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P&amp;L" sheetId="1" state="visible" r:id="rId2"/>
    <sheet name="BS" sheetId="2" state="visible" r:id="rId3"/>
    <sheet name="CF" sheetId="3" state="visible" r:id="rId4"/>
    <sheet name="Segments" sheetId="4" state="visible" r:id="rId5"/>
    <sheet name="Debt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I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Faton Begolli:
</t>
        </r>
        <r>
          <rPr>
            <sz val="9"/>
            <color rgb="FF000000"/>
            <rFont val="Tahoma"/>
            <family val="2"/>
            <charset val="1"/>
          </rPr>
          <t xml:space="preserve">Co. Guidance: $125mn</t>
        </r>
      </text>
    </comment>
    <comment ref="M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Faton Begolli:
</t>
        </r>
        <r>
          <rPr>
            <sz val="9"/>
            <color rgb="FF000000"/>
            <rFont val="Tahoma"/>
            <family val="2"/>
            <charset val="1"/>
          </rPr>
          <t xml:space="preserve">From 2016 10-K, Page 79</t>
        </r>
      </text>
    </comment>
    <comment ref="R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Faton Begolli:
</t>
        </r>
        <r>
          <rPr>
            <sz val="9"/>
            <color rgb="FF000000"/>
            <rFont val="Tahoma"/>
            <family val="2"/>
            <charset val="1"/>
          </rPr>
          <t xml:space="preserve">From 2016 10-K, Page 79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M9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Faton Begolli:
</t>
        </r>
        <r>
          <rPr>
            <sz val="9"/>
            <color rgb="FF000000"/>
            <rFont val="Tahoma"/>
            <family val="2"/>
            <charset val="1"/>
          </rPr>
          <t xml:space="preserve">Co. Guidance: 2/2017: 160-165mn</t>
        </r>
      </text>
    </comment>
  </commentList>
</comments>
</file>

<file path=xl/sharedStrings.xml><?xml version="1.0" encoding="utf-8"?>
<sst xmlns="http://schemas.openxmlformats.org/spreadsheetml/2006/main" count="319" uniqueCount="207">
  <si>
    <t xml:space="preserve">Verisk Analytics, Inc.</t>
  </si>
  <si>
    <t xml:space="preserve">Income Statement</t>
  </si>
  <si>
    <t xml:space="preserve">(in $mn, except per share)</t>
  </si>
  <si>
    <t xml:space="preserve">2014A</t>
  </si>
  <si>
    <t xml:space="preserve">2015A</t>
  </si>
  <si>
    <t xml:space="preserve">1Q16A</t>
  </si>
  <si>
    <t xml:space="preserve">2Q16A</t>
  </si>
  <si>
    <t xml:space="preserve">3Q16A</t>
  </si>
  <si>
    <t xml:space="preserve">4Q16A</t>
  </si>
  <si>
    <t xml:space="preserve">2016A</t>
  </si>
  <si>
    <t xml:space="preserve">1Q17E</t>
  </si>
  <si>
    <t xml:space="preserve">2Q17E</t>
  </si>
  <si>
    <t xml:space="preserve">3Q17E</t>
  </si>
  <si>
    <t xml:space="preserve">4Q17E</t>
  </si>
  <si>
    <t xml:space="preserve">2017E</t>
  </si>
  <si>
    <t xml:space="preserve">1Q18E</t>
  </si>
  <si>
    <t xml:space="preserve">2Q18E</t>
  </si>
  <si>
    <t xml:space="preserve">3Q18E</t>
  </si>
  <si>
    <t xml:space="preserve">4Q18E</t>
  </si>
  <si>
    <t xml:space="preserve">2018E</t>
  </si>
  <si>
    <t xml:space="preserve">Revenues</t>
  </si>
  <si>
    <t xml:space="preserve">YoY % change</t>
  </si>
  <si>
    <t xml:space="preserve">Organic revenue growth</t>
  </si>
  <si>
    <t xml:space="preserve">Cost of revenues (exclusive of items shown separately below)
</t>
  </si>
  <si>
    <t xml:space="preserve">as a % of revenue</t>
  </si>
  <si>
    <t xml:space="preserve">Gross profit</t>
  </si>
  <si>
    <t xml:space="preserve">Gross profit margin</t>
  </si>
  <si>
    <t xml:space="preserve">Selling, general and administrative</t>
  </si>
  <si>
    <t xml:space="preserve">Depreciation and amortization of fixed assets
</t>
  </si>
  <si>
    <t xml:space="preserve">Amortization of intangible assets
</t>
  </si>
  <si>
    <t xml:space="preserve">Acquisition related liabilities adjustments</t>
  </si>
  <si>
    <t xml:space="preserve">Operating income (EBIT)</t>
  </si>
  <si>
    <t xml:space="preserve">Operating income margin</t>
  </si>
  <si>
    <t xml:space="preserve">Investment income and others, net</t>
  </si>
  <si>
    <t xml:space="preserve">Gain on derivative instruments</t>
  </si>
  <si>
    <t xml:space="preserve">Interest expense</t>
  </si>
  <si>
    <t xml:space="preserve">Total other expense</t>
  </si>
  <si>
    <t xml:space="preserve">Income before taxes (EBT)</t>
  </si>
  <si>
    <t xml:space="preserve">Provision for income taxes</t>
  </si>
  <si>
    <t xml:space="preserve">Income tax rate</t>
  </si>
  <si>
    <t xml:space="preserve">Income from discontinued operations, net of tax of $(5.3) million and $3.8 million, and $113.3 million and $13.3 million respectively</t>
  </si>
  <si>
    <t xml:space="preserve">GAAP net income</t>
  </si>
  <si>
    <t xml:space="preserve">GAAP diluted EPS</t>
  </si>
  <si>
    <t xml:space="preserve">Diluted</t>
  </si>
  <si>
    <t xml:space="preserve">add back: amortization of intangibles</t>
  </si>
  <si>
    <t xml:space="preserve">less: Income tax effect on amortization of intangibles</t>
  </si>
  <si>
    <t xml:space="preserve">Tax rate on amortization of intangibles</t>
  </si>
  <si>
    <t xml:space="preserve">exclude: discontinued ops., net</t>
  </si>
  <si>
    <t xml:space="preserve">add back: tax effect of one-time items</t>
  </si>
  <si>
    <t xml:space="preserve">Adjusted net income </t>
  </si>
  <si>
    <t xml:space="preserve">Adjusted diluted EPS (cont. ops.)</t>
  </si>
  <si>
    <t xml:space="preserve">YoY &amp; change</t>
  </si>
  <si>
    <t xml:space="preserve">Adjusted EBITDA</t>
  </si>
  <si>
    <t xml:space="preserve">add back: total D&amp;A</t>
  </si>
  <si>
    <t xml:space="preserve">add back: interest expense</t>
  </si>
  <si>
    <t xml:space="preserve">add back: income taxes</t>
  </si>
  <si>
    <t xml:space="preserve">plus: Nonrecurring ESOP charges</t>
  </si>
  <si>
    <t xml:space="preserve">Adjusted EBITDA margin</t>
  </si>
  <si>
    <t xml:space="preserve">Adjusted EBITDA YoY growth</t>
  </si>
  <si>
    <t xml:space="preserve">Balance Sheet</t>
  </si>
  <si>
    <t xml:space="preserve">Current assets:</t>
  </si>
  <si>
    <t xml:space="preserve">Cash and cash equivalents</t>
  </si>
  <si>
    <t xml:space="preserve">Available-for-sale securities</t>
  </si>
  <si>
    <t xml:space="preserve">Accounts receivable, net</t>
  </si>
  <si>
    <t xml:space="preserve">Prepaid expenses</t>
  </si>
  <si>
    <t xml:space="preserve">Income taxes receivable</t>
  </si>
  <si>
    <t xml:space="preserve">Other current assets</t>
  </si>
  <si>
    <t xml:space="preserve">Current assets held-for-sale</t>
  </si>
  <si>
    <t xml:space="preserve">Total current assets</t>
  </si>
  <si>
    <t xml:space="preserve">Noncurrent assets:</t>
  </si>
  <si>
    <t xml:space="preserve">Fixed assets, net</t>
  </si>
  <si>
    <t xml:space="preserve">Intangible assets, net</t>
  </si>
  <si>
    <t xml:space="preserve">Goodwill</t>
  </si>
  <si>
    <t xml:space="preserve">Pension assets</t>
  </si>
  <si>
    <t xml:space="preserve">Deferred income tax assets</t>
  </si>
  <si>
    <t xml:space="preserve">Other assets</t>
  </si>
  <si>
    <t xml:space="preserve">Noncurrent assets held-for-sale</t>
  </si>
  <si>
    <t xml:space="preserve">Total assets</t>
  </si>
  <si>
    <t xml:space="preserve">Current liabilities:</t>
  </si>
  <si>
    <t xml:space="preserve">Accounts payable and accrued liabilities</t>
  </si>
  <si>
    <t xml:space="preserve">Short-term debt and current portion of long-term debt</t>
  </si>
  <si>
    <t xml:space="preserve">Pension and postretirement benefits, current</t>
  </si>
  <si>
    <t xml:space="preserve">Deferred revenues</t>
  </si>
  <si>
    <t xml:space="preserve">Current liabilities held-for-sale/other</t>
  </si>
  <si>
    <t xml:space="preserve">Total current liabilities</t>
  </si>
  <si>
    <t xml:space="preserve">Noncurrent liabilities:</t>
  </si>
  <si>
    <t xml:space="preserve">Long-term debt</t>
  </si>
  <si>
    <t xml:space="preserve">Pension benefits</t>
  </si>
  <si>
    <t xml:space="preserve">Postretirement benefits</t>
  </si>
  <si>
    <t xml:space="preserve">Deferred income tax liabilities</t>
  </si>
  <si>
    <t xml:space="preserve">Other liabilities</t>
  </si>
  <si>
    <t xml:space="preserve">Noncurrent liabilities held-for-sale</t>
  </si>
  <si>
    <t xml:space="preserve">Total liabilities</t>
  </si>
  <si>
    <t xml:space="preserve">Total stockholders’ equity</t>
  </si>
  <si>
    <t xml:space="preserve">Total liabilities and stockholders’ equity</t>
  </si>
  <si>
    <t xml:space="preserve">A=(L+SE)?</t>
  </si>
  <si>
    <t xml:space="preserve">Balance sheet items as a % of revenue</t>
  </si>
  <si>
    <t xml:space="preserve">Revenue</t>
  </si>
  <si>
    <t xml:space="preserve">Statement of cash flows</t>
  </si>
  <si>
    <t xml:space="preserve">3m</t>
  </si>
  <si>
    <t xml:space="preserve">6m</t>
  </si>
  <si>
    <t xml:space="preserve">9m</t>
  </si>
  <si>
    <t xml:space="preserve">12m</t>
  </si>
  <si>
    <t xml:space="preserve">Depreciation and amortization of fixed assets</t>
  </si>
  <si>
    <t xml:space="preserve">Amortization of intangible assets</t>
  </si>
  <si>
    <t xml:space="preserve">Amortization of debt issuance costs and original issue discount</t>
  </si>
  <si>
    <t xml:space="preserve">Provision for doubtful accounts</t>
  </si>
  <si>
    <t xml:space="preserve">KSOP compensation expense</t>
  </si>
  <si>
    <t xml:space="preserve">Stock based compensation</t>
  </si>
  <si>
    <t xml:space="preserve">Gain on sale of subsidiary</t>
  </si>
  <si>
    <t xml:space="preserve">Realized loss (gain) on securities, net</t>
  </si>
  <si>
    <t xml:space="preserve">Gain on sale of non-controlling equity investments in non-public companies</t>
  </si>
  <si>
    <t xml:space="preserve">Gain on exercise of common stock warrants</t>
  </si>
  <si>
    <t xml:space="preserve">Deferred income taxes</t>
  </si>
  <si>
    <t xml:space="preserve">Loss on disposal of fixed assets</t>
  </si>
  <si>
    <t xml:space="preserve">Excess tax benefits from exercised stock options</t>
  </si>
  <si>
    <t xml:space="preserve">Loss on extinguishment of convertible note</t>
  </si>
  <si>
    <t xml:space="preserve">Working capital</t>
  </si>
  <si>
    <t xml:space="preserve">Accounts receivable</t>
  </si>
  <si>
    <t xml:space="preserve">Prepaid expenses and other assets</t>
  </si>
  <si>
    <t xml:space="preserve">Income taxes</t>
  </si>
  <si>
    <t xml:space="preserve">Pension and postretirement benefits</t>
  </si>
  <si>
    <t xml:space="preserve">Net cash provided by operating activities</t>
  </si>
  <si>
    <t xml:space="preserve">Cash flows from investing activities:</t>
  </si>
  <si>
    <t xml:space="preserve">Acquisitions, net of cash acquired</t>
  </si>
  <si>
    <t xml:space="preserve">Purchase of non-controlling equity investments in non-public companies</t>
  </si>
  <si>
    <t xml:space="preserve">Sale of non-controlling equity investments in non-public companies</t>
  </si>
  <si>
    <t xml:space="preserve">Proceeds from sale of subsidiary</t>
  </si>
  <si>
    <t xml:space="preserve">Proceeds from extinguishment of convertible note</t>
  </si>
  <si>
    <t xml:space="preserve">Escrow funding associated with acquisitions</t>
  </si>
  <si>
    <t xml:space="preserve">Proceeds from the settlement of derivative instruments</t>
  </si>
  <si>
    <t xml:space="preserve">Capital expenditures</t>
  </si>
  <si>
    <t xml:space="preserve">Purchases of available-for-sale securities</t>
  </si>
  <si>
    <t xml:space="preserve">Proceeds from sales and maturities of available-for-sale securities</t>
  </si>
  <si>
    <t xml:space="preserve">Cash received from the exercise of common stock warrants</t>
  </si>
  <si>
    <t xml:space="preserve">Other investing activities, net</t>
  </si>
  <si>
    <t xml:space="preserve">Net cash provided by (used in) investing activities</t>
  </si>
  <si>
    <t xml:space="preserve">Cash flows from financing activities:</t>
  </si>
  <si>
    <t xml:space="preserve">Proceeds from issuance of long-term debt, net of original issue discount</t>
  </si>
  <si>
    <t xml:space="preserve">Repayments of current portion of long-term debt</t>
  </si>
  <si>
    <t xml:space="preserve">Repayments of long-term debt</t>
  </si>
  <si>
    <t xml:space="preserve">Proceeds from issuance of short-term debt (&lt;90days)</t>
  </si>
  <si>
    <t xml:space="preserve">Repayment of short-term debt (&lt;90days)</t>
  </si>
  <si>
    <t xml:space="preserve">(Repayments) proceeds from short-term debt, net</t>
  </si>
  <si>
    <t xml:space="preserve">Payment of debt issuance costs</t>
  </si>
  <si>
    <t xml:space="preserve">Repurchases of common stock</t>
  </si>
  <si>
    <t xml:space="preserve">Net share settlement of taxes from restricted stock awards</t>
  </si>
  <si>
    <t xml:space="preserve">Proceeds from stock options exercised</t>
  </si>
  <si>
    <t xml:space="preserve">Proceeds from issuance of stock as part of a public offering</t>
  </si>
  <si>
    <t xml:space="preserve">Other financing activities, net</t>
  </si>
  <si>
    <t xml:space="preserve">Net cash (used in) provided by financing activities</t>
  </si>
  <si>
    <t xml:space="preserve">Effect of exchange rate changes</t>
  </si>
  <si>
    <t xml:space="preserve">Proceeds from issuance of long-term debt, net</t>
  </si>
  <si>
    <t xml:space="preserve">(Decrease) increase in cash and cash equivalents</t>
  </si>
  <si>
    <t xml:space="preserve">Cash, beginning of period</t>
  </si>
  <si>
    <t xml:space="preserve">Cash, end of period</t>
  </si>
  <si>
    <t xml:space="preserve">Cash flow from operations</t>
  </si>
  <si>
    <t xml:space="preserve">Exclude: CapEx</t>
  </si>
  <si>
    <t xml:space="preserve">Free cash flow</t>
  </si>
  <si>
    <t xml:space="preserve">CapEx as a % of revenue</t>
  </si>
  <si>
    <t xml:space="preserve">Diluted share count</t>
  </si>
  <si>
    <t xml:space="preserve">Share count growth assumption</t>
  </si>
  <si>
    <t xml:space="preserve">Share repurchase assumption</t>
  </si>
  <si>
    <t xml:space="preserve">Price per share</t>
  </si>
  <si>
    <t xml:space="preserve">Shares in stock based comp</t>
  </si>
  <si>
    <t xml:space="preserve">Total diluted share count</t>
  </si>
  <si>
    <t xml:space="preserve">Segment information</t>
  </si>
  <si>
    <t xml:space="preserve">Decision Analytics</t>
  </si>
  <si>
    <t xml:space="preserve">Insurance </t>
  </si>
  <si>
    <t xml:space="preserve">Energy &amp; Specialized Markets</t>
  </si>
  <si>
    <t xml:space="preserve">Financial Services</t>
  </si>
  <si>
    <t xml:space="preserve">Total Decision Analytics revenue</t>
  </si>
  <si>
    <t xml:space="preserve">Risk Assessment</t>
  </si>
  <si>
    <t xml:space="preserve">Industry-standard insurance programs</t>
  </si>
  <si>
    <t xml:space="preserve">Property-specific rating and underwriting information</t>
  </si>
  <si>
    <t xml:space="preserve">Total Risk Assessment revenue</t>
  </si>
  <si>
    <t xml:space="preserve">Total company revenue</t>
  </si>
  <si>
    <t xml:space="preserve">Check</t>
  </si>
  <si>
    <t xml:space="preserve">Debt information</t>
  </si>
  <si>
    <t xml:space="preserve">Short-term debt and current portion of long-term debt:</t>
  </si>
  <si>
    <t xml:space="preserve">Syndicated revolving credit facility</t>
  </si>
  <si>
    <t xml:space="preserve">N/A</t>
  </si>
  <si>
    <t xml:space="preserve">Capital lease obligations</t>
  </si>
  <si>
    <t xml:space="preserve">Total short-term debt and current portion of long-term debt</t>
  </si>
  <si>
    <t xml:space="preserve">Long-term debt:</t>
  </si>
  <si>
    <t xml:space="preserve">4.000% senior notes (Issued: 5/15/2015, Due: 6/15/2025)</t>
  </si>
  <si>
    <t xml:space="preserve">5.500% senior notes (Issued: 5/15/2015, Due: 6/15/2045)</t>
  </si>
  <si>
    <t xml:space="preserve">4.125% senior notes (Issued: 9/12/2012, Due: 9/12/2022)</t>
  </si>
  <si>
    <t xml:space="preserve">4.875% senior notes (Issued: 12/8/2011, Due: 1/15/2019)</t>
  </si>
  <si>
    <t xml:space="preserve">5.800% senior notes (Issued: 4/6/2011, Due: 5/1/2021)</t>
  </si>
  <si>
    <t xml:space="preserve">Syndicated revolving credit facility debt issuance costs</t>
  </si>
  <si>
    <t xml:space="preserve">Total long-term debt</t>
  </si>
  <si>
    <t xml:space="preserve">Total debt</t>
  </si>
  <si>
    <t xml:space="preserve">Check with Balance Sheet Information</t>
  </si>
  <si>
    <t xml:space="preserve">Interest expense calculations: </t>
  </si>
  <si>
    <t xml:space="preserve">Total short-term debt interest expense</t>
  </si>
  <si>
    <t xml:space="preserve">Total senior-notes interest expense:</t>
  </si>
  <si>
    <t xml:space="preserve">Total interest expense from P&amp;L</t>
  </si>
  <si>
    <t xml:space="preserve">Remaining interest expense to be allocated</t>
  </si>
  <si>
    <t xml:space="preserve">Other long-term debt interest expense</t>
  </si>
  <si>
    <t xml:space="preserve">Total interest expense</t>
  </si>
  <si>
    <t xml:space="preserve">Interest income calculations</t>
  </si>
  <si>
    <t xml:space="preserve">Cash from Balance Sheet</t>
  </si>
  <si>
    <t xml:space="preserve">Assume 0.5% interest on cash balance</t>
  </si>
  <si>
    <t xml:space="preserve">$100mn PIK note from selling VRSK Health</t>
  </si>
  <si>
    <t xml:space="preserve">9% interest rate</t>
  </si>
  <si>
    <t xml:space="preserve">Total interest income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</si>
</sst>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\$#,##0.0_);&quot;($&quot;#,##0.0\)"/>
    <numFmt numFmtId="166" formatCode="0.0%"/>
    <numFmt numFmtId="167" formatCode="#,##0.0"/>
    <numFmt numFmtId="168" formatCode="0%"/>
    <numFmt numFmtId="169" formatCode="#,##0.0_);\(#,##0.0\)"/>
    <numFmt numFmtId="170" formatCode="\$#,##0.00_);&quot;($&quot;#,##0.00\)"/>
    <numFmt numFmtId="171" formatCode="0.0"/>
    <numFmt numFmtId="172" formatCode="#,##0.00000"/>
    <numFmt numFmtId="173" formatCode="#,##0.0000"/>
    <numFmt numFmtId="174" formatCode="#,##0.000"/>
    <numFmt numFmtId="175" formatCode="0.00%"/>
    <numFmt numFmtId="176" formatCode="#,##0.00"/>
  </numFmts>
  <fonts count="2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4ADE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4ADE"/>
      <name val="Arial"/>
      <family val="2"/>
      <charset val="1"/>
    </font>
    <font>
      <sz val="1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i val="true"/>
      <sz val="10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1"/>
      <color rgb="FF000000"/>
      <name val="Calibri"/>
      <family val="2"/>
      <charset val="1"/>
    </font>
    <font>
      <sz val="10"/>
      <color rgb="FF0038A8"/>
      <name val="Arial"/>
      <family val="2"/>
      <charset val="1"/>
    </font>
    <font>
      <b val="true"/>
      <sz val="10"/>
      <color rgb="FF0038A8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i val="true"/>
      <sz val="10"/>
      <color rgb="FF004ADE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9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9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2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0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5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1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2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5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2" fillId="0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0" fillId="0" borderId="2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5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6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0" fillId="0" borderId="7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9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5" fillId="0" borderId="1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1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1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0" borderId="1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2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2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2" xfId="2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6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2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2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16" fillId="0" borderId="0" xfId="2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7" fillId="0" borderId="11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5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2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9" fillId="0" borderId="0" xfId="2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9" fillId="0" borderId="0" xfId="2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1" fontId="7" fillId="0" borderId="0" xfId="2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1" fontId="16" fillId="0" borderId="0" xfId="2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6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2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7" fontId="0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2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12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6" fillId="0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8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1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8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1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1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2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4ADE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8A8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B5" activeCellId="0" sqref="B5"/>
    </sheetView>
  </sheetViews>
  <sheetFormatPr defaultRowHeight="12.75"/>
  <cols>
    <col collapsed="false" hidden="false" max="1" min="1" style="0" width="51.0102040816327"/>
    <col collapsed="false" hidden="false" max="2" min="2" style="0" width="9.39795918367347"/>
    <col collapsed="false" hidden="false" max="3" min="3" style="0" width="8.44387755102041"/>
    <col collapsed="false" hidden="false" max="7" min="4" style="0" width="8.79081632653061"/>
    <col collapsed="false" hidden="false" max="8" min="8" style="0" width="8.44387755102041"/>
    <col collapsed="false" hidden="false" max="12" min="9" style="0" width="6.77551020408163"/>
    <col collapsed="false" hidden="false" max="13" min="13" style="0" width="8.44387755102041"/>
    <col collapsed="false" hidden="false" max="17" min="14" style="0" width="6.77551020408163"/>
    <col collapsed="false" hidden="false" max="1025" min="18" style="0" width="8.44387755102041"/>
  </cols>
  <sheetData>
    <row r="1" customFormat="false" ht="18" hidden="false" customHeight="false" outlineLevel="0" collapsed="false">
      <c r="A1" s="1" t="s">
        <v>0</v>
      </c>
    </row>
    <row r="2" customFormat="false" ht="12.75" hidden="false" customHeight="false" outlineLevel="0" collapsed="false">
      <c r="A2" s="0" t="s">
        <v>1</v>
      </c>
    </row>
    <row r="5" customFormat="false" ht="12.75" hidden="false" customHeight="false" outlineLevel="0" collapsed="false">
      <c r="A5" s="2" t="s">
        <v>2</v>
      </c>
      <c r="B5" s="3" t="s">
        <v>3</v>
      </c>
      <c r="C5" s="3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3" t="s">
        <v>9</v>
      </c>
      <c r="I5" s="4" t="s">
        <v>10</v>
      </c>
      <c r="J5" s="4" t="s">
        <v>11</v>
      </c>
      <c r="K5" s="4" t="s">
        <v>12</v>
      </c>
      <c r="L5" s="4" t="s">
        <v>13</v>
      </c>
      <c r="M5" s="3" t="s">
        <v>14</v>
      </c>
      <c r="N5" s="4" t="s">
        <v>15</v>
      </c>
      <c r="O5" s="4" t="s">
        <v>16</v>
      </c>
      <c r="P5" s="4" t="s">
        <v>17</v>
      </c>
      <c r="Q5" s="4" t="s">
        <v>18</v>
      </c>
      <c r="R5" s="3" t="s">
        <v>19</v>
      </c>
    </row>
    <row r="6" customFormat="false" ht="12.75" hidden="false" customHeight="false" outlineLevel="0" collapsed="false">
      <c r="A6" s="5" t="s">
        <v>20</v>
      </c>
      <c r="B6" s="6" t="n">
        <v>1431.1</v>
      </c>
      <c r="C6" s="6" t="n">
        <v>1760.7</v>
      </c>
      <c r="D6" s="7" t="n">
        <v>492.7</v>
      </c>
      <c r="E6" s="7" t="n">
        <v>498.3</v>
      </c>
      <c r="F6" s="7" t="n">
        <v>498.1</v>
      </c>
      <c r="G6" s="7" t="n">
        <v>506.1</v>
      </c>
      <c r="H6" s="8" t="n">
        <f aca="false">SUM(D6:G6)</f>
        <v>1995.2</v>
      </c>
      <c r="I6" s="9" t="n">
        <f aca="false">Segments!I23</f>
        <v>518.2602</v>
      </c>
      <c r="J6" s="9" t="n">
        <f aca="false">Segments!J23</f>
        <v>525.53</v>
      </c>
      <c r="K6" s="9" t="n">
        <f aca="false">Segments!K23</f>
        <v>525.5158</v>
      </c>
      <c r="L6" s="9" t="n">
        <f aca="false">Segments!L23</f>
        <v>534.0691</v>
      </c>
      <c r="M6" s="8" t="n">
        <f aca="false">SUM(I6:L6)</f>
        <v>2103.3751</v>
      </c>
      <c r="N6" s="9" t="n">
        <f aca="false">Segments!N23</f>
        <v>547.3067424</v>
      </c>
      <c r="O6" s="9" t="n">
        <f aca="false">Segments!O23</f>
        <v>556.341807</v>
      </c>
      <c r="P6" s="9" t="n">
        <f aca="false">Segments!P23</f>
        <v>556.4954116</v>
      </c>
      <c r="Q6" s="9" t="n">
        <f aca="false">Segments!Q23</f>
        <v>565.6480332</v>
      </c>
      <c r="R6" s="8" t="n">
        <f aca="false">SUM(N6:Q6)</f>
        <v>2225.7919942</v>
      </c>
    </row>
    <row r="7" customFormat="false" ht="12.75" hidden="false" customHeight="false" outlineLevel="0" collapsed="false">
      <c r="A7" s="0" t="s">
        <v>21</v>
      </c>
      <c r="B7" s="10" t="n">
        <v>0.081</v>
      </c>
      <c r="C7" s="11" t="n">
        <f aca="false">C6/B6-1</f>
        <v>0.230312347145552</v>
      </c>
      <c r="D7" s="12" t="n">
        <v>0.282</v>
      </c>
      <c r="E7" s="12" t="n">
        <v>0.163</v>
      </c>
      <c r="F7" s="12" t="n">
        <v>0.059</v>
      </c>
      <c r="G7" s="12" t="n">
        <v>0.06</v>
      </c>
      <c r="H7" s="11" t="n">
        <f aca="false">H6/C6-1</f>
        <v>0.133185664792412</v>
      </c>
      <c r="I7" s="13" t="n">
        <f aca="false">I6/D6-1</f>
        <v>0.0518778161152833</v>
      </c>
      <c r="J7" s="13" t="n">
        <f aca="false">J6/E6-1</f>
        <v>0.0546457957053983</v>
      </c>
      <c r="K7" s="13" t="n">
        <f aca="false">K6/F6-1</f>
        <v>0.0550407548685004</v>
      </c>
      <c r="L7" s="13" t="n">
        <f aca="false">L6/G6-1</f>
        <v>0.0552639794507017</v>
      </c>
      <c r="M7" s="11" t="n">
        <f aca="false">M6/H6-1</f>
        <v>0.0542176724137933</v>
      </c>
      <c r="N7" s="13" t="n">
        <f aca="false">N6/I6-1</f>
        <v>0.056046253214119</v>
      </c>
      <c r="O7" s="13" t="n">
        <f aca="false">O6/J6-1</f>
        <v>0.0586299678419882</v>
      </c>
      <c r="P7" s="13" t="n">
        <f aca="false">P6/K6-1</f>
        <v>0.0589508661775724</v>
      </c>
      <c r="Q7" s="13" t="n">
        <f aca="false">Q6/L6-1</f>
        <v>0.0591289276986815</v>
      </c>
      <c r="R7" s="11" t="n">
        <f aca="false">R6/M6-1</f>
        <v>0.0582002203030736</v>
      </c>
    </row>
    <row r="8" customFormat="false" ht="12.75" hidden="false" customHeight="false" outlineLevel="0" collapsed="false">
      <c r="A8" s="0" t="s">
        <v>22</v>
      </c>
      <c r="B8" s="14"/>
      <c r="C8" s="10"/>
      <c r="D8" s="12" t="n">
        <v>0.05</v>
      </c>
      <c r="E8" s="12" t="n">
        <v>0.054</v>
      </c>
      <c r="F8" s="12" t="n">
        <v>0.062</v>
      </c>
      <c r="G8" s="12" t="n">
        <v>0.062</v>
      </c>
      <c r="H8" s="11" t="n">
        <v>0.058</v>
      </c>
      <c r="I8" s="12"/>
      <c r="J8" s="12"/>
      <c r="K8" s="12"/>
      <c r="L8" s="12"/>
      <c r="M8" s="11" t="n">
        <v>0.058</v>
      </c>
      <c r="N8" s="12"/>
      <c r="O8" s="12"/>
      <c r="P8" s="12"/>
      <c r="Q8" s="12"/>
      <c r="R8" s="11" t="n">
        <v>0.058</v>
      </c>
    </row>
    <row r="9" customFormat="false" ht="12.75" hidden="false" customHeight="false" outlineLevel="0" collapsed="false">
      <c r="B9" s="14"/>
      <c r="C9" s="14"/>
      <c r="D9" s="15"/>
      <c r="E9" s="15"/>
      <c r="F9" s="15"/>
      <c r="G9" s="15"/>
      <c r="H9" s="14"/>
      <c r="I9" s="15"/>
      <c r="J9" s="15"/>
      <c r="K9" s="15"/>
      <c r="L9" s="15"/>
      <c r="M9" s="14"/>
      <c r="N9" s="15"/>
      <c r="O9" s="15"/>
      <c r="P9" s="15"/>
      <c r="Q9" s="15"/>
      <c r="R9" s="14"/>
    </row>
    <row r="10" customFormat="false" ht="12.75" hidden="false" customHeight="false" outlineLevel="0" collapsed="false">
      <c r="A10" s="16" t="s">
        <v>23</v>
      </c>
      <c r="B10" s="17" t="n">
        <v>516</v>
      </c>
      <c r="C10" s="17" t="n">
        <v>612.1</v>
      </c>
      <c r="D10" s="18" t="n">
        <v>173.3</v>
      </c>
      <c r="E10" s="18" t="n">
        <v>178.5</v>
      </c>
      <c r="F10" s="18" t="n">
        <v>169.7</v>
      </c>
      <c r="G10" s="18" t="n">
        <v>193</v>
      </c>
      <c r="H10" s="19" t="n">
        <f aca="false">SUM(D10:G10)</f>
        <v>714.5</v>
      </c>
      <c r="I10" s="20" t="n">
        <f aca="false">I6-I12</f>
        <v>181.772165332779</v>
      </c>
      <c r="J10" s="20" t="n">
        <f aca="false">J6-J12</f>
        <v>187.728744533414</v>
      </c>
      <c r="K10" s="20" t="n">
        <f aca="false">K6-K12</f>
        <v>178.514900301184</v>
      </c>
      <c r="L10" s="20" t="n">
        <f aca="false">L6-L12</f>
        <v>192.984566033985</v>
      </c>
      <c r="M10" s="19" t="n">
        <f aca="false">SUM(I10:L10)</f>
        <v>741.000376201362</v>
      </c>
      <c r="N10" s="20" t="n">
        <f aca="false">N6-N12</f>
        <v>191.138854024698</v>
      </c>
      <c r="O10" s="20" t="n">
        <f aca="false">O6-O12</f>
        <v>197.900762077924</v>
      </c>
      <c r="P10" s="20" t="n">
        <f aca="false">P6-P12</f>
        <v>188.203765182142</v>
      </c>
      <c r="Q10" s="20" t="n">
        <f aca="false">Q6-Q12</f>
        <v>203.54706443617</v>
      </c>
      <c r="R10" s="19" t="n">
        <f aca="false">SUM(N10:Q10)</f>
        <v>780.790445720935</v>
      </c>
    </row>
    <row r="11" customFormat="false" ht="12.75" hidden="false" customHeight="false" outlineLevel="0" collapsed="false">
      <c r="A11" s="21" t="s">
        <v>24</v>
      </c>
      <c r="B11" s="22" t="n">
        <f aca="false">B10/B$6</f>
        <v>0.360561805604081</v>
      </c>
      <c r="C11" s="22" t="n">
        <f aca="false">C10/C$6</f>
        <v>0.34764582268416</v>
      </c>
      <c r="D11" s="23" t="n">
        <f aca="false">D10/D$6</f>
        <v>0.351735335904201</v>
      </c>
      <c r="E11" s="23" t="n">
        <f aca="false">E10/E$6</f>
        <v>0.358217940999398</v>
      </c>
      <c r="F11" s="23" t="n">
        <f aca="false">F10/F$6</f>
        <v>0.340694639630596</v>
      </c>
      <c r="G11" s="23" t="n">
        <f aca="false">G10/G$6</f>
        <v>0.381347559770796</v>
      </c>
      <c r="H11" s="22" t="n">
        <f aca="false">H10/H$6</f>
        <v>0.358109462710505</v>
      </c>
      <c r="I11" s="23" t="n">
        <f aca="false">I10/I$6</f>
        <v>0.350735335904201</v>
      </c>
      <c r="J11" s="23" t="n">
        <f aca="false">J10/J$6</f>
        <v>0.357217940999398</v>
      </c>
      <c r="K11" s="23" t="n">
        <f aca="false">K10/K$6</f>
        <v>0.339694639630596</v>
      </c>
      <c r="L11" s="23" t="n">
        <f aca="false">L10/L$6</f>
        <v>0.361347559770796</v>
      </c>
      <c r="M11" s="22" t="n">
        <f aca="false">M10/M$6</f>
        <v>0.352291123062816</v>
      </c>
      <c r="N11" s="23" t="n">
        <f aca="false">N10/N$6</f>
        <v>0.349235335904201</v>
      </c>
      <c r="O11" s="23" t="n">
        <f aca="false">O10/O$6</f>
        <v>0.355717940999398</v>
      </c>
      <c r="P11" s="23" t="n">
        <f aca="false">P10/P$6</f>
        <v>0.338194639630596</v>
      </c>
      <c r="Q11" s="23" t="n">
        <f aca="false">Q10/Q$6</f>
        <v>0.359847559770796</v>
      </c>
      <c r="R11" s="22" t="n">
        <f aca="false">R10/R$6</f>
        <v>0.350792188917711</v>
      </c>
    </row>
    <row r="12" customFormat="false" ht="12.75" hidden="false" customHeight="false" outlineLevel="0" collapsed="false">
      <c r="A12" s="2" t="s">
        <v>25</v>
      </c>
      <c r="B12" s="24" t="n">
        <f aca="false">B6-B10</f>
        <v>915.1</v>
      </c>
      <c r="C12" s="24" t="n">
        <f aca="false">C6-C10</f>
        <v>1148.6</v>
      </c>
      <c r="D12" s="25" t="n">
        <f aca="false">D6-D10</f>
        <v>319.4</v>
      </c>
      <c r="E12" s="25" t="n">
        <f aca="false">E6-E10</f>
        <v>319.8</v>
      </c>
      <c r="F12" s="25" t="n">
        <f aca="false">F6-F10</f>
        <v>328.4</v>
      </c>
      <c r="G12" s="25" t="n">
        <f aca="false">G6-G10</f>
        <v>313.1</v>
      </c>
      <c r="H12" s="24" t="n">
        <f aca="false">H6-H10</f>
        <v>1280.7</v>
      </c>
      <c r="I12" s="25" t="n">
        <f aca="false">I6*I13</f>
        <v>336.488034667221</v>
      </c>
      <c r="J12" s="25" t="n">
        <f aca="false">J6*J13</f>
        <v>337.801255466586</v>
      </c>
      <c r="K12" s="25" t="n">
        <f aca="false">K6*K13</f>
        <v>347.000899698816</v>
      </c>
      <c r="L12" s="25" t="n">
        <f aca="false">L6*L13</f>
        <v>341.084533966015</v>
      </c>
      <c r="M12" s="24" t="n">
        <f aca="false">M6-M10</f>
        <v>1362.37472379864</v>
      </c>
      <c r="N12" s="25" t="n">
        <f aca="false">N6*N13</f>
        <v>356.167888375302</v>
      </c>
      <c r="O12" s="25" t="n">
        <f aca="false">O6*O13</f>
        <v>358.441044922076</v>
      </c>
      <c r="P12" s="25" t="n">
        <f aca="false">P6*P13</f>
        <v>368.291646417858</v>
      </c>
      <c r="Q12" s="25" t="n">
        <f aca="false">Q6*Q13</f>
        <v>362.10096876383</v>
      </c>
      <c r="R12" s="24" t="n">
        <f aca="false">R6-R10</f>
        <v>1445.00154847906</v>
      </c>
    </row>
    <row r="13" customFormat="false" ht="12.75" hidden="false" customHeight="false" outlineLevel="0" collapsed="false">
      <c r="A13" s="21" t="s">
        <v>26</v>
      </c>
      <c r="B13" s="22" t="n">
        <f aca="false">B12/B$6</f>
        <v>0.639438194395919</v>
      </c>
      <c r="C13" s="22" t="n">
        <f aca="false">C12/C$6</f>
        <v>0.65235417731584</v>
      </c>
      <c r="D13" s="23" t="n">
        <f aca="false">D12/D$6</f>
        <v>0.648264664095799</v>
      </c>
      <c r="E13" s="23" t="n">
        <f aca="false">E12/E$6</f>
        <v>0.641782059000602</v>
      </c>
      <c r="F13" s="23" t="n">
        <f aca="false">F12/F$6</f>
        <v>0.659305360369404</v>
      </c>
      <c r="G13" s="23" t="n">
        <f aca="false">G12/G$6</f>
        <v>0.618652440229204</v>
      </c>
      <c r="H13" s="22" t="n">
        <f aca="false">H12/H$6</f>
        <v>0.641890537289495</v>
      </c>
      <c r="I13" s="26" t="n">
        <f aca="false">D13+0.001</f>
        <v>0.649264664095799</v>
      </c>
      <c r="J13" s="26" t="n">
        <f aca="false">E13+0.001</f>
        <v>0.642782059000602</v>
      </c>
      <c r="K13" s="26" t="n">
        <f aca="false">F13+0.001</f>
        <v>0.660305360369404</v>
      </c>
      <c r="L13" s="26" t="n">
        <f aca="false">G13+0.02</f>
        <v>0.638652440229204</v>
      </c>
      <c r="M13" s="22" t="n">
        <f aca="false">M12/M$6</f>
        <v>0.647708876937184</v>
      </c>
      <c r="N13" s="26" t="n">
        <f aca="false">I13+0.0015</f>
        <v>0.650764664095799</v>
      </c>
      <c r="O13" s="26" t="n">
        <f aca="false">J13+0.0015</f>
        <v>0.644282059000602</v>
      </c>
      <c r="P13" s="26" t="n">
        <f aca="false">K13+0.0015</f>
        <v>0.661805360369404</v>
      </c>
      <c r="Q13" s="26" t="n">
        <f aca="false">L13+0.0015</f>
        <v>0.640152440229204</v>
      </c>
      <c r="R13" s="22" t="n">
        <f aca="false">R12/R$6</f>
        <v>0.649207811082289</v>
      </c>
    </row>
    <row r="14" customFormat="false" ht="12.75" hidden="false" customHeight="false" outlineLevel="0" collapsed="false">
      <c r="B14" s="14"/>
      <c r="C14" s="14"/>
      <c r="D14" s="15"/>
      <c r="E14" s="15"/>
      <c r="F14" s="15"/>
      <c r="G14" s="15"/>
      <c r="H14" s="14"/>
      <c r="I14" s="15"/>
      <c r="J14" s="15"/>
      <c r="K14" s="15"/>
      <c r="L14" s="15"/>
      <c r="M14" s="14"/>
      <c r="N14" s="15"/>
      <c r="O14" s="15"/>
      <c r="P14" s="15"/>
      <c r="Q14" s="15"/>
      <c r="R14" s="14"/>
    </row>
    <row r="15" customFormat="false" ht="12.75" hidden="false" customHeight="false" outlineLevel="0" collapsed="false">
      <c r="A15" s="5" t="s">
        <v>27</v>
      </c>
      <c r="B15" s="17" t="n">
        <v>187.3</v>
      </c>
      <c r="C15" s="17" t="n">
        <v>278.2</v>
      </c>
      <c r="D15" s="18" t="n">
        <v>71</v>
      </c>
      <c r="E15" s="18" t="n">
        <v>75.6</v>
      </c>
      <c r="F15" s="18" t="n">
        <v>77.8</v>
      </c>
      <c r="G15" s="18" t="n">
        <v>77.2</v>
      </c>
      <c r="H15" s="19" t="n">
        <f aca="false">SUM(D15:G15)</f>
        <v>301.6</v>
      </c>
      <c r="I15" s="20" t="n">
        <f aca="false">I6*I16</f>
        <v>75.7198453441851</v>
      </c>
      <c r="J15" s="20" t="n">
        <f aca="false">J6*J16</f>
        <v>78.6801621553281</v>
      </c>
      <c r="K15" s="20" t="n">
        <f aca="false">K6*K16</f>
        <v>81.0311391287693</v>
      </c>
      <c r="L15" s="20" t="n">
        <f aca="false">L6*L16</f>
        <v>80.3982410135942</v>
      </c>
      <c r="M15" s="19" t="n">
        <f aca="false">SUM(I15:L15)</f>
        <v>315.829387641877</v>
      </c>
      <c r="N15" s="20" t="n">
        <f aca="false">N6*N16</f>
        <v>79.4163522272793</v>
      </c>
      <c r="O15" s="20" t="n">
        <f aca="false">O6*O16</f>
        <v>82.7368357252974</v>
      </c>
      <c r="P15" s="20" t="n">
        <f aca="false">P6*P16</f>
        <v>85.2514995561657</v>
      </c>
      <c r="Q15" s="20" t="n">
        <f aca="false">Q6*Q16</f>
        <v>84.5864547603881</v>
      </c>
      <c r="R15" s="19" t="n">
        <f aca="false">SUM(N15:Q15)</f>
        <v>331.99114226913</v>
      </c>
    </row>
    <row r="16" customFormat="false" ht="12.75" hidden="false" customHeight="false" outlineLevel="0" collapsed="false">
      <c r="A16" s="21" t="s">
        <v>24</v>
      </c>
      <c r="B16" s="22" t="n">
        <f aca="false">B15/B$6</f>
        <v>0.130878345328768</v>
      </c>
      <c r="C16" s="22" t="n">
        <f aca="false">C15/C$6</f>
        <v>0.15800533878571</v>
      </c>
      <c r="D16" s="23" t="n">
        <f aca="false">D15/D$6</f>
        <v>0.144103917190988</v>
      </c>
      <c r="E16" s="23" t="n">
        <f aca="false">E15/E$6</f>
        <v>0.151715833835039</v>
      </c>
      <c r="F16" s="23" t="n">
        <f aca="false">F15/F$6</f>
        <v>0.156193535434652</v>
      </c>
      <c r="G16" s="23" t="n">
        <f aca="false">G15/G$6</f>
        <v>0.152539023908318</v>
      </c>
      <c r="H16" s="22" t="n">
        <f aca="false">H15/H$6</f>
        <v>0.151162790697674</v>
      </c>
      <c r="I16" s="26" t="n">
        <f aca="false">D16+0.002</f>
        <v>0.146103917190988</v>
      </c>
      <c r="J16" s="26" t="n">
        <f aca="false">E16-0.002</f>
        <v>0.149715833835039</v>
      </c>
      <c r="K16" s="26" t="n">
        <f aca="false">F16-0.002</f>
        <v>0.154193535434652</v>
      </c>
      <c r="L16" s="26" t="n">
        <f aca="false">G16-0.002</f>
        <v>0.150539023908318</v>
      </c>
      <c r="M16" s="22" t="n">
        <f aca="false">M15/M$6</f>
        <v>0.150153621026453</v>
      </c>
      <c r="N16" s="26" t="n">
        <f aca="false">I16-0.001</f>
        <v>0.145103917190988</v>
      </c>
      <c r="O16" s="26" t="n">
        <f aca="false">J16-0.001</f>
        <v>0.148715833835039</v>
      </c>
      <c r="P16" s="26" t="n">
        <f aca="false">K16-0.001</f>
        <v>0.153193535434652</v>
      </c>
      <c r="Q16" s="26" t="n">
        <f aca="false">L16-0.001</f>
        <v>0.149539023908318</v>
      </c>
      <c r="R16" s="22" t="n">
        <f aca="false">R15/R$6</f>
        <v>0.149156409554099</v>
      </c>
    </row>
    <row r="17" customFormat="false" ht="12.75" hidden="false" customHeight="false" outlineLevel="0" collapsed="false">
      <c r="A17" s="16" t="s">
        <v>28</v>
      </c>
      <c r="B17" s="17" t="n">
        <v>65.4</v>
      </c>
      <c r="C17" s="17" t="n">
        <v>96.6</v>
      </c>
      <c r="D17" s="18" t="n">
        <v>31.9</v>
      </c>
      <c r="E17" s="18" t="n">
        <v>29.4</v>
      </c>
      <c r="F17" s="18" t="n">
        <v>29.5</v>
      </c>
      <c r="G17" s="18" t="n">
        <v>28.3</v>
      </c>
      <c r="H17" s="19" t="n">
        <f aca="false">SUM(D17:G17)</f>
        <v>119.1</v>
      </c>
      <c r="I17" s="27" t="n">
        <f aca="false">(125+2)/4</f>
        <v>31.75</v>
      </c>
      <c r="J17" s="27" t="n">
        <f aca="false">I17*0.99</f>
        <v>31.4325</v>
      </c>
      <c r="K17" s="27" t="n">
        <f aca="false">J17*0.99</f>
        <v>31.118175</v>
      </c>
      <c r="L17" s="27" t="n">
        <f aca="false">K17*0.99</f>
        <v>30.80699325</v>
      </c>
      <c r="M17" s="19" t="n">
        <f aca="false">SUM(I17:L17)</f>
        <v>125.10766825</v>
      </c>
      <c r="N17" s="27" t="n">
        <f aca="false">I17*0.95</f>
        <v>30.1625</v>
      </c>
      <c r="O17" s="27" t="n">
        <f aca="false">J17*0.95</f>
        <v>29.860875</v>
      </c>
      <c r="P17" s="27" t="n">
        <f aca="false">K17*0.95</f>
        <v>29.56226625</v>
      </c>
      <c r="Q17" s="27" t="n">
        <f aca="false">L17*0.95</f>
        <v>29.2666435875</v>
      </c>
      <c r="R17" s="19" t="n">
        <f aca="false">SUM(N17:Q17)</f>
        <v>118.8522848375</v>
      </c>
    </row>
    <row r="18" customFormat="false" ht="12.75" hidden="false" customHeight="false" outlineLevel="0" collapsed="false">
      <c r="A18" s="21" t="s">
        <v>24</v>
      </c>
      <c r="B18" s="22" t="n">
        <f aca="false">B17/B$6</f>
        <v>0.0456991125707498</v>
      </c>
      <c r="C18" s="22" t="n">
        <f aca="false">C17/C$6</f>
        <v>0.0548645425115011</v>
      </c>
      <c r="D18" s="23" t="n">
        <f aca="false">D17/D$6</f>
        <v>0.0647452811041202</v>
      </c>
      <c r="E18" s="23" t="n">
        <f aca="false">E17/E$6</f>
        <v>0.0590006020469597</v>
      </c>
      <c r="F18" s="23" t="n">
        <f aca="false">F17/F$6</f>
        <v>0.0592250552097972</v>
      </c>
      <c r="G18" s="23" t="n">
        <f aca="false">G17/G$6</f>
        <v>0.0559178028057696</v>
      </c>
      <c r="H18" s="22" t="n">
        <f aca="false">H17/H$6</f>
        <v>0.0596932638331997</v>
      </c>
      <c r="I18" s="23" t="n">
        <f aca="false">I17/I$6</f>
        <v>0.0612626630406888</v>
      </c>
      <c r="J18" s="23" t="n">
        <f aca="false">J17/J$6</f>
        <v>0.0598110478945065</v>
      </c>
      <c r="K18" s="23" t="n">
        <f aca="false">K17/K$6</f>
        <v>0.0592145374125764</v>
      </c>
      <c r="L18" s="23" t="n">
        <f aca="false">L17/L$6</f>
        <v>0.0576835343029582</v>
      </c>
      <c r="M18" s="22" t="n">
        <f aca="false">M17/M$6</f>
        <v>0.0594794852568142</v>
      </c>
      <c r="N18" s="23" t="n">
        <f aca="false">N17/N$6</f>
        <v>0.0551107773087796</v>
      </c>
      <c r="O18" s="23" t="n">
        <f aca="false">O17/O$6</f>
        <v>0.0536736132792551</v>
      </c>
      <c r="P18" s="23" t="n">
        <f aca="false">P17/P$6</f>
        <v>0.053122210235309</v>
      </c>
      <c r="Q18" s="23" t="n">
        <f aca="false">Q17/Q$6</f>
        <v>0.0517400253686589</v>
      </c>
      <c r="R18" s="22" t="n">
        <f aca="false">R17/R$6</f>
        <v>0.0533977501703695</v>
      </c>
    </row>
    <row r="19" customFormat="false" ht="12.75" hidden="false" customHeight="false" outlineLevel="0" collapsed="false">
      <c r="A19" s="16" t="s">
        <v>29</v>
      </c>
      <c r="B19" s="17" t="n">
        <v>30</v>
      </c>
      <c r="C19" s="17" t="n">
        <v>70.5</v>
      </c>
      <c r="D19" s="18" t="n">
        <v>23.9</v>
      </c>
      <c r="E19" s="18" t="n">
        <v>23.8</v>
      </c>
      <c r="F19" s="18" t="n">
        <v>22.7</v>
      </c>
      <c r="G19" s="18" t="n">
        <v>22.1</v>
      </c>
      <c r="H19" s="19" t="n">
        <f aca="false">SUM(D19:G19)</f>
        <v>92.5</v>
      </c>
      <c r="I19" s="27" t="n">
        <f aca="false">M19/4</f>
        <v>22.025</v>
      </c>
      <c r="J19" s="27" t="n">
        <f aca="false">I19</f>
        <v>22.025</v>
      </c>
      <c r="K19" s="27" t="n">
        <f aca="false">J19</f>
        <v>22.025</v>
      </c>
      <c r="L19" s="27" t="n">
        <f aca="false">K19</f>
        <v>22.025</v>
      </c>
      <c r="M19" s="28" t="n">
        <v>88.1</v>
      </c>
      <c r="N19" s="27" t="n">
        <f aca="false">R19/4</f>
        <v>22</v>
      </c>
      <c r="O19" s="27" t="n">
        <f aca="false">N19</f>
        <v>22</v>
      </c>
      <c r="P19" s="27" t="n">
        <f aca="false">O19</f>
        <v>22</v>
      </c>
      <c r="Q19" s="27" t="n">
        <f aca="false">P19</f>
        <v>22</v>
      </c>
      <c r="R19" s="28" t="n">
        <v>88</v>
      </c>
    </row>
    <row r="20" customFormat="false" ht="12.75" hidden="false" customHeight="false" outlineLevel="0" collapsed="false">
      <c r="A20" s="21" t="s">
        <v>24</v>
      </c>
      <c r="B20" s="22" t="n">
        <f aca="false">B19/B$6</f>
        <v>0.0209628956746559</v>
      </c>
      <c r="C20" s="22" t="n">
        <f aca="false">C19/C$6</f>
        <v>0.0400408928267166</v>
      </c>
      <c r="D20" s="23" t="n">
        <f aca="false">D19/D$6</f>
        <v>0.0485082200121778</v>
      </c>
      <c r="E20" s="23" t="n">
        <f aca="false">E19/E$6</f>
        <v>0.0477623921332531</v>
      </c>
      <c r="F20" s="23" t="n">
        <f aca="false">F19/F$6</f>
        <v>0.0455731780766914</v>
      </c>
      <c r="G20" s="23" t="n">
        <f aca="false">G19/G$6</f>
        <v>0.0436672594348943</v>
      </c>
      <c r="H20" s="22" t="n">
        <f aca="false">H19/H$6</f>
        <v>0.0463612670408982</v>
      </c>
      <c r="I20" s="23" t="n">
        <f aca="false">I19/I$6</f>
        <v>0.0424979575896432</v>
      </c>
      <c r="J20" s="23" t="n">
        <f aca="false">J19/J$6</f>
        <v>0.0419100717371035</v>
      </c>
      <c r="K20" s="23" t="n">
        <f aca="false">K19/K$6</f>
        <v>0.041911204192148</v>
      </c>
      <c r="L20" s="23" t="n">
        <f aca="false">L19/L$6</f>
        <v>0.0412399818675149</v>
      </c>
      <c r="M20" s="22" t="n">
        <f aca="false">M19/M$6</f>
        <v>0.0418850636769447</v>
      </c>
      <c r="N20" s="23" t="n">
        <f aca="false">N19/N$6</f>
        <v>0.0401968371584965</v>
      </c>
      <c r="O20" s="23" t="n">
        <f aca="false">O19/O$6</f>
        <v>0.0395440352013668</v>
      </c>
      <c r="P20" s="23" t="n">
        <f aca="false">P19/P$6</f>
        <v>0.0395331202044362</v>
      </c>
      <c r="Q20" s="23" t="n">
        <f aca="false">Q19/Q$6</f>
        <v>0.0388934438179533</v>
      </c>
      <c r="R20" s="22" t="n">
        <f aca="false">R19/R$6</f>
        <v>0.0395364886877622</v>
      </c>
    </row>
    <row r="21" customFormat="false" ht="12.75" hidden="false" customHeight="false" outlineLevel="0" collapsed="false">
      <c r="A21" s="0" t="s">
        <v>30</v>
      </c>
      <c r="B21" s="17" t="n">
        <v>0</v>
      </c>
      <c r="C21" s="17" t="n">
        <v>0</v>
      </c>
      <c r="D21" s="18" t="n">
        <v>0</v>
      </c>
      <c r="E21" s="18" t="n">
        <v>0</v>
      </c>
      <c r="F21" s="18" t="n">
        <v>0</v>
      </c>
      <c r="G21" s="18" t="n">
        <v>0</v>
      </c>
      <c r="H21" s="19" t="n">
        <f aca="false">SUM(D21:G21)</f>
        <v>0</v>
      </c>
      <c r="I21" s="27" t="n">
        <v>0</v>
      </c>
      <c r="J21" s="27" t="n">
        <v>0</v>
      </c>
      <c r="K21" s="27" t="n">
        <v>0</v>
      </c>
      <c r="L21" s="27" t="n">
        <v>0</v>
      </c>
      <c r="M21" s="19" t="n">
        <f aca="false">SUM(I21:L21)</f>
        <v>0</v>
      </c>
      <c r="N21" s="27" t="n">
        <v>0</v>
      </c>
      <c r="O21" s="27" t="n">
        <v>0</v>
      </c>
      <c r="P21" s="27" t="n">
        <v>0</v>
      </c>
      <c r="Q21" s="27" t="n">
        <v>0</v>
      </c>
      <c r="R21" s="19" t="n">
        <f aca="false">SUM(N21:Q21)</f>
        <v>0</v>
      </c>
    </row>
    <row r="22" customFormat="false" ht="12.75" hidden="false" customHeight="false" outlineLevel="0" collapsed="false">
      <c r="A22" s="2" t="s">
        <v>31</v>
      </c>
      <c r="B22" s="24" t="n">
        <f aca="false">B12-B15-B17-B19-B21</f>
        <v>632.4</v>
      </c>
      <c r="C22" s="24" t="n">
        <f aca="false">C12-C15-C17-C19-C21</f>
        <v>703.3</v>
      </c>
      <c r="D22" s="25" t="n">
        <f aca="false">D12-D15-D17-D19-D21</f>
        <v>192.6</v>
      </c>
      <c r="E22" s="25" t="n">
        <f aca="false">E12-E15-E17-E19-E21</f>
        <v>191</v>
      </c>
      <c r="F22" s="25" t="n">
        <f aca="false">F12-F15-F17-F19-F21</f>
        <v>198.4</v>
      </c>
      <c r="G22" s="25" t="n">
        <f aca="false">G12-G15-G17-G19-G21</f>
        <v>185.5</v>
      </c>
      <c r="H22" s="24" t="n">
        <f aca="false">H12-H15-H17-H19-H21</f>
        <v>767.5</v>
      </c>
      <c r="I22" s="25" t="n">
        <f aca="false">I12-I15-I17-I19-I21</f>
        <v>206.993189323036</v>
      </c>
      <c r="J22" s="25" t="n">
        <f aca="false">J12-J15-J17-J19-J21</f>
        <v>205.663593311258</v>
      </c>
      <c r="K22" s="25" t="n">
        <f aca="false">K12-K15-K17-K19-K21</f>
        <v>212.826585570046</v>
      </c>
      <c r="L22" s="25" t="n">
        <f aca="false">L12-L15-L17-L19-L21</f>
        <v>207.854299702421</v>
      </c>
      <c r="M22" s="24" t="n">
        <f aca="false">M12-M15-M17-M19-M21</f>
        <v>833.337667906762</v>
      </c>
      <c r="N22" s="25" t="n">
        <f aca="false">N12-N15-N17-N19-N21</f>
        <v>224.589036148023</v>
      </c>
      <c r="O22" s="25" t="n">
        <f aca="false">O12-O15-O17-O19-O21</f>
        <v>223.843334196778</v>
      </c>
      <c r="P22" s="25" t="n">
        <f aca="false">P12-P15-P17-P19-P21</f>
        <v>231.477880611692</v>
      </c>
      <c r="Q22" s="25" t="n">
        <f aca="false">Q12-Q15-Q17-Q19-Q21</f>
        <v>226.247870415942</v>
      </c>
      <c r="R22" s="24" t="n">
        <f aca="false">R12-R15-R17-R19-R21</f>
        <v>906.158121372434</v>
      </c>
    </row>
    <row r="23" customFormat="false" ht="12.75" hidden="false" customHeight="false" outlineLevel="0" collapsed="false">
      <c r="A23" s="21" t="s">
        <v>32</v>
      </c>
      <c r="B23" s="22" t="n">
        <f aca="false">B22/B$6</f>
        <v>0.441897840821746</v>
      </c>
      <c r="C23" s="22" t="n">
        <f aca="false">C22/C$6</f>
        <v>0.399443403191912</v>
      </c>
      <c r="D23" s="23" t="n">
        <f aca="false">D22/D$6</f>
        <v>0.390907245788512</v>
      </c>
      <c r="E23" s="23" t="n">
        <f aca="false">E22/E$6</f>
        <v>0.38330323098535</v>
      </c>
      <c r="F23" s="23" t="n">
        <f aca="false">F22/F$6</f>
        <v>0.398313591648263</v>
      </c>
      <c r="G23" s="23" t="n">
        <f aca="false">G22/G$6</f>
        <v>0.366528354080221</v>
      </c>
      <c r="H23" s="22" t="n">
        <f aca="false">H22/H$6</f>
        <v>0.384673215717722</v>
      </c>
      <c r="I23" s="23" t="n">
        <f aca="false">I22/I$6</f>
        <v>0.399400126274478</v>
      </c>
      <c r="J23" s="23" t="n">
        <f aca="false">J22/J$6</f>
        <v>0.391345105533953</v>
      </c>
      <c r="K23" s="23" t="n">
        <f aca="false">K22/K$6</f>
        <v>0.404986083330028</v>
      </c>
      <c r="L23" s="23" t="n">
        <f aca="false">L22/L$6</f>
        <v>0.389189900150412</v>
      </c>
      <c r="M23" s="22" t="n">
        <f aca="false">M22/M$6</f>
        <v>0.396190706976973</v>
      </c>
      <c r="N23" s="23" t="n">
        <f aca="false">N22/N$6</f>
        <v>0.410353132437534</v>
      </c>
      <c r="O23" s="23" t="n">
        <f aca="false">O22/O$6</f>
        <v>0.402348576684941</v>
      </c>
      <c r="P23" s="23" t="n">
        <f aca="false">P22/P$6</f>
        <v>0.415956494495007</v>
      </c>
      <c r="Q23" s="23" t="n">
        <f aca="false">Q22/Q$6</f>
        <v>0.399979947134273</v>
      </c>
      <c r="R23" s="22" t="n">
        <f aca="false">R22/R$6</f>
        <v>0.407117162670058</v>
      </c>
    </row>
    <row r="24" customFormat="false" ht="12.75" hidden="false" customHeight="false" outlineLevel="0" collapsed="false">
      <c r="B24" s="14"/>
      <c r="C24" s="14"/>
      <c r="D24" s="15"/>
      <c r="E24" s="15"/>
      <c r="F24" s="15"/>
      <c r="G24" s="15"/>
      <c r="H24" s="14"/>
      <c r="I24" s="15"/>
      <c r="J24" s="15"/>
      <c r="K24" s="15"/>
      <c r="L24" s="15"/>
      <c r="M24" s="14"/>
      <c r="N24" s="15"/>
      <c r="O24" s="15"/>
      <c r="P24" s="15"/>
      <c r="Q24" s="15"/>
      <c r="R24" s="14"/>
    </row>
    <row r="25" customFormat="false" ht="12.75" hidden="false" customHeight="false" outlineLevel="0" collapsed="false">
      <c r="A25" s="5" t="s">
        <v>33</v>
      </c>
      <c r="B25" s="17" t="n">
        <v>0</v>
      </c>
      <c r="C25" s="17" t="n">
        <v>17</v>
      </c>
      <c r="D25" s="18" t="n">
        <v>0</v>
      </c>
      <c r="E25" s="18" t="n">
        <v>0.8</v>
      </c>
      <c r="F25" s="18" t="n">
        <v>2.1</v>
      </c>
      <c r="G25" s="18" t="n">
        <v>3.2</v>
      </c>
      <c r="H25" s="19" t="n">
        <f aca="false">SUM(D25:G25)</f>
        <v>6.1</v>
      </c>
      <c r="I25" s="20" t="n">
        <f aca="false">Debt!I53</f>
        <v>2.73598143592056</v>
      </c>
      <c r="J25" s="20" t="n">
        <f aca="false">Debt!J53</f>
        <v>2.56461661776829</v>
      </c>
      <c r="K25" s="20" t="n">
        <f aca="false">Debt!K53</f>
        <v>2.45923358853286</v>
      </c>
      <c r="L25" s="20" t="n">
        <f aca="false">Debt!L53</f>
        <v>2.3907864044443</v>
      </c>
      <c r="M25" s="19" t="n">
        <f aca="false">SUM(I25:L25)</f>
        <v>10.150618046666</v>
      </c>
      <c r="N25" s="20" t="n">
        <f aca="false">Debt!N53</f>
        <v>3.28067414668168</v>
      </c>
      <c r="O25" s="20" t="n">
        <f aca="false">Debt!O53</f>
        <v>3.05568980116563</v>
      </c>
      <c r="P25" s="20" t="n">
        <f aca="false">Debt!P53</f>
        <v>2.94279235243527</v>
      </c>
      <c r="Q25" s="20" t="n">
        <f aca="false">Debt!Q53</f>
        <v>2.87053998584569</v>
      </c>
      <c r="R25" s="19" t="n">
        <f aca="false">SUM(N25:Q25)</f>
        <v>12.1496962861283</v>
      </c>
    </row>
    <row r="26" customFormat="false" ht="12.75" hidden="false" customHeight="false" outlineLevel="0" collapsed="false">
      <c r="A26" s="5" t="s">
        <v>34</v>
      </c>
      <c r="B26" s="17" t="n">
        <v>0.2</v>
      </c>
      <c r="C26" s="17" t="n">
        <v>85.2</v>
      </c>
      <c r="D26" s="18" t="n">
        <v>0</v>
      </c>
      <c r="E26" s="18" t="n">
        <v>0</v>
      </c>
      <c r="F26" s="18" t="n">
        <v>0</v>
      </c>
      <c r="G26" s="18" t="n">
        <v>0</v>
      </c>
      <c r="H26" s="19" t="n">
        <f aca="false">SUM(D26:G26)</f>
        <v>0</v>
      </c>
      <c r="I26" s="27" t="n">
        <v>0</v>
      </c>
      <c r="J26" s="27" t="n">
        <v>0</v>
      </c>
      <c r="K26" s="27" t="n">
        <v>0</v>
      </c>
      <c r="L26" s="27" t="n">
        <v>0</v>
      </c>
      <c r="M26" s="19" t="n">
        <f aca="false">SUM(I26:L26)</f>
        <v>0</v>
      </c>
      <c r="N26" s="27" t="n">
        <v>0</v>
      </c>
      <c r="O26" s="27" t="n">
        <v>0</v>
      </c>
      <c r="P26" s="27" t="n">
        <v>0</v>
      </c>
      <c r="Q26" s="27" t="n">
        <v>0</v>
      </c>
      <c r="R26" s="19" t="n">
        <f aca="false">SUM(N26:Q26)</f>
        <v>0</v>
      </c>
    </row>
    <row r="27" customFormat="false" ht="12.75" hidden="false" customHeight="false" outlineLevel="0" collapsed="false">
      <c r="A27" s="5" t="s">
        <v>35</v>
      </c>
      <c r="B27" s="17" t="n">
        <v>-70</v>
      </c>
      <c r="C27" s="17" t="n">
        <v>-121.3</v>
      </c>
      <c r="D27" s="18" t="n">
        <v>-32</v>
      </c>
      <c r="E27" s="18" t="n">
        <v>-31.4</v>
      </c>
      <c r="F27" s="18" t="n">
        <v>-28.2</v>
      </c>
      <c r="G27" s="18" t="n">
        <v>-28.4</v>
      </c>
      <c r="H27" s="19" t="n">
        <f aca="false">SUM(D27:G27)</f>
        <v>-120</v>
      </c>
      <c r="I27" s="20" t="n">
        <f aca="false">Debt!I45</f>
        <v>-28.73304375</v>
      </c>
      <c r="J27" s="20" t="n">
        <f aca="false">Debt!J45</f>
        <v>-28.73304375</v>
      </c>
      <c r="K27" s="20" t="n">
        <f aca="false">Debt!K45</f>
        <v>-28.73304375</v>
      </c>
      <c r="L27" s="20" t="n">
        <f aca="false">Debt!L45</f>
        <v>-28.73304375</v>
      </c>
      <c r="M27" s="19" t="n">
        <f aca="false">SUM(I27:L27)</f>
        <v>-114.932175</v>
      </c>
      <c r="N27" s="20" t="n">
        <f aca="false">Debt!N45</f>
        <v>-28.73304375</v>
      </c>
      <c r="O27" s="20" t="n">
        <f aca="false">Debt!O45</f>
        <v>-28.73304375</v>
      </c>
      <c r="P27" s="20" t="n">
        <f aca="false">Debt!P45</f>
        <v>-28.73304375</v>
      </c>
      <c r="Q27" s="20" t="n">
        <f aca="false">Debt!Q45</f>
        <v>-28.73304375</v>
      </c>
      <c r="R27" s="19" t="n">
        <f aca="false">SUM(N27:Q27)</f>
        <v>-114.932175</v>
      </c>
    </row>
    <row r="28" customFormat="false" ht="12.75" hidden="false" customHeight="false" outlineLevel="0" collapsed="false">
      <c r="A28" s="2" t="s">
        <v>36</v>
      </c>
      <c r="B28" s="24" t="n">
        <f aca="false">SUM(B25:B27)</f>
        <v>-69.8</v>
      </c>
      <c r="C28" s="24" t="n">
        <f aca="false">SUM(C25:C27)</f>
        <v>-19.1</v>
      </c>
      <c r="D28" s="25" t="n">
        <f aca="false">SUM(D25:D27)</f>
        <v>-32</v>
      </c>
      <c r="E28" s="25" t="n">
        <f aca="false">SUM(E25:E27)</f>
        <v>-30.6</v>
      </c>
      <c r="F28" s="25" t="n">
        <f aca="false">SUM(F25:F27)</f>
        <v>-26.1</v>
      </c>
      <c r="G28" s="25" t="n">
        <f aca="false">SUM(G25:G27)</f>
        <v>-25.2</v>
      </c>
      <c r="H28" s="24" t="n">
        <f aca="false">SUM(H25:H27)</f>
        <v>-113.9</v>
      </c>
      <c r="I28" s="25" t="n">
        <f aca="false">SUM(I25:I27)</f>
        <v>-25.9970623140794</v>
      </c>
      <c r="J28" s="25" t="n">
        <f aca="false">SUM(J25:J27)</f>
        <v>-26.1684271322317</v>
      </c>
      <c r="K28" s="25" t="n">
        <f aca="false">SUM(K25:K27)</f>
        <v>-26.2738101614671</v>
      </c>
      <c r="L28" s="25" t="n">
        <f aca="false">SUM(L25:L27)</f>
        <v>-26.3422573455557</v>
      </c>
      <c r="M28" s="24" t="n">
        <f aca="false">SUM(M25:M27)</f>
        <v>-104.781556953334</v>
      </c>
      <c r="N28" s="25" t="n">
        <f aca="false">SUM(N25:N27)</f>
        <v>-25.4523696033183</v>
      </c>
      <c r="O28" s="25" t="n">
        <f aca="false">SUM(O25:O27)</f>
        <v>-25.6773539488344</v>
      </c>
      <c r="P28" s="25" t="n">
        <f aca="false">SUM(P25:P27)</f>
        <v>-25.7902513975647</v>
      </c>
      <c r="Q28" s="25" t="n">
        <f aca="false">SUM(Q25:Q27)</f>
        <v>-25.8625037641543</v>
      </c>
      <c r="R28" s="24" t="n">
        <f aca="false">SUM(R25:R27)</f>
        <v>-102.782478713872</v>
      </c>
    </row>
    <row r="29" customFormat="false" ht="12.75" hidden="false" customHeight="false" outlineLevel="0" collapsed="false">
      <c r="B29" s="14"/>
      <c r="C29" s="14"/>
      <c r="D29" s="15"/>
      <c r="E29" s="15"/>
      <c r="F29" s="15"/>
      <c r="G29" s="15"/>
      <c r="H29" s="14"/>
      <c r="I29" s="15"/>
      <c r="J29" s="15"/>
      <c r="K29" s="15"/>
      <c r="L29" s="15"/>
      <c r="M29" s="14"/>
      <c r="N29" s="15"/>
      <c r="O29" s="15"/>
      <c r="P29" s="15"/>
      <c r="Q29" s="15"/>
      <c r="R29" s="14"/>
    </row>
    <row r="30" customFormat="false" ht="12.75" hidden="false" customHeight="false" outlineLevel="0" collapsed="false">
      <c r="A30" s="0" t="s">
        <v>37</v>
      </c>
      <c r="B30" s="29" t="n">
        <f aca="false">B22+B28</f>
        <v>562.6</v>
      </c>
      <c r="C30" s="29" t="n">
        <f aca="false">C22+C28</f>
        <v>684.2</v>
      </c>
      <c r="D30" s="30" t="n">
        <f aca="false">D22+D28</f>
        <v>160.6</v>
      </c>
      <c r="E30" s="30" t="n">
        <f aca="false">E22+E28</f>
        <v>160.4</v>
      </c>
      <c r="F30" s="30" t="n">
        <f aca="false">F22+F28</f>
        <v>172.3</v>
      </c>
      <c r="G30" s="30" t="n">
        <f aca="false">G22+G28</f>
        <v>160.3</v>
      </c>
      <c r="H30" s="29" t="n">
        <f aca="false">H22+H28</f>
        <v>653.6</v>
      </c>
      <c r="I30" s="30" t="n">
        <f aca="false">I22+I28</f>
        <v>180.996127008957</v>
      </c>
      <c r="J30" s="30" t="n">
        <f aca="false">J22+J28</f>
        <v>179.495166179027</v>
      </c>
      <c r="K30" s="30" t="n">
        <f aca="false">K22+K28</f>
        <v>186.552775408579</v>
      </c>
      <c r="L30" s="30" t="n">
        <f aca="false">L22+L28</f>
        <v>181.512042356865</v>
      </c>
      <c r="M30" s="29" t="n">
        <f aca="false">M22+M28</f>
        <v>728.556110953428</v>
      </c>
      <c r="N30" s="30" t="n">
        <f aca="false">N22+N28</f>
        <v>199.136666544704</v>
      </c>
      <c r="O30" s="30" t="n">
        <f aca="false">O22+O28</f>
        <v>198.165980247944</v>
      </c>
      <c r="P30" s="30" t="n">
        <f aca="false">P22+P28</f>
        <v>205.687629214127</v>
      </c>
      <c r="Q30" s="30" t="n">
        <f aca="false">Q22+Q28</f>
        <v>200.385366651787</v>
      </c>
      <c r="R30" s="29" t="n">
        <f aca="false">R22+R28</f>
        <v>803.375642658562</v>
      </c>
    </row>
    <row r="31" customFormat="false" ht="12.75" hidden="false" customHeight="false" outlineLevel="0" collapsed="false">
      <c r="A31" s="5" t="s">
        <v>38</v>
      </c>
      <c r="B31" s="17" t="n">
        <v>-211</v>
      </c>
      <c r="C31" s="17" t="n">
        <v>-196.6</v>
      </c>
      <c r="D31" s="18" t="n">
        <v>-50.9</v>
      </c>
      <c r="E31" s="18" t="n">
        <v>-53.8</v>
      </c>
      <c r="F31" s="18" t="n">
        <v>-44.8</v>
      </c>
      <c r="G31" s="18" t="n">
        <v>-52.7</v>
      </c>
      <c r="H31" s="19" t="n">
        <f aca="false">SUM(D31:G31)</f>
        <v>-202.2</v>
      </c>
      <c r="I31" s="20" t="n">
        <f aca="false">I30*-I32</f>
        <v>-58.823741277911</v>
      </c>
      <c r="J31" s="20" t="n">
        <f aca="false">J30*-J32</f>
        <v>-58.3359290081836</v>
      </c>
      <c r="K31" s="20" t="n">
        <f aca="false">K30*-K32</f>
        <v>-60.6296520077882</v>
      </c>
      <c r="L31" s="20" t="n">
        <f aca="false">L30*-L32</f>
        <v>-58.9914137659811</v>
      </c>
      <c r="M31" s="19" t="n">
        <f aca="false">SUM(I31:L31)</f>
        <v>-236.780736059864</v>
      </c>
      <c r="N31" s="20" t="n">
        <f aca="false">N30*-N32</f>
        <v>-64.7194166270289</v>
      </c>
      <c r="O31" s="20" t="n">
        <f aca="false">O30*-O32</f>
        <v>-64.4039435805817</v>
      </c>
      <c r="P31" s="20" t="n">
        <f aca="false">P30*-P32</f>
        <v>-66.8484794945914</v>
      </c>
      <c r="Q31" s="20" t="n">
        <f aca="false">Q30*-Q32</f>
        <v>-65.1252441618309</v>
      </c>
      <c r="R31" s="19" t="n">
        <f aca="false">SUM(N31:Q31)</f>
        <v>-261.097083864033</v>
      </c>
    </row>
    <row r="32" customFormat="false" ht="12.75" hidden="false" customHeight="false" outlineLevel="0" collapsed="false">
      <c r="A32" s="21" t="s">
        <v>39</v>
      </c>
      <c r="B32" s="22" t="n">
        <f aca="false">-B31/B30</f>
        <v>0.375044436544614</v>
      </c>
      <c r="C32" s="22" t="n">
        <f aca="false">-C31/C30</f>
        <v>0.287342882198188</v>
      </c>
      <c r="D32" s="23" t="n">
        <f aca="false">-D31/D30</f>
        <v>0.316936488169365</v>
      </c>
      <c r="E32" s="23" t="n">
        <f aca="false">-E31/E30</f>
        <v>0.335411471321696</v>
      </c>
      <c r="F32" s="23" t="n">
        <f aca="false">-F31/F30</f>
        <v>0.260011607661056</v>
      </c>
      <c r="G32" s="23" t="n">
        <f aca="false">-G31/G30</f>
        <v>0.328758577666875</v>
      </c>
      <c r="H32" s="22" t="n">
        <f aca="false">-H31/H30</f>
        <v>0.309363525091799</v>
      </c>
      <c r="I32" s="26" t="n">
        <f aca="false">(0.32+0.33)/2</f>
        <v>0.325</v>
      </c>
      <c r="J32" s="31" t="n">
        <f aca="false">I32</f>
        <v>0.325</v>
      </c>
      <c r="K32" s="31" t="n">
        <f aca="false">J32</f>
        <v>0.325</v>
      </c>
      <c r="L32" s="31" t="n">
        <f aca="false">K32</f>
        <v>0.325</v>
      </c>
      <c r="M32" s="32" t="n">
        <f aca="false">-M31/M30</f>
        <v>0.325</v>
      </c>
      <c r="N32" s="31" t="n">
        <f aca="false">L32</f>
        <v>0.325</v>
      </c>
      <c r="O32" s="31" t="n">
        <f aca="false">N32</f>
        <v>0.325</v>
      </c>
      <c r="P32" s="31" t="n">
        <f aca="false">O32</f>
        <v>0.325</v>
      </c>
      <c r="Q32" s="31" t="n">
        <f aca="false">P32</f>
        <v>0.325</v>
      </c>
      <c r="R32" s="32" t="n">
        <f aca="false">-R31/R30</f>
        <v>0.325</v>
      </c>
    </row>
    <row r="33" customFormat="false" ht="12.75" hidden="false" customHeight="false" outlineLevel="0" collapsed="false">
      <c r="A33" s="5" t="s">
        <v>40</v>
      </c>
      <c r="B33" s="17" t="n">
        <v>0</v>
      </c>
      <c r="C33" s="17" t="n">
        <v>38</v>
      </c>
      <c r="D33" s="18" t="n">
        <v>1.8</v>
      </c>
      <c r="E33" s="18" t="n">
        <v>4.9</v>
      </c>
      <c r="F33" s="18" t="n">
        <v>0</v>
      </c>
      <c r="G33" s="18" t="n">
        <v>1.8</v>
      </c>
      <c r="H33" s="19" t="n">
        <f aca="false">SUM(D33:G33)</f>
        <v>8.5</v>
      </c>
      <c r="I33" s="18" t="n">
        <v>0</v>
      </c>
      <c r="J33" s="18" t="n">
        <v>0</v>
      </c>
      <c r="K33" s="18" t="n">
        <v>0</v>
      </c>
      <c r="L33" s="18" t="n">
        <v>0</v>
      </c>
      <c r="M33" s="19" t="n">
        <f aca="false">SUM(I33:L33)</f>
        <v>0</v>
      </c>
      <c r="N33" s="18" t="n">
        <v>0</v>
      </c>
      <c r="O33" s="18" t="n">
        <v>0</v>
      </c>
      <c r="P33" s="18" t="n">
        <v>0</v>
      </c>
      <c r="Q33" s="18" t="n">
        <v>0</v>
      </c>
      <c r="R33" s="19" t="n">
        <f aca="false">SUM(N33:Q33)</f>
        <v>0</v>
      </c>
    </row>
    <row r="34" customFormat="false" ht="12.75" hidden="false" customHeight="false" outlineLevel="0" collapsed="false">
      <c r="B34" s="14"/>
      <c r="C34" s="14"/>
      <c r="D34" s="15"/>
      <c r="E34" s="15"/>
      <c r="F34" s="15"/>
      <c r="G34" s="15"/>
      <c r="H34" s="14"/>
      <c r="I34" s="15"/>
      <c r="J34" s="15"/>
      <c r="K34" s="15"/>
      <c r="L34" s="15"/>
      <c r="M34" s="14"/>
      <c r="N34" s="15"/>
      <c r="O34" s="15"/>
      <c r="P34" s="15"/>
      <c r="Q34" s="15"/>
      <c r="R34" s="14"/>
    </row>
    <row r="35" customFormat="false" ht="12.75" hidden="false" customHeight="false" outlineLevel="0" collapsed="false">
      <c r="A35" s="2" t="s">
        <v>41</v>
      </c>
      <c r="B35" s="33" t="n">
        <f aca="false">B30+B31+B33</f>
        <v>351.6</v>
      </c>
      <c r="C35" s="33" t="n">
        <f aca="false">C30+C31+C33</f>
        <v>525.6</v>
      </c>
      <c r="D35" s="34" t="n">
        <f aca="false">D30+D31+D33</f>
        <v>111.5</v>
      </c>
      <c r="E35" s="34" t="n">
        <f aca="false">E30+E31+E33</f>
        <v>111.5</v>
      </c>
      <c r="F35" s="34" t="n">
        <f aca="false">F30+F31+F33</f>
        <v>127.5</v>
      </c>
      <c r="G35" s="34" t="n">
        <f aca="false">G30+G31+G33</f>
        <v>109.4</v>
      </c>
      <c r="H35" s="33" t="n">
        <f aca="false">H30+H31+H33</f>
        <v>459.9</v>
      </c>
      <c r="I35" s="34" t="n">
        <f aca="false">I30+I31+I33</f>
        <v>122.172385731046</v>
      </c>
      <c r="J35" s="34" t="n">
        <f aca="false">J30+J31+J33</f>
        <v>121.159237170843</v>
      </c>
      <c r="K35" s="34" t="n">
        <f aca="false">K30+K31+K33</f>
        <v>125.923123400791</v>
      </c>
      <c r="L35" s="34" t="n">
        <f aca="false">L30+L31+L33</f>
        <v>122.520628590884</v>
      </c>
      <c r="M35" s="33" t="n">
        <f aca="false">M30+M31+M33</f>
        <v>491.775374893564</v>
      </c>
      <c r="N35" s="34" t="n">
        <f aca="false">N30+N31+N33</f>
        <v>134.417249917675</v>
      </c>
      <c r="O35" s="34" t="n">
        <f aca="false">O30+O31+O33</f>
        <v>133.762036667362</v>
      </c>
      <c r="P35" s="34" t="n">
        <f aca="false">P30+P31+P33</f>
        <v>138.839149719536</v>
      </c>
      <c r="Q35" s="34" t="n">
        <f aca="false">Q30+Q31+Q33</f>
        <v>135.260122489956</v>
      </c>
      <c r="R35" s="33" t="n">
        <f aca="false">R30+R31+R33</f>
        <v>542.278558794529</v>
      </c>
    </row>
    <row r="36" customFormat="false" ht="12.75" hidden="false" customHeight="false" outlineLevel="0" collapsed="false">
      <c r="A36" s="2" t="s">
        <v>42</v>
      </c>
      <c r="B36" s="35" t="n">
        <f aca="false">B35/B38</f>
        <v>2.07884445668942</v>
      </c>
      <c r="C36" s="35" t="n">
        <f aca="false">C35/C38</f>
        <v>3.12018883696285</v>
      </c>
      <c r="D36" s="36" t="n">
        <f aca="false">D35/D38</f>
        <v>0.65021824823343</v>
      </c>
      <c r="E36" s="36" t="n">
        <f aca="false">E35/E38</f>
        <v>0.651213603423484</v>
      </c>
      <c r="F36" s="36" t="n">
        <f aca="false">F35/F38</f>
        <v>0.742202939822186</v>
      </c>
      <c r="G36" s="36" t="n">
        <f aca="false">G35/G38</f>
        <v>0.642770485090954</v>
      </c>
      <c r="H36" s="35" t="n">
        <f aca="false">H35/H38</f>
        <v>2.68677792286499</v>
      </c>
      <c r="I36" s="36" t="n">
        <f aca="false">I35/I38</f>
        <v>0.715088333227523</v>
      </c>
      <c r="J36" s="36" t="n">
        <f aca="false">J35/J38</f>
        <v>0.7081502874873</v>
      </c>
      <c r="K36" s="36" t="n">
        <f aca="false">K35/K38</f>
        <v>0.735461911587096</v>
      </c>
      <c r="L36" s="36" t="n">
        <f aca="false">L35/L38</f>
        <v>0.714938176912492</v>
      </c>
      <c r="M36" s="35" t="n">
        <f aca="false">M35/M38</f>
        <v>2.87365009191235</v>
      </c>
      <c r="N36" s="36" t="n">
        <f aca="false">N35/N38</f>
        <v>0.78691778724438</v>
      </c>
      <c r="O36" s="36" t="n">
        <f aca="false">O35/O38</f>
        <v>0.781949177154511</v>
      </c>
      <c r="P36" s="36" t="n">
        <f aca="false">P35/P38</f>
        <v>0.811055726540909</v>
      </c>
      <c r="Q36" s="36" t="n">
        <f aca="false">Q35/Q38</f>
        <v>0.78943342909942</v>
      </c>
      <c r="R36" s="35" t="n">
        <f aca="false">R35/R38</f>
        <v>3.16937250356514</v>
      </c>
    </row>
    <row r="37" customFormat="false" ht="12.75" hidden="false" customHeight="false" outlineLevel="0" collapsed="false">
      <c r="B37" s="14"/>
      <c r="C37" s="14"/>
      <c r="D37" s="15"/>
      <c r="E37" s="15"/>
      <c r="F37" s="15"/>
      <c r="G37" s="15"/>
      <c r="H37" s="14"/>
      <c r="I37" s="15"/>
      <c r="J37" s="15"/>
      <c r="K37" s="15"/>
      <c r="L37" s="15"/>
      <c r="M37" s="14"/>
      <c r="N37" s="15"/>
      <c r="O37" s="15"/>
      <c r="P37" s="15"/>
      <c r="Q37" s="15"/>
      <c r="R37" s="14"/>
    </row>
    <row r="38" customFormat="false" ht="12.75" hidden="false" customHeight="false" outlineLevel="0" collapsed="false">
      <c r="A38" s="0" t="s">
        <v>43</v>
      </c>
      <c r="B38" s="37" t="n">
        <f aca="false">169.132423</f>
        <v>169.132423</v>
      </c>
      <c r="C38" s="37" t="n">
        <f aca="false">168.451343</f>
        <v>168.451343</v>
      </c>
      <c r="D38" s="38" t="n">
        <f aca="false">171.480884</f>
        <v>171.480884</v>
      </c>
      <c r="E38" s="38" t="n">
        <f aca="false">171.218782</f>
        <v>171.218782</v>
      </c>
      <c r="F38" s="38" t="n">
        <f aca="false">171.7859</f>
        <v>171.7859</v>
      </c>
      <c r="G38" s="38" t="n">
        <f aca="false">170.200721</f>
        <v>170.200721</v>
      </c>
      <c r="H38" s="39" t="n">
        <f aca="false">AVERAGE(D38:G38)</f>
        <v>171.17157175</v>
      </c>
      <c r="I38" s="40" t="n">
        <f aca="false">CF!I143</f>
        <v>170.849362315318</v>
      </c>
      <c r="J38" s="40" t="n">
        <f aca="false">CF!J143</f>
        <v>171.092548166219</v>
      </c>
      <c r="K38" s="40" t="n">
        <f aca="false">CF!K143</f>
        <v>171.216376289364</v>
      </c>
      <c r="L38" s="40" t="n">
        <f aca="false">CF!L143</f>
        <v>171.372340360949</v>
      </c>
      <c r="M38" s="39" t="n">
        <f aca="false">AVERAGE(I38:L38)</f>
        <v>171.132656782962</v>
      </c>
      <c r="N38" s="40" t="n">
        <f aca="false">CF!N143</f>
        <v>170.814857786321</v>
      </c>
      <c r="O38" s="40" t="n">
        <f aca="false">CF!O143</f>
        <v>171.062315269795</v>
      </c>
      <c r="P38" s="40" t="n">
        <f aca="false">CF!P143</f>
        <v>171.183243242328</v>
      </c>
      <c r="Q38" s="40" t="n">
        <f aca="false">CF!Q143</f>
        <v>171.338224990371</v>
      </c>
      <c r="R38" s="39" t="n">
        <f aca="false">AVERAGE(N38:Q38)</f>
        <v>171.099660322204</v>
      </c>
    </row>
    <row r="39" customFormat="false" ht="12.75" hidden="false" customHeight="false" outlineLevel="0" collapsed="false">
      <c r="B39" s="14"/>
      <c r="C39" s="14"/>
      <c r="D39" s="15"/>
      <c r="E39" s="15"/>
      <c r="F39" s="15"/>
      <c r="G39" s="15"/>
      <c r="H39" s="14"/>
      <c r="I39" s="15"/>
      <c r="J39" s="15"/>
      <c r="K39" s="15"/>
      <c r="L39" s="15"/>
      <c r="M39" s="14"/>
      <c r="N39" s="15"/>
      <c r="O39" s="15"/>
      <c r="P39" s="15"/>
      <c r="Q39" s="15"/>
      <c r="R39" s="14"/>
    </row>
    <row r="40" customFormat="false" ht="12.75" hidden="false" customHeight="false" outlineLevel="0" collapsed="false">
      <c r="A40" s="2" t="s">
        <v>2</v>
      </c>
      <c r="B40" s="41" t="str">
        <f aca="false">B5</f>
        <v>2014A</v>
      </c>
      <c r="C40" s="41" t="str">
        <f aca="false">C5</f>
        <v>2015A</v>
      </c>
      <c r="D40" s="4" t="str">
        <f aca="false">D5</f>
        <v>1Q16A</v>
      </c>
      <c r="E40" s="4" t="str">
        <f aca="false">E5</f>
        <v>2Q16A</v>
      </c>
      <c r="F40" s="4" t="str">
        <f aca="false">F5</f>
        <v>3Q16A</v>
      </c>
      <c r="G40" s="4" t="str">
        <f aca="false">G5</f>
        <v>4Q16A</v>
      </c>
      <c r="H40" s="41" t="str">
        <f aca="false">H5</f>
        <v>2016A</v>
      </c>
      <c r="I40" s="4" t="str">
        <f aca="false">I5</f>
        <v>1Q17E</v>
      </c>
      <c r="J40" s="4" t="str">
        <f aca="false">J5</f>
        <v>2Q17E</v>
      </c>
      <c r="K40" s="4" t="str">
        <f aca="false">K5</f>
        <v>3Q17E</v>
      </c>
      <c r="L40" s="4" t="str">
        <f aca="false">L5</f>
        <v>4Q17E</v>
      </c>
      <c r="M40" s="41" t="str">
        <f aca="false">M5</f>
        <v>2017E</v>
      </c>
      <c r="N40" s="4" t="str">
        <f aca="false">N5</f>
        <v>1Q18E</v>
      </c>
      <c r="O40" s="4" t="str">
        <f aca="false">O5</f>
        <v>2Q18E</v>
      </c>
      <c r="P40" s="4" t="str">
        <f aca="false">P5</f>
        <v>3Q18E</v>
      </c>
      <c r="Q40" s="4" t="str">
        <f aca="false">Q5</f>
        <v>4Q18E</v>
      </c>
      <c r="R40" s="41" t="str">
        <f aca="false">R5</f>
        <v>2018E</v>
      </c>
    </row>
    <row r="41" customFormat="false" ht="12.75" hidden="false" customHeight="false" outlineLevel="0" collapsed="false">
      <c r="A41" s="0" t="s">
        <v>41</v>
      </c>
      <c r="B41" s="42" t="n">
        <f aca="false">B35</f>
        <v>351.6</v>
      </c>
      <c r="C41" s="42" t="n">
        <f aca="false">C35</f>
        <v>525.6</v>
      </c>
      <c r="D41" s="43" t="n">
        <f aca="false">D35</f>
        <v>111.5</v>
      </c>
      <c r="E41" s="43" t="n">
        <f aca="false">E35</f>
        <v>111.5</v>
      </c>
      <c r="F41" s="43" t="n">
        <f aca="false">F35</f>
        <v>127.5</v>
      </c>
      <c r="G41" s="43" t="n">
        <f aca="false">G35</f>
        <v>109.4</v>
      </c>
      <c r="H41" s="42" t="n">
        <f aca="false">H35</f>
        <v>459.9</v>
      </c>
      <c r="I41" s="43" t="n">
        <f aca="false">I35</f>
        <v>122.172385731046</v>
      </c>
      <c r="J41" s="43" t="n">
        <f aca="false">J35</f>
        <v>121.159237170843</v>
      </c>
      <c r="K41" s="43" t="n">
        <f aca="false">K35</f>
        <v>125.923123400791</v>
      </c>
      <c r="L41" s="43" t="n">
        <f aca="false">L35</f>
        <v>122.520628590884</v>
      </c>
      <c r="M41" s="42" t="n">
        <f aca="false">M35</f>
        <v>491.775374893564</v>
      </c>
      <c r="N41" s="43" t="n">
        <f aca="false">N35</f>
        <v>134.417249917675</v>
      </c>
      <c r="O41" s="43" t="n">
        <f aca="false">O35</f>
        <v>133.762036667362</v>
      </c>
      <c r="P41" s="43" t="n">
        <f aca="false">P35</f>
        <v>138.839149719536</v>
      </c>
      <c r="Q41" s="43" t="n">
        <f aca="false">Q35</f>
        <v>135.260122489956</v>
      </c>
      <c r="R41" s="42" t="n">
        <f aca="false">R35</f>
        <v>542.278558794529</v>
      </c>
    </row>
    <row r="42" customFormat="false" ht="12.75" hidden="false" customHeight="false" outlineLevel="0" collapsed="false">
      <c r="A42" s="0" t="s">
        <v>44</v>
      </c>
      <c r="B42" s="42" t="n">
        <f aca="false">B19</f>
        <v>30</v>
      </c>
      <c r="C42" s="42" t="n">
        <f aca="false">C19</f>
        <v>70.5</v>
      </c>
      <c r="D42" s="43" t="n">
        <f aca="false">D19</f>
        <v>23.9</v>
      </c>
      <c r="E42" s="43" t="n">
        <f aca="false">E19</f>
        <v>23.8</v>
      </c>
      <c r="F42" s="43" t="n">
        <f aca="false">F19</f>
        <v>22.7</v>
      </c>
      <c r="G42" s="43" t="n">
        <f aca="false">G19</f>
        <v>22.1</v>
      </c>
      <c r="H42" s="42" t="n">
        <f aca="false">H19</f>
        <v>92.5</v>
      </c>
      <c r="I42" s="43" t="n">
        <f aca="false">I19</f>
        <v>22.025</v>
      </c>
      <c r="J42" s="43" t="n">
        <f aca="false">J19</f>
        <v>22.025</v>
      </c>
      <c r="K42" s="43" t="n">
        <f aca="false">K19</f>
        <v>22.025</v>
      </c>
      <c r="L42" s="43" t="n">
        <f aca="false">L19</f>
        <v>22.025</v>
      </c>
      <c r="M42" s="42" t="n">
        <f aca="false">M19</f>
        <v>88.1</v>
      </c>
      <c r="N42" s="43" t="n">
        <f aca="false">N19</f>
        <v>22</v>
      </c>
      <c r="O42" s="43" t="n">
        <f aca="false">O19</f>
        <v>22</v>
      </c>
      <c r="P42" s="43" t="n">
        <f aca="false">P19</f>
        <v>22</v>
      </c>
      <c r="Q42" s="43" t="n">
        <f aca="false">Q19</f>
        <v>22</v>
      </c>
      <c r="R42" s="42" t="n">
        <f aca="false">R19</f>
        <v>88</v>
      </c>
    </row>
    <row r="43" customFormat="false" ht="12.75" hidden="false" customHeight="false" outlineLevel="0" collapsed="false">
      <c r="A43" s="5" t="s">
        <v>45</v>
      </c>
      <c r="B43" s="17" t="n">
        <v>-7.8</v>
      </c>
      <c r="C43" s="17" t="n">
        <v>-19.3</v>
      </c>
      <c r="D43" s="18" t="n">
        <v>-6.2</v>
      </c>
      <c r="E43" s="18" t="n">
        <v>-6.2</v>
      </c>
      <c r="F43" s="18" t="n">
        <v>-5.9</v>
      </c>
      <c r="G43" s="18" t="n">
        <v>-5.8</v>
      </c>
      <c r="H43" s="19" t="n">
        <f aca="false">SUM(D43:G43)</f>
        <v>-24.1</v>
      </c>
      <c r="I43" s="20" t="n">
        <f aca="false">I42*-I44</f>
        <v>-5.7265</v>
      </c>
      <c r="J43" s="20" t="n">
        <f aca="false">J42*-J44</f>
        <v>-5.7265</v>
      </c>
      <c r="K43" s="20" t="n">
        <f aca="false">K42*-K44</f>
        <v>-5.7265</v>
      </c>
      <c r="L43" s="20" t="n">
        <f aca="false">L42*-L44</f>
        <v>-5.7265</v>
      </c>
      <c r="M43" s="19" t="n">
        <f aca="false">SUM(I43:L43)</f>
        <v>-22.906</v>
      </c>
      <c r="N43" s="20" t="n">
        <f aca="false">N42*-N44</f>
        <v>-5.72</v>
      </c>
      <c r="O43" s="20" t="n">
        <f aca="false">O42*-O44</f>
        <v>-5.72</v>
      </c>
      <c r="P43" s="20" t="n">
        <f aca="false">P42*-P44</f>
        <v>-5.72</v>
      </c>
      <c r="Q43" s="20" t="n">
        <f aca="false">Q42*-Q44</f>
        <v>-5.72</v>
      </c>
      <c r="R43" s="19" t="n">
        <f aca="false">SUM(N43:Q43)</f>
        <v>-22.88</v>
      </c>
    </row>
    <row r="44" customFormat="false" ht="12.75" hidden="false" customHeight="false" outlineLevel="0" collapsed="false">
      <c r="A44" s="0" t="s">
        <v>46</v>
      </c>
      <c r="B44" s="32" t="n">
        <f aca="false">-B43/B42</f>
        <v>0.26</v>
      </c>
      <c r="C44" s="32" t="n">
        <f aca="false">-C43/C42</f>
        <v>0.273758865248227</v>
      </c>
      <c r="D44" s="44" t="n">
        <f aca="false">-D43/D42</f>
        <v>0.259414225941423</v>
      </c>
      <c r="E44" s="44" t="n">
        <f aca="false">-E43/E42</f>
        <v>0.260504201680672</v>
      </c>
      <c r="F44" s="44" t="n">
        <f aca="false">-F43/F42</f>
        <v>0.259911894273128</v>
      </c>
      <c r="G44" s="44" t="n">
        <f aca="false">-G43/G42</f>
        <v>0.262443438914027</v>
      </c>
      <c r="H44" s="32" t="n">
        <f aca="false">-H43/H42</f>
        <v>0.260540540540541</v>
      </c>
      <c r="I44" s="31" t="n">
        <v>0.26</v>
      </c>
      <c r="J44" s="31" t="n">
        <f aca="false">I44</f>
        <v>0.26</v>
      </c>
      <c r="K44" s="31" t="n">
        <f aca="false">J44</f>
        <v>0.26</v>
      </c>
      <c r="L44" s="31" t="n">
        <f aca="false">K44</f>
        <v>0.26</v>
      </c>
      <c r="M44" s="32" t="n">
        <f aca="false">-M43/M42</f>
        <v>0.26</v>
      </c>
      <c r="N44" s="31" t="n">
        <f aca="false">L44</f>
        <v>0.26</v>
      </c>
      <c r="O44" s="31" t="n">
        <f aca="false">N44</f>
        <v>0.26</v>
      </c>
      <c r="P44" s="31" t="n">
        <f aca="false">O44</f>
        <v>0.26</v>
      </c>
      <c r="Q44" s="31" t="n">
        <f aca="false">P44</f>
        <v>0.26</v>
      </c>
      <c r="R44" s="32" t="n">
        <f aca="false">-R43/R42</f>
        <v>0.26</v>
      </c>
    </row>
    <row r="45" customFormat="false" ht="12.75" hidden="false" customHeight="false" outlineLevel="0" collapsed="false">
      <c r="A45" s="0" t="s">
        <v>47</v>
      </c>
      <c r="B45" s="42" t="n">
        <f aca="false">-B33</f>
        <v>0</v>
      </c>
      <c r="C45" s="42" t="n">
        <f aca="false">-C33</f>
        <v>-38</v>
      </c>
      <c r="D45" s="43" t="n">
        <f aca="false">-D33</f>
        <v>-1.8</v>
      </c>
      <c r="E45" s="43" t="n">
        <f aca="false">-E33</f>
        <v>-4.9</v>
      </c>
      <c r="F45" s="43" t="n">
        <f aca="false">-F33</f>
        <v>-0</v>
      </c>
      <c r="G45" s="43" t="n">
        <f aca="false">-G33</f>
        <v>-1.8</v>
      </c>
      <c r="H45" s="42" t="n">
        <f aca="false">-H33</f>
        <v>-8.5</v>
      </c>
      <c r="I45" s="43" t="n">
        <f aca="false">-I33</f>
        <v>-0</v>
      </c>
      <c r="J45" s="43" t="n">
        <f aca="false">-J33</f>
        <v>-0</v>
      </c>
      <c r="K45" s="43" t="n">
        <f aca="false">-K33</f>
        <v>-0</v>
      </c>
      <c r="L45" s="43" t="n">
        <f aca="false">-L33</f>
        <v>-0</v>
      </c>
      <c r="M45" s="42" t="n">
        <f aca="false">-M33</f>
        <v>-0</v>
      </c>
      <c r="N45" s="43" t="n">
        <f aca="false">-N33</f>
        <v>-0</v>
      </c>
      <c r="O45" s="43" t="n">
        <f aca="false">-O33</f>
        <v>-0</v>
      </c>
      <c r="P45" s="43" t="n">
        <f aca="false">-P33</f>
        <v>-0</v>
      </c>
      <c r="Q45" s="43" t="n">
        <f aca="false">-Q33</f>
        <v>-0</v>
      </c>
      <c r="R45" s="42" t="n">
        <f aca="false">-R33</f>
        <v>-0</v>
      </c>
    </row>
    <row r="46" customFormat="false" ht="12.75" hidden="false" customHeight="false" outlineLevel="0" collapsed="false">
      <c r="A46" s="0" t="s">
        <v>48</v>
      </c>
      <c r="B46" s="17" t="n">
        <v>0</v>
      </c>
      <c r="C46" s="17" t="n">
        <v>-76.9</v>
      </c>
      <c r="D46" s="18" t="n">
        <v>0</v>
      </c>
      <c r="E46" s="18" t="n">
        <v>0</v>
      </c>
      <c r="F46" s="18" t="n">
        <v>0</v>
      </c>
      <c r="G46" s="18" t="n">
        <v>11.6</v>
      </c>
      <c r="H46" s="19" t="n">
        <f aca="false">SUM(D46:G46)</f>
        <v>11.6</v>
      </c>
      <c r="I46" s="18" t="n">
        <v>0</v>
      </c>
      <c r="J46" s="18" t="n">
        <v>0</v>
      </c>
      <c r="K46" s="18" t="n">
        <v>0</v>
      </c>
      <c r="L46" s="18" t="n">
        <v>0</v>
      </c>
      <c r="M46" s="19" t="n">
        <f aca="false">SUM(I46:L46)</f>
        <v>0</v>
      </c>
      <c r="N46" s="18" t="n">
        <v>0</v>
      </c>
      <c r="O46" s="18" t="n">
        <v>0</v>
      </c>
      <c r="P46" s="18" t="n">
        <v>0</v>
      </c>
      <c r="Q46" s="18" t="n">
        <v>0</v>
      </c>
      <c r="R46" s="19" t="n">
        <f aca="false">SUM(N46:Q46)</f>
        <v>0</v>
      </c>
    </row>
    <row r="47" customFormat="false" ht="12.75" hidden="false" customHeight="false" outlineLevel="0" collapsed="false">
      <c r="A47" s="45" t="s">
        <v>49</v>
      </c>
      <c r="B47" s="46" t="n">
        <f aca="false">SUM(B45:B46,B41:B43)</f>
        <v>373.8</v>
      </c>
      <c r="C47" s="46" t="n">
        <f aca="false">SUM(C45:C46,C41:C43)</f>
        <v>461.9</v>
      </c>
      <c r="D47" s="47" t="n">
        <f aca="false">SUM(D45:D46,D41:D43)</f>
        <v>127.4</v>
      </c>
      <c r="E47" s="47" t="n">
        <f aca="false">SUM(E45:E46,E41:E43)</f>
        <v>124.2</v>
      </c>
      <c r="F47" s="47" t="n">
        <f aca="false">SUM(F45:F46,F41:F43)</f>
        <v>144.3</v>
      </c>
      <c r="G47" s="47" t="n">
        <f aca="false">SUM(G45:G46,G41:G43)</f>
        <v>135.5</v>
      </c>
      <c r="H47" s="48" t="n">
        <f aca="false">SUM(H45:H46,H41:H43)</f>
        <v>531.4</v>
      </c>
      <c r="I47" s="47" t="n">
        <f aca="false">SUM(I45:I46,I41:I43)</f>
        <v>138.470885731046</v>
      </c>
      <c r="J47" s="47" t="n">
        <f aca="false">SUM(J45:J46,J41:J43)</f>
        <v>137.457737170843</v>
      </c>
      <c r="K47" s="47" t="n">
        <f aca="false">SUM(K45:K46,K41:K43)</f>
        <v>142.221623400791</v>
      </c>
      <c r="L47" s="47" t="n">
        <f aca="false">SUM(L45:L46,L41:L43)</f>
        <v>138.819128590884</v>
      </c>
      <c r="M47" s="48" t="n">
        <f aca="false">SUM(M45:M46,M41:M43)</f>
        <v>556.969374893564</v>
      </c>
      <c r="N47" s="47" t="n">
        <f aca="false">SUM(N45:N46,N41:N43)</f>
        <v>150.697249917675</v>
      </c>
      <c r="O47" s="47" t="n">
        <f aca="false">SUM(O45:O46,O41:O43)</f>
        <v>150.042036667362</v>
      </c>
      <c r="P47" s="47" t="n">
        <f aca="false">SUM(P45:P46,P41:P43)</f>
        <v>155.119149719536</v>
      </c>
      <c r="Q47" s="47" t="n">
        <f aca="false">SUM(Q45:Q46,Q41:Q43)</f>
        <v>151.540122489956</v>
      </c>
      <c r="R47" s="48" t="n">
        <f aca="false">SUM(R45:R46,R41:R43)</f>
        <v>607.398558794529</v>
      </c>
    </row>
    <row r="48" customFormat="false" ht="12.75" hidden="false" customHeight="false" outlineLevel="0" collapsed="false">
      <c r="A48" s="49" t="s">
        <v>50</v>
      </c>
      <c r="B48" s="50" t="n">
        <f aca="false">B47/B38</f>
        <v>2.21010255378414</v>
      </c>
      <c r="C48" s="50" t="n">
        <f aca="false">C47/C38</f>
        <v>2.74203809701891</v>
      </c>
      <c r="D48" s="51" t="n">
        <f aca="false">D47/D38</f>
        <v>0.742939953586896</v>
      </c>
      <c r="E48" s="51" t="n">
        <f aca="false">E47/E38</f>
        <v>0.725387708925531</v>
      </c>
      <c r="F48" s="51" t="n">
        <f aca="false">F47/F38</f>
        <v>0.839999091892874</v>
      </c>
      <c r="G48" s="51" t="n">
        <f aca="false">G47/G38</f>
        <v>0.796118836652872</v>
      </c>
      <c r="H48" s="50" t="n">
        <f aca="false">H47/H38</f>
        <v>3.104487471647</v>
      </c>
      <c r="I48" s="51" t="n">
        <f aca="false">I47/I38</f>
        <v>0.810485235967609</v>
      </c>
      <c r="J48" s="51" t="n">
        <f aca="false">J47/J38</f>
        <v>0.803411595911824</v>
      </c>
      <c r="K48" s="51" t="n">
        <f aca="false">K47/K38</f>
        <v>0.830654324563147</v>
      </c>
      <c r="L48" s="51" t="n">
        <f aca="false">L47/L38</f>
        <v>0.810043956326321</v>
      </c>
      <c r="M48" s="50" t="n">
        <f aca="false">M47/M38</f>
        <v>3.25460601946907</v>
      </c>
      <c r="N48" s="51" t="n">
        <f aca="false">N47/N38</f>
        <v>0.882225655722456</v>
      </c>
      <c r="O48" s="51" t="n">
        <f aca="false">O47/O38</f>
        <v>0.877119173973059</v>
      </c>
      <c r="P48" s="51" t="n">
        <f aca="false">P47/P38</f>
        <v>0.90615849297789</v>
      </c>
      <c r="Q48" s="51" t="n">
        <f aca="false">Q47/Q38</f>
        <v>0.884450171574223</v>
      </c>
      <c r="R48" s="50" t="n">
        <f aca="false">R47/R38</f>
        <v>3.54996940175518</v>
      </c>
    </row>
    <row r="49" customFormat="false" ht="12.75" hidden="false" customHeight="false" outlineLevel="0" collapsed="false">
      <c r="A49" s="21" t="s">
        <v>51</v>
      </c>
      <c r="B49" s="22" t="n">
        <v>0.115</v>
      </c>
      <c r="C49" s="22" t="n">
        <f aca="false">C48/B48-1</f>
        <v>0.240683647156547</v>
      </c>
      <c r="D49" s="23"/>
      <c r="E49" s="23"/>
      <c r="F49" s="23"/>
      <c r="G49" s="23"/>
      <c r="H49" s="22" t="n">
        <f aca="false">H48/C48-1</f>
        <v>0.132182472235573</v>
      </c>
      <c r="I49" s="23" t="n">
        <f aca="false">I48/D48-1</f>
        <v>0.0909162066928901</v>
      </c>
      <c r="J49" s="23" t="n">
        <f aca="false">J48/E48-1</f>
        <v>0.107561633628814</v>
      </c>
      <c r="K49" s="23" t="n">
        <f aca="false">K48/F48-1</f>
        <v>-0.0111247350383075</v>
      </c>
      <c r="L49" s="23" t="n">
        <f aca="false">L48/G48-1</f>
        <v>0.0174912576268071</v>
      </c>
      <c r="M49" s="22" t="n">
        <f aca="false">M48/H48-1</f>
        <v>0.0483553401948285</v>
      </c>
      <c r="N49" s="23" t="n">
        <f aca="false">N48/I48-1</f>
        <v>0.0885153937063388</v>
      </c>
      <c r="O49" s="23" t="n">
        <f aca="false">O48/J48-1</f>
        <v>0.0917432340238777</v>
      </c>
      <c r="P49" s="23" t="n">
        <f aca="false">P48/K48-1</f>
        <v>0.090897219435355</v>
      </c>
      <c r="Q49" s="23" t="n">
        <f aca="false">Q48/L48-1</f>
        <v>0.0918545403206834</v>
      </c>
      <c r="R49" s="22" t="n">
        <f aca="false">R48/M48-1</f>
        <v>0.0907524230334633</v>
      </c>
    </row>
    <row r="50" customFormat="false" ht="12.75" hidden="false" customHeight="false" outlineLevel="0" collapsed="false">
      <c r="B50" s="14"/>
      <c r="C50" s="14"/>
      <c r="D50" s="15"/>
      <c r="E50" s="15"/>
      <c r="F50" s="15"/>
      <c r="G50" s="15"/>
      <c r="H50" s="14"/>
      <c r="I50" s="15"/>
      <c r="J50" s="15"/>
      <c r="K50" s="15"/>
      <c r="L50" s="15"/>
      <c r="M50" s="14"/>
      <c r="N50" s="15"/>
      <c r="O50" s="15"/>
      <c r="P50" s="15"/>
      <c r="Q50" s="15"/>
      <c r="R50" s="14"/>
    </row>
    <row r="51" customFormat="false" ht="12.75" hidden="false" customHeight="false" outlineLevel="0" collapsed="false">
      <c r="A51" s="2" t="s">
        <v>52</v>
      </c>
      <c r="B51" s="14"/>
      <c r="C51" s="14"/>
      <c r="D51" s="15"/>
      <c r="E51" s="15"/>
      <c r="F51" s="15"/>
      <c r="G51" s="15"/>
      <c r="H51" s="14"/>
      <c r="I51" s="15"/>
      <c r="J51" s="15"/>
      <c r="K51" s="15"/>
      <c r="L51" s="15"/>
      <c r="M51" s="14"/>
      <c r="N51" s="15"/>
      <c r="O51" s="15"/>
      <c r="P51" s="15"/>
      <c r="Q51" s="15"/>
      <c r="R51" s="14"/>
    </row>
    <row r="52" customFormat="false" ht="12.75" hidden="false" customHeight="false" outlineLevel="0" collapsed="false">
      <c r="A52" s="0" t="s">
        <v>41</v>
      </c>
      <c r="B52" s="52" t="n">
        <f aca="false">B35</f>
        <v>351.6</v>
      </c>
      <c r="C52" s="52" t="n">
        <f aca="false">C35</f>
        <v>525.6</v>
      </c>
      <c r="D52" s="53" t="n">
        <f aca="false">D35</f>
        <v>111.5</v>
      </c>
      <c r="E52" s="53" t="n">
        <f aca="false">E35</f>
        <v>111.5</v>
      </c>
      <c r="F52" s="53" t="n">
        <f aca="false">F35</f>
        <v>127.5</v>
      </c>
      <c r="G52" s="53" t="n">
        <f aca="false">G35</f>
        <v>109.4</v>
      </c>
      <c r="H52" s="52" t="n">
        <f aca="false">H35</f>
        <v>459.9</v>
      </c>
      <c r="I52" s="53" t="n">
        <f aca="false">I35</f>
        <v>122.172385731046</v>
      </c>
      <c r="J52" s="53" t="n">
        <f aca="false">J35</f>
        <v>121.159237170843</v>
      </c>
      <c r="K52" s="53" t="n">
        <f aca="false">K35</f>
        <v>125.923123400791</v>
      </c>
      <c r="L52" s="53" t="n">
        <f aca="false">L35</f>
        <v>122.520628590884</v>
      </c>
      <c r="M52" s="52" t="n">
        <f aca="false">M35</f>
        <v>491.775374893564</v>
      </c>
      <c r="N52" s="53" t="n">
        <f aca="false">N35</f>
        <v>134.417249917675</v>
      </c>
      <c r="O52" s="53" t="n">
        <f aca="false">O35</f>
        <v>133.762036667362</v>
      </c>
      <c r="P52" s="53" t="n">
        <f aca="false">P35</f>
        <v>138.839149719536</v>
      </c>
      <c r="Q52" s="53" t="n">
        <f aca="false">Q35</f>
        <v>135.260122489956</v>
      </c>
      <c r="R52" s="52" t="n">
        <f aca="false">R35</f>
        <v>542.278558794529</v>
      </c>
    </row>
    <row r="53" customFormat="false" ht="12.75" hidden="false" customHeight="false" outlineLevel="0" collapsed="false">
      <c r="A53" s="0" t="s">
        <v>53</v>
      </c>
      <c r="B53" s="52" t="n">
        <f aca="false">B17+B19</f>
        <v>95.4</v>
      </c>
      <c r="C53" s="52" t="n">
        <f aca="false">C17+C19</f>
        <v>167.1</v>
      </c>
      <c r="D53" s="53" t="n">
        <f aca="false">D17+D19</f>
        <v>55.8</v>
      </c>
      <c r="E53" s="53" t="n">
        <f aca="false">E17+E19</f>
        <v>53.2</v>
      </c>
      <c r="F53" s="53" t="n">
        <f aca="false">F17+F19</f>
        <v>52.2</v>
      </c>
      <c r="G53" s="53" t="n">
        <f aca="false">G17+G19</f>
        <v>50.4</v>
      </c>
      <c r="H53" s="52" t="n">
        <f aca="false">H17+H19</f>
        <v>211.6</v>
      </c>
      <c r="I53" s="53" t="n">
        <f aca="false">I17+I19</f>
        <v>53.775</v>
      </c>
      <c r="J53" s="53" t="n">
        <f aca="false">J17+J19</f>
        <v>53.4575</v>
      </c>
      <c r="K53" s="53" t="n">
        <f aca="false">K17+K19</f>
        <v>53.143175</v>
      </c>
      <c r="L53" s="53" t="n">
        <f aca="false">L17+L19</f>
        <v>52.83199325</v>
      </c>
      <c r="M53" s="52" t="n">
        <f aca="false">M17+M19</f>
        <v>213.20766825</v>
      </c>
      <c r="N53" s="53" t="n">
        <f aca="false">N17+N19</f>
        <v>52.1625</v>
      </c>
      <c r="O53" s="53" t="n">
        <f aca="false">O17+O19</f>
        <v>51.860875</v>
      </c>
      <c r="P53" s="53" t="n">
        <f aca="false">P17+P19</f>
        <v>51.56226625</v>
      </c>
      <c r="Q53" s="53" t="n">
        <f aca="false">Q17+Q19</f>
        <v>51.2666435875</v>
      </c>
      <c r="R53" s="52" t="n">
        <f aca="false">R17+R19</f>
        <v>206.8522848375</v>
      </c>
    </row>
    <row r="54" customFormat="false" ht="12.75" hidden="false" customHeight="false" outlineLevel="0" collapsed="false">
      <c r="A54" s="0" t="s">
        <v>54</v>
      </c>
      <c r="B54" s="52" t="n">
        <f aca="false">-B27</f>
        <v>70</v>
      </c>
      <c r="C54" s="52" t="n">
        <f aca="false">-C27</f>
        <v>121.3</v>
      </c>
      <c r="D54" s="53" t="n">
        <f aca="false">-D27</f>
        <v>32</v>
      </c>
      <c r="E54" s="53" t="n">
        <f aca="false">-E27</f>
        <v>31.4</v>
      </c>
      <c r="F54" s="53" t="n">
        <f aca="false">-F27</f>
        <v>28.2</v>
      </c>
      <c r="G54" s="53" t="n">
        <f aca="false">-G27</f>
        <v>28.4</v>
      </c>
      <c r="H54" s="52" t="n">
        <f aca="false">-H27</f>
        <v>120</v>
      </c>
      <c r="I54" s="53" t="n">
        <f aca="false">-I27</f>
        <v>28.73304375</v>
      </c>
      <c r="J54" s="53" t="n">
        <f aca="false">-J27</f>
        <v>28.73304375</v>
      </c>
      <c r="K54" s="53" t="n">
        <f aca="false">-K27</f>
        <v>28.73304375</v>
      </c>
      <c r="L54" s="53" t="n">
        <f aca="false">-L27</f>
        <v>28.73304375</v>
      </c>
      <c r="M54" s="52" t="n">
        <f aca="false">-M27</f>
        <v>114.932175</v>
      </c>
      <c r="N54" s="53" t="n">
        <f aca="false">-N27</f>
        <v>28.73304375</v>
      </c>
      <c r="O54" s="53" t="n">
        <f aca="false">-O27</f>
        <v>28.73304375</v>
      </c>
      <c r="P54" s="53" t="n">
        <f aca="false">-P27</f>
        <v>28.73304375</v>
      </c>
      <c r="Q54" s="53" t="n">
        <f aca="false">-Q27</f>
        <v>28.73304375</v>
      </c>
      <c r="R54" s="52" t="n">
        <f aca="false">-R27</f>
        <v>114.932175</v>
      </c>
    </row>
    <row r="55" customFormat="false" ht="12.75" hidden="false" customHeight="false" outlineLevel="0" collapsed="false">
      <c r="A55" s="0" t="s">
        <v>55</v>
      </c>
      <c r="B55" s="52" t="n">
        <f aca="false">-B31</f>
        <v>211</v>
      </c>
      <c r="C55" s="52" t="n">
        <f aca="false">-C31</f>
        <v>196.6</v>
      </c>
      <c r="D55" s="53" t="n">
        <f aca="false">-D31</f>
        <v>50.9</v>
      </c>
      <c r="E55" s="53" t="n">
        <f aca="false">-E31</f>
        <v>53.8</v>
      </c>
      <c r="F55" s="53" t="n">
        <f aca="false">-F31</f>
        <v>44.8</v>
      </c>
      <c r="G55" s="53" t="n">
        <f aca="false">-G31</f>
        <v>52.7</v>
      </c>
      <c r="H55" s="52" t="n">
        <f aca="false">-H31</f>
        <v>202.2</v>
      </c>
      <c r="I55" s="53" t="n">
        <f aca="false">-I31</f>
        <v>58.823741277911</v>
      </c>
      <c r="J55" s="53" t="n">
        <f aca="false">-J31</f>
        <v>58.3359290081836</v>
      </c>
      <c r="K55" s="53" t="n">
        <f aca="false">-K31</f>
        <v>60.6296520077882</v>
      </c>
      <c r="L55" s="53" t="n">
        <f aca="false">-L31</f>
        <v>58.9914137659811</v>
      </c>
      <c r="M55" s="52" t="n">
        <f aca="false">-M31</f>
        <v>236.780736059864</v>
      </c>
      <c r="N55" s="53" t="n">
        <f aca="false">-N31</f>
        <v>64.7194166270289</v>
      </c>
      <c r="O55" s="53" t="n">
        <f aca="false">-O31</f>
        <v>64.4039435805817</v>
      </c>
      <c r="P55" s="53" t="n">
        <f aca="false">-P31</f>
        <v>66.8484794945914</v>
      </c>
      <c r="Q55" s="53" t="n">
        <f aca="false">-Q31</f>
        <v>65.1252441618309</v>
      </c>
      <c r="R55" s="52" t="n">
        <f aca="false">-R31</f>
        <v>261.097083864033</v>
      </c>
    </row>
    <row r="56" customFormat="false" ht="12.75" hidden="false" customHeight="false" outlineLevel="0" collapsed="false">
      <c r="A56" s="0" t="s">
        <v>47</v>
      </c>
      <c r="B56" s="52" t="n">
        <f aca="false">-B33</f>
        <v>0</v>
      </c>
      <c r="C56" s="52" t="n">
        <f aca="false">-C33</f>
        <v>-38</v>
      </c>
      <c r="D56" s="53" t="n">
        <f aca="false">-D33</f>
        <v>-1.8</v>
      </c>
      <c r="E56" s="53" t="n">
        <f aca="false">-E33</f>
        <v>-4.9</v>
      </c>
      <c r="F56" s="53" t="n">
        <f aca="false">-F33</f>
        <v>-0</v>
      </c>
      <c r="G56" s="53" t="n">
        <f aca="false">-G33</f>
        <v>-1.8</v>
      </c>
      <c r="H56" s="52" t="n">
        <f aca="false">-H33</f>
        <v>-8.5</v>
      </c>
      <c r="I56" s="53" t="n">
        <f aca="false">-I33</f>
        <v>-0</v>
      </c>
      <c r="J56" s="53" t="n">
        <f aca="false">-J33</f>
        <v>-0</v>
      </c>
      <c r="K56" s="53" t="n">
        <f aca="false">-K33</f>
        <v>-0</v>
      </c>
      <c r="L56" s="53" t="n">
        <f aca="false">-L33</f>
        <v>-0</v>
      </c>
      <c r="M56" s="52" t="n">
        <f aca="false">-M33</f>
        <v>-0</v>
      </c>
      <c r="N56" s="53" t="n">
        <f aca="false">-N33</f>
        <v>-0</v>
      </c>
      <c r="O56" s="53" t="n">
        <f aca="false">-O33</f>
        <v>-0</v>
      </c>
      <c r="P56" s="53" t="n">
        <f aca="false">-P33</f>
        <v>-0</v>
      </c>
      <c r="Q56" s="53" t="n">
        <f aca="false">-Q33</f>
        <v>-0</v>
      </c>
      <c r="R56" s="52" t="n">
        <f aca="false">-R33</f>
        <v>-0</v>
      </c>
    </row>
    <row r="57" customFormat="false" ht="12.75" hidden="false" customHeight="false" outlineLevel="0" collapsed="false">
      <c r="A57" s="5" t="s">
        <v>56</v>
      </c>
      <c r="B57" s="54" t="n">
        <v>0</v>
      </c>
      <c r="C57" s="54" t="n">
        <v>-74.2</v>
      </c>
      <c r="D57" s="55" t="n">
        <v>0</v>
      </c>
      <c r="E57" s="55" t="n">
        <v>0</v>
      </c>
      <c r="F57" s="55" t="n">
        <v>0.6</v>
      </c>
      <c r="G57" s="55" t="n">
        <v>18.8</v>
      </c>
      <c r="H57" s="19" t="n">
        <f aca="false">SUM(D57:G57)</f>
        <v>19.4</v>
      </c>
      <c r="I57" s="55" t="n">
        <v>0</v>
      </c>
      <c r="J57" s="55" t="n">
        <v>0</v>
      </c>
      <c r="K57" s="55" t="n">
        <v>0</v>
      </c>
      <c r="L57" s="55" t="n">
        <v>0</v>
      </c>
      <c r="M57" s="19" t="n">
        <f aca="false">SUM(I57:L57)</f>
        <v>0</v>
      </c>
      <c r="N57" s="55" t="n">
        <v>0</v>
      </c>
      <c r="O57" s="55" t="n">
        <v>0</v>
      </c>
      <c r="P57" s="55" t="n">
        <v>0</v>
      </c>
      <c r="Q57" s="55" t="n">
        <v>0</v>
      </c>
      <c r="R57" s="19" t="n">
        <f aca="false">SUM(N57:Q57)</f>
        <v>0</v>
      </c>
    </row>
    <row r="58" customFormat="false" ht="12.75" hidden="false" customHeight="false" outlineLevel="0" collapsed="false">
      <c r="A58" s="45" t="s">
        <v>52</v>
      </c>
      <c r="B58" s="56" t="n">
        <f aca="false">SUM(B52:B57)</f>
        <v>728</v>
      </c>
      <c r="C58" s="56" t="n">
        <f aca="false">SUM(C52:C57)</f>
        <v>898.4</v>
      </c>
      <c r="D58" s="57" t="n">
        <f aca="false">SUM(D52:D57)</f>
        <v>248.4</v>
      </c>
      <c r="E58" s="57" t="n">
        <f aca="false">SUM(E52:E57)</f>
        <v>245</v>
      </c>
      <c r="F58" s="57" t="n">
        <f aca="false">SUM(F52:F57)</f>
        <v>253.3</v>
      </c>
      <c r="G58" s="57" t="n">
        <f aca="false">SUM(G52:G57)</f>
        <v>257.9</v>
      </c>
      <c r="H58" s="56" t="n">
        <f aca="false">SUM(H52:H57)</f>
        <v>1004.6</v>
      </c>
      <c r="I58" s="57" t="n">
        <f aca="false">SUM(I52:I57)</f>
        <v>263.504170758957</v>
      </c>
      <c r="J58" s="57" t="n">
        <f aca="false">SUM(J52:J57)</f>
        <v>261.685709929027</v>
      </c>
      <c r="K58" s="57" t="n">
        <f aca="false">SUM(K52:K57)</f>
        <v>268.428994158579</v>
      </c>
      <c r="L58" s="57" t="n">
        <f aca="false">SUM(L52:L57)</f>
        <v>263.077079356865</v>
      </c>
      <c r="M58" s="56" t="n">
        <f aca="false">SUM(M52:M57)</f>
        <v>1056.69595420343</v>
      </c>
      <c r="N58" s="57" t="n">
        <f aca="false">SUM(N52:N57)</f>
        <v>280.032210294704</v>
      </c>
      <c r="O58" s="57" t="n">
        <f aca="false">SUM(O52:O57)</f>
        <v>278.759898997944</v>
      </c>
      <c r="P58" s="57" t="n">
        <f aca="false">SUM(P52:P57)</f>
        <v>285.982939214127</v>
      </c>
      <c r="Q58" s="57" t="n">
        <f aca="false">SUM(Q52:Q57)</f>
        <v>280.385053989287</v>
      </c>
      <c r="R58" s="56" t="n">
        <f aca="false">SUM(R52:R57)</f>
        <v>1125.16010249606</v>
      </c>
    </row>
    <row r="59" customFormat="false" ht="12.75" hidden="false" customHeight="false" outlineLevel="0" collapsed="false">
      <c r="A59" s="58" t="s">
        <v>57</v>
      </c>
      <c r="B59" s="22" t="n">
        <f aca="false">B58/B$6</f>
        <v>0.508699601704982</v>
      </c>
      <c r="C59" s="22" t="n">
        <f aca="false">C58/C$6</f>
        <v>0.510251604475493</v>
      </c>
      <c r="D59" s="23" t="n">
        <f aca="false">D58/D$6</f>
        <v>0.50416074690481</v>
      </c>
      <c r="E59" s="23" t="n">
        <f aca="false">E58/E$6</f>
        <v>0.491671683724664</v>
      </c>
      <c r="F59" s="23" t="n">
        <f aca="false">F58/F$6</f>
        <v>0.508532423208191</v>
      </c>
      <c r="G59" s="23" t="n">
        <f aca="false">G58/G$6</f>
        <v>0.509583086346572</v>
      </c>
      <c r="H59" s="22" t="n">
        <f aca="false">H58/H$6</f>
        <v>0.5035084202085</v>
      </c>
      <c r="I59" s="23" t="n">
        <f aca="false">I58/I$6</f>
        <v>0.508439912536129</v>
      </c>
      <c r="J59" s="23" t="n">
        <f aca="false">J58/J$6</f>
        <v>0.49794628266517</v>
      </c>
      <c r="K59" s="23" t="n">
        <f aca="false">K58/K$6</f>
        <v>0.510791481737712</v>
      </c>
      <c r="L59" s="23" t="n">
        <f aca="false">L58/L$6</f>
        <v>0.492589965150324</v>
      </c>
      <c r="M59" s="22" t="n">
        <f aca="false">M58/M$6</f>
        <v>0.502381127457213</v>
      </c>
      <c r="N59" s="23" t="n">
        <f aca="false">N58/N$6</f>
        <v>0.511654961652276</v>
      </c>
      <c r="O59" s="23" t="n">
        <f aca="false">O58/O$6</f>
        <v>0.501058693577461</v>
      </c>
      <c r="P59" s="23" t="n">
        <f aca="false">P58/P$6</f>
        <v>0.51389990510773</v>
      </c>
      <c r="Q59" s="23" t="n">
        <f aca="false">Q58/Q$6</f>
        <v>0.495688197487552</v>
      </c>
      <c r="R59" s="22" t="n">
        <f aca="false">R58/R$6</f>
        <v>0.505509996184738</v>
      </c>
    </row>
    <row r="60" customFormat="false" ht="12.75" hidden="false" customHeight="false" outlineLevel="0" collapsed="false">
      <c r="A60" s="59" t="s">
        <v>58</v>
      </c>
      <c r="B60" s="60" t="n">
        <v>0.115</v>
      </c>
      <c r="C60" s="60" t="n">
        <f aca="false">C58/B58-1</f>
        <v>0.234065934065934</v>
      </c>
      <c r="D60" s="61"/>
      <c r="E60" s="61"/>
      <c r="F60" s="61"/>
      <c r="G60" s="61"/>
      <c r="H60" s="60" t="n">
        <f aca="false">H58/C58-1</f>
        <v>0.118210151380232</v>
      </c>
      <c r="I60" s="61" t="n">
        <f aca="false">I58/D58-1</f>
        <v>0.0608058404144807</v>
      </c>
      <c r="J60" s="61" t="n">
        <f aca="false">J58/E58-1</f>
        <v>0.0681049384858226</v>
      </c>
      <c r="K60" s="61" t="n">
        <f aca="false">K58/F58-1</f>
        <v>0.0597275726750059</v>
      </c>
      <c r="L60" s="61" t="n">
        <f aca="false">L58/G58-1</f>
        <v>0.0200739796698906</v>
      </c>
      <c r="M60" s="60" t="n">
        <f aca="false">M58/H58-1</f>
        <v>0.05185741011689</v>
      </c>
      <c r="N60" s="61" t="n">
        <f aca="false">N58/I58-1</f>
        <v>0.062724014910817</v>
      </c>
      <c r="O60" s="61" t="n">
        <f aca="false">O58/J58-1</f>
        <v>0.0652469295077214</v>
      </c>
      <c r="P60" s="61" t="n">
        <f aca="false">P58/K58-1</f>
        <v>0.0653951154217636</v>
      </c>
      <c r="Q60" s="61" t="n">
        <f aca="false">Q58/L58-1</f>
        <v>0.0657905077657643</v>
      </c>
      <c r="R60" s="60" t="n">
        <f aca="false">R58/M58-1</f>
        <v>0.0647907735619611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B7" activeCellId="0" sqref="B7"/>
    </sheetView>
  </sheetViews>
  <sheetFormatPr defaultRowHeight="15"/>
  <cols>
    <col collapsed="false" hidden="false" max="1" min="1" style="62" width="44.5816326530612"/>
    <col collapsed="false" hidden="false" max="3" min="2" style="62" width="8.44387755102041"/>
    <col collapsed="false" hidden="false" max="7" min="4" style="62" width="6.77551020408163"/>
    <col collapsed="false" hidden="false" max="8" min="8" style="62" width="8.44387755102041"/>
    <col collapsed="false" hidden="false" max="12" min="9" style="62" width="6.77551020408163"/>
    <col collapsed="false" hidden="false" max="13" min="13" style="62" width="8.44387755102041"/>
    <col collapsed="false" hidden="false" max="17" min="14" style="62" width="6.77551020408163"/>
    <col collapsed="false" hidden="false" max="18" min="18" style="62" width="8.44387755102041"/>
    <col collapsed="false" hidden="false" max="1025" min="19" style="62" width="8.79081632653061"/>
  </cols>
  <sheetData>
    <row r="1" customFormat="false" ht="18" hidden="false" customHeight="false" outlineLevel="0" collapsed="false">
      <c r="A1" s="1" t="s">
        <v>0</v>
      </c>
      <c r="B1" s="1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63" t="s">
        <v>59</v>
      </c>
      <c r="B2" s="63"/>
      <c r="C2" s="64"/>
      <c r="D2" s="64"/>
      <c r="E2" s="64"/>
      <c r="F2" s="64"/>
      <c r="G2" s="64"/>
      <c r="H2" s="64"/>
      <c r="I2" s="64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63"/>
      <c r="B3" s="63"/>
      <c r="C3" s="64"/>
      <c r="D3" s="64"/>
      <c r="E3" s="64"/>
      <c r="F3" s="64"/>
      <c r="G3" s="64"/>
      <c r="H3" s="64"/>
      <c r="I3" s="64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63"/>
      <c r="B4" s="63"/>
      <c r="C4" s="64"/>
      <c r="D4" s="64"/>
      <c r="E4" s="64"/>
      <c r="F4" s="64"/>
      <c r="G4" s="64"/>
      <c r="H4" s="64"/>
      <c r="I4" s="64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2" t="str">
        <f aca="false">'P&amp;L'!A5</f>
        <v>(in $mn, except per share)</v>
      </c>
      <c r="B5" s="3" t="str">
        <f aca="false">'P&amp;L'!B5</f>
        <v>2014A</v>
      </c>
      <c r="C5" s="3" t="str">
        <f aca="false">'P&amp;L'!C5</f>
        <v>2015A</v>
      </c>
      <c r="D5" s="65" t="str">
        <f aca="false">'P&amp;L'!D5</f>
        <v>1Q16A</v>
      </c>
      <c r="E5" s="65" t="str">
        <f aca="false">'P&amp;L'!E5</f>
        <v>2Q16A</v>
      </c>
      <c r="F5" s="65" t="str">
        <f aca="false">'P&amp;L'!F5</f>
        <v>3Q16A</v>
      </c>
      <c r="G5" s="65" t="str">
        <f aca="false">'P&amp;L'!G5</f>
        <v>4Q16A</v>
      </c>
      <c r="H5" s="3" t="str">
        <f aca="false">'P&amp;L'!H5</f>
        <v>2016A</v>
      </c>
      <c r="I5" s="65" t="str">
        <f aca="false">'P&amp;L'!I5</f>
        <v>1Q17E</v>
      </c>
      <c r="J5" s="65" t="str">
        <f aca="false">'P&amp;L'!J5</f>
        <v>2Q17E</v>
      </c>
      <c r="K5" s="65" t="str">
        <f aca="false">'P&amp;L'!K5</f>
        <v>3Q17E</v>
      </c>
      <c r="L5" s="65" t="str">
        <f aca="false">'P&amp;L'!L5</f>
        <v>4Q17E</v>
      </c>
      <c r="M5" s="3" t="str">
        <f aca="false">'P&amp;L'!M5</f>
        <v>2017E</v>
      </c>
      <c r="N5" s="65" t="str">
        <f aca="false">'P&amp;L'!N5</f>
        <v>1Q18E</v>
      </c>
      <c r="O5" s="65" t="str">
        <f aca="false">'P&amp;L'!O5</f>
        <v>2Q18E</v>
      </c>
      <c r="P5" s="65" t="str">
        <f aca="false">'P&amp;L'!P5</f>
        <v>3Q18E</v>
      </c>
      <c r="Q5" s="65" t="str">
        <f aca="false">'P&amp;L'!Q5</f>
        <v>4Q18E</v>
      </c>
      <c r="R5" s="3" t="str">
        <f aca="false">'P&amp;L'!R5</f>
        <v>2018E</v>
      </c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66" t="s">
        <v>60</v>
      </c>
      <c r="B6" s="67"/>
      <c r="C6" s="67"/>
      <c r="D6" s="64"/>
      <c r="E6" s="64"/>
      <c r="F6" s="64"/>
      <c r="G6" s="68"/>
      <c r="H6" s="67"/>
      <c r="I6" s="64"/>
      <c r="J6" s="64"/>
      <c r="K6" s="64"/>
      <c r="L6" s="68"/>
      <c r="M6" s="67"/>
      <c r="N6" s="64"/>
      <c r="O6" s="64"/>
      <c r="P6" s="64"/>
      <c r="Q6" s="68"/>
      <c r="R6" s="67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false" outlineLevel="0" collapsed="false">
      <c r="A7" s="69" t="s">
        <v>61</v>
      </c>
      <c r="B7" s="70" t="n">
        <f aca="false">CF!B126</f>
        <v>39.359</v>
      </c>
      <c r="C7" s="70" t="n">
        <f aca="false">CF!C126</f>
        <v>138.348</v>
      </c>
      <c r="D7" s="71" t="n">
        <f aca="false">CF!D126</f>
        <v>131.818</v>
      </c>
      <c r="E7" s="71" t="n">
        <f aca="false">CF!E126</f>
        <v>196.402</v>
      </c>
      <c r="F7" s="71" t="n">
        <f aca="false">CF!F126</f>
        <v>164.787</v>
      </c>
      <c r="G7" s="71" t="n">
        <f aca="false">H7</f>
        <v>135.148</v>
      </c>
      <c r="H7" s="70" t="n">
        <f aca="false">CF!H126</f>
        <v>135.148</v>
      </c>
      <c r="I7" s="68" t="n">
        <f aca="false">CF!I126</f>
        <v>366.392155373343</v>
      </c>
      <c r="J7" s="68" t="n">
        <f aca="false">CF!J126</f>
        <v>504.8094248701</v>
      </c>
      <c r="K7" s="68" t="n">
        <f aca="false">CF!K126</f>
        <v>548.244232992122</v>
      </c>
      <c r="L7" s="68" t="n">
        <f aca="false">CF!L126</f>
        <v>549.94097985538</v>
      </c>
      <c r="M7" s="72" t="n">
        <f aca="false">L7</f>
        <v>549.94097985538</v>
      </c>
      <c r="N7" s="68" t="n">
        <f aca="false">CF!N126</f>
        <v>871.116691944195</v>
      </c>
      <c r="O7" s="68" t="n">
        <f aca="false">CF!O126</f>
        <v>1023.17684873888</v>
      </c>
      <c r="P7" s="68" t="n">
        <f aca="false">CF!P126</f>
        <v>1073.20300974177</v>
      </c>
      <c r="Q7" s="68" t="n">
        <f aca="false">CF!Q126</f>
        <v>1079.15002115633</v>
      </c>
      <c r="R7" s="72" t="n">
        <f aca="false">Q7</f>
        <v>1079.15002115633</v>
      </c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false" outlineLevel="0" collapsed="false">
      <c r="A8" s="69" t="s">
        <v>62</v>
      </c>
      <c r="B8" s="73" t="n">
        <v>3.801</v>
      </c>
      <c r="C8" s="73" t="n">
        <v>3.6</v>
      </c>
      <c r="D8" s="74" t="n">
        <v>3.472</v>
      </c>
      <c r="E8" s="74" t="n">
        <v>3.372</v>
      </c>
      <c r="F8" s="74" t="n">
        <v>3.457</v>
      </c>
      <c r="G8" s="68" t="n">
        <f aca="false">H8</f>
        <v>3.4</v>
      </c>
      <c r="H8" s="73" t="n">
        <v>3.4</v>
      </c>
      <c r="I8" s="75" t="n">
        <f aca="false">H8</f>
        <v>3.4</v>
      </c>
      <c r="J8" s="75" t="n">
        <f aca="false">I8</f>
        <v>3.4</v>
      </c>
      <c r="K8" s="75" t="n">
        <f aca="false">J8</f>
        <v>3.4</v>
      </c>
      <c r="L8" s="75" t="n">
        <f aca="false">K8</f>
        <v>3.4</v>
      </c>
      <c r="M8" s="72" t="n">
        <f aca="false">L8</f>
        <v>3.4</v>
      </c>
      <c r="N8" s="75" t="n">
        <f aca="false">M8</f>
        <v>3.4</v>
      </c>
      <c r="O8" s="75" t="n">
        <f aca="false">N8</f>
        <v>3.4</v>
      </c>
      <c r="P8" s="75" t="n">
        <f aca="false">O8</f>
        <v>3.4</v>
      </c>
      <c r="Q8" s="75" t="n">
        <f aca="false">P8</f>
        <v>3.4</v>
      </c>
      <c r="R8" s="72" t="n">
        <f aca="false">Q8</f>
        <v>3.4</v>
      </c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69" t="s">
        <v>63</v>
      </c>
      <c r="B9" s="73" t="n">
        <v>220.668</v>
      </c>
      <c r="C9" s="73" t="n">
        <v>251</v>
      </c>
      <c r="D9" s="74" t="n">
        <v>297.312</v>
      </c>
      <c r="E9" s="74" t="n">
        <v>241.326</v>
      </c>
      <c r="F9" s="74" t="n">
        <v>229.939</v>
      </c>
      <c r="G9" s="68" t="n">
        <f aca="false">H9</f>
        <v>263.9</v>
      </c>
      <c r="H9" s="73" t="n">
        <v>263.9</v>
      </c>
      <c r="I9" s="68" t="n">
        <f aca="false">(I49*I$46)*4</f>
        <v>292.005489264867</v>
      </c>
      <c r="J9" s="68" t="n">
        <f aca="false">(J49*J$46)*4</f>
        <v>233.492251294401</v>
      </c>
      <c r="K9" s="68" t="n">
        <f aca="false">(K49*K$46)*4</f>
        <v>221.574384133708</v>
      </c>
      <c r="L9" s="68" t="n">
        <f aca="false">(L49*L$46)*4</f>
        <v>257.12140017704</v>
      </c>
      <c r="M9" s="72" t="n">
        <f aca="false">L9</f>
        <v>257.12140017704</v>
      </c>
      <c r="N9" s="68" t="n">
        <f aca="false">(N49*N$46)*4</f>
        <v>297.425168008119</v>
      </c>
      <c r="O9" s="68" t="n">
        <f aca="false">(O49*O$46)*4</f>
        <v>236.055058339145</v>
      </c>
      <c r="P9" s="68" t="n">
        <f aca="false">(P49*P$46)*4</f>
        <v>223.506477769152</v>
      </c>
      <c r="Q9" s="68" t="n">
        <f aca="false">(Q49*Q$46)*4</f>
        <v>261.011752193892</v>
      </c>
      <c r="R9" s="72" t="n">
        <f aca="false">Q9</f>
        <v>261.011752193892</v>
      </c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69" t="s">
        <v>64</v>
      </c>
      <c r="B10" s="73" t="n">
        <v>31.496</v>
      </c>
      <c r="C10" s="73" t="n">
        <v>34.1</v>
      </c>
      <c r="D10" s="74" t="n">
        <v>30.828</v>
      </c>
      <c r="E10" s="74" t="n">
        <v>30.87</v>
      </c>
      <c r="F10" s="74" t="n">
        <v>28.616</v>
      </c>
      <c r="G10" s="68" t="n">
        <f aca="false">H10</f>
        <v>28.9</v>
      </c>
      <c r="H10" s="73" t="n">
        <v>28.9</v>
      </c>
      <c r="I10" s="68" t="n">
        <f aca="false">(I50*I$46)*4</f>
        <v>28.281207715202</v>
      </c>
      <c r="J10" s="68" t="n">
        <f aca="false">(J50*J$46)*4</f>
        <v>28.3526757134256</v>
      </c>
      <c r="K10" s="68" t="n">
        <f aca="false">(K50*K$46)*4</f>
        <v>25.986919841317</v>
      </c>
      <c r="L10" s="68" t="n">
        <f aca="false">(L50*L$46)*4</f>
        <v>26.2245762061253</v>
      </c>
      <c r="M10" s="72" t="n">
        <f aca="false">L10</f>
        <v>26.2245762061253</v>
      </c>
      <c r="N10" s="68" t="n">
        <f aca="false">(N50*N$46)*4</f>
        <v>27.6770364744093</v>
      </c>
      <c r="O10" s="68" t="n">
        <f aca="false">(O50*O$46)*4</f>
        <v>27.7896249507381</v>
      </c>
      <c r="P10" s="68" t="n">
        <f aca="false">(P50*P$46)*4</f>
        <v>25.2928896288498</v>
      </c>
      <c r="Q10" s="68" t="n">
        <f aca="false">(Q50*Q$46)*4</f>
        <v>25.5126151437458</v>
      </c>
      <c r="R10" s="72" t="n">
        <f aca="false">Q10</f>
        <v>25.5126151437458</v>
      </c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false" outlineLevel="0" collapsed="false">
      <c r="A11" s="69" t="s">
        <v>65</v>
      </c>
      <c r="B11" s="73" t="n">
        <v>65.512</v>
      </c>
      <c r="C11" s="73" t="n">
        <v>48.6</v>
      </c>
      <c r="D11" s="74" t="n">
        <v>8.561</v>
      </c>
      <c r="E11" s="74" t="n">
        <v>5.748</v>
      </c>
      <c r="F11" s="74" t="n">
        <v>11.236</v>
      </c>
      <c r="G11" s="68" t="n">
        <f aca="false">H11</f>
        <v>49.3</v>
      </c>
      <c r="H11" s="73" t="n">
        <v>49.3</v>
      </c>
      <c r="I11" s="68" t="n">
        <f aca="false">(I51*I$46)*4</f>
        <v>6.93208518376294</v>
      </c>
      <c r="J11" s="68" t="n">
        <f aca="false">(J51*J$46)*4</f>
        <v>3.95998403371463</v>
      </c>
      <c r="K11" s="68" t="n">
        <f aca="false">(K51*K$46)*4</f>
        <v>9.75237472170247</v>
      </c>
      <c r="L11" s="68" t="n">
        <f aca="false">(L51*L$46)*4</f>
        <v>49.8882377869196</v>
      </c>
      <c r="M11" s="72" t="n">
        <f aca="false">L11</f>
        <v>49.8882377869196</v>
      </c>
      <c r="N11" s="68" t="n">
        <f aca="false">(N51*N$46)*4</f>
        <v>5.13137561567396</v>
      </c>
      <c r="O11" s="68" t="n">
        <f aca="false">(O51*O$46)*4</f>
        <v>1.96679054226611</v>
      </c>
      <c r="P11" s="68" t="n">
        <f aca="false">(P51*P$46)*4</f>
        <v>8.10130401243509</v>
      </c>
      <c r="Q11" s="68" t="n">
        <f aca="false">(Q51*Q$46)*4</f>
        <v>50.575483659237</v>
      </c>
      <c r="R11" s="72" t="n">
        <f aca="false">Q11</f>
        <v>50.575483659237</v>
      </c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false" outlineLevel="0" collapsed="false">
      <c r="A12" s="69" t="s">
        <v>66</v>
      </c>
      <c r="B12" s="73" t="n">
        <f aca="false">18.875+4.772</f>
        <v>23.647</v>
      </c>
      <c r="C12" s="73" t="n">
        <v>52.9</v>
      </c>
      <c r="D12" s="74" t="n">
        <v>52.307</v>
      </c>
      <c r="E12" s="74" t="n">
        <v>19.199</v>
      </c>
      <c r="F12" s="74" t="n">
        <v>26.266</v>
      </c>
      <c r="G12" s="68" t="n">
        <f aca="false">H12</f>
        <v>20.3</v>
      </c>
      <c r="H12" s="73" t="n">
        <v>20.3</v>
      </c>
      <c r="I12" s="68" t="n">
        <f aca="false">(I52*I$46)*4</f>
        <v>41.460816</v>
      </c>
      <c r="J12" s="68" t="n">
        <f aca="false">(J52*J$46)*4</f>
        <v>42.0424</v>
      </c>
      <c r="K12" s="68" t="n">
        <f aca="false">(K52*K$46)*4</f>
        <v>42.041264</v>
      </c>
      <c r="L12" s="68" t="n">
        <f aca="false">(L52*L$46)*4</f>
        <v>42.725528</v>
      </c>
      <c r="M12" s="72" t="n">
        <f aca="false">L12</f>
        <v>42.725528</v>
      </c>
      <c r="N12" s="68" t="n">
        <f aca="false">(N52*N$46)*4</f>
        <v>41.5953124224</v>
      </c>
      <c r="O12" s="68" t="n">
        <f aca="false">(O52*O$46)*4</f>
        <v>42.281977332</v>
      </c>
      <c r="P12" s="68" t="n">
        <f aca="false">(P52*P$46)*4</f>
        <v>42.2936512816</v>
      </c>
      <c r="Q12" s="68" t="n">
        <f aca="false">(Q52*Q$46)*4</f>
        <v>42.9892505232</v>
      </c>
      <c r="R12" s="72" t="n">
        <f aca="false">Q12</f>
        <v>42.9892505232</v>
      </c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false" outlineLevel="0" collapsed="false">
      <c r="A13" s="69" t="s">
        <v>67</v>
      </c>
      <c r="B13" s="73" t="n">
        <v>0</v>
      </c>
      <c r="C13" s="73" t="n">
        <v>76.1</v>
      </c>
      <c r="D13" s="74" t="n">
        <v>62.485</v>
      </c>
      <c r="E13" s="74" t="n">
        <v>0</v>
      </c>
      <c r="F13" s="74" t="n">
        <v>0</v>
      </c>
      <c r="G13" s="68" t="n">
        <f aca="false">H13</f>
        <v>0</v>
      </c>
      <c r="H13" s="73" t="n">
        <v>0</v>
      </c>
      <c r="I13" s="75" t="n">
        <f aca="false">H13</f>
        <v>0</v>
      </c>
      <c r="J13" s="75" t="n">
        <f aca="false">I13</f>
        <v>0</v>
      </c>
      <c r="K13" s="75" t="n">
        <f aca="false">J13</f>
        <v>0</v>
      </c>
      <c r="L13" s="75" t="n">
        <f aca="false">K13</f>
        <v>0</v>
      </c>
      <c r="M13" s="72" t="n">
        <f aca="false">L13</f>
        <v>0</v>
      </c>
      <c r="N13" s="75" t="n">
        <f aca="false">M13</f>
        <v>0</v>
      </c>
      <c r="O13" s="75" t="n">
        <f aca="false">N13</f>
        <v>0</v>
      </c>
      <c r="P13" s="75" t="n">
        <f aca="false">O13</f>
        <v>0</v>
      </c>
      <c r="Q13" s="75" t="n">
        <f aca="false">P13</f>
        <v>0</v>
      </c>
      <c r="R13" s="72" t="n">
        <f aca="false">Q13</f>
        <v>0</v>
      </c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" hidden="false" customHeight="false" outlineLevel="0" collapsed="false">
      <c r="A14" s="76" t="s">
        <v>68</v>
      </c>
      <c r="B14" s="77" t="n">
        <f aca="false">SUM(B7:B13)</f>
        <v>384.483</v>
      </c>
      <c r="C14" s="77" t="n">
        <f aca="false">SUM(C7:C13)</f>
        <v>604.648</v>
      </c>
      <c r="D14" s="78" t="n">
        <f aca="false">SUM(D7:D13)</f>
        <v>586.783</v>
      </c>
      <c r="E14" s="78" t="n">
        <f aca="false">SUM(E7:E13)</f>
        <v>496.917</v>
      </c>
      <c r="F14" s="78" t="n">
        <f aca="false">SUM(F7:F13)</f>
        <v>464.301</v>
      </c>
      <c r="G14" s="78" t="n">
        <f aca="false">SUM(G7:G13)</f>
        <v>500.948</v>
      </c>
      <c r="H14" s="77" t="n">
        <f aca="false">SUM(H7:H13)</f>
        <v>500.948</v>
      </c>
      <c r="I14" s="78" t="n">
        <f aca="false">SUM(I7:I13)</f>
        <v>738.471753537175</v>
      </c>
      <c r="J14" s="78" t="n">
        <f aca="false">SUM(J7:J13)</f>
        <v>816.056735911642</v>
      </c>
      <c r="K14" s="78" t="n">
        <f aca="false">SUM(K7:K13)</f>
        <v>850.999175688849</v>
      </c>
      <c r="L14" s="78" t="n">
        <f aca="false">SUM(L7:L13)</f>
        <v>929.300722025465</v>
      </c>
      <c r="M14" s="77" t="n">
        <f aca="false">SUM(M7:M13)</f>
        <v>929.300722025465</v>
      </c>
      <c r="N14" s="78" t="n">
        <f aca="false">SUM(N7:N13)</f>
        <v>1246.3455844648</v>
      </c>
      <c r="O14" s="78" t="n">
        <f aca="false">SUM(O7:O13)</f>
        <v>1334.67029990303</v>
      </c>
      <c r="P14" s="78" t="n">
        <f aca="false">SUM(P7:P13)</f>
        <v>1375.79733243381</v>
      </c>
      <c r="Q14" s="78" t="n">
        <f aca="false">SUM(Q7:Q13)</f>
        <v>1462.6391226764</v>
      </c>
      <c r="R14" s="77" t="n">
        <f aca="false">SUM(R7:R13)</f>
        <v>1462.6391226764</v>
      </c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false" outlineLevel="0" collapsed="false">
      <c r="A15" s="66" t="s">
        <v>69</v>
      </c>
      <c r="B15" s="79"/>
      <c r="C15" s="67"/>
      <c r="D15" s="80"/>
      <c r="E15" s="80"/>
      <c r="F15" s="80"/>
      <c r="G15" s="80"/>
      <c r="H15" s="67"/>
      <c r="I15" s="68"/>
      <c r="J15" s="68"/>
      <c r="K15" s="68"/>
      <c r="L15" s="68"/>
      <c r="M15" s="72"/>
      <c r="N15" s="68"/>
      <c r="O15" s="68"/>
      <c r="P15" s="68"/>
      <c r="Q15" s="68"/>
      <c r="R15" s="72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false" outlineLevel="0" collapsed="false">
      <c r="A16" s="69" t="s">
        <v>70</v>
      </c>
      <c r="B16" s="73" t="n">
        <v>302.273</v>
      </c>
      <c r="C16" s="73" t="n">
        <v>350.3</v>
      </c>
      <c r="D16" s="74" t="n">
        <v>341.989</v>
      </c>
      <c r="E16" s="74" t="n">
        <v>334.631</v>
      </c>
      <c r="F16" s="74" t="n">
        <v>355.867</v>
      </c>
      <c r="G16" s="68" t="n">
        <f aca="false">H16</f>
        <v>380.3</v>
      </c>
      <c r="H16" s="73" t="n">
        <v>380.3</v>
      </c>
      <c r="I16" s="68" t="n">
        <f aca="false">(H16-CF!I99)-(CF!I66)</f>
        <v>380.908917257154</v>
      </c>
      <c r="J16" s="68" t="n">
        <f aca="false">(I16-CF!J99)-(CF!J66)</f>
        <v>382.664011156412</v>
      </c>
      <c r="K16" s="68" t="n">
        <f aca="false">(J16-CF!K99)-(CF!K66)</f>
        <v>389.884962147578</v>
      </c>
      <c r="L16" s="68" t="n">
        <f aca="false">(K16-CF!L99)-(CF!L66)</f>
        <v>420.209411227158</v>
      </c>
      <c r="M16" s="72" t="n">
        <f aca="false">L16</f>
        <v>420.209411227158</v>
      </c>
      <c r="N16" s="68" t="n">
        <f aca="false">(M16-CF!N99)-(CF!N66)</f>
        <v>423.124811069841</v>
      </c>
      <c r="O16" s="68" t="n">
        <f aca="false">(N16-CF!O99)-(CF!O66)</f>
        <v>427.284633918165</v>
      </c>
      <c r="P16" s="68" t="n">
        <f aca="false">(O16-CF!P99)-(CF!P66)</f>
        <v>437.208627521802</v>
      </c>
      <c r="Q16" s="68" t="n">
        <f aca="false">(P16-CF!Q99)-(CF!Q66)</f>
        <v>471.556766831103</v>
      </c>
      <c r="R16" s="72" t="n">
        <f aca="false">Q16</f>
        <v>471.556766831103</v>
      </c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false" customHeight="false" outlineLevel="0" collapsed="false">
      <c r="A17" s="69" t="s">
        <v>71</v>
      </c>
      <c r="B17" s="73" t="n">
        <v>406.476</v>
      </c>
      <c r="C17" s="73" t="n">
        <v>1245.1</v>
      </c>
      <c r="D17" s="74" t="n">
        <v>1191.47</v>
      </c>
      <c r="E17" s="74" t="n">
        <v>1104.262</v>
      </c>
      <c r="F17" s="74" t="n">
        <v>1069.089</v>
      </c>
      <c r="G17" s="68" t="n">
        <f aca="false">H17</f>
        <v>1010.8</v>
      </c>
      <c r="H17" s="73" t="n">
        <v>1010.8</v>
      </c>
      <c r="I17" s="68" t="n">
        <f aca="false">(H17-CF!I67)+(0.7*CF!I92)</f>
        <v>988.775</v>
      </c>
      <c r="J17" s="68" t="n">
        <f aca="false">(I17-CF!J67)+(0.7*CF!J92)</f>
        <v>966.75</v>
      </c>
      <c r="K17" s="68" t="n">
        <f aca="false">(J17-CF!K67)+(0.7*CF!K92)</f>
        <v>944.725</v>
      </c>
      <c r="L17" s="68" t="n">
        <f aca="false">(K17-CF!L67)+(0.7*CF!L92)</f>
        <v>922.7</v>
      </c>
      <c r="M17" s="72" t="n">
        <f aca="false">L17</f>
        <v>922.7</v>
      </c>
      <c r="N17" s="68" t="n">
        <f aca="false">(M17-CF!N67)+(0.7*CF!N92)</f>
        <v>900.7</v>
      </c>
      <c r="O17" s="68" t="n">
        <f aca="false">(N17-CF!O67)+(0.7*CF!O92)</f>
        <v>878.7</v>
      </c>
      <c r="P17" s="68" t="n">
        <f aca="false">(O17-CF!P67)+(0.7*CF!P92)</f>
        <v>856.7</v>
      </c>
      <c r="Q17" s="68" t="n">
        <f aca="false">(P17-CF!Q67)+(0.7*CF!Q92)</f>
        <v>834.7</v>
      </c>
      <c r="R17" s="72" t="n">
        <f aca="false">Q17</f>
        <v>834.7</v>
      </c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false" outlineLevel="0" collapsed="false">
      <c r="A18" s="69" t="s">
        <v>72</v>
      </c>
      <c r="B18" s="73" t="n">
        <v>1207.146</v>
      </c>
      <c r="C18" s="73" t="n">
        <v>2753</v>
      </c>
      <c r="D18" s="74" t="n">
        <v>2703.914</v>
      </c>
      <c r="E18" s="74" t="n">
        <v>2629.941</v>
      </c>
      <c r="F18" s="74" t="n">
        <v>2632.178</v>
      </c>
      <c r="G18" s="68" t="n">
        <f aca="false">H18</f>
        <v>2578.1</v>
      </c>
      <c r="H18" s="73" t="n">
        <v>2578.1</v>
      </c>
      <c r="I18" s="75" t="n">
        <f aca="false">H18+(0.3*CF!I92)</f>
        <v>2578.1</v>
      </c>
      <c r="J18" s="75" t="n">
        <f aca="false">I18+(0.3*CF!J92)</f>
        <v>2578.1</v>
      </c>
      <c r="K18" s="75" t="n">
        <f aca="false">J18+(0.3*CF!K92)</f>
        <v>2578.1</v>
      </c>
      <c r="L18" s="75" t="n">
        <f aca="false">K18+(0.3*CF!L92)</f>
        <v>2578.1</v>
      </c>
      <c r="M18" s="72" t="n">
        <f aca="false">L18</f>
        <v>2578.1</v>
      </c>
      <c r="N18" s="75" t="n">
        <f aca="false">M18+(0.3*CF!N92)</f>
        <v>2578.1</v>
      </c>
      <c r="O18" s="75" t="n">
        <f aca="false">N18+(0.3*CF!O92)</f>
        <v>2578.1</v>
      </c>
      <c r="P18" s="75" t="n">
        <f aca="false">O18+(0.3*CF!P92)</f>
        <v>2578.1</v>
      </c>
      <c r="Q18" s="75" t="n">
        <f aca="false">P18+(0.3*CF!Q92)</f>
        <v>2578.1</v>
      </c>
      <c r="R18" s="72" t="n">
        <f aca="false">Q18</f>
        <v>2578.1</v>
      </c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false" outlineLevel="0" collapsed="false">
      <c r="A19" s="69" t="s">
        <v>73</v>
      </c>
      <c r="B19" s="73" t="n">
        <v>18.589</v>
      </c>
      <c r="C19" s="73" t="n">
        <v>32.9</v>
      </c>
      <c r="D19" s="74" t="n">
        <v>36.188</v>
      </c>
      <c r="E19" s="74" t="n">
        <v>39.534</v>
      </c>
      <c r="F19" s="74" t="n">
        <v>42.524</v>
      </c>
      <c r="G19" s="68" t="n">
        <f aca="false">H19</f>
        <v>19.6</v>
      </c>
      <c r="H19" s="73" t="n">
        <v>19.6</v>
      </c>
      <c r="I19" s="75" t="n">
        <f aca="false">H19</f>
        <v>19.6</v>
      </c>
      <c r="J19" s="75" t="n">
        <f aca="false">I19</f>
        <v>19.6</v>
      </c>
      <c r="K19" s="75" t="n">
        <f aca="false">J19</f>
        <v>19.6</v>
      </c>
      <c r="L19" s="75" t="n">
        <f aca="false">K19</f>
        <v>19.6</v>
      </c>
      <c r="M19" s="72" t="n">
        <f aca="false">L19</f>
        <v>19.6</v>
      </c>
      <c r="N19" s="75" t="n">
        <f aca="false">M19</f>
        <v>19.6</v>
      </c>
      <c r="O19" s="75" t="n">
        <f aca="false">N19</f>
        <v>19.6</v>
      </c>
      <c r="P19" s="75" t="n">
        <f aca="false">O19</f>
        <v>19.6</v>
      </c>
      <c r="Q19" s="75" t="n">
        <f aca="false">P19</f>
        <v>19.6</v>
      </c>
      <c r="R19" s="72" t="n">
        <f aca="false">Q19</f>
        <v>19.6</v>
      </c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false" outlineLevel="0" collapsed="false">
      <c r="A20" s="69" t="s">
        <v>74</v>
      </c>
      <c r="B20" s="73" t="n">
        <v>0</v>
      </c>
      <c r="C20" s="73" t="n">
        <v>0</v>
      </c>
      <c r="D20" s="74" t="n">
        <v>0</v>
      </c>
      <c r="E20" s="74" t="n">
        <v>0</v>
      </c>
      <c r="F20" s="74" t="n">
        <v>0</v>
      </c>
      <c r="G20" s="68" t="n">
        <f aca="false">H20</f>
        <v>15.6</v>
      </c>
      <c r="H20" s="73" t="n">
        <v>15.6</v>
      </c>
      <c r="I20" s="75" t="n">
        <f aca="false">H20</f>
        <v>15.6</v>
      </c>
      <c r="J20" s="75" t="n">
        <f aca="false">I20</f>
        <v>15.6</v>
      </c>
      <c r="K20" s="75" t="n">
        <f aca="false">J20</f>
        <v>15.6</v>
      </c>
      <c r="L20" s="75" t="n">
        <f aca="false">K20</f>
        <v>15.6</v>
      </c>
      <c r="M20" s="72" t="n">
        <f aca="false">L20</f>
        <v>15.6</v>
      </c>
      <c r="N20" s="75" t="n">
        <f aca="false">M20</f>
        <v>15.6</v>
      </c>
      <c r="O20" s="75" t="n">
        <f aca="false">N20</f>
        <v>15.6</v>
      </c>
      <c r="P20" s="75" t="n">
        <f aca="false">O20</f>
        <v>15.6</v>
      </c>
      <c r="Q20" s="75" t="n">
        <f aca="false">P20</f>
        <v>15.6</v>
      </c>
      <c r="R20" s="72" t="n">
        <f aca="false">Q20</f>
        <v>15.6</v>
      </c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" hidden="false" customHeight="false" outlineLevel="0" collapsed="false">
      <c r="A21" s="69" t="s">
        <v>75</v>
      </c>
      <c r="B21" s="73" t="n">
        <v>26.363</v>
      </c>
      <c r="C21" s="73" t="n">
        <v>25.9</v>
      </c>
      <c r="D21" s="74" t="n">
        <v>24.558</v>
      </c>
      <c r="E21" s="74" t="n">
        <v>119.778</v>
      </c>
      <c r="F21" s="74" t="n">
        <v>121.092</v>
      </c>
      <c r="G21" s="68" t="n">
        <f aca="false">H21</f>
        <v>125.9</v>
      </c>
      <c r="H21" s="73" t="n">
        <v>125.9</v>
      </c>
      <c r="I21" s="68" t="n">
        <f aca="false">(I55*I$46)*4</f>
        <v>124.382448</v>
      </c>
      <c r="J21" s="68" t="n">
        <f aca="false">(J55*J$46)*4</f>
        <v>126.1272</v>
      </c>
      <c r="K21" s="68" t="n">
        <f aca="false">(K55*K$46)*4</f>
        <v>126.123792</v>
      </c>
      <c r="L21" s="68" t="n">
        <f aca="false">(L55*L$46)*4</f>
        <v>128.176584</v>
      </c>
      <c r="M21" s="72" t="n">
        <f aca="false">L21</f>
        <v>128.176584</v>
      </c>
      <c r="N21" s="68" t="n">
        <f aca="false">(N55*N$46)*4</f>
        <v>129.1643912064</v>
      </c>
      <c r="O21" s="68" t="n">
        <f aca="false">(O55*O$46)*4</f>
        <v>131.296666452</v>
      </c>
      <c r="P21" s="68" t="n">
        <f aca="false">(P55*P$46)*4</f>
        <v>131.3329171376</v>
      </c>
      <c r="Q21" s="68" t="n">
        <f aca="false">(Q55*Q$46)*4</f>
        <v>133.4929358352</v>
      </c>
      <c r="R21" s="72" t="n">
        <f aca="false">Q21</f>
        <v>133.4929358352</v>
      </c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" hidden="false" customHeight="false" outlineLevel="0" collapsed="false">
      <c r="A22" s="69" t="s">
        <v>76</v>
      </c>
      <c r="B22" s="73" t="n">
        <v>0</v>
      </c>
      <c r="C22" s="73" t="n">
        <v>581.9</v>
      </c>
      <c r="D22" s="74" t="n">
        <v>574.245</v>
      </c>
      <c r="E22" s="74" t="n">
        <v>0</v>
      </c>
      <c r="F22" s="74" t="n">
        <v>0</v>
      </c>
      <c r="G22" s="68" t="n">
        <f aca="false">H22</f>
        <v>0</v>
      </c>
      <c r="H22" s="73" t="n">
        <v>0</v>
      </c>
      <c r="I22" s="75" t="n">
        <f aca="false">H22</f>
        <v>0</v>
      </c>
      <c r="J22" s="75" t="n">
        <f aca="false">I22</f>
        <v>0</v>
      </c>
      <c r="K22" s="75" t="n">
        <f aca="false">J22</f>
        <v>0</v>
      </c>
      <c r="L22" s="75" t="n">
        <f aca="false">K22</f>
        <v>0</v>
      </c>
      <c r="M22" s="72" t="n">
        <f aca="false">L22</f>
        <v>0</v>
      </c>
      <c r="N22" s="75" t="n">
        <f aca="false">M22</f>
        <v>0</v>
      </c>
      <c r="O22" s="75" t="n">
        <f aca="false">N22</f>
        <v>0</v>
      </c>
      <c r="P22" s="75" t="n">
        <f aca="false">O22</f>
        <v>0</v>
      </c>
      <c r="Q22" s="75" t="n">
        <f aca="false">P22</f>
        <v>0</v>
      </c>
      <c r="R22" s="72" t="n">
        <f aca="false">Q22</f>
        <v>0</v>
      </c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" hidden="false" customHeight="false" outlineLevel="0" collapsed="false">
      <c r="A23" s="76" t="s">
        <v>77</v>
      </c>
      <c r="B23" s="77" t="n">
        <f aca="false">SUM(B14,B16:B22)</f>
        <v>2345.33</v>
      </c>
      <c r="C23" s="77" t="n">
        <f aca="false">SUM(C14,C16:C22)</f>
        <v>5593.748</v>
      </c>
      <c r="D23" s="78" t="n">
        <f aca="false">SUM(D14,D16:D22)</f>
        <v>5459.147</v>
      </c>
      <c r="E23" s="78" t="n">
        <f aca="false">SUM(E14,E16:E22)</f>
        <v>4725.063</v>
      </c>
      <c r="F23" s="78" t="n">
        <f aca="false">SUM(F14,F16:F22)</f>
        <v>4685.051</v>
      </c>
      <c r="G23" s="78" t="n">
        <f aca="false">SUM(G14,G16:G22)</f>
        <v>4631.248</v>
      </c>
      <c r="H23" s="77" t="n">
        <f aca="false">SUM(H14,H16:H22)</f>
        <v>4631.248</v>
      </c>
      <c r="I23" s="78" t="n">
        <f aca="false">SUM(I14,I16:I22)</f>
        <v>4845.83811879433</v>
      </c>
      <c r="J23" s="78" t="n">
        <f aca="false">SUM(J14,J16:J22)</f>
        <v>4904.89794706805</v>
      </c>
      <c r="K23" s="78" t="n">
        <f aca="false">SUM(K14,K16:K22)</f>
        <v>4925.03292983643</v>
      </c>
      <c r="L23" s="78" t="n">
        <f aca="false">SUM(L14,L16:L22)</f>
        <v>5013.68671725262</v>
      </c>
      <c r="M23" s="77" t="n">
        <f aca="false">SUM(M14,M16:M22)</f>
        <v>5013.68671725262</v>
      </c>
      <c r="N23" s="78" t="n">
        <f aca="false">SUM(N14,N16:N22)</f>
        <v>5312.63478674104</v>
      </c>
      <c r="O23" s="78" t="n">
        <f aca="false">SUM(O14,O16:O22)</f>
        <v>5385.2516002732</v>
      </c>
      <c r="P23" s="78" t="n">
        <f aca="false">SUM(P14,P16:P22)</f>
        <v>5414.33887709321</v>
      </c>
      <c r="Q23" s="78" t="n">
        <f aca="false">SUM(Q14,Q16:Q22)</f>
        <v>5515.68882534271</v>
      </c>
      <c r="R23" s="77" t="n">
        <f aca="false">SUM(R14,R16:R22)</f>
        <v>5515.68882534271</v>
      </c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" hidden="false" customHeight="false" outlineLevel="0" collapsed="false">
      <c r="A24" s="66" t="s">
        <v>78</v>
      </c>
      <c r="B24" s="79"/>
      <c r="C24" s="67"/>
      <c r="D24" s="80"/>
      <c r="E24" s="80"/>
      <c r="F24" s="80"/>
      <c r="G24" s="64"/>
      <c r="H24" s="67"/>
      <c r="I24" s="68"/>
      <c r="J24" s="68"/>
      <c r="K24" s="68"/>
      <c r="L24" s="68"/>
      <c r="M24" s="72"/>
      <c r="N24" s="68"/>
      <c r="O24" s="68"/>
      <c r="P24" s="68"/>
      <c r="Q24" s="68"/>
      <c r="R24" s="72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" hidden="false" customHeight="false" outlineLevel="0" collapsed="false">
      <c r="A25" s="69" t="s">
        <v>79</v>
      </c>
      <c r="B25" s="73" t="n">
        <v>180.726</v>
      </c>
      <c r="C25" s="73" t="n">
        <v>222.1</v>
      </c>
      <c r="D25" s="74" t="n">
        <v>179.671</v>
      </c>
      <c r="E25" s="74" t="n">
        <v>163.413</v>
      </c>
      <c r="F25" s="74" t="n">
        <v>192.301</v>
      </c>
      <c r="G25" s="68" t="n">
        <f aca="false">H25</f>
        <v>183.1</v>
      </c>
      <c r="H25" s="73" t="n">
        <v>183.1</v>
      </c>
      <c r="I25" s="68" t="n">
        <f aca="false">(I58*I$46)*4</f>
        <v>207.30408</v>
      </c>
      <c r="J25" s="68" t="n">
        <f aca="false">(J58*J$46)*4</f>
        <v>210.212</v>
      </c>
      <c r="K25" s="68" t="n">
        <f aca="false">(K58*K$46)*4</f>
        <v>210.20632</v>
      </c>
      <c r="L25" s="68" t="n">
        <f aca="false">(L58*L$46)*4</f>
        <v>213.62764</v>
      </c>
      <c r="M25" s="72" t="n">
        <f aca="false">L25</f>
        <v>213.62764</v>
      </c>
      <c r="N25" s="68" t="n">
        <f aca="false">(N58*N$46)*4</f>
        <v>214.5442430208</v>
      </c>
      <c r="O25" s="68" t="n">
        <f aca="false">(O58*O$46)*4</f>
        <v>218.085988344</v>
      </c>
      <c r="P25" s="68" t="n">
        <f aca="false">(P58*P$46)*4</f>
        <v>218.1462013472</v>
      </c>
      <c r="Q25" s="68" t="n">
        <f aca="false">(Q58*Q$46)*4</f>
        <v>221.7340290144</v>
      </c>
      <c r="R25" s="72" t="n">
        <f aca="false">Q25</f>
        <v>221.7340290144</v>
      </c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5" hidden="false" customHeight="false" outlineLevel="0" collapsed="false">
      <c r="A26" s="69" t="s">
        <v>80</v>
      </c>
      <c r="B26" s="73" t="n">
        <v>336.058</v>
      </c>
      <c r="C26" s="73" t="n">
        <v>874.8</v>
      </c>
      <c r="D26" s="74" t="n">
        <v>709.143</v>
      </c>
      <c r="E26" s="74" t="n">
        <v>2.256</v>
      </c>
      <c r="F26" s="74" t="n">
        <v>6.899</v>
      </c>
      <c r="G26" s="68" t="n">
        <f aca="false">H26</f>
        <v>106.8</v>
      </c>
      <c r="H26" s="73" t="n">
        <v>106.8</v>
      </c>
      <c r="I26" s="68" t="n">
        <f aca="false">Debt!I8</f>
        <v>36.8</v>
      </c>
      <c r="J26" s="68" t="n">
        <f aca="false">Debt!J8</f>
        <v>36.8</v>
      </c>
      <c r="K26" s="68" t="n">
        <f aca="false">Debt!K8</f>
        <v>36.8</v>
      </c>
      <c r="L26" s="68" t="n">
        <f aca="false">Debt!L8</f>
        <v>36.8</v>
      </c>
      <c r="M26" s="72" t="n">
        <f aca="false">L26</f>
        <v>36.8</v>
      </c>
      <c r="N26" s="68" t="n">
        <f aca="false">Debt!N8</f>
        <v>36.8</v>
      </c>
      <c r="O26" s="68" t="n">
        <f aca="false">Debt!O8</f>
        <v>36.8</v>
      </c>
      <c r="P26" s="68" t="n">
        <f aca="false">Debt!P8</f>
        <v>36.8</v>
      </c>
      <c r="Q26" s="68" t="n">
        <f aca="false">Debt!Q8</f>
        <v>36.8</v>
      </c>
      <c r="R26" s="72" t="n">
        <f aca="false">Q26</f>
        <v>36.8</v>
      </c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5" hidden="false" customHeight="false" outlineLevel="0" collapsed="false">
      <c r="A27" s="69" t="s">
        <v>81</v>
      </c>
      <c r="B27" s="73" t="n">
        <v>1.894</v>
      </c>
      <c r="C27" s="73" t="n">
        <v>1.8</v>
      </c>
      <c r="D27" s="74" t="n">
        <v>1.831</v>
      </c>
      <c r="E27" s="74" t="n">
        <v>1.831</v>
      </c>
      <c r="F27" s="74" t="n">
        <v>1.831</v>
      </c>
      <c r="G27" s="68" t="n">
        <f aca="false">H27</f>
        <v>0.9</v>
      </c>
      <c r="H27" s="73" t="n">
        <v>0.9</v>
      </c>
      <c r="I27" s="75" t="n">
        <f aca="false">H27</f>
        <v>0.9</v>
      </c>
      <c r="J27" s="75" t="n">
        <f aca="false">I27</f>
        <v>0.9</v>
      </c>
      <c r="K27" s="75" t="n">
        <f aca="false">J27</f>
        <v>0.9</v>
      </c>
      <c r="L27" s="75" t="n">
        <f aca="false">K27</f>
        <v>0.9</v>
      </c>
      <c r="M27" s="72" t="n">
        <f aca="false">L27</f>
        <v>0.9</v>
      </c>
      <c r="N27" s="75" t="n">
        <f aca="false">M27</f>
        <v>0.9</v>
      </c>
      <c r="O27" s="75" t="n">
        <f aca="false">N27</f>
        <v>0.9</v>
      </c>
      <c r="P27" s="75" t="n">
        <f aca="false">O27</f>
        <v>0.9</v>
      </c>
      <c r="Q27" s="75" t="n">
        <f aca="false">P27</f>
        <v>0.9</v>
      </c>
      <c r="R27" s="72" t="n">
        <f aca="false">Q27</f>
        <v>0.9</v>
      </c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5" hidden="false" customHeight="false" outlineLevel="0" collapsed="false">
      <c r="A28" s="69" t="s">
        <v>82</v>
      </c>
      <c r="B28" s="73" t="n">
        <v>252.592</v>
      </c>
      <c r="C28" s="73" t="n">
        <v>340.9</v>
      </c>
      <c r="D28" s="74" t="n">
        <v>486.551</v>
      </c>
      <c r="E28" s="74" t="n">
        <v>431.171</v>
      </c>
      <c r="F28" s="74" t="n">
        <v>355.459</v>
      </c>
      <c r="G28" s="68" t="n">
        <f aca="false">H28</f>
        <v>330.8</v>
      </c>
      <c r="H28" s="73" t="n">
        <v>330.8</v>
      </c>
      <c r="I28" s="68" t="n">
        <f aca="false">(I59*I$46)*4</f>
        <v>509.719162508707</v>
      </c>
      <c r="J28" s="68" t="n">
        <f aca="false">(J59*J$46)*4</f>
        <v>452.630562380092</v>
      </c>
      <c r="K28" s="68" t="n">
        <f aca="false">(K59*K$46)*4</f>
        <v>372.921668484802</v>
      </c>
      <c r="L28" s="68" t="n">
        <f aca="false">(L59*L$46)*4</f>
        <v>346.945048002292</v>
      </c>
      <c r="M28" s="72" t="n">
        <f aca="false">L28</f>
        <v>346.945048002292</v>
      </c>
      <c r="N28" s="68" t="n">
        <f aca="false">(N59*N$46)*4</f>
        <v>536.097784789159</v>
      </c>
      <c r="O28" s="68" t="n">
        <f aca="false">(O59*O$46)*4</f>
        <v>476.942910468738</v>
      </c>
      <c r="P28" s="68" t="n">
        <f aca="false">(P59*P$46)*4</f>
        <v>392.679742211967</v>
      </c>
      <c r="Q28" s="68" t="n">
        <f aca="false">(Q59*Q$46)*4</f>
        <v>365.196944528235</v>
      </c>
      <c r="R28" s="72" t="n">
        <f aca="false">Q28</f>
        <v>365.196944528235</v>
      </c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" hidden="false" customHeight="false" outlineLevel="0" collapsed="false">
      <c r="A29" s="69" t="s">
        <v>83</v>
      </c>
      <c r="B29" s="73" t="n">
        <v>0</v>
      </c>
      <c r="C29" s="73" t="n">
        <v>39.7</v>
      </c>
      <c r="D29" s="74" t="n">
        <f aca="false">7.918+31.765</f>
        <v>39.683</v>
      </c>
      <c r="E29" s="74" t="n">
        <v>16.495</v>
      </c>
      <c r="F29" s="74" t="n">
        <v>0</v>
      </c>
      <c r="G29" s="68" t="n">
        <f aca="false">H29</f>
        <v>0</v>
      </c>
      <c r="H29" s="73" t="n">
        <v>0</v>
      </c>
      <c r="I29" s="75" t="n">
        <f aca="false">H29</f>
        <v>0</v>
      </c>
      <c r="J29" s="75" t="n">
        <f aca="false">I29</f>
        <v>0</v>
      </c>
      <c r="K29" s="75" t="n">
        <f aca="false">J29</f>
        <v>0</v>
      </c>
      <c r="L29" s="75" t="n">
        <f aca="false">K29</f>
        <v>0</v>
      </c>
      <c r="M29" s="72" t="n">
        <f aca="false">L29</f>
        <v>0</v>
      </c>
      <c r="N29" s="75" t="n">
        <f aca="false">M29</f>
        <v>0</v>
      </c>
      <c r="O29" s="75" t="n">
        <f aca="false">N29</f>
        <v>0</v>
      </c>
      <c r="P29" s="75" t="n">
        <f aca="false">O29</f>
        <v>0</v>
      </c>
      <c r="Q29" s="75" t="n">
        <f aca="false">P29</f>
        <v>0</v>
      </c>
      <c r="R29" s="72" t="n">
        <f aca="false">Q29</f>
        <v>0</v>
      </c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5" hidden="false" customHeight="false" outlineLevel="0" collapsed="false">
      <c r="A30" s="76" t="s">
        <v>84</v>
      </c>
      <c r="B30" s="77" t="n">
        <f aca="false">SUM(B25:B29)</f>
        <v>771.27</v>
      </c>
      <c r="C30" s="77" t="n">
        <f aca="false">SUM(C25:C29)</f>
        <v>1479.3</v>
      </c>
      <c r="D30" s="78" t="n">
        <f aca="false">SUM(D25:D29)</f>
        <v>1416.879</v>
      </c>
      <c r="E30" s="78" t="n">
        <f aca="false">SUM(E25:E29)</f>
        <v>615.166</v>
      </c>
      <c r="F30" s="78" t="n">
        <f aca="false">SUM(F25:F29)</f>
        <v>556.49</v>
      </c>
      <c r="G30" s="78" t="n">
        <f aca="false">SUM(G25:G29)</f>
        <v>621.6</v>
      </c>
      <c r="H30" s="77" t="n">
        <f aca="false">SUM(H25:H29)</f>
        <v>621.6</v>
      </c>
      <c r="I30" s="78" t="n">
        <f aca="false">SUM(I25:I29)</f>
        <v>754.723242508707</v>
      </c>
      <c r="J30" s="78" t="n">
        <f aca="false">SUM(J25:J29)</f>
        <v>700.542562380092</v>
      </c>
      <c r="K30" s="78" t="n">
        <f aca="false">SUM(K25:K29)</f>
        <v>620.827988484802</v>
      </c>
      <c r="L30" s="78" t="n">
        <f aca="false">SUM(L25:L29)</f>
        <v>598.272688002292</v>
      </c>
      <c r="M30" s="77" t="n">
        <f aca="false">SUM(M25:M29)</f>
        <v>598.272688002292</v>
      </c>
      <c r="N30" s="78" t="n">
        <f aca="false">SUM(N25:N29)</f>
        <v>788.342027809959</v>
      </c>
      <c r="O30" s="78" t="n">
        <f aca="false">SUM(O25:O29)</f>
        <v>732.728898812738</v>
      </c>
      <c r="P30" s="78" t="n">
        <f aca="false">SUM(P25:P29)</f>
        <v>648.525943559167</v>
      </c>
      <c r="Q30" s="78" t="n">
        <f aca="false">SUM(Q25:Q29)</f>
        <v>624.630973542635</v>
      </c>
      <c r="R30" s="77" t="n">
        <f aca="false">SUM(R25:R29)</f>
        <v>624.630973542635</v>
      </c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" hidden="false" customHeight="false" outlineLevel="0" collapsed="false">
      <c r="A31" s="66" t="s">
        <v>85</v>
      </c>
      <c r="B31" s="79"/>
      <c r="C31" s="67"/>
      <c r="D31" s="80"/>
      <c r="E31" s="80"/>
      <c r="F31" s="80"/>
      <c r="G31" s="64"/>
      <c r="H31" s="67"/>
      <c r="I31" s="68"/>
      <c r="J31" s="68"/>
      <c r="K31" s="68"/>
      <c r="L31" s="68"/>
      <c r="M31" s="72"/>
      <c r="N31" s="68"/>
      <c r="O31" s="68"/>
      <c r="P31" s="68"/>
      <c r="Q31" s="68"/>
      <c r="R31" s="72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" hidden="false" customHeight="false" outlineLevel="0" collapsed="false">
      <c r="A32" s="69" t="s">
        <v>86</v>
      </c>
      <c r="B32" s="73" t="n">
        <v>1100.874</v>
      </c>
      <c r="C32" s="73" t="n">
        <v>2270.9</v>
      </c>
      <c r="D32" s="74" t="n">
        <v>2271.879</v>
      </c>
      <c r="E32" s="74" t="n">
        <v>2273.032</v>
      </c>
      <c r="F32" s="74" t="n">
        <v>2279.443</v>
      </c>
      <c r="G32" s="68" t="n">
        <f aca="false">H32</f>
        <v>2280.2</v>
      </c>
      <c r="H32" s="73" t="n">
        <v>2280.2</v>
      </c>
      <c r="I32" s="68" t="n">
        <f aca="false">Debt!I19</f>
        <v>2280.2</v>
      </c>
      <c r="J32" s="68" t="n">
        <f aca="false">Debt!J19</f>
        <v>2280.2</v>
      </c>
      <c r="K32" s="68" t="n">
        <f aca="false">Debt!K19</f>
        <v>2280.2</v>
      </c>
      <c r="L32" s="68" t="n">
        <f aca="false">Debt!L19</f>
        <v>2280.2</v>
      </c>
      <c r="M32" s="72" t="n">
        <f aca="false">L32</f>
        <v>2280.2</v>
      </c>
      <c r="N32" s="68" t="n">
        <f aca="false">Debt!N19</f>
        <v>2280.2</v>
      </c>
      <c r="O32" s="68" t="n">
        <f aca="false">Debt!O19</f>
        <v>2280.2</v>
      </c>
      <c r="P32" s="68" t="n">
        <f aca="false">Debt!P19</f>
        <v>2280.2</v>
      </c>
      <c r="Q32" s="68" t="n">
        <f aca="false">Debt!Q19</f>
        <v>2280.2</v>
      </c>
      <c r="R32" s="72" t="n">
        <f aca="false">Q32</f>
        <v>2280.2</v>
      </c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" hidden="false" customHeight="false" outlineLevel="0" collapsed="false">
      <c r="A33" s="69" t="s">
        <v>87</v>
      </c>
      <c r="B33" s="73" t="n">
        <v>13.805</v>
      </c>
      <c r="C33" s="73" t="n">
        <v>12.9</v>
      </c>
      <c r="D33" s="74" t="n">
        <v>12.781</v>
      </c>
      <c r="E33" s="74" t="n">
        <v>12.698</v>
      </c>
      <c r="F33" s="74" t="n">
        <v>12.526</v>
      </c>
      <c r="G33" s="68" t="n">
        <f aca="false">H33</f>
        <v>12.6</v>
      </c>
      <c r="H33" s="73" t="n">
        <v>12.6</v>
      </c>
      <c r="I33" s="75" t="n">
        <f aca="false">H33</f>
        <v>12.6</v>
      </c>
      <c r="J33" s="75" t="n">
        <f aca="false">I33</f>
        <v>12.6</v>
      </c>
      <c r="K33" s="75" t="n">
        <f aca="false">J33</f>
        <v>12.6</v>
      </c>
      <c r="L33" s="75" t="n">
        <f aca="false">K33</f>
        <v>12.6</v>
      </c>
      <c r="M33" s="72" t="n">
        <f aca="false">L33</f>
        <v>12.6</v>
      </c>
      <c r="N33" s="75" t="n">
        <f aca="false">M33</f>
        <v>12.6</v>
      </c>
      <c r="O33" s="75" t="n">
        <f aca="false">N33</f>
        <v>12.6</v>
      </c>
      <c r="P33" s="75" t="n">
        <f aca="false">O33</f>
        <v>12.6</v>
      </c>
      <c r="Q33" s="75" t="n">
        <f aca="false">P33</f>
        <v>12.6</v>
      </c>
      <c r="R33" s="72" t="n">
        <f aca="false">Q33</f>
        <v>12.6</v>
      </c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" hidden="false" customHeight="false" outlineLevel="0" collapsed="false">
      <c r="A34" s="69" t="s">
        <v>88</v>
      </c>
      <c r="B34" s="73" t="n">
        <v>2.41</v>
      </c>
      <c r="C34" s="73" t="n">
        <f aca="false">2+0.048</f>
        <v>2.048</v>
      </c>
      <c r="D34" s="74" t="n">
        <v>2.015</v>
      </c>
      <c r="E34" s="74" t="n">
        <v>1.868</v>
      </c>
      <c r="F34" s="74" t="n">
        <v>1.407</v>
      </c>
      <c r="G34" s="68" t="n">
        <f aca="false">H34</f>
        <v>1.7</v>
      </c>
      <c r="H34" s="73" t="n">
        <v>1.7</v>
      </c>
      <c r="I34" s="75" t="n">
        <f aca="false">H34</f>
        <v>1.7</v>
      </c>
      <c r="J34" s="75" t="n">
        <f aca="false">I34</f>
        <v>1.7</v>
      </c>
      <c r="K34" s="75" t="n">
        <f aca="false">J34</f>
        <v>1.7</v>
      </c>
      <c r="L34" s="75" t="n">
        <f aca="false">K34</f>
        <v>1.7</v>
      </c>
      <c r="M34" s="72" t="n">
        <f aca="false">L34</f>
        <v>1.7</v>
      </c>
      <c r="N34" s="75" t="n">
        <f aca="false">M34</f>
        <v>1.7</v>
      </c>
      <c r="O34" s="75" t="n">
        <f aca="false">N34</f>
        <v>1.7</v>
      </c>
      <c r="P34" s="75" t="n">
        <f aca="false">O34</f>
        <v>1.7</v>
      </c>
      <c r="Q34" s="75" t="n">
        <f aca="false">P34</f>
        <v>1.7</v>
      </c>
      <c r="R34" s="72" t="n">
        <f aca="false">Q34</f>
        <v>1.7</v>
      </c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" hidden="false" customHeight="false" outlineLevel="0" collapsed="false">
      <c r="A35" s="69" t="s">
        <v>89</v>
      </c>
      <c r="B35" s="73" t="n">
        <v>202.54</v>
      </c>
      <c r="C35" s="73" t="n">
        <v>329.2</v>
      </c>
      <c r="D35" s="74" t="n">
        <v>342.166</v>
      </c>
      <c r="E35" s="74" t="n">
        <v>314.705</v>
      </c>
      <c r="F35" s="74" t="n">
        <v>305.694</v>
      </c>
      <c r="G35" s="68" t="n">
        <f aca="false">H35</f>
        <v>322.248</v>
      </c>
      <c r="H35" s="73" t="n">
        <f aca="false">322.2+0.048</f>
        <v>322.248</v>
      </c>
      <c r="I35" s="68" t="n">
        <f aca="false">(I62*I$46)*4</f>
        <v>310.95612</v>
      </c>
      <c r="J35" s="68" t="n">
        <f aca="false">(J62*J$46)*4</f>
        <v>315.318</v>
      </c>
      <c r="K35" s="68" t="n">
        <f aca="false">(K62*K$46)*4</f>
        <v>315.30948</v>
      </c>
      <c r="L35" s="68" t="n">
        <f aca="false">(L62*L$46)*4</f>
        <v>320.44146</v>
      </c>
      <c r="M35" s="72" t="n">
        <f aca="false">L35</f>
        <v>320.44146</v>
      </c>
      <c r="N35" s="68" t="n">
        <f aca="false">(N62*N$46)*4</f>
        <v>324.0055915008</v>
      </c>
      <c r="O35" s="68" t="n">
        <f aca="false">(O62*O$46)*4</f>
        <v>329.354349744</v>
      </c>
      <c r="P35" s="68" t="n">
        <f aca="false">(P62*P$46)*4</f>
        <v>329.4452836672</v>
      </c>
      <c r="Q35" s="68" t="n">
        <f aca="false">(Q62*Q$46)*4</f>
        <v>334.8636356544</v>
      </c>
      <c r="R35" s="72" t="n">
        <f aca="false">Q35</f>
        <v>334.8636356544</v>
      </c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" hidden="false" customHeight="false" outlineLevel="0" collapsed="false">
      <c r="A36" s="69" t="s">
        <v>90</v>
      </c>
      <c r="B36" s="73" t="n">
        <v>43.388</v>
      </c>
      <c r="C36" s="73" t="n">
        <v>58.4</v>
      </c>
      <c r="D36" s="74" t="n">
        <v>53.302</v>
      </c>
      <c r="E36" s="74" t="n">
        <v>57.73</v>
      </c>
      <c r="F36" s="74" t="n">
        <v>54.061</v>
      </c>
      <c r="G36" s="68" t="n">
        <f aca="false">H36</f>
        <v>60.5</v>
      </c>
      <c r="H36" s="73" t="n">
        <v>60.5</v>
      </c>
      <c r="I36" s="68" t="n">
        <f aca="false">(I63*I$46)*4</f>
        <v>53.9941505545768</v>
      </c>
      <c r="J36" s="68" t="n">
        <f aca="false">(J63*J$46)*4</f>
        <v>58.7825817860726</v>
      </c>
      <c r="K36" s="68" t="n">
        <f aca="false">(K63*K$46)*4</f>
        <v>54.934495048946</v>
      </c>
      <c r="L36" s="68" t="n">
        <f aca="false">(L63*L$46)*4</f>
        <v>61.7071943567675</v>
      </c>
      <c r="M36" s="72" t="n">
        <f aca="false">L36</f>
        <v>61.7071943567675</v>
      </c>
      <c r="N36" s="68" t="n">
        <f aca="false">(N63*N$46)*4</f>
        <v>54.8310934190399</v>
      </c>
      <c r="O36" s="68" t="n">
        <f aca="false">(O63*O$46)*4</f>
        <v>60.0036354378591</v>
      </c>
      <c r="P36" s="68" t="n">
        <f aca="false">(P63*P$46)*4</f>
        <v>55.9469494687089</v>
      </c>
      <c r="Q36" s="68" t="n">
        <f aca="false">(Q63*Q$46)*4</f>
        <v>63.0932824575772</v>
      </c>
      <c r="R36" s="72" t="n">
        <f aca="false">Q36</f>
        <v>63.0932824575772</v>
      </c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" hidden="false" customHeight="false" outlineLevel="0" collapsed="false">
      <c r="A37" s="69" t="s">
        <v>91</v>
      </c>
      <c r="B37" s="73" t="n">
        <v>0</v>
      </c>
      <c r="C37" s="73" t="n">
        <v>69</v>
      </c>
      <c r="D37" s="74" t="n">
        <v>69.66</v>
      </c>
      <c r="E37" s="74" t="n">
        <v>0</v>
      </c>
      <c r="F37" s="74" t="n">
        <v>0</v>
      </c>
      <c r="G37" s="68" t="n">
        <f aca="false">H37</f>
        <v>0</v>
      </c>
      <c r="H37" s="73" t="n">
        <v>0</v>
      </c>
      <c r="I37" s="75" t="n">
        <f aca="false">H37</f>
        <v>0</v>
      </c>
      <c r="J37" s="75" t="n">
        <f aca="false">I37</f>
        <v>0</v>
      </c>
      <c r="K37" s="75" t="n">
        <f aca="false">J37</f>
        <v>0</v>
      </c>
      <c r="L37" s="75" t="n">
        <f aca="false">K37</f>
        <v>0</v>
      </c>
      <c r="M37" s="72" t="n">
        <f aca="false">L37</f>
        <v>0</v>
      </c>
      <c r="N37" s="75" t="n">
        <f aca="false">M37</f>
        <v>0</v>
      </c>
      <c r="O37" s="75" t="n">
        <f aca="false">N37</f>
        <v>0</v>
      </c>
      <c r="P37" s="75" t="n">
        <f aca="false">O37</f>
        <v>0</v>
      </c>
      <c r="Q37" s="75" t="n">
        <f aca="false">P37</f>
        <v>0</v>
      </c>
      <c r="R37" s="72" t="n">
        <f aca="false">Q37</f>
        <v>0</v>
      </c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" hidden="false" customHeight="false" outlineLevel="0" collapsed="false">
      <c r="A38" s="76" t="s">
        <v>92</v>
      </c>
      <c r="B38" s="77" t="n">
        <f aca="false">SUM(B32:B37,B30)</f>
        <v>2134.287</v>
      </c>
      <c r="C38" s="77" t="n">
        <f aca="false">SUM(C32:C37,C30)</f>
        <v>4221.748</v>
      </c>
      <c r="D38" s="78" t="n">
        <f aca="false">SUM(D32:D37,D30)</f>
        <v>4168.682</v>
      </c>
      <c r="E38" s="78" t="n">
        <f aca="false">SUM(E32:E37,E30)</f>
        <v>3275.199</v>
      </c>
      <c r="F38" s="78" t="n">
        <f aca="false">SUM(F32:F37,F30)</f>
        <v>3209.621</v>
      </c>
      <c r="G38" s="78" t="n">
        <f aca="false">SUM(G32:G37,G30)</f>
        <v>3298.848</v>
      </c>
      <c r="H38" s="77" t="n">
        <f aca="false">SUM(H32:H37,H30)</f>
        <v>3298.848</v>
      </c>
      <c r="I38" s="78" t="n">
        <f aca="false">SUM(I32:I37,I30)</f>
        <v>3414.17351306328</v>
      </c>
      <c r="J38" s="78" t="n">
        <f aca="false">SUM(J32:J37,J30)</f>
        <v>3369.14314416616</v>
      </c>
      <c r="K38" s="78" t="n">
        <f aca="false">SUM(K32:K37,K30)</f>
        <v>3285.57196353375</v>
      </c>
      <c r="L38" s="78" t="n">
        <f aca="false">SUM(L32:L37,L30)</f>
        <v>3274.92134235906</v>
      </c>
      <c r="M38" s="77" t="n">
        <f aca="false">SUM(M32:M37,M30)</f>
        <v>3274.92134235906</v>
      </c>
      <c r="N38" s="78" t="n">
        <f aca="false">SUM(N32:N37,N30)</f>
        <v>3461.6787127298</v>
      </c>
      <c r="O38" s="78" t="n">
        <f aca="false">SUM(O32:O37,O30)</f>
        <v>3416.5868839946</v>
      </c>
      <c r="P38" s="78" t="n">
        <f aca="false">SUM(P32:P37,P30)</f>
        <v>3328.41817669507</v>
      </c>
      <c r="Q38" s="78" t="n">
        <f aca="false">SUM(Q32:Q37,Q30)</f>
        <v>3317.08789165461</v>
      </c>
      <c r="R38" s="77" t="n">
        <f aca="false">SUM(R32:R37,R30)</f>
        <v>3317.08789165461</v>
      </c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" hidden="false" customHeight="false" outlineLevel="0" collapsed="false">
      <c r="A39" s="69"/>
      <c r="B39" s="79"/>
      <c r="C39" s="67"/>
      <c r="D39" s="80"/>
      <c r="E39" s="80"/>
      <c r="F39" s="80"/>
      <c r="G39" s="64"/>
      <c r="H39" s="67"/>
      <c r="I39" s="68"/>
      <c r="J39" s="68"/>
      <c r="K39" s="68"/>
      <c r="L39" s="68"/>
      <c r="M39" s="72"/>
      <c r="N39" s="68"/>
      <c r="O39" s="68"/>
      <c r="P39" s="68"/>
      <c r="Q39" s="68"/>
      <c r="R39" s="72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" hidden="false" customHeight="false" outlineLevel="0" collapsed="false">
      <c r="A40" s="76" t="s">
        <v>93</v>
      </c>
      <c r="B40" s="81" t="n">
        <v>211.043</v>
      </c>
      <c r="C40" s="81" t="n">
        <v>1372</v>
      </c>
      <c r="D40" s="82" t="n">
        <v>1290.465</v>
      </c>
      <c r="E40" s="82" t="n">
        <v>1449.864</v>
      </c>
      <c r="F40" s="82" t="n">
        <v>1475.43</v>
      </c>
      <c r="G40" s="78" t="n">
        <f aca="false">H40</f>
        <v>1332.4</v>
      </c>
      <c r="H40" s="81" t="n">
        <v>1332.4</v>
      </c>
      <c r="I40" s="83" t="n">
        <f aca="false">H40++CF!I65+CF!I68+CF!I69+CF!I70+CF!I71+CF!I72+CF!I73+CF!I74+CF!I75+CF!I76+CF!I78+CF!I79+CF!I80+CF!I92+CF!I93+CF!I94+CF!I95+CF!I96+CF!I97+CF!I98+CF!I102+CF!I103+CF!I108+CF!I111+CF!I113+CF!I114+CF!I115+CF!I116+CF!I117+CF!I118+CF!I119+CF!I121</f>
        <v>1431.66460573105</v>
      </c>
      <c r="J40" s="83" t="n">
        <f aca="false">I40++CF!J65+CF!J68+CF!J69+CF!J70+CF!J71+CF!J72+CF!J73+CF!J74+CF!J75+CF!J76+CF!J78+CF!J79+CF!J80+CF!J92+CF!J93+CF!J94+CF!J95+CF!J96+CF!J97+CF!J98+CF!J102+CF!J103+CF!J108+CF!J111+CF!J113+CF!J114+CF!J115+CF!J116+CF!J117+CF!J118+CF!J119+CF!J121</f>
        <v>1535.75480290189</v>
      </c>
      <c r="K40" s="83" t="n">
        <f aca="false">J40++CF!K65+CF!K68+CF!K69+CF!K70+CF!K71+CF!K72+CF!K73+CF!K74+CF!K75+CF!K76+CF!K78+CF!K79+CF!K80+CF!K92+CF!K93+CF!K94+CF!K95+CF!K96+CF!K97+CF!K98+CF!K102+CF!K103+CF!K108+CF!K111+CF!K113+CF!K114+CF!K115+CF!K116+CF!K117+CF!K118+CF!K119+CF!K121</f>
        <v>1639.46096630268</v>
      </c>
      <c r="L40" s="83" t="n">
        <f aca="false">K40++CF!L65+CF!L68+CF!L69+CF!L70+CF!L71+CF!L72+CF!L73+CF!L74+CF!L75+CF!L76+CF!L78+CF!L79+CF!L80+CF!L92+CF!L93+CF!L94+CF!L95+CF!L96+CF!L97+CF!L98+CF!L102+CF!L103+CF!L108+CF!L111+CF!L113+CF!L114+CF!L115+CF!L116+CF!L117+CF!L118+CF!L119+CF!L121</f>
        <v>1738.76537489356</v>
      </c>
      <c r="M40" s="77" t="n">
        <f aca="false">L40</f>
        <v>1738.76537489356</v>
      </c>
      <c r="N40" s="83" t="n">
        <f aca="false">M40++CF!N65+CF!N68+CF!N69+CF!N70+CF!N71+CF!N72+CF!N73+CF!N74+CF!N75+CF!N76+CF!N78+CF!N79+CF!N80+CF!N92+CF!N93+CF!N94+CF!N95+CF!N96+CF!N97+CF!N98+CF!N102+CF!N103+CF!N108+CF!N111+CF!N113+CF!N114+CF!N115+CF!N116+CF!N117+CF!N118+CF!N119+CF!N121</f>
        <v>1850.95607401124</v>
      </c>
      <c r="O40" s="83" t="n">
        <f aca="false">N40++CF!O65+CF!O68+CF!O69+CF!O70+CF!O71+CF!O72+CF!O73+CF!O74+CF!O75+CF!O76+CF!O78+CF!O79+CF!O80+CF!O92+CF!O93+CF!O94+CF!O95+CF!O96+CF!O97+CF!O98+CF!O102+CF!O103+CF!O108+CF!O111+CF!O113+CF!O114+CF!O115+CF!O116+CF!O117+CF!O118+CF!O119+CF!O121</f>
        <v>1968.6647162786</v>
      </c>
      <c r="P40" s="83" t="n">
        <f aca="false">O40++CF!P65+CF!P68+CF!P69+CF!P70+CF!P71+CF!P72+CF!P73+CF!P74+CF!P75+CF!P76+CF!P78+CF!P79+CF!P80+CF!P92+CF!P93+CF!P94+CF!P95+CF!P96+CF!P97+CF!P98+CF!P102+CF!P103+CF!P108+CF!P111+CF!P113+CF!P114+CF!P115+CF!P116+CF!P117+CF!P118+CF!P119+CF!P121</f>
        <v>2085.92070039814</v>
      </c>
      <c r="Q40" s="83" t="n">
        <f aca="false">P40++CF!Q65+CF!Q68+CF!Q69+CF!Q70+CF!Q71+CF!Q72+CF!Q73+CF!Q74+CF!Q75+CF!Q76+CF!Q78+CF!Q79+CF!Q80+CF!Q92+CF!Q93+CF!Q94+CF!Q95+CF!Q96+CF!Q97+CF!Q98+CF!Q102+CF!Q103+CF!Q108+CF!Q111+CF!Q113+CF!Q114+CF!Q115+CF!Q116+CF!Q117+CF!Q118+CF!Q119+CF!Q121</f>
        <v>2198.60093368809</v>
      </c>
      <c r="R40" s="77" t="n">
        <f aca="false">Q40</f>
        <v>2198.60093368809</v>
      </c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" hidden="false" customHeight="false" outlineLevel="0" collapsed="false">
      <c r="A41" s="76" t="s">
        <v>94</v>
      </c>
      <c r="B41" s="77" t="n">
        <f aca="false">B40+B38</f>
        <v>2345.33</v>
      </c>
      <c r="C41" s="77" t="n">
        <f aca="false">C40+C38</f>
        <v>5593.748</v>
      </c>
      <c r="D41" s="78" t="n">
        <f aca="false">D40+D38</f>
        <v>5459.147</v>
      </c>
      <c r="E41" s="78" t="n">
        <f aca="false">E40+E38</f>
        <v>4725.063</v>
      </c>
      <c r="F41" s="78" t="n">
        <f aca="false">F40+F38</f>
        <v>4685.051</v>
      </c>
      <c r="G41" s="78" t="n">
        <f aca="false">G40+G38</f>
        <v>4631.248</v>
      </c>
      <c r="H41" s="77" t="n">
        <f aca="false">H40+H38</f>
        <v>4631.248</v>
      </c>
      <c r="I41" s="78" t="n">
        <f aca="false">I40+I38</f>
        <v>4845.83811879433</v>
      </c>
      <c r="J41" s="78" t="n">
        <f aca="false">J40+J38</f>
        <v>4904.89794706805</v>
      </c>
      <c r="K41" s="78" t="n">
        <f aca="false">K40+K38</f>
        <v>4925.03292983643</v>
      </c>
      <c r="L41" s="78" t="n">
        <f aca="false">L40+L38</f>
        <v>5013.68671725262</v>
      </c>
      <c r="M41" s="77" t="n">
        <f aca="false">M40+M38</f>
        <v>5013.68671725262</v>
      </c>
      <c r="N41" s="78" t="n">
        <f aca="false">N40+N38</f>
        <v>5312.63478674104</v>
      </c>
      <c r="O41" s="78" t="n">
        <f aca="false">O40+O38</f>
        <v>5385.2516002732</v>
      </c>
      <c r="P41" s="78" t="n">
        <f aca="false">P40+P38</f>
        <v>5414.33887709321</v>
      </c>
      <c r="Q41" s="78" t="n">
        <f aca="false">Q40+Q38</f>
        <v>5515.68882534271</v>
      </c>
      <c r="R41" s="77" t="n">
        <f aca="false">R40+R38</f>
        <v>5515.68882534271</v>
      </c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" hidden="false" customHeight="false" outlineLevel="0" collapsed="false">
      <c r="A42" s="84" t="s">
        <v>95</v>
      </c>
      <c r="B42" s="84" t="n">
        <f aca="false">B23=(B38+B40)</f>
        <v>1</v>
      </c>
      <c r="C42" s="84" t="n">
        <f aca="false">C23=(C38+C40)</f>
        <v>1</v>
      </c>
      <c r="D42" s="84" t="n">
        <f aca="false">D23=(D38+D40)</f>
        <v>1</v>
      </c>
      <c r="E42" s="84" t="n">
        <f aca="false">E23=(E38+E40)</f>
        <v>1</v>
      </c>
      <c r="F42" s="84" t="n">
        <f aca="false">F23=(F38+F40)</f>
        <v>1</v>
      </c>
      <c r="G42" s="84" t="n">
        <f aca="false">G23=(G38+G40)</f>
        <v>1</v>
      </c>
      <c r="H42" s="84" t="n">
        <f aca="false">H23=(H38+H40)</f>
        <v>1</v>
      </c>
      <c r="I42" s="84" t="n">
        <f aca="false">I23=(I38+I40)</f>
        <v>1</v>
      </c>
      <c r="J42" s="84" t="n">
        <f aca="false">J23=(J38+J40)</f>
        <v>1</v>
      </c>
      <c r="K42" s="84" t="n">
        <f aca="false">K23=(K38+K40)</f>
        <v>1</v>
      </c>
      <c r="L42" s="84" t="n">
        <f aca="false">L23=(L38+L40)</f>
        <v>1</v>
      </c>
      <c r="M42" s="84" t="n">
        <f aca="false">M23=(M38+M40)</f>
        <v>1</v>
      </c>
      <c r="N42" s="84" t="n">
        <f aca="false">N23=(N38+N40)</f>
        <v>1</v>
      </c>
      <c r="O42" s="84" t="n">
        <f aca="false">O23=(O38+O40)</f>
        <v>1</v>
      </c>
      <c r="P42" s="84" t="n">
        <f aca="false">P23=(P38+P40)</f>
        <v>1</v>
      </c>
      <c r="Q42" s="84" t="n">
        <f aca="false">Q23=(Q38+Q40)</f>
        <v>1</v>
      </c>
      <c r="R42" s="84" t="n">
        <f aca="false">R23=(R38+R40)</f>
        <v>1</v>
      </c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" hidden="false" customHeight="false" outlineLevel="0" collapsed="false">
      <c r="A43" s="84"/>
      <c r="B43" s="84"/>
      <c r="C43" s="85"/>
      <c r="D43" s="84"/>
      <c r="E43" s="84"/>
      <c r="F43" s="84"/>
      <c r="G43" s="86"/>
      <c r="H43" s="84"/>
      <c r="I43" s="87"/>
      <c r="J43" s="87"/>
      <c r="K43" s="87"/>
      <c r="L43" s="87"/>
      <c r="M43" s="87"/>
      <c r="N43" s="87"/>
      <c r="O43" s="87"/>
      <c r="P43" s="87"/>
      <c r="Q43" s="87"/>
      <c r="R43" s="84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5" hidden="false" customHeight="false" outlineLevel="0" collapsed="false">
      <c r="A44" s="88" t="s">
        <v>96</v>
      </c>
      <c r="B44" s="69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5" hidden="false" customHeight="false" outlineLevel="0" collapsed="false">
      <c r="A45" s="2" t="str">
        <f aca="false">A5</f>
        <v>(in $mn, except per share)</v>
      </c>
      <c r="B45" s="89" t="str">
        <f aca="false">B5</f>
        <v>2014A</v>
      </c>
      <c r="C45" s="89" t="str">
        <f aca="false">C5</f>
        <v>2015A</v>
      </c>
      <c r="D45" s="90" t="str">
        <f aca="false">D5</f>
        <v>1Q16A</v>
      </c>
      <c r="E45" s="90" t="str">
        <f aca="false">E5</f>
        <v>2Q16A</v>
      </c>
      <c r="F45" s="90" t="str">
        <f aca="false">F5</f>
        <v>3Q16A</v>
      </c>
      <c r="G45" s="90" t="str">
        <f aca="false">G5</f>
        <v>4Q16A</v>
      </c>
      <c r="H45" s="91" t="str">
        <f aca="false">H5</f>
        <v>2016A</v>
      </c>
      <c r="I45" s="90" t="str">
        <f aca="false">I5</f>
        <v>1Q17E</v>
      </c>
      <c r="J45" s="90" t="str">
        <f aca="false">J5</f>
        <v>2Q17E</v>
      </c>
      <c r="K45" s="90" t="str">
        <f aca="false">K5</f>
        <v>3Q17E</v>
      </c>
      <c r="L45" s="90" t="str">
        <f aca="false">L5</f>
        <v>4Q17E</v>
      </c>
      <c r="M45" s="91" t="str">
        <f aca="false">M5</f>
        <v>2017E</v>
      </c>
      <c r="N45" s="90" t="str">
        <f aca="false">N5</f>
        <v>1Q18E</v>
      </c>
      <c r="O45" s="90" t="str">
        <f aca="false">O5</f>
        <v>2Q18E</v>
      </c>
      <c r="P45" s="90" t="str">
        <f aca="false">P5</f>
        <v>3Q18E</v>
      </c>
      <c r="Q45" s="90" t="str">
        <f aca="false">Q5</f>
        <v>4Q18E</v>
      </c>
      <c r="R45" s="91" t="str">
        <f aca="false">R5</f>
        <v>2018E</v>
      </c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5" hidden="false" customHeight="false" outlineLevel="0" collapsed="false">
      <c r="A46" s="88" t="s">
        <v>97</v>
      </c>
      <c r="B46" s="8" t="n">
        <f aca="false">'P&amp;L'!B6</f>
        <v>1431.1</v>
      </c>
      <c r="C46" s="8" t="n">
        <f aca="false">'P&amp;L'!C6</f>
        <v>1760.7</v>
      </c>
      <c r="D46" s="9" t="n">
        <f aca="false">'P&amp;L'!D6</f>
        <v>492.7</v>
      </c>
      <c r="E46" s="9" t="n">
        <f aca="false">'P&amp;L'!E6</f>
        <v>498.3</v>
      </c>
      <c r="F46" s="9" t="n">
        <f aca="false">'P&amp;L'!F6</f>
        <v>498.1</v>
      </c>
      <c r="G46" s="9" t="n">
        <f aca="false">'P&amp;L'!G6</f>
        <v>506.1</v>
      </c>
      <c r="H46" s="8" t="n">
        <f aca="false">'P&amp;L'!H6</f>
        <v>1995.2</v>
      </c>
      <c r="I46" s="9" t="n">
        <f aca="false">'P&amp;L'!I6</f>
        <v>518.2602</v>
      </c>
      <c r="J46" s="9" t="n">
        <f aca="false">'P&amp;L'!J6</f>
        <v>525.53</v>
      </c>
      <c r="K46" s="9" t="n">
        <f aca="false">'P&amp;L'!K6</f>
        <v>525.5158</v>
      </c>
      <c r="L46" s="9" t="n">
        <f aca="false">'P&amp;L'!L6</f>
        <v>534.0691</v>
      </c>
      <c r="M46" s="8" t="n">
        <f aca="false">'P&amp;L'!M6</f>
        <v>2103.3751</v>
      </c>
      <c r="N46" s="9" t="n">
        <f aca="false">'P&amp;L'!N6</f>
        <v>547.3067424</v>
      </c>
      <c r="O46" s="9" t="n">
        <f aca="false">'P&amp;L'!O6</f>
        <v>556.341807</v>
      </c>
      <c r="P46" s="9" t="n">
        <f aca="false">'P&amp;L'!P6</f>
        <v>556.4954116</v>
      </c>
      <c r="Q46" s="9" t="n">
        <f aca="false">'P&amp;L'!Q6</f>
        <v>565.6480332</v>
      </c>
      <c r="R46" s="8" t="n">
        <f aca="false">'P&amp;L'!R6</f>
        <v>2225.7919942</v>
      </c>
    </row>
    <row r="47" customFormat="false" ht="15" hidden="false" customHeight="false" outlineLevel="0" collapsed="false">
      <c r="A47" s="88"/>
      <c r="B47" s="92"/>
      <c r="C47" s="92"/>
      <c r="D47" s="90"/>
      <c r="E47" s="90"/>
      <c r="F47" s="90"/>
      <c r="G47" s="90"/>
      <c r="H47" s="93"/>
      <c r="I47" s="90"/>
      <c r="J47" s="90"/>
      <c r="K47" s="90"/>
      <c r="L47" s="90"/>
      <c r="M47" s="93"/>
      <c r="N47" s="90"/>
      <c r="O47" s="90"/>
      <c r="P47" s="90"/>
      <c r="Q47" s="90"/>
      <c r="R47" s="93"/>
    </row>
    <row r="48" customFormat="false" ht="15" hidden="false" customHeight="false" outlineLevel="0" collapsed="false">
      <c r="A48" s="66" t="str">
        <f aca="false">A6</f>
        <v>Current assets:</v>
      </c>
      <c r="B48" s="67"/>
      <c r="C48" s="67"/>
      <c r="D48" s="94"/>
      <c r="E48" s="94"/>
      <c r="F48" s="94"/>
      <c r="G48" s="94"/>
      <c r="H48" s="95"/>
      <c r="I48" s="94"/>
      <c r="J48" s="94"/>
      <c r="K48" s="94"/>
      <c r="L48" s="94"/>
      <c r="M48" s="95"/>
      <c r="N48" s="94"/>
      <c r="O48" s="94"/>
      <c r="P48" s="94"/>
      <c r="Q48" s="94"/>
      <c r="R48" s="95"/>
    </row>
    <row r="49" customFormat="false" ht="15" hidden="false" customHeight="false" outlineLevel="0" collapsed="false">
      <c r="A49" s="64" t="str">
        <f aca="false">A9</f>
        <v>Accounts receivable, net</v>
      </c>
      <c r="B49" s="96" t="n">
        <f aca="false">B9/B$46</f>
        <v>0.154194675424499</v>
      </c>
      <c r="C49" s="96" t="n">
        <f aca="false">C9/C$46</f>
        <v>0.142556937581644</v>
      </c>
      <c r="D49" s="97" t="n">
        <f aca="false">D9/(D$46*4)</f>
        <v>0.150858534605236</v>
      </c>
      <c r="E49" s="97" t="n">
        <f aca="false">E9/(E$46*4)</f>
        <v>0.121074653822998</v>
      </c>
      <c r="F49" s="97" t="n">
        <f aca="false">F9/(F$46*4)</f>
        <v>0.115408050592251</v>
      </c>
      <c r="G49" s="97" t="n">
        <f aca="false">G9/(G$46*4)</f>
        <v>0.130359612724758</v>
      </c>
      <c r="H49" s="98" t="n">
        <f aca="false">H9/H$46</f>
        <v>0.132267441860465</v>
      </c>
      <c r="I49" s="99" t="n">
        <f aca="false">D49-0.01</f>
        <v>0.140858534605236</v>
      </c>
      <c r="J49" s="99" t="n">
        <f aca="false">E49-0.01</f>
        <v>0.111074653822998</v>
      </c>
      <c r="K49" s="99" t="n">
        <f aca="false">F49-0.01</f>
        <v>0.105408050592251</v>
      </c>
      <c r="L49" s="99" t="n">
        <f aca="false">G49-0.01</f>
        <v>0.120359612724758</v>
      </c>
      <c r="M49" s="98" t="n">
        <f aca="false">M9/M$46</f>
        <v>0.122242295336215</v>
      </c>
      <c r="N49" s="99" t="n">
        <f aca="false">I49-0.005</f>
        <v>0.135858534605236</v>
      </c>
      <c r="O49" s="99" t="n">
        <f aca="false">J49-0.005</f>
        <v>0.106074653822998</v>
      </c>
      <c r="P49" s="99" t="n">
        <f aca="false">K49-0.005</f>
        <v>0.100408050592251</v>
      </c>
      <c r="Q49" s="99" t="n">
        <f aca="false">L49-0.005</f>
        <v>0.115359612724758</v>
      </c>
      <c r="R49" s="98" t="n">
        <f aca="false">R9/R$46</f>
        <v>0.117266911227123</v>
      </c>
    </row>
    <row r="50" customFormat="false" ht="15" hidden="false" customHeight="false" outlineLevel="0" collapsed="false">
      <c r="A50" s="64" t="str">
        <f aca="false">A10</f>
        <v>Prepaid expenses</v>
      </c>
      <c r="B50" s="96" t="n">
        <f aca="false">B10/B$46</f>
        <v>0.022008245405632</v>
      </c>
      <c r="C50" s="96" t="n">
        <f aca="false">C10/C$46</f>
        <v>0.0193672970977452</v>
      </c>
      <c r="D50" s="97" t="n">
        <f aca="false">D10/(D$46*4)</f>
        <v>0.01564237872945</v>
      </c>
      <c r="E50" s="97" t="n">
        <f aca="false">E10/(E$46*4)</f>
        <v>0.0154876580373269</v>
      </c>
      <c r="F50" s="97" t="n">
        <f aca="false">F10/(F$46*4)</f>
        <v>0.0143625777956234</v>
      </c>
      <c r="G50" s="97" t="n">
        <f aca="false">G10/(G$46*4)</f>
        <v>0.0142758348152539</v>
      </c>
      <c r="H50" s="98" t="n">
        <f aca="false">H10/H$46</f>
        <v>0.0144847634322374</v>
      </c>
      <c r="I50" s="99" t="n">
        <f aca="false">D50-0.002</f>
        <v>0.01364237872945</v>
      </c>
      <c r="J50" s="99" t="n">
        <f aca="false">E50-0.002</f>
        <v>0.0134876580373269</v>
      </c>
      <c r="K50" s="99" t="n">
        <f aca="false">F50-0.002</f>
        <v>0.0123625777956234</v>
      </c>
      <c r="L50" s="99" t="n">
        <f aca="false">G50-0.002</f>
        <v>0.0122758348152539</v>
      </c>
      <c r="M50" s="98" t="n">
        <f aca="false">M10/M$46</f>
        <v>0.0124678552133308</v>
      </c>
      <c r="N50" s="99" t="n">
        <f aca="false">I50-0.001</f>
        <v>0.01264237872945</v>
      </c>
      <c r="O50" s="99" t="n">
        <f aca="false">J50-0.001</f>
        <v>0.0124876580373269</v>
      </c>
      <c r="P50" s="99" t="n">
        <f aca="false">K50-0.001</f>
        <v>0.0113625777956234</v>
      </c>
      <c r="Q50" s="99" t="n">
        <f aca="false">L50-0.001</f>
        <v>0.0112758348152539</v>
      </c>
      <c r="R50" s="98" t="n">
        <f aca="false">R10/R$46</f>
        <v>0.0114622638639311</v>
      </c>
    </row>
    <row r="51" customFormat="false" ht="15" hidden="false" customHeight="false" outlineLevel="0" collapsed="false">
      <c r="A51" s="64" t="str">
        <f aca="false">A11</f>
        <v>Income taxes receivable</v>
      </c>
      <c r="B51" s="96" t="n">
        <f aca="false">B11/B$46</f>
        <v>0.0457773740479352</v>
      </c>
      <c r="C51" s="96" t="n">
        <f aca="false">C11/C$46</f>
        <v>0.0276026580337366</v>
      </c>
      <c r="D51" s="97" t="n">
        <f aca="false">D11/(D$46*4)</f>
        <v>0.0043439212502537</v>
      </c>
      <c r="E51" s="97" t="n">
        <f aca="false">E11/(E$46*4)</f>
        <v>0.00288380493678507</v>
      </c>
      <c r="F51" s="97" t="n">
        <f aca="false">F11/(F$46*4)</f>
        <v>0.00563942983336679</v>
      </c>
      <c r="G51" s="97" t="n">
        <f aca="false">G11/(G$46*4)</f>
        <v>0.0243528946848449</v>
      </c>
      <c r="H51" s="98" t="n">
        <f aca="false">H11/H$46</f>
        <v>0.0247093023255814</v>
      </c>
      <c r="I51" s="100" t="n">
        <f aca="false">D51-0.001</f>
        <v>0.0033439212502537</v>
      </c>
      <c r="J51" s="100" t="n">
        <f aca="false">E51-0.001</f>
        <v>0.00188380493678507</v>
      </c>
      <c r="K51" s="100" t="n">
        <f aca="false">F51-0.001</f>
        <v>0.00463942983336679</v>
      </c>
      <c r="L51" s="100" t="n">
        <f aca="false">G51-0.001</f>
        <v>0.0233528946848449</v>
      </c>
      <c r="M51" s="98" t="n">
        <f aca="false">M11/M$46</f>
        <v>0.0237181840685095</v>
      </c>
      <c r="N51" s="99" t="n">
        <f aca="false">I51-0.001</f>
        <v>0.0023439212502537</v>
      </c>
      <c r="O51" s="99" t="n">
        <f aca="false">J51-0.001</f>
        <v>0.000883804936785069</v>
      </c>
      <c r="P51" s="99" t="n">
        <f aca="false">K51-0.001</f>
        <v>0.00363942983336679</v>
      </c>
      <c r="Q51" s="99" t="n">
        <f aca="false">L51-0.001</f>
        <v>0.0223528946848449</v>
      </c>
      <c r="R51" s="98" t="n">
        <f aca="false">R11/R$46</f>
        <v>0.0227224663360401</v>
      </c>
    </row>
    <row r="52" customFormat="false" ht="15" hidden="false" customHeight="false" outlineLevel="0" collapsed="false">
      <c r="A52" s="64" t="str">
        <f aca="false">A12</f>
        <v>Other current assets</v>
      </c>
      <c r="B52" s="96" t="n">
        <f aca="false">B12/B$46</f>
        <v>0.0165236531339529</v>
      </c>
      <c r="C52" s="96" t="n">
        <f aca="false">C12/C$46</f>
        <v>0.030044868518203</v>
      </c>
      <c r="D52" s="97" t="n">
        <f aca="false">D12/(D$46*4)</f>
        <v>0.0265409985792572</v>
      </c>
      <c r="E52" s="97" t="n">
        <f aca="false">E12/(E$46*4)</f>
        <v>0.00963224964880594</v>
      </c>
      <c r="F52" s="97" t="n">
        <f aca="false">F12/(F$46*4)</f>
        <v>0.0131830957639028</v>
      </c>
      <c r="G52" s="97" t="n">
        <f aca="false">G12/(G$46*4)</f>
        <v>0.0100276625172891</v>
      </c>
      <c r="H52" s="98" t="n">
        <f aca="false">H12/H$46</f>
        <v>0.0101744186046512</v>
      </c>
      <c r="I52" s="100" t="n">
        <v>0.02</v>
      </c>
      <c r="J52" s="100" t="n">
        <f aca="false">I52</f>
        <v>0.02</v>
      </c>
      <c r="K52" s="100" t="n">
        <f aca="false">J52</f>
        <v>0.02</v>
      </c>
      <c r="L52" s="100" t="n">
        <f aca="false">K52</f>
        <v>0.02</v>
      </c>
      <c r="M52" s="98" t="n">
        <f aca="false">M12/M$46</f>
        <v>0.0203128429161304</v>
      </c>
      <c r="N52" s="99" t="n">
        <f aca="false">I52-0.001</f>
        <v>0.019</v>
      </c>
      <c r="O52" s="99" t="n">
        <f aca="false">J52-0.001</f>
        <v>0.019</v>
      </c>
      <c r="P52" s="99" t="n">
        <f aca="false">K52-0.001</f>
        <v>0.019</v>
      </c>
      <c r="Q52" s="99" t="n">
        <f aca="false">L52-0.001</f>
        <v>0.019</v>
      </c>
      <c r="R52" s="98" t="n">
        <f aca="false">R12/R$46</f>
        <v>0.0193141365568849</v>
      </c>
    </row>
    <row r="53" customFormat="false" ht="15" hidden="false" customHeight="false" outlineLevel="0" collapsed="false">
      <c r="A53" s="64"/>
      <c r="B53" s="67"/>
      <c r="C53" s="67"/>
      <c r="D53" s="94"/>
      <c r="E53" s="94"/>
      <c r="F53" s="94"/>
      <c r="G53" s="94"/>
      <c r="H53" s="95"/>
      <c r="I53" s="94"/>
      <c r="J53" s="94"/>
      <c r="K53" s="94"/>
      <c r="L53" s="94"/>
      <c r="M53" s="95"/>
      <c r="N53" s="94"/>
      <c r="O53" s="94"/>
      <c r="P53" s="94"/>
      <c r="Q53" s="94"/>
      <c r="R53" s="95"/>
    </row>
    <row r="54" customFormat="false" ht="15" hidden="false" customHeight="false" outlineLevel="0" collapsed="false">
      <c r="A54" s="66" t="str">
        <f aca="false">A15</f>
        <v>Noncurrent assets:</v>
      </c>
      <c r="B54" s="67"/>
      <c r="C54" s="67"/>
      <c r="D54" s="94"/>
      <c r="E54" s="94"/>
      <c r="F54" s="94"/>
      <c r="G54" s="94"/>
      <c r="H54" s="95"/>
      <c r="I54" s="94"/>
      <c r="J54" s="94"/>
      <c r="K54" s="94"/>
      <c r="L54" s="94"/>
      <c r="M54" s="95"/>
      <c r="N54" s="94"/>
      <c r="O54" s="94"/>
      <c r="P54" s="94"/>
      <c r="Q54" s="94"/>
      <c r="R54" s="95"/>
    </row>
    <row r="55" customFormat="false" ht="15" hidden="false" customHeight="false" outlineLevel="0" collapsed="false">
      <c r="A55" s="64" t="str">
        <f aca="false">A21</f>
        <v>Other assets</v>
      </c>
      <c r="B55" s="96" t="n">
        <f aca="false">B21/B$46</f>
        <v>0.0184214939556984</v>
      </c>
      <c r="C55" s="96" t="n">
        <f aca="false">C21/C$46</f>
        <v>0.0147100584994604</v>
      </c>
      <c r="D55" s="97" t="n">
        <f aca="false">D21/(D$46*4)</f>
        <v>0.0124609295717475</v>
      </c>
      <c r="E55" s="97" t="n">
        <f aca="false">E21/(E$46*4)</f>
        <v>0.0600933172787477</v>
      </c>
      <c r="F55" s="97" t="n">
        <f aca="false">F21/(F$46*4)</f>
        <v>0.0607769524191929</v>
      </c>
      <c r="G55" s="97" t="n">
        <f aca="false">G21/(G$46*4)</f>
        <v>0.062191266548113</v>
      </c>
      <c r="H55" s="98" t="n">
        <f aca="false">H21/H$46</f>
        <v>0.0631014434643144</v>
      </c>
      <c r="I55" s="100" t="n">
        <v>0.06</v>
      </c>
      <c r="J55" s="100" t="n">
        <f aca="false">I55</f>
        <v>0.06</v>
      </c>
      <c r="K55" s="100" t="n">
        <f aca="false">J55</f>
        <v>0.06</v>
      </c>
      <c r="L55" s="100" t="n">
        <f aca="false">K55</f>
        <v>0.06</v>
      </c>
      <c r="M55" s="98" t="n">
        <f aca="false">M21/M$46</f>
        <v>0.0609385287483911</v>
      </c>
      <c r="N55" s="99" t="n">
        <f aca="false">I55-0.001</f>
        <v>0.059</v>
      </c>
      <c r="O55" s="99" t="n">
        <f aca="false">J55-0.001</f>
        <v>0.059</v>
      </c>
      <c r="P55" s="99" t="n">
        <f aca="false">K55-0.001</f>
        <v>0.059</v>
      </c>
      <c r="Q55" s="99" t="n">
        <f aca="false">L55-0.001</f>
        <v>0.059</v>
      </c>
      <c r="R55" s="98" t="n">
        <f aca="false">R21/R$46</f>
        <v>0.0599754766766427</v>
      </c>
    </row>
    <row r="56" customFormat="false" ht="15" hidden="false" customHeight="false" outlineLevel="0" collapsed="false">
      <c r="A56" s="64"/>
      <c r="B56" s="67"/>
      <c r="C56" s="67"/>
      <c r="D56" s="94"/>
      <c r="E56" s="94"/>
      <c r="F56" s="94"/>
      <c r="G56" s="94"/>
      <c r="H56" s="95"/>
      <c r="I56" s="94"/>
      <c r="J56" s="94"/>
      <c r="K56" s="94"/>
      <c r="L56" s="94"/>
      <c r="M56" s="95"/>
      <c r="N56" s="94"/>
      <c r="O56" s="94"/>
      <c r="P56" s="94"/>
      <c r="Q56" s="94"/>
      <c r="R56" s="95"/>
    </row>
    <row r="57" customFormat="false" ht="15" hidden="false" customHeight="false" outlineLevel="0" collapsed="false">
      <c r="A57" s="66" t="str">
        <f aca="false">A24</f>
        <v>Current liabilities:</v>
      </c>
      <c r="B57" s="67"/>
      <c r="C57" s="67"/>
      <c r="D57" s="94"/>
      <c r="E57" s="94"/>
      <c r="F57" s="94"/>
      <c r="G57" s="94"/>
      <c r="H57" s="95"/>
      <c r="I57" s="94"/>
      <c r="J57" s="94"/>
      <c r="K57" s="94"/>
      <c r="L57" s="94"/>
      <c r="M57" s="95"/>
      <c r="N57" s="94"/>
      <c r="O57" s="94"/>
      <c r="P57" s="94"/>
      <c r="Q57" s="94"/>
      <c r="R57" s="95"/>
    </row>
    <row r="58" customFormat="false" ht="15" hidden="false" customHeight="false" outlineLevel="0" collapsed="false">
      <c r="A58" s="69" t="str">
        <f aca="false">A25</f>
        <v>Accounts payable and accrued liabilities</v>
      </c>
      <c r="B58" s="96" t="n">
        <f aca="false">B25/B$46</f>
        <v>0.126284676123262</v>
      </c>
      <c r="C58" s="96" t="n">
        <f aca="false">C25/C$46</f>
        <v>0.126143011302323</v>
      </c>
      <c r="D58" s="97" t="n">
        <f aca="false">D25/(D$46*4)</f>
        <v>0.0911665313578242</v>
      </c>
      <c r="E58" s="97" t="n">
        <f aca="false">E25/(E$46*4)</f>
        <v>0.0819852498494883</v>
      </c>
      <c r="F58" s="97" t="n">
        <f aca="false">F25/(F$46*4)</f>
        <v>0.0965172656093154</v>
      </c>
      <c r="G58" s="97" t="n">
        <f aca="false">G25/(G$46*4)</f>
        <v>0.0904465520648093</v>
      </c>
      <c r="H58" s="98" t="n">
        <f aca="false">H25/H$46</f>
        <v>0.0917702485966319</v>
      </c>
      <c r="I58" s="100" t="n">
        <v>0.1</v>
      </c>
      <c r="J58" s="100" t="n">
        <f aca="false">I58</f>
        <v>0.1</v>
      </c>
      <c r="K58" s="100" t="n">
        <f aca="false">J58</f>
        <v>0.1</v>
      </c>
      <c r="L58" s="100" t="n">
        <f aca="false">K58</f>
        <v>0.1</v>
      </c>
      <c r="M58" s="98" t="n">
        <f aca="false">M25/M$46</f>
        <v>0.101564214580652</v>
      </c>
      <c r="N58" s="99" t="n">
        <f aca="false">I58-0.002</f>
        <v>0.098</v>
      </c>
      <c r="O58" s="99" t="n">
        <f aca="false">J58-0.002</f>
        <v>0.098</v>
      </c>
      <c r="P58" s="99" t="n">
        <f aca="false">K58-0.002</f>
        <v>0.098</v>
      </c>
      <c r="Q58" s="99" t="n">
        <f aca="false">L58-0.002</f>
        <v>0.098</v>
      </c>
      <c r="R58" s="98" t="n">
        <f aca="false">R25/R$46</f>
        <v>0.0996202832934064</v>
      </c>
    </row>
    <row r="59" customFormat="false" ht="15" hidden="false" customHeight="false" outlineLevel="0" collapsed="false">
      <c r="A59" s="69" t="str">
        <f aca="false">A28</f>
        <v>Deferred revenues</v>
      </c>
      <c r="B59" s="96" t="n">
        <f aca="false">B28/B$46</f>
        <v>0.176501991475089</v>
      </c>
      <c r="C59" s="96" t="n">
        <f aca="false">C28/C$46</f>
        <v>0.19361617538479</v>
      </c>
      <c r="D59" s="97" t="n">
        <f aca="false">D28/(D$46*4)</f>
        <v>0.246879947229551</v>
      </c>
      <c r="E59" s="97" t="n">
        <f aca="false">E28/(E$46*4)</f>
        <v>0.21632099137066</v>
      </c>
      <c r="F59" s="97" t="n">
        <f aca="false">F28/(F$46*4)</f>
        <v>0.178407448303553</v>
      </c>
      <c r="G59" s="97" t="n">
        <f aca="false">G28/(G$46*4)</f>
        <v>0.16340644141474</v>
      </c>
      <c r="H59" s="98" t="n">
        <f aca="false">H28/H$46</f>
        <v>0.16579791499599</v>
      </c>
      <c r="I59" s="100" t="n">
        <f aca="false">D59-0.001</f>
        <v>0.245879947229551</v>
      </c>
      <c r="J59" s="100" t="n">
        <f aca="false">E59-0.001</f>
        <v>0.21532099137066</v>
      </c>
      <c r="K59" s="100" t="n">
        <f aca="false">F59-0.001</f>
        <v>0.177407448303553</v>
      </c>
      <c r="L59" s="100" t="n">
        <f aca="false">G59-0.001</f>
        <v>0.16240644141474</v>
      </c>
      <c r="M59" s="98" t="n">
        <f aca="false">M28/M$46</f>
        <v>0.164946826651267</v>
      </c>
      <c r="N59" s="99" t="n">
        <f aca="false">I59-0.001</f>
        <v>0.244879947229551</v>
      </c>
      <c r="O59" s="99" t="n">
        <f aca="false">J59-0.001</f>
        <v>0.21432099137066</v>
      </c>
      <c r="P59" s="99" t="n">
        <f aca="false">K59-0.001</f>
        <v>0.176407448303553</v>
      </c>
      <c r="Q59" s="99" t="n">
        <f aca="false">L59-0.001</f>
        <v>0.16140644141474</v>
      </c>
      <c r="R59" s="98" t="n">
        <f aca="false">R28/R$46</f>
        <v>0.164075055297112</v>
      </c>
    </row>
    <row r="60" customFormat="false" ht="15" hidden="false" customHeight="false" outlineLevel="0" collapsed="false">
      <c r="A60" s="0"/>
      <c r="B60" s="101"/>
      <c r="C60" s="101"/>
      <c r="D60" s="102"/>
      <c r="E60" s="102"/>
      <c r="F60" s="102"/>
      <c r="G60" s="102"/>
      <c r="H60" s="103"/>
      <c r="I60" s="102"/>
      <c r="J60" s="102"/>
      <c r="K60" s="102"/>
      <c r="L60" s="102"/>
      <c r="M60" s="103"/>
      <c r="N60" s="102"/>
      <c r="O60" s="102"/>
      <c r="P60" s="102"/>
      <c r="Q60" s="102"/>
      <c r="R60" s="103"/>
    </row>
    <row r="61" customFormat="false" ht="15" hidden="false" customHeight="false" outlineLevel="0" collapsed="false">
      <c r="A61" s="66" t="str">
        <f aca="false">A31</f>
        <v>Noncurrent liabilities:</v>
      </c>
      <c r="B61" s="101"/>
      <c r="C61" s="101"/>
      <c r="D61" s="102"/>
      <c r="E61" s="102"/>
      <c r="F61" s="102"/>
      <c r="G61" s="102"/>
      <c r="H61" s="103"/>
      <c r="I61" s="102"/>
      <c r="J61" s="102"/>
      <c r="K61" s="102"/>
      <c r="L61" s="102"/>
      <c r="M61" s="103"/>
      <c r="N61" s="102"/>
      <c r="O61" s="102"/>
      <c r="P61" s="102"/>
      <c r="Q61" s="102"/>
      <c r="R61" s="103"/>
    </row>
    <row r="62" customFormat="false" ht="15" hidden="false" customHeight="false" outlineLevel="0" collapsed="false">
      <c r="A62" s="69" t="str">
        <f aca="false">A35</f>
        <v>Deferred income tax liabilities</v>
      </c>
      <c r="B62" s="96" t="n">
        <f aca="false">B35/B$46</f>
        <v>0.141527496331493</v>
      </c>
      <c r="C62" s="96" t="n">
        <f aca="false">C35/C$46</f>
        <v>0.186971091043335</v>
      </c>
      <c r="D62" s="97" t="n">
        <f aca="false">D35/(D$46*4)</f>
        <v>0.173617820174548</v>
      </c>
      <c r="E62" s="97" t="n">
        <f aca="false">E35/(E$46*4)</f>
        <v>0.157889323700582</v>
      </c>
      <c r="F62" s="97" t="n">
        <f aca="false">F35/(F$46*4)</f>
        <v>0.153430034129693</v>
      </c>
      <c r="G62" s="97" t="n">
        <f aca="false">G35/(G$46*4)</f>
        <v>0.15918197984588</v>
      </c>
      <c r="H62" s="98" t="n">
        <f aca="false">H35/H$46</f>
        <v>0.161511627906977</v>
      </c>
      <c r="I62" s="100" t="n">
        <v>0.15</v>
      </c>
      <c r="J62" s="100" t="n">
        <f aca="false">I62</f>
        <v>0.15</v>
      </c>
      <c r="K62" s="100" t="n">
        <f aca="false">J62</f>
        <v>0.15</v>
      </c>
      <c r="L62" s="100" t="n">
        <f aca="false">K62</f>
        <v>0.15</v>
      </c>
      <c r="M62" s="98" t="n">
        <f aca="false">M35/M$46</f>
        <v>0.152346321870978</v>
      </c>
      <c r="N62" s="99" t="n">
        <f aca="false">I62-0.002</f>
        <v>0.148</v>
      </c>
      <c r="O62" s="99" t="n">
        <f aca="false">J62-0.002</f>
        <v>0.148</v>
      </c>
      <c r="P62" s="99" t="n">
        <f aca="false">K62-0.002</f>
        <v>0.148</v>
      </c>
      <c r="Q62" s="99" t="n">
        <f aca="false">L62-0.002</f>
        <v>0.148</v>
      </c>
      <c r="R62" s="98" t="n">
        <f aca="false">R35/R$46</f>
        <v>0.150446958443104</v>
      </c>
    </row>
    <row r="63" customFormat="false" ht="15" hidden="false" customHeight="false" outlineLevel="0" collapsed="false">
      <c r="A63" s="69" t="str">
        <f aca="false">A36</f>
        <v>Other liabilities</v>
      </c>
      <c r="B63" s="104" t="n">
        <f aca="false">B36/B$46</f>
        <v>0.0303179372510656</v>
      </c>
      <c r="C63" s="104" t="n">
        <f aca="false">C36/C$46</f>
        <v>0.0331686261146135</v>
      </c>
      <c r="D63" s="97" t="n">
        <f aca="false">D36/(D$46*4)</f>
        <v>0.0270458696975847</v>
      </c>
      <c r="E63" s="97" t="n">
        <f aca="false">E36/(E$46*4)</f>
        <v>0.0289634758177804</v>
      </c>
      <c r="F63" s="97" t="n">
        <f aca="false">F36/(F$46*4)</f>
        <v>0.0271336077092953</v>
      </c>
      <c r="G63" s="97" t="n">
        <f aca="false">G36/(G$46*4)</f>
        <v>0.0298853981426595</v>
      </c>
      <c r="H63" s="105" t="n">
        <f aca="false">H36/H$46</f>
        <v>0.030322774659182</v>
      </c>
      <c r="I63" s="100" t="n">
        <f aca="false">D63-0.001</f>
        <v>0.0260458696975847</v>
      </c>
      <c r="J63" s="100" t="n">
        <f aca="false">E63-0.001</f>
        <v>0.0279634758177804</v>
      </c>
      <c r="K63" s="100" t="n">
        <f aca="false">F63-0.001</f>
        <v>0.0261336077092953</v>
      </c>
      <c r="L63" s="100" t="n">
        <f aca="false">G63-0.001</f>
        <v>0.0288853981426595</v>
      </c>
      <c r="M63" s="105" t="n">
        <f aca="false">M36/M$46</f>
        <v>0.0293372277520864</v>
      </c>
      <c r="N63" s="99" t="n">
        <f aca="false">I63-0.001</f>
        <v>0.0250458696975847</v>
      </c>
      <c r="O63" s="99" t="n">
        <f aca="false">J63-0.001</f>
        <v>0.0269634758177804</v>
      </c>
      <c r="P63" s="99" t="n">
        <f aca="false">K63-0.001</f>
        <v>0.0251336077092953</v>
      </c>
      <c r="Q63" s="99" t="n">
        <f aca="false">L63-0.001</f>
        <v>0.0278853981426595</v>
      </c>
      <c r="R63" s="105" t="n">
        <f aca="false">R36/R$46</f>
        <v>0.0283464414563385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4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4" topLeftCell="B65" activePane="bottomRight" state="frozen"/>
      <selection pane="topLeft" activeCell="A1" activeCellId="0" sqref="A1"/>
      <selection pane="topRight" activeCell="B1" activeCellId="0" sqref="B1"/>
      <selection pane="bottomLeft" activeCell="A65" activeCellId="0" sqref="A65"/>
      <selection pane="bottomRight" activeCell="R143" activeCellId="0" sqref="R143"/>
    </sheetView>
  </sheetViews>
  <sheetFormatPr defaultRowHeight="15"/>
  <cols>
    <col collapsed="false" hidden="false" max="1" min="1" style="62" width="63.6071428571429"/>
    <col collapsed="false" hidden="false" max="3" min="2" style="62" width="8.44387755102041"/>
    <col collapsed="false" hidden="false" max="5" min="4" style="62" width="6.77551020408163"/>
    <col collapsed="false" hidden="false" max="7" min="6" style="0" width="6.77551020408163"/>
    <col collapsed="false" hidden="false" max="8" min="8" style="62" width="8.44387755102041"/>
    <col collapsed="false" hidden="false" max="9" min="9" style="62" width="6.77551020408163"/>
    <col collapsed="false" hidden="false" max="10" min="10" style="62" width="6.89285714285714"/>
    <col collapsed="false" hidden="false" max="12" min="11" style="62" width="6.77551020408163"/>
    <col collapsed="false" hidden="false" max="13" min="13" style="62" width="8.44387755102041"/>
    <col collapsed="false" hidden="false" max="17" min="14" style="62" width="6.77551020408163"/>
    <col collapsed="false" hidden="false" max="18" min="18" style="62" width="8.44387755102041"/>
    <col collapsed="false" hidden="false" max="1025" min="19" style="62" width="8.79081632653061"/>
  </cols>
  <sheetData>
    <row r="1" customFormat="false" ht="18" hidden="false" customHeight="false" outlineLevel="0" collapsed="false">
      <c r="A1" s="1" t="s">
        <v>0</v>
      </c>
      <c r="B1" s="106"/>
      <c r="C1" s="106"/>
      <c r="D1" s="107"/>
      <c r="E1" s="107"/>
      <c r="H1" s="108"/>
      <c r="I1" s="64"/>
      <c r="J1" s="64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62" customFormat="true" ht="15" hidden="false" customHeight="false" outlineLevel="0" collapsed="false">
      <c r="A2" s="63" t="s">
        <v>98</v>
      </c>
      <c r="B2" s="106"/>
      <c r="C2" s="106"/>
      <c r="D2" s="107"/>
      <c r="E2" s="107"/>
      <c r="H2" s="108"/>
      <c r="I2" s="64"/>
      <c r="J2" s="64"/>
    </row>
    <row r="3" customFormat="false" ht="15" hidden="false" customHeight="false" outlineLevel="0" collapsed="false">
      <c r="A3" s="109"/>
      <c r="B3" s="106"/>
      <c r="C3" s="106"/>
      <c r="D3" s="107"/>
      <c r="E3" s="107"/>
      <c r="H3" s="108"/>
      <c r="I3" s="64"/>
      <c r="J3" s="64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109"/>
      <c r="B4" s="106"/>
      <c r="C4" s="106"/>
      <c r="D4" s="107"/>
      <c r="E4" s="107"/>
      <c r="H4" s="108"/>
      <c r="I4" s="64"/>
      <c r="J4" s="64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109" t="str">
        <f aca="false">'P&amp;L'!A5</f>
        <v>(in $mn, except per share)</v>
      </c>
      <c r="B5" s="110" t="str">
        <f aca="false">'P&amp;L'!B5</f>
        <v>2014A</v>
      </c>
      <c r="C5" s="110" t="str">
        <f aca="false">'P&amp;L'!C5</f>
        <v>2015A</v>
      </c>
      <c r="D5" s="109" t="str">
        <f aca="false">'P&amp;L'!D5</f>
        <v>1Q16A</v>
      </c>
      <c r="E5" s="109" t="str">
        <f aca="false">'P&amp;L'!E5</f>
        <v>2Q16A</v>
      </c>
      <c r="F5" s="109" t="str">
        <f aca="false">'P&amp;L'!F5</f>
        <v>3Q16A</v>
      </c>
      <c r="G5" s="109" t="str">
        <f aca="false">'P&amp;L'!G5</f>
        <v>4Q16A</v>
      </c>
      <c r="H5" s="110" t="str">
        <f aca="false">'P&amp;L'!H5</f>
        <v>2016A</v>
      </c>
      <c r="I5" s="109" t="str">
        <f aca="false">'P&amp;L'!I5</f>
        <v>1Q17E</v>
      </c>
      <c r="J5" s="109" t="str">
        <f aca="false">'P&amp;L'!J5</f>
        <v>2Q17E</v>
      </c>
      <c r="K5" s="109" t="str">
        <f aca="false">'P&amp;L'!K5</f>
        <v>3Q17E</v>
      </c>
      <c r="L5" s="109" t="str">
        <f aca="false">'P&amp;L'!L5</f>
        <v>4Q17E</v>
      </c>
      <c r="M5" s="110" t="str">
        <f aca="false">'P&amp;L'!M5</f>
        <v>2017E</v>
      </c>
      <c r="N5" s="109" t="str">
        <f aca="false">'P&amp;L'!N5</f>
        <v>1Q18E</v>
      </c>
      <c r="O5" s="109" t="str">
        <f aca="false">'P&amp;L'!O5</f>
        <v>2Q18E</v>
      </c>
      <c r="P5" s="109" t="str">
        <f aca="false">'P&amp;L'!P5</f>
        <v>3Q18E</v>
      </c>
      <c r="Q5" s="109" t="str">
        <f aca="false">'P&amp;L'!Q5</f>
        <v>4Q18E</v>
      </c>
      <c r="R5" s="110" t="str">
        <f aca="false">'P&amp;L'!R5</f>
        <v>2018E</v>
      </c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true" customHeight="false" outlineLevel="1" collapsed="false">
      <c r="A6" s="109"/>
      <c r="B6" s="111"/>
      <c r="C6" s="111"/>
      <c r="D6" s="109" t="s">
        <v>99</v>
      </c>
      <c r="E6" s="109" t="s">
        <v>100</v>
      </c>
      <c r="F6" s="109" t="s">
        <v>101</v>
      </c>
      <c r="G6" s="109" t="s">
        <v>102</v>
      </c>
      <c r="H6" s="111"/>
      <c r="I6" s="109" t="s">
        <v>99</v>
      </c>
      <c r="J6" s="109" t="s">
        <v>100</v>
      </c>
      <c r="K6" s="109" t="s">
        <v>101</v>
      </c>
      <c r="L6" s="109" t="s">
        <v>102</v>
      </c>
      <c r="M6" s="111"/>
      <c r="N6" s="109" t="s">
        <v>99</v>
      </c>
      <c r="O6" s="109" t="s">
        <v>100</v>
      </c>
      <c r="P6" s="109" t="s">
        <v>101</v>
      </c>
      <c r="Q6" s="109" t="s">
        <v>102</v>
      </c>
      <c r="R6" s="111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true" customHeight="false" outlineLevel="1" collapsed="false">
      <c r="A7" s="112" t="s">
        <v>41</v>
      </c>
      <c r="B7" s="73" t="n">
        <v>400</v>
      </c>
      <c r="C7" s="73" t="n">
        <v>507.6</v>
      </c>
      <c r="D7" s="113" t="n">
        <v>92.639</v>
      </c>
      <c r="E7" s="113" t="n">
        <v>354.375</v>
      </c>
      <c r="F7" s="113" t="n">
        <v>481.952</v>
      </c>
      <c r="G7" s="113"/>
      <c r="H7" s="73" t="n">
        <v>591.2</v>
      </c>
      <c r="I7" s="74"/>
      <c r="J7" s="74"/>
      <c r="K7" s="74"/>
      <c r="L7" s="74"/>
      <c r="M7" s="73"/>
      <c r="N7" s="74"/>
      <c r="O7" s="74"/>
      <c r="P7" s="74"/>
      <c r="Q7" s="74"/>
      <c r="R7" s="73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true" customHeight="false" outlineLevel="1" collapsed="false">
      <c r="A8" s="112" t="s">
        <v>103</v>
      </c>
      <c r="B8" s="73" t="n">
        <v>86.5</v>
      </c>
      <c r="C8" s="73" t="n">
        <v>120.6</v>
      </c>
      <c r="D8" s="113" t="n">
        <v>38.874</v>
      </c>
      <c r="E8" s="113" t="n">
        <v>68.331</v>
      </c>
      <c r="F8" s="113" t="n">
        <v>97.832</v>
      </c>
      <c r="G8" s="113"/>
      <c r="H8" s="73" t="n">
        <v>126.2</v>
      </c>
      <c r="I8" s="74"/>
      <c r="J8" s="74"/>
      <c r="K8" s="74"/>
      <c r="L8" s="74"/>
      <c r="M8" s="73"/>
      <c r="N8" s="74"/>
      <c r="O8" s="74"/>
      <c r="P8" s="74"/>
      <c r="Q8" s="74"/>
      <c r="R8" s="73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true" customHeight="false" outlineLevel="1" collapsed="false">
      <c r="A9" s="112" t="s">
        <v>104</v>
      </c>
      <c r="B9" s="73" t="n">
        <v>57</v>
      </c>
      <c r="C9" s="73" t="n">
        <v>94.8</v>
      </c>
      <c r="D9" s="113" t="n">
        <v>29.775</v>
      </c>
      <c r="E9" s="113" t="n">
        <v>53.581</v>
      </c>
      <c r="F9" s="113" t="n">
        <v>76.259</v>
      </c>
      <c r="G9" s="113"/>
      <c r="H9" s="73" t="n">
        <v>98.4</v>
      </c>
      <c r="I9" s="74"/>
      <c r="J9" s="74"/>
      <c r="K9" s="74"/>
      <c r="L9" s="74"/>
      <c r="M9" s="73"/>
      <c r="N9" s="74"/>
      <c r="O9" s="74"/>
      <c r="P9" s="74"/>
      <c r="Q9" s="74"/>
      <c r="R9" s="73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true" customHeight="false" outlineLevel="1" collapsed="false">
      <c r="A10" s="69" t="s">
        <v>105</v>
      </c>
      <c r="B10" s="73" t="n">
        <v>2.6</v>
      </c>
      <c r="C10" s="73" t="n">
        <v>12.9</v>
      </c>
      <c r="D10" s="113" t="n">
        <v>1.128</v>
      </c>
      <c r="E10" s="113" t="n">
        <v>2.472</v>
      </c>
      <c r="F10" s="113" t="n">
        <v>3.999</v>
      </c>
      <c r="G10" s="113"/>
      <c r="H10" s="73" t="n">
        <v>5</v>
      </c>
      <c r="I10" s="74"/>
      <c r="J10" s="74"/>
      <c r="K10" s="74"/>
      <c r="L10" s="74"/>
      <c r="M10" s="73"/>
      <c r="N10" s="74"/>
      <c r="O10" s="74"/>
      <c r="P10" s="74"/>
      <c r="Q10" s="74"/>
      <c r="R10" s="73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true" customHeight="false" outlineLevel="1" collapsed="false">
      <c r="A11" s="69" t="s">
        <v>106</v>
      </c>
      <c r="B11" s="73" t="n">
        <v>1.8</v>
      </c>
      <c r="C11" s="73" t="n">
        <v>1.3</v>
      </c>
      <c r="D11" s="113" t="n">
        <v>0.518</v>
      </c>
      <c r="E11" s="113" t="n">
        <v>1.327</v>
      </c>
      <c r="F11" s="113" t="n">
        <v>1.483</v>
      </c>
      <c r="G11" s="113"/>
      <c r="H11" s="73" t="n">
        <v>2.4</v>
      </c>
      <c r="I11" s="74"/>
      <c r="J11" s="74"/>
      <c r="K11" s="74"/>
      <c r="L11" s="74"/>
      <c r="M11" s="73"/>
      <c r="N11" s="74"/>
      <c r="O11" s="74"/>
      <c r="P11" s="74"/>
      <c r="Q11" s="74"/>
      <c r="R11" s="73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true" customHeight="false" outlineLevel="1" collapsed="false">
      <c r="A12" s="69" t="s">
        <v>107</v>
      </c>
      <c r="B12" s="73" t="n">
        <v>15.3</v>
      </c>
      <c r="C12" s="73" t="n">
        <v>14.1</v>
      </c>
      <c r="D12" s="113" t="n">
        <v>4.286</v>
      </c>
      <c r="E12" s="113" t="n">
        <v>8.214</v>
      </c>
      <c r="F12" s="113" t="n">
        <v>11.386</v>
      </c>
      <c r="G12" s="113"/>
      <c r="H12" s="73" t="n">
        <v>14.5</v>
      </c>
      <c r="I12" s="74"/>
      <c r="J12" s="74"/>
      <c r="K12" s="74"/>
      <c r="L12" s="74"/>
      <c r="M12" s="73"/>
      <c r="N12" s="74"/>
      <c r="O12" s="74"/>
      <c r="P12" s="74"/>
      <c r="Q12" s="74"/>
      <c r="R12" s="73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true" customHeight="false" outlineLevel="1" collapsed="false">
      <c r="A13" s="112" t="s">
        <v>108</v>
      </c>
      <c r="B13" s="73" t="n">
        <v>20.3</v>
      </c>
      <c r="C13" s="73" t="n">
        <v>30.5</v>
      </c>
      <c r="D13" s="113" t="n">
        <v>5.547</v>
      </c>
      <c r="E13" s="113" t="n">
        <v>16.468</v>
      </c>
      <c r="F13" s="113" t="n">
        <v>23.822</v>
      </c>
      <c r="G13" s="113"/>
      <c r="H13" s="73" t="n">
        <v>30</v>
      </c>
      <c r="I13" s="74"/>
      <c r="J13" s="74"/>
      <c r="K13" s="74"/>
      <c r="L13" s="74"/>
      <c r="M13" s="73"/>
      <c r="N13" s="74"/>
      <c r="O13" s="74"/>
      <c r="P13" s="74"/>
      <c r="Q13" s="74"/>
      <c r="R13" s="73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" hidden="true" customHeight="false" outlineLevel="1" collapsed="false">
      <c r="A14" s="69" t="s">
        <v>34</v>
      </c>
      <c r="B14" s="73" t="n">
        <v>0</v>
      </c>
      <c r="C14" s="73" t="n">
        <v>-85.2</v>
      </c>
      <c r="D14" s="113"/>
      <c r="E14" s="113"/>
      <c r="F14" s="113"/>
      <c r="G14" s="113"/>
      <c r="H14" s="73" t="n">
        <v>0</v>
      </c>
      <c r="I14" s="74"/>
      <c r="J14" s="74"/>
      <c r="K14" s="74"/>
      <c r="L14" s="74"/>
      <c r="M14" s="73"/>
      <c r="N14" s="74"/>
      <c r="O14" s="74"/>
      <c r="P14" s="74"/>
      <c r="Q14" s="74"/>
      <c r="R14" s="73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true" customHeight="false" outlineLevel="1" collapsed="false">
      <c r="A15" s="69" t="s">
        <v>109</v>
      </c>
      <c r="B15" s="73" t="n">
        <v>-65.4</v>
      </c>
      <c r="C15" s="73" t="n">
        <v>0</v>
      </c>
      <c r="D15" s="113"/>
      <c r="E15" s="113" t="n">
        <v>-269.385</v>
      </c>
      <c r="F15" s="113" t="n">
        <v>-269.385</v>
      </c>
      <c r="G15" s="113"/>
      <c r="H15" s="73" t="n">
        <v>-265.9</v>
      </c>
      <c r="I15" s="74"/>
      <c r="J15" s="74"/>
      <c r="K15" s="74"/>
      <c r="L15" s="74"/>
      <c r="M15" s="73"/>
      <c r="N15" s="74"/>
      <c r="O15" s="74"/>
      <c r="P15" s="74"/>
      <c r="Q15" s="74"/>
      <c r="R15" s="73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true" customHeight="false" outlineLevel="1" collapsed="false">
      <c r="A16" s="69" t="s">
        <v>110</v>
      </c>
      <c r="B16" s="73" t="n">
        <v>-0.3</v>
      </c>
      <c r="C16" s="73" t="n">
        <v>0.2</v>
      </c>
      <c r="D16" s="113" t="n">
        <v>0.19</v>
      </c>
      <c r="E16" s="113" t="n">
        <v>0.274</v>
      </c>
      <c r="F16" s="113" t="n">
        <v>0.311</v>
      </c>
      <c r="G16" s="113"/>
      <c r="H16" s="73" t="n">
        <v>0.5</v>
      </c>
      <c r="I16" s="74"/>
      <c r="J16" s="74"/>
      <c r="K16" s="74"/>
      <c r="L16" s="74"/>
      <c r="M16" s="73"/>
      <c r="N16" s="74"/>
      <c r="O16" s="74"/>
      <c r="P16" s="74"/>
      <c r="Q16" s="74"/>
      <c r="R16" s="73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true" customHeight="false" outlineLevel="1" collapsed="false">
      <c r="A17" s="69" t="s">
        <v>111</v>
      </c>
      <c r="B17" s="73" t="n">
        <v>0</v>
      </c>
      <c r="C17" s="73" t="n">
        <v>0</v>
      </c>
      <c r="D17" s="113"/>
      <c r="E17" s="113"/>
      <c r="F17" s="113" t="n">
        <v>-1.464</v>
      </c>
      <c r="G17" s="113"/>
      <c r="H17" s="73" t="n">
        <v>-1.5</v>
      </c>
      <c r="I17" s="74"/>
      <c r="J17" s="74"/>
      <c r="K17" s="74"/>
      <c r="L17" s="74"/>
      <c r="M17" s="73"/>
      <c r="N17" s="74"/>
      <c r="O17" s="74"/>
      <c r="P17" s="74"/>
      <c r="Q17" s="74"/>
      <c r="R17" s="73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true" customHeight="false" outlineLevel="1" collapsed="false">
      <c r="A18" s="69" t="s">
        <v>112</v>
      </c>
      <c r="B18" s="73" t="n">
        <v>0</v>
      </c>
      <c r="C18" s="73" t="n">
        <v>-15.6</v>
      </c>
      <c r="D18" s="113"/>
      <c r="E18" s="113"/>
      <c r="F18" s="113"/>
      <c r="G18" s="113"/>
      <c r="H18" s="73" t="n">
        <v>0</v>
      </c>
      <c r="I18" s="74"/>
      <c r="J18" s="74"/>
      <c r="K18" s="74"/>
      <c r="L18" s="74"/>
      <c r="M18" s="73"/>
      <c r="N18" s="74"/>
      <c r="O18" s="74"/>
      <c r="P18" s="74"/>
      <c r="Q18" s="74"/>
      <c r="R18" s="73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true" customHeight="false" outlineLevel="1" collapsed="false">
      <c r="A19" s="112" t="s">
        <v>113</v>
      </c>
      <c r="B19" s="73" t="n">
        <v>24.6</v>
      </c>
      <c r="C19" s="73" t="n">
        <v>-4.1</v>
      </c>
      <c r="D19" s="113" t="n">
        <v>17.807</v>
      </c>
      <c r="E19" s="113" t="n">
        <v>6.123</v>
      </c>
      <c r="F19" s="113" t="n">
        <v>-1.733</v>
      </c>
      <c r="G19" s="113"/>
      <c r="H19" s="73" t="n">
        <v>14.8</v>
      </c>
      <c r="I19" s="74"/>
      <c r="J19" s="74"/>
      <c r="K19" s="74"/>
      <c r="L19" s="74"/>
      <c r="M19" s="73"/>
      <c r="N19" s="74"/>
      <c r="O19" s="74"/>
      <c r="P19" s="74"/>
      <c r="Q19" s="74"/>
      <c r="R19" s="73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true" customHeight="false" outlineLevel="1" collapsed="false">
      <c r="A20" s="69" t="s">
        <v>114</v>
      </c>
      <c r="B20" s="73" t="n">
        <v>1</v>
      </c>
      <c r="C20" s="73" t="n">
        <v>0.4</v>
      </c>
      <c r="D20" s="113" t="n">
        <v>-0.093</v>
      </c>
      <c r="E20" s="113" t="n">
        <v>0.811</v>
      </c>
      <c r="F20" s="113" t="n">
        <v>0.851</v>
      </c>
      <c r="G20" s="113"/>
      <c r="H20" s="73" t="n">
        <v>1</v>
      </c>
      <c r="I20" s="74"/>
      <c r="J20" s="74"/>
      <c r="K20" s="74"/>
      <c r="L20" s="74"/>
      <c r="M20" s="73"/>
      <c r="N20" s="74"/>
      <c r="O20" s="74"/>
      <c r="P20" s="74"/>
      <c r="Q20" s="74"/>
      <c r="R20" s="73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" hidden="true" customHeight="false" outlineLevel="1" collapsed="false">
      <c r="A21" s="112" t="s">
        <v>115</v>
      </c>
      <c r="B21" s="73" t="n">
        <v>-22.6</v>
      </c>
      <c r="C21" s="73" t="n">
        <v>-40.1</v>
      </c>
      <c r="D21" s="113"/>
      <c r="E21" s="113" t="n">
        <v>-6.57</v>
      </c>
      <c r="F21" s="113" t="n">
        <v>-20.763</v>
      </c>
      <c r="G21" s="113"/>
      <c r="H21" s="73" t="n">
        <v>-31.4</v>
      </c>
      <c r="I21" s="74"/>
      <c r="J21" s="74"/>
      <c r="K21" s="74"/>
      <c r="L21" s="74"/>
      <c r="M21" s="73"/>
      <c r="N21" s="74"/>
      <c r="O21" s="74"/>
      <c r="P21" s="74"/>
      <c r="Q21" s="74"/>
      <c r="R21" s="73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" hidden="true" customHeight="false" outlineLevel="1" collapsed="false">
      <c r="A22" s="69" t="s">
        <v>116</v>
      </c>
      <c r="B22" s="73" t="n">
        <v>0</v>
      </c>
      <c r="C22" s="73" t="n">
        <v>0.5</v>
      </c>
      <c r="D22" s="113"/>
      <c r="E22" s="113"/>
      <c r="F22" s="113"/>
      <c r="G22" s="113"/>
      <c r="H22" s="73" t="n">
        <v>0</v>
      </c>
      <c r="I22" s="74"/>
      <c r="J22" s="74"/>
      <c r="K22" s="74"/>
      <c r="L22" s="74"/>
      <c r="M22" s="73"/>
      <c r="N22" s="74"/>
      <c r="O22" s="74"/>
      <c r="P22" s="74"/>
      <c r="Q22" s="74"/>
      <c r="R22" s="73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" hidden="true" customHeight="false" outlineLevel="1" collapsed="false">
      <c r="A23" s="76" t="s">
        <v>117</v>
      </c>
      <c r="B23" s="77" t="n">
        <f aca="false">SUM(B24:B30)</f>
        <v>-31.4</v>
      </c>
      <c r="C23" s="77" t="n">
        <f aca="false">SUM(C24:C30)</f>
        <v>-14.211</v>
      </c>
      <c r="D23" s="114" t="n">
        <f aca="false">SUM(D24:D30)</f>
        <v>113.208</v>
      </c>
      <c r="E23" s="114" t="n">
        <f aca="false">SUM(E24:E30)</f>
        <v>142.464</v>
      </c>
      <c r="F23" s="114" t="n">
        <f aca="false">SUM(F24:F30)</f>
        <v>59.121</v>
      </c>
      <c r="G23" s="114" t="n">
        <f aca="false">SUM(G24:G30)</f>
        <v>0</v>
      </c>
      <c r="H23" s="77" t="n">
        <f aca="false">SUM(H24:H30)</f>
        <v>-39.1</v>
      </c>
      <c r="I23" s="78" t="n">
        <f aca="false">SUM(I24:I30)</f>
        <v>0</v>
      </c>
      <c r="J23" s="78" t="n">
        <f aca="false">SUM(J24:J30)</f>
        <v>0</v>
      </c>
      <c r="K23" s="78" t="n">
        <f aca="false">SUM(K24:K30)</f>
        <v>0</v>
      </c>
      <c r="L23" s="78" t="n">
        <f aca="false">SUM(L24:L30)</f>
        <v>0</v>
      </c>
      <c r="M23" s="77" t="n">
        <f aca="false">SUM(M24:M30)</f>
        <v>0</v>
      </c>
      <c r="N23" s="78" t="n">
        <f aca="false">SUM(N24:N30)</f>
        <v>0</v>
      </c>
      <c r="O23" s="78" t="n">
        <f aca="false">SUM(O24:O30)</f>
        <v>0</v>
      </c>
      <c r="P23" s="78" t="n">
        <f aca="false">SUM(P24:P30)</f>
        <v>0</v>
      </c>
      <c r="Q23" s="78" t="n">
        <f aca="false">SUM(Q24:Q30)</f>
        <v>0</v>
      </c>
      <c r="R23" s="77" t="n">
        <f aca="false">SUM(R24:R30)</f>
        <v>0</v>
      </c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" hidden="true" customHeight="false" outlineLevel="1" collapsed="false">
      <c r="A24" s="69" t="s">
        <v>118</v>
      </c>
      <c r="B24" s="73" t="n">
        <v>-54.5</v>
      </c>
      <c r="C24" s="73" t="n">
        <v>-14.6</v>
      </c>
      <c r="D24" s="113" t="n">
        <v>-34.016</v>
      </c>
      <c r="E24" s="113" t="n">
        <v>21.179</v>
      </c>
      <c r="F24" s="113" t="n">
        <v>32.608</v>
      </c>
      <c r="G24" s="113"/>
      <c r="H24" s="73" t="n">
        <v>-5.7</v>
      </c>
      <c r="I24" s="74"/>
      <c r="J24" s="74"/>
      <c r="K24" s="74"/>
      <c r="L24" s="74"/>
      <c r="M24" s="73"/>
      <c r="N24" s="74"/>
      <c r="O24" s="74"/>
      <c r="P24" s="74"/>
      <c r="Q24" s="74"/>
      <c r="R24" s="73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" hidden="true" customHeight="false" outlineLevel="1" collapsed="false">
      <c r="A25" s="69" t="s">
        <v>119</v>
      </c>
      <c r="B25" s="73" t="n">
        <v>-9.6</v>
      </c>
      <c r="C25" s="73" t="n">
        <v>12</v>
      </c>
      <c r="D25" s="113" t="n">
        <v>4.088</v>
      </c>
      <c r="E25" s="113" t="n">
        <v>-1.503</v>
      </c>
      <c r="F25" s="113" t="n">
        <v>-15.053</v>
      </c>
      <c r="G25" s="113"/>
      <c r="H25" s="73" t="n">
        <v>-16.6</v>
      </c>
      <c r="I25" s="74"/>
      <c r="J25" s="74"/>
      <c r="K25" s="74"/>
      <c r="L25" s="74"/>
      <c r="M25" s="73"/>
      <c r="N25" s="74"/>
      <c r="O25" s="74"/>
      <c r="P25" s="74"/>
      <c r="Q25" s="74"/>
      <c r="R25" s="73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5" hidden="true" customHeight="false" outlineLevel="1" collapsed="false">
      <c r="A26" s="69" t="s">
        <v>120</v>
      </c>
      <c r="B26" s="73" t="n">
        <v>13.7</v>
      </c>
      <c r="C26" s="73" t="n">
        <v>51.6</v>
      </c>
      <c r="D26" s="113" t="n">
        <v>49.613</v>
      </c>
      <c r="E26" s="113" t="n">
        <v>61.707</v>
      </c>
      <c r="F26" s="113" t="n">
        <v>45.258</v>
      </c>
      <c r="G26" s="113"/>
      <c r="H26" s="73" t="n">
        <v>8.7</v>
      </c>
      <c r="I26" s="74"/>
      <c r="J26" s="74"/>
      <c r="K26" s="74"/>
      <c r="L26" s="74"/>
      <c r="M26" s="73"/>
      <c r="N26" s="74"/>
      <c r="O26" s="74"/>
      <c r="P26" s="74"/>
      <c r="Q26" s="74"/>
      <c r="R26" s="73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5" hidden="true" customHeight="false" outlineLevel="1" collapsed="false">
      <c r="A27" s="69" t="s">
        <v>79</v>
      </c>
      <c r="B27" s="73" t="n">
        <v>12.7</v>
      </c>
      <c r="C27" s="73" t="n">
        <v>-8.8</v>
      </c>
      <c r="D27" s="113" t="n">
        <v>-46.156</v>
      </c>
      <c r="E27" s="113" t="n">
        <v>-26.399</v>
      </c>
      <c r="F27" s="113" t="n">
        <v>-7.205</v>
      </c>
      <c r="G27" s="113"/>
      <c r="H27" s="73" t="n">
        <v>-2.6</v>
      </c>
      <c r="I27" s="74"/>
      <c r="J27" s="74"/>
      <c r="K27" s="74"/>
      <c r="L27" s="74"/>
      <c r="M27" s="73"/>
      <c r="N27" s="74"/>
      <c r="O27" s="74"/>
      <c r="P27" s="74"/>
      <c r="Q27" s="74"/>
      <c r="R27" s="73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5" hidden="true" customHeight="false" outlineLevel="1" collapsed="false">
      <c r="A28" s="69" t="s">
        <v>82</v>
      </c>
      <c r="B28" s="73" t="n">
        <v>22.1</v>
      </c>
      <c r="C28" s="73" t="n">
        <v>-43.5</v>
      </c>
      <c r="D28" s="113" t="n">
        <v>146.477</v>
      </c>
      <c r="E28" s="113" t="n">
        <v>92.581</v>
      </c>
      <c r="F28" s="113" t="n">
        <v>14.655</v>
      </c>
      <c r="G28" s="113"/>
      <c r="H28" s="73" t="n">
        <v>-8.2</v>
      </c>
      <c r="I28" s="74"/>
      <c r="J28" s="74"/>
      <c r="K28" s="74"/>
      <c r="L28" s="74"/>
      <c r="M28" s="73"/>
      <c r="N28" s="74"/>
      <c r="O28" s="74"/>
      <c r="P28" s="74"/>
      <c r="Q28" s="74"/>
      <c r="R28" s="73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" hidden="true" customHeight="false" outlineLevel="1" collapsed="false">
      <c r="A29" s="69" t="s">
        <v>121</v>
      </c>
      <c r="B29" s="73" t="n">
        <v>-14.8</v>
      </c>
      <c r="C29" s="73" t="n">
        <v>-13.7</v>
      </c>
      <c r="D29" s="113" t="n">
        <v>-2.58</v>
      </c>
      <c r="E29" s="113" t="n">
        <v>-5.232</v>
      </c>
      <c r="F29" s="113" t="n">
        <v>-7.972</v>
      </c>
      <c r="G29" s="113"/>
      <c r="H29" s="73" t="n">
        <v>-9.9</v>
      </c>
      <c r="I29" s="74"/>
      <c r="J29" s="74"/>
      <c r="K29" s="74"/>
      <c r="L29" s="74"/>
      <c r="M29" s="73"/>
      <c r="N29" s="74"/>
      <c r="O29" s="74"/>
      <c r="P29" s="74"/>
      <c r="Q29" s="74"/>
      <c r="R29" s="73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5" hidden="true" customHeight="false" outlineLevel="1" collapsed="false">
      <c r="A30" s="69" t="s">
        <v>90</v>
      </c>
      <c r="B30" s="73" t="n">
        <v>-1</v>
      </c>
      <c r="C30" s="73" t="n">
        <f aca="false">2.8-0.011</f>
        <v>2.789</v>
      </c>
      <c r="D30" s="113" t="n">
        <v>-4.218</v>
      </c>
      <c r="E30" s="113" t="n">
        <v>0.131</v>
      </c>
      <c r="F30" s="113" t="n">
        <v>-3.17</v>
      </c>
      <c r="G30" s="113"/>
      <c r="H30" s="73" t="n">
        <v>-4.8</v>
      </c>
      <c r="I30" s="74"/>
      <c r="J30" s="74"/>
      <c r="K30" s="74"/>
      <c r="L30" s="74"/>
      <c r="M30" s="73"/>
      <c r="N30" s="74"/>
      <c r="O30" s="74"/>
      <c r="P30" s="74"/>
      <c r="Q30" s="74"/>
      <c r="R30" s="73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" hidden="true" customHeight="false" outlineLevel="1" collapsed="false">
      <c r="A31" s="66" t="s">
        <v>122</v>
      </c>
      <c r="B31" s="115" t="n">
        <f aca="false">SUM(B7:B22,B24:B30)</f>
        <v>489.4</v>
      </c>
      <c r="C31" s="115" t="n">
        <f aca="false">SUM(C7:C22,C24:C30)</f>
        <v>623.689</v>
      </c>
      <c r="D31" s="116" t="n">
        <f aca="false">SUM(D7:D22,D24:D30)</f>
        <v>303.879</v>
      </c>
      <c r="E31" s="116" t="n">
        <f aca="false">SUM(E7:E22,E24:E30)</f>
        <v>378.485</v>
      </c>
      <c r="F31" s="116" t="n">
        <f aca="false">SUM(F7:F22,F24:F30)</f>
        <v>463.671</v>
      </c>
      <c r="G31" s="116" t="n">
        <f aca="false">SUM(G7:G22,G24:G30)</f>
        <v>0</v>
      </c>
      <c r="H31" s="115" t="n">
        <f aca="false">SUM(H7:H22,H24:H30)</f>
        <v>546.1</v>
      </c>
      <c r="I31" s="68" t="n">
        <f aca="false">SUM(I7:I22,I24:I30)</f>
        <v>0</v>
      </c>
      <c r="J31" s="68" t="n">
        <f aca="false">SUM(J7:J22,J24:J30)</f>
        <v>0</v>
      </c>
      <c r="K31" s="68" t="n">
        <f aca="false">SUM(K7:K22,K24:K30)</f>
        <v>0</v>
      </c>
      <c r="L31" s="68" t="n">
        <f aca="false">SUM(L7:L22,L24:L30)</f>
        <v>0</v>
      </c>
      <c r="M31" s="72" t="n">
        <f aca="false">SUM(M7:M22,M24:M30)</f>
        <v>0</v>
      </c>
      <c r="N31" s="68" t="n">
        <f aca="false">SUM(N7:N22,N24:N30)</f>
        <v>0</v>
      </c>
      <c r="O31" s="68" t="n">
        <f aca="false">SUM(O7:O22,O24:O30)</f>
        <v>0</v>
      </c>
      <c r="P31" s="68" t="n">
        <f aca="false">SUM(P7:P22,P24:P30)</f>
        <v>0</v>
      </c>
      <c r="Q31" s="68" t="n">
        <f aca="false">SUM(Q7:Q22,Q24:Q30)</f>
        <v>0</v>
      </c>
      <c r="R31" s="72" t="n">
        <f aca="false">SUM(R7:R22,R24:R30)</f>
        <v>0</v>
      </c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" hidden="true" customHeight="false" outlineLevel="1" collapsed="false">
      <c r="A32" s="69"/>
      <c r="B32" s="72"/>
      <c r="C32" s="72"/>
      <c r="D32" s="117"/>
      <c r="E32" s="117"/>
      <c r="F32" s="117"/>
      <c r="G32" s="117"/>
      <c r="H32" s="72"/>
      <c r="I32" s="68"/>
      <c r="J32" s="68"/>
      <c r="K32" s="68"/>
      <c r="L32" s="68"/>
      <c r="M32" s="72"/>
      <c r="N32" s="68"/>
      <c r="O32" s="68"/>
      <c r="P32" s="68"/>
      <c r="Q32" s="68"/>
      <c r="R32" s="72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" hidden="true" customHeight="false" outlineLevel="1" collapsed="false">
      <c r="A33" s="66" t="s">
        <v>123</v>
      </c>
      <c r="B33" s="72"/>
      <c r="C33" s="72"/>
      <c r="D33" s="116"/>
      <c r="E33" s="116"/>
      <c r="F33" s="116"/>
      <c r="G33" s="116"/>
      <c r="H33" s="72"/>
      <c r="I33" s="68"/>
      <c r="J33" s="68"/>
      <c r="K33" s="68"/>
      <c r="L33" s="68"/>
      <c r="M33" s="72"/>
      <c r="N33" s="68"/>
      <c r="O33" s="68"/>
      <c r="P33" s="68"/>
      <c r="Q33" s="68"/>
      <c r="R33" s="72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" hidden="true" customHeight="false" outlineLevel="1" collapsed="false">
      <c r="A34" s="69" t="s">
        <v>124</v>
      </c>
      <c r="B34" s="73" t="n">
        <v>-35.2</v>
      </c>
      <c r="C34" s="73" t="n">
        <v>-2858.2</v>
      </c>
      <c r="D34" s="113" t="n">
        <v>0</v>
      </c>
      <c r="E34" s="113" t="n">
        <v>-6.2</v>
      </c>
      <c r="F34" s="113" t="n">
        <v>-45.161</v>
      </c>
      <c r="G34" s="113"/>
      <c r="H34" s="73" t="n">
        <v>-67.7</v>
      </c>
      <c r="I34" s="74"/>
      <c r="J34" s="74"/>
      <c r="K34" s="74"/>
      <c r="L34" s="74"/>
      <c r="M34" s="73"/>
      <c r="N34" s="74"/>
      <c r="O34" s="74"/>
      <c r="P34" s="74"/>
      <c r="Q34" s="74"/>
      <c r="R34" s="73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" hidden="true" customHeight="false" outlineLevel="1" collapsed="false">
      <c r="A35" s="69" t="s">
        <v>125</v>
      </c>
      <c r="B35" s="73" t="n">
        <v>-5</v>
      </c>
      <c r="C35" s="73" t="n">
        <v>-0.1</v>
      </c>
      <c r="D35" s="113" t="n">
        <v>0</v>
      </c>
      <c r="E35" s="113"/>
      <c r="F35" s="113"/>
      <c r="G35" s="113"/>
      <c r="H35" s="73" t="n">
        <v>0</v>
      </c>
      <c r="I35" s="74"/>
      <c r="J35" s="74"/>
      <c r="K35" s="74"/>
      <c r="L35" s="74"/>
      <c r="M35" s="73"/>
      <c r="N35" s="74"/>
      <c r="O35" s="74"/>
      <c r="P35" s="74"/>
      <c r="Q35" s="74"/>
      <c r="R35" s="73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" hidden="true" customHeight="false" outlineLevel="1" collapsed="false">
      <c r="A36" s="69" t="s">
        <v>126</v>
      </c>
      <c r="B36" s="73" t="n">
        <v>0</v>
      </c>
      <c r="C36" s="73" t="n">
        <v>0</v>
      </c>
      <c r="D36" s="113" t="n">
        <v>0</v>
      </c>
      <c r="E36" s="113"/>
      <c r="F36" s="113" t="n">
        <v>8.464</v>
      </c>
      <c r="G36" s="113"/>
      <c r="H36" s="73" t="n">
        <v>8.5</v>
      </c>
      <c r="I36" s="74"/>
      <c r="J36" s="74"/>
      <c r="K36" s="74"/>
      <c r="L36" s="74"/>
      <c r="M36" s="73"/>
      <c r="N36" s="74"/>
      <c r="O36" s="74"/>
      <c r="P36" s="74"/>
      <c r="Q36" s="74"/>
      <c r="R36" s="73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" hidden="true" customHeight="false" outlineLevel="1" collapsed="false">
      <c r="A37" s="69" t="s">
        <v>127</v>
      </c>
      <c r="B37" s="73" t="n">
        <v>151.2</v>
      </c>
      <c r="C37" s="73" t="n">
        <v>0</v>
      </c>
      <c r="D37" s="113" t="n">
        <v>0</v>
      </c>
      <c r="E37" s="113" t="n">
        <v>719.374</v>
      </c>
      <c r="F37" s="113" t="n">
        <v>719.374</v>
      </c>
      <c r="G37" s="113"/>
      <c r="H37" s="73" t="n">
        <v>714.6</v>
      </c>
      <c r="I37" s="74"/>
      <c r="J37" s="74"/>
      <c r="K37" s="74"/>
      <c r="L37" s="74"/>
      <c r="M37" s="73"/>
      <c r="N37" s="74"/>
      <c r="O37" s="74"/>
      <c r="P37" s="74"/>
      <c r="Q37" s="74"/>
      <c r="R37" s="73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" hidden="true" customHeight="false" outlineLevel="1" collapsed="false">
      <c r="A38" s="69" t="s">
        <v>128</v>
      </c>
      <c r="B38" s="73" t="n">
        <v>0</v>
      </c>
      <c r="C38" s="73" t="n">
        <v>0.4</v>
      </c>
      <c r="D38" s="113" t="n">
        <v>0</v>
      </c>
      <c r="E38" s="113"/>
      <c r="F38" s="113"/>
      <c r="G38" s="113"/>
      <c r="H38" s="73" t="n">
        <v>0</v>
      </c>
      <c r="I38" s="74"/>
      <c r="J38" s="74"/>
      <c r="K38" s="74"/>
      <c r="L38" s="74"/>
      <c r="M38" s="73"/>
      <c r="N38" s="74"/>
      <c r="O38" s="74"/>
      <c r="P38" s="74"/>
      <c r="Q38" s="74"/>
      <c r="R38" s="73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" hidden="true" customHeight="false" outlineLevel="1" collapsed="false">
      <c r="A39" s="69" t="s">
        <v>129</v>
      </c>
      <c r="B39" s="73" t="n">
        <v>0</v>
      </c>
      <c r="C39" s="73" t="n">
        <v>-83.4</v>
      </c>
      <c r="D39" s="113" t="n">
        <v>0</v>
      </c>
      <c r="E39" s="113"/>
      <c r="F39" s="113" t="n">
        <v>-4.444</v>
      </c>
      <c r="G39" s="113"/>
      <c r="H39" s="73" t="n">
        <v>-6.4</v>
      </c>
      <c r="I39" s="74"/>
      <c r="J39" s="74"/>
      <c r="K39" s="74"/>
      <c r="L39" s="74"/>
      <c r="M39" s="73"/>
      <c r="N39" s="74"/>
      <c r="O39" s="74"/>
      <c r="P39" s="74"/>
      <c r="Q39" s="74"/>
      <c r="R39" s="73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" hidden="true" customHeight="false" outlineLevel="1" collapsed="false">
      <c r="A40" s="69" t="s">
        <v>130</v>
      </c>
      <c r="B40" s="73" t="n">
        <v>0</v>
      </c>
      <c r="C40" s="73" t="n">
        <v>85.2</v>
      </c>
      <c r="D40" s="113" t="n">
        <v>0</v>
      </c>
      <c r="E40" s="113"/>
      <c r="F40" s="113"/>
      <c r="G40" s="113"/>
      <c r="H40" s="73" t="n">
        <v>0</v>
      </c>
      <c r="I40" s="74"/>
      <c r="J40" s="74"/>
      <c r="K40" s="74"/>
      <c r="L40" s="74"/>
      <c r="M40" s="73"/>
      <c r="N40" s="74"/>
      <c r="O40" s="74"/>
      <c r="P40" s="74"/>
      <c r="Q40" s="74"/>
      <c r="R40" s="73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" hidden="true" customHeight="false" outlineLevel="1" collapsed="false">
      <c r="A41" s="69" t="s">
        <v>131</v>
      </c>
      <c r="B41" s="73" t="n">
        <v>-146.8</v>
      </c>
      <c r="C41" s="73" t="n">
        <v>-166.1</v>
      </c>
      <c r="D41" s="113" t="n">
        <v>-30.763</v>
      </c>
      <c r="E41" s="113" t="n">
        <v>-62.231</v>
      </c>
      <c r="F41" s="113" t="n">
        <v>-98.57</v>
      </c>
      <c r="G41" s="113"/>
      <c r="H41" s="73" t="n">
        <v>-156.5</v>
      </c>
      <c r="I41" s="74"/>
      <c r="J41" s="74"/>
      <c r="K41" s="74"/>
      <c r="L41" s="74"/>
      <c r="M41" s="73"/>
      <c r="N41" s="74"/>
      <c r="O41" s="74"/>
      <c r="P41" s="74"/>
      <c r="Q41" s="74"/>
      <c r="R41" s="73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" hidden="true" customHeight="false" outlineLevel="1" collapsed="false">
      <c r="A42" s="69" t="s">
        <v>132</v>
      </c>
      <c r="B42" s="73" t="n">
        <v>-0.2</v>
      </c>
      <c r="C42" s="73" t="n">
        <v>-0.2</v>
      </c>
      <c r="D42" s="113" t="n">
        <v>-0.003</v>
      </c>
      <c r="E42" s="113" t="n">
        <v>-0.025</v>
      </c>
      <c r="F42" s="113" t="n">
        <v>-0.158</v>
      </c>
      <c r="G42" s="113"/>
      <c r="H42" s="73" t="n">
        <v>-0.3</v>
      </c>
      <c r="I42" s="74"/>
      <c r="J42" s="74"/>
      <c r="K42" s="74"/>
      <c r="L42" s="74"/>
      <c r="M42" s="73"/>
      <c r="N42" s="74"/>
      <c r="O42" s="74"/>
      <c r="P42" s="74"/>
      <c r="Q42" s="74"/>
      <c r="R42" s="73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" hidden="true" customHeight="false" outlineLevel="1" collapsed="false">
      <c r="A43" s="69" t="s">
        <v>133</v>
      </c>
      <c r="B43" s="73" t="n">
        <v>0.5</v>
      </c>
      <c r="C43" s="73" t="n">
        <v>0.4</v>
      </c>
      <c r="D43" s="113" t="n">
        <v>0.096</v>
      </c>
      <c r="E43" s="113" t="n">
        <v>0.283</v>
      </c>
      <c r="F43" s="113" t="n">
        <v>0.441</v>
      </c>
      <c r="G43" s="113"/>
      <c r="H43" s="73" t="n">
        <v>0.5</v>
      </c>
      <c r="I43" s="74"/>
      <c r="J43" s="74"/>
      <c r="K43" s="74"/>
      <c r="L43" s="74"/>
      <c r="M43" s="73"/>
      <c r="N43" s="74"/>
      <c r="O43" s="74"/>
      <c r="P43" s="74"/>
      <c r="Q43" s="74"/>
      <c r="R43" s="73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5" hidden="true" customHeight="false" outlineLevel="1" collapsed="false">
      <c r="A44" s="69" t="s">
        <v>134</v>
      </c>
      <c r="B44" s="73" t="n">
        <v>0</v>
      </c>
      <c r="C44" s="73" t="n">
        <v>15.6</v>
      </c>
      <c r="D44" s="113" t="n">
        <v>0</v>
      </c>
      <c r="E44" s="113"/>
      <c r="F44" s="113"/>
      <c r="G44" s="113"/>
      <c r="H44" s="73" t="n">
        <v>0</v>
      </c>
      <c r="I44" s="74"/>
      <c r="J44" s="74"/>
      <c r="K44" s="74"/>
      <c r="L44" s="74"/>
      <c r="M44" s="73"/>
      <c r="N44" s="74"/>
      <c r="O44" s="74"/>
      <c r="P44" s="74"/>
      <c r="Q44" s="74"/>
      <c r="R44" s="73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5" hidden="true" customHeight="false" outlineLevel="1" collapsed="false">
      <c r="A45" s="69" t="s">
        <v>135</v>
      </c>
      <c r="B45" s="73" t="n">
        <v>0</v>
      </c>
      <c r="C45" s="73" t="n">
        <v>0.1</v>
      </c>
      <c r="D45" s="113" t="n">
        <v>-0.62</v>
      </c>
      <c r="E45" s="113" t="n">
        <v>-0.62</v>
      </c>
      <c r="F45" s="113" t="n">
        <v>-0.62</v>
      </c>
      <c r="G45" s="113"/>
      <c r="H45" s="73" t="n">
        <v>0.5</v>
      </c>
      <c r="I45" s="74"/>
      <c r="J45" s="74"/>
      <c r="K45" s="74"/>
      <c r="L45" s="74"/>
      <c r="M45" s="73"/>
      <c r="N45" s="74"/>
      <c r="O45" s="74"/>
      <c r="P45" s="74"/>
      <c r="Q45" s="74"/>
      <c r="R45" s="73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5" hidden="true" customHeight="false" outlineLevel="1" collapsed="false">
      <c r="A46" s="66" t="s">
        <v>136</v>
      </c>
      <c r="B46" s="115" t="n">
        <f aca="false">SUM(B34:B45)</f>
        <v>-35.5</v>
      </c>
      <c r="C46" s="115" t="n">
        <f aca="false">SUM(C34:C45)</f>
        <v>-3006.3</v>
      </c>
      <c r="D46" s="116" t="n">
        <f aca="false">SUM(D34:D45)</f>
        <v>-31.29</v>
      </c>
      <c r="E46" s="116" t="n">
        <f aca="false">SUM(E34:E45)</f>
        <v>650.581</v>
      </c>
      <c r="F46" s="116" t="n">
        <f aca="false">SUM(F34:F45)</f>
        <v>579.326</v>
      </c>
      <c r="G46" s="116" t="n">
        <f aca="false">SUM(G34:G45)</f>
        <v>0</v>
      </c>
      <c r="H46" s="115" t="n">
        <f aca="false">SUM(H34:H45)</f>
        <v>493.2</v>
      </c>
      <c r="I46" s="118" t="n">
        <f aca="false">SUM(I34:I45)</f>
        <v>0</v>
      </c>
      <c r="J46" s="118" t="n">
        <f aca="false">SUM(J34:J45)</f>
        <v>0</v>
      </c>
      <c r="K46" s="118" t="n">
        <f aca="false">SUM(K34:K45)</f>
        <v>0</v>
      </c>
      <c r="L46" s="118" t="n">
        <f aca="false">SUM(L34:L45)</f>
        <v>0</v>
      </c>
      <c r="M46" s="115" t="n">
        <f aca="false">SUM(M34:M45)</f>
        <v>0</v>
      </c>
      <c r="N46" s="118" t="n">
        <f aca="false">SUM(N34:N45)</f>
        <v>0</v>
      </c>
      <c r="O46" s="118" t="n">
        <f aca="false">SUM(O34:O45)</f>
        <v>0</v>
      </c>
      <c r="P46" s="118" t="n">
        <f aca="false">SUM(P34:P45)</f>
        <v>0</v>
      </c>
      <c r="Q46" s="118" t="n">
        <f aca="false">SUM(Q34:Q45)</f>
        <v>0</v>
      </c>
      <c r="R46" s="115" t="n">
        <f aca="false">SUM(R34:R45)</f>
        <v>0</v>
      </c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5" hidden="true" customHeight="false" outlineLevel="1" collapsed="false">
      <c r="A47" s="69"/>
      <c r="B47" s="67"/>
      <c r="C47" s="67"/>
      <c r="D47" s="119"/>
      <c r="E47" s="119"/>
      <c r="F47" s="119"/>
      <c r="G47" s="119"/>
      <c r="H47" s="67"/>
      <c r="I47" s="64"/>
      <c r="J47" s="64"/>
      <c r="K47" s="64"/>
      <c r="L47" s="64"/>
      <c r="M47" s="67"/>
      <c r="N47" s="64"/>
      <c r="O47" s="64"/>
      <c r="P47" s="64"/>
      <c r="Q47" s="64"/>
      <c r="R47" s="67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5" hidden="true" customHeight="false" outlineLevel="1" collapsed="false">
      <c r="A48" s="66" t="s">
        <v>137</v>
      </c>
      <c r="B48" s="67"/>
      <c r="C48" s="67"/>
      <c r="D48" s="120"/>
      <c r="E48" s="120"/>
      <c r="F48" s="120"/>
      <c r="G48" s="120"/>
      <c r="H48" s="67"/>
      <c r="I48" s="64"/>
      <c r="J48" s="64"/>
      <c r="K48" s="64"/>
      <c r="L48" s="64"/>
      <c r="M48" s="67"/>
      <c r="N48" s="64"/>
      <c r="O48" s="64"/>
      <c r="P48" s="64"/>
      <c r="Q48" s="64"/>
      <c r="R48" s="67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5" hidden="true" customHeight="false" outlineLevel="1" collapsed="false">
      <c r="A49" s="69" t="s">
        <v>138</v>
      </c>
      <c r="B49" s="67" t="n">
        <v>0</v>
      </c>
      <c r="C49" s="67" t="n">
        <v>1244</v>
      </c>
      <c r="D49" s="121"/>
      <c r="E49" s="121"/>
      <c r="F49" s="121"/>
      <c r="G49" s="121"/>
      <c r="H49" s="67" t="n">
        <v>0</v>
      </c>
      <c r="I49" s="64"/>
      <c r="J49" s="64"/>
      <c r="K49" s="64"/>
      <c r="L49" s="64"/>
      <c r="M49" s="67"/>
      <c r="N49" s="64"/>
      <c r="O49" s="64"/>
      <c r="P49" s="64"/>
      <c r="Q49" s="64"/>
      <c r="R49" s="67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5" hidden="true" customHeight="false" outlineLevel="1" collapsed="false">
      <c r="A50" s="69" t="s">
        <v>139</v>
      </c>
      <c r="B50" s="67" t="n">
        <v>0</v>
      </c>
      <c r="C50" s="67" t="n">
        <v>-170</v>
      </c>
      <c r="D50" s="121"/>
      <c r="E50" s="121"/>
      <c r="F50" s="121"/>
      <c r="G50" s="121"/>
      <c r="H50" s="67" t="n">
        <v>0</v>
      </c>
      <c r="I50" s="64"/>
      <c r="J50" s="64"/>
      <c r="K50" s="64"/>
      <c r="L50" s="64"/>
      <c r="M50" s="67"/>
      <c r="N50" s="64"/>
      <c r="O50" s="64"/>
      <c r="P50" s="64"/>
      <c r="Q50" s="64"/>
      <c r="R50" s="67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5" hidden="true" customHeight="false" outlineLevel="1" collapsed="false">
      <c r="A51" s="69" t="s">
        <v>140</v>
      </c>
      <c r="B51" s="67" t="n">
        <v>0</v>
      </c>
      <c r="C51" s="67" t="n">
        <v>-50</v>
      </c>
      <c r="D51" s="121"/>
      <c r="E51" s="121"/>
      <c r="F51" s="121"/>
      <c r="G51" s="121"/>
      <c r="H51" s="67" t="n">
        <v>0</v>
      </c>
      <c r="I51" s="64"/>
      <c r="J51" s="64"/>
      <c r="K51" s="64"/>
      <c r="L51" s="64"/>
      <c r="M51" s="67"/>
      <c r="N51" s="64"/>
      <c r="O51" s="64"/>
      <c r="P51" s="64"/>
      <c r="Q51" s="64"/>
      <c r="R51" s="67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5" hidden="true" customHeight="false" outlineLevel="1" collapsed="false">
      <c r="A52" s="69" t="s">
        <v>141</v>
      </c>
      <c r="B52" s="67" t="n">
        <v>0</v>
      </c>
      <c r="C52" s="67" t="n">
        <v>830</v>
      </c>
      <c r="D52" s="121"/>
      <c r="E52" s="121"/>
      <c r="F52" s="121"/>
      <c r="G52" s="121"/>
      <c r="H52" s="67" t="n">
        <v>0</v>
      </c>
      <c r="I52" s="64"/>
      <c r="J52" s="64"/>
      <c r="K52" s="64"/>
      <c r="L52" s="64"/>
      <c r="M52" s="67"/>
      <c r="N52" s="64"/>
      <c r="O52" s="64"/>
      <c r="P52" s="64"/>
      <c r="Q52" s="64"/>
      <c r="R52" s="67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5" hidden="true" customHeight="false" outlineLevel="1" collapsed="false">
      <c r="A53" s="69" t="s">
        <v>142</v>
      </c>
      <c r="B53" s="67" t="n">
        <v>0</v>
      </c>
      <c r="C53" s="67" t="n">
        <v>-15</v>
      </c>
      <c r="D53" s="121" t="n">
        <v>-165</v>
      </c>
      <c r="E53" s="121"/>
      <c r="F53" s="121"/>
      <c r="G53" s="121"/>
      <c r="H53" s="67" t="n">
        <v>0</v>
      </c>
      <c r="I53" s="64"/>
      <c r="J53" s="64"/>
      <c r="K53" s="64"/>
      <c r="L53" s="64"/>
      <c r="M53" s="67"/>
      <c r="N53" s="64"/>
      <c r="O53" s="64"/>
      <c r="P53" s="64"/>
      <c r="Q53" s="64"/>
      <c r="R53" s="67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5" hidden="true" customHeight="false" outlineLevel="1" collapsed="false">
      <c r="A54" s="69" t="s">
        <v>143</v>
      </c>
      <c r="B54" s="67" t="n">
        <v>160</v>
      </c>
      <c r="C54" s="67" t="n">
        <v>-105</v>
      </c>
      <c r="D54" s="121"/>
      <c r="E54" s="121" t="n">
        <v>-870</v>
      </c>
      <c r="F54" s="121" t="n">
        <v>-870</v>
      </c>
      <c r="G54" s="121"/>
      <c r="H54" s="67" t="n">
        <v>-770</v>
      </c>
      <c r="I54" s="64"/>
      <c r="J54" s="64"/>
      <c r="K54" s="64"/>
      <c r="L54" s="64"/>
      <c r="M54" s="67"/>
      <c r="N54" s="64"/>
      <c r="O54" s="64"/>
      <c r="P54" s="64"/>
      <c r="Q54" s="64"/>
      <c r="R54" s="67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5" hidden="true" customHeight="false" outlineLevel="1" collapsed="false">
      <c r="A55" s="69" t="s">
        <v>144</v>
      </c>
      <c r="B55" s="67" t="n">
        <v>-0.5</v>
      </c>
      <c r="C55" s="67" t="n">
        <v>-23.9</v>
      </c>
      <c r="D55" s="121"/>
      <c r="E55" s="121"/>
      <c r="F55" s="121" t="n">
        <v>-0.475</v>
      </c>
      <c r="G55" s="121"/>
      <c r="H55" s="67" t="n">
        <v>-0.5</v>
      </c>
      <c r="I55" s="64"/>
      <c r="J55" s="64"/>
      <c r="K55" s="64"/>
      <c r="L55" s="64"/>
      <c r="M55" s="67"/>
      <c r="N55" s="64"/>
      <c r="O55" s="64"/>
      <c r="P55" s="64"/>
      <c r="Q55" s="64"/>
      <c r="R55" s="67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5" hidden="true" customHeight="false" outlineLevel="1" collapsed="false">
      <c r="A56" s="69" t="s">
        <v>145</v>
      </c>
      <c r="B56" s="67" t="n">
        <v>-778.5</v>
      </c>
      <c r="C56" s="67" t="n">
        <v>-20.4</v>
      </c>
      <c r="D56" s="121" t="n">
        <v>-116.363</v>
      </c>
      <c r="E56" s="121" t="n">
        <v>-116.363</v>
      </c>
      <c r="F56" s="121" t="n">
        <v>-182.533</v>
      </c>
      <c r="G56" s="121"/>
      <c r="H56" s="67" t="n">
        <v>-326.8</v>
      </c>
      <c r="I56" s="64"/>
      <c r="J56" s="64"/>
      <c r="K56" s="64"/>
      <c r="L56" s="64"/>
      <c r="M56" s="67"/>
      <c r="N56" s="64"/>
      <c r="O56" s="64"/>
      <c r="P56" s="64"/>
      <c r="Q56" s="64"/>
      <c r="R56" s="67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5" hidden="true" customHeight="false" outlineLevel="1" collapsed="false">
      <c r="A57" s="69" t="s">
        <v>146</v>
      </c>
      <c r="B57" s="67" t="n">
        <v>-1.6</v>
      </c>
      <c r="C57" s="67" t="n">
        <v>-2.4</v>
      </c>
      <c r="D57" s="121"/>
      <c r="E57" s="121" t="n">
        <v>-2.93</v>
      </c>
      <c r="F57" s="121" t="n">
        <v>-3.065</v>
      </c>
      <c r="G57" s="121"/>
      <c r="H57" s="67" t="n">
        <v>-3.1</v>
      </c>
      <c r="I57" s="64"/>
      <c r="J57" s="64"/>
      <c r="K57" s="64"/>
      <c r="L57" s="64"/>
      <c r="M57" s="67"/>
      <c r="N57" s="64"/>
      <c r="O57" s="64"/>
      <c r="P57" s="64"/>
      <c r="Q57" s="64"/>
      <c r="R57" s="67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5" hidden="true" customHeight="false" outlineLevel="1" collapsed="false">
      <c r="A58" s="69" t="s">
        <v>115</v>
      </c>
      <c r="B58" s="67" t="n">
        <v>22.6</v>
      </c>
      <c r="C58" s="67" t="n">
        <v>40.1</v>
      </c>
      <c r="D58" s="121"/>
      <c r="E58" s="121" t="n">
        <v>6.57</v>
      </c>
      <c r="F58" s="121" t="n">
        <v>20.763</v>
      </c>
      <c r="G58" s="121"/>
      <c r="H58" s="67" t="n">
        <v>31.4</v>
      </c>
      <c r="I58" s="64"/>
      <c r="J58" s="64"/>
      <c r="K58" s="64"/>
      <c r="L58" s="64"/>
      <c r="M58" s="67"/>
      <c r="N58" s="64"/>
      <c r="O58" s="64"/>
      <c r="P58" s="64"/>
      <c r="Q58" s="64"/>
      <c r="R58" s="67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5" hidden="true" customHeight="false" outlineLevel="1" collapsed="false">
      <c r="A59" s="69" t="s">
        <v>147</v>
      </c>
      <c r="B59" s="67" t="n">
        <v>24.6</v>
      </c>
      <c r="C59" s="67" t="n">
        <v>38.8</v>
      </c>
      <c r="D59" s="121" t="n">
        <v>4.727</v>
      </c>
      <c r="E59" s="121" t="n">
        <v>16.326</v>
      </c>
      <c r="F59" s="121" t="n">
        <v>32.591</v>
      </c>
      <c r="G59" s="121"/>
      <c r="H59" s="67" t="n">
        <v>41.1</v>
      </c>
      <c r="I59" s="64"/>
      <c r="J59" s="64"/>
      <c r="K59" s="64"/>
      <c r="L59" s="64"/>
      <c r="M59" s="67"/>
      <c r="N59" s="64"/>
      <c r="O59" s="64"/>
      <c r="P59" s="64"/>
      <c r="Q59" s="64"/>
      <c r="R59" s="67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5" hidden="true" customHeight="false" outlineLevel="1" collapsed="false">
      <c r="A60" s="69" t="s">
        <v>148</v>
      </c>
      <c r="B60" s="67" t="n">
        <v>0</v>
      </c>
      <c r="C60" s="67" t="n">
        <v>720.8</v>
      </c>
      <c r="D60" s="121"/>
      <c r="E60" s="121"/>
      <c r="F60" s="121"/>
      <c r="G60" s="121"/>
      <c r="H60" s="67" t="n">
        <v>0</v>
      </c>
      <c r="I60" s="64"/>
      <c r="J60" s="64"/>
      <c r="K60" s="64"/>
      <c r="L60" s="64"/>
      <c r="M60" s="67"/>
      <c r="N60" s="64"/>
      <c r="O60" s="64"/>
      <c r="P60" s="64"/>
      <c r="Q60" s="64"/>
      <c r="R60" s="67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5" hidden="true" customHeight="false" outlineLevel="1" collapsed="false">
      <c r="A61" s="69" t="s">
        <v>149</v>
      </c>
      <c r="B61" s="67" t="n">
        <v>-5.7</v>
      </c>
      <c r="C61" s="67" t="n">
        <v>-6</v>
      </c>
      <c r="D61" s="121" t="n">
        <v>-1.169</v>
      </c>
      <c r="E61" s="121" t="n">
        <v>-3.536</v>
      </c>
      <c r="F61" s="121" t="n">
        <v>-4.399</v>
      </c>
      <c r="G61" s="121"/>
      <c r="H61" s="67" t="n">
        <v>-4.9</v>
      </c>
      <c r="I61" s="64"/>
      <c r="J61" s="64"/>
      <c r="K61" s="64"/>
      <c r="L61" s="64"/>
      <c r="M61" s="67"/>
      <c r="N61" s="64"/>
      <c r="O61" s="64"/>
      <c r="P61" s="64"/>
      <c r="Q61" s="64"/>
      <c r="R61" s="67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5" hidden="true" customHeight="false" outlineLevel="1" collapsed="false">
      <c r="A62" s="66" t="s">
        <v>150</v>
      </c>
      <c r="B62" s="92" t="n">
        <f aca="false">SUM(B49:B61)</f>
        <v>-579.1</v>
      </c>
      <c r="C62" s="92" t="n">
        <f aca="false">SUM(C49:C61)</f>
        <v>2481</v>
      </c>
      <c r="D62" s="120" t="n">
        <f aca="false">SUM(D49:D61)</f>
        <v>-277.805</v>
      </c>
      <c r="E62" s="120" t="n">
        <f aca="false">SUM(E49:E61)</f>
        <v>-969.933</v>
      </c>
      <c r="F62" s="120" t="n">
        <f aca="false">SUM(F49:F61)</f>
        <v>-1007.118</v>
      </c>
      <c r="G62" s="120" t="n">
        <f aca="false">SUM(G49:G61)</f>
        <v>0</v>
      </c>
      <c r="H62" s="92" t="n">
        <f aca="false">SUM(H49:H61)</f>
        <v>-1032.8</v>
      </c>
      <c r="I62" s="88" t="n">
        <f aca="false">SUM(I49:I61)</f>
        <v>0</v>
      </c>
      <c r="J62" s="88" t="n">
        <f aca="false">SUM(J49:J61)</f>
        <v>0</v>
      </c>
      <c r="K62" s="88" t="n">
        <f aca="false">SUM(K49:K61)</f>
        <v>0</v>
      </c>
      <c r="L62" s="88" t="n">
        <f aca="false">SUM(L49:L61)</f>
        <v>0</v>
      </c>
      <c r="M62" s="92" t="n">
        <f aca="false">SUM(M49:M61)</f>
        <v>0</v>
      </c>
      <c r="N62" s="88" t="n">
        <f aca="false">SUM(N49:N61)</f>
        <v>0</v>
      </c>
      <c r="O62" s="88" t="n">
        <f aca="false">SUM(O49:O61)</f>
        <v>0</v>
      </c>
      <c r="P62" s="88" t="n">
        <f aca="false">SUM(P49:P61)</f>
        <v>0</v>
      </c>
      <c r="Q62" s="88" t="n">
        <f aca="false">SUM(Q49:Q61)</f>
        <v>0</v>
      </c>
      <c r="R62" s="92" t="n">
        <f aca="false">SUM(R49:R61)</f>
        <v>0</v>
      </c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5" hidden="true" customHeight="false" outlineLevel="1" collapsed="false">
      <c r="A63" s="69" t="s">
        <v>151</v>
      </c>
      <c r="B63" s="122" t="n">
        <v>-1.3</v>
      </c>
      <c r="C63" s="122" t="n">
        <v>0.6</v>
      </c>
      <c r="D63" s="121" t="n">
        <v>-1.314</v>
      </c>
      <c r="E63" s="121" t="n">
        <v>-1.079</v>
      </c>
      <c r="F63" s="121" t="n">
        <v>-9.44</v>
      </c>
      <c r="G63" s="121"/>
      <c r="H63" s="67" t="n">
        <v>-9.7</v>
      </c>
      <c r="I63" s="64"/>
      <c r="J63" s="64"/>
      <c r="K63" s="64"/>
      <c r="L63" s="64"/>
      <c r="M63" s="67"/>
      <c r="N63" s="64"/>
      <c r="O63" s="64"/>
      <c r="P63" s="64"/>
      <c r="Q63" s="64"/>
      <c r="R63" s="67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5" hidden="true" customHeight="false" outlineLevel="1" collapsed="false">
      <c r="A64" s="69"/>
      <c r="B64" s="67"/>
      <c r="C64" s="67"/>
      <c r="D64" s="119"/>
      <c r="E64" s="119"/>
      <c r="F64" s="119"/>
      <c r="G64" s="119"/>
      <c r="H64" s="67"/>
      <c r="I64" s="64"/>
      <c r="J64" s="64"/>
      <c r="K64" s="64"/>
      <c r="L64" s="64"/>
      <c r="M64" s="67"/>
      <c r="N64" s="64"/>
      <c r="O64" s="64"/>
      <c r="P64" s="64"/>
      <c r="Q64" s="64"/>
      <c r="R64" s="67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5" hidden="false" customHeight="false" outlineLevel="0" collapsed="false">
      <c r="A65" s="69" t="s">
        <v>41</v>
      </c>
      <c r="B65" s="72" t="n">
        <f aca="false">B7</f>
        <v>400</v>
      </c>
      <c r="C65" s="72" t="n">
        <f aca="false">C7</f>
        <v>507.6</v>
      </c>
      <c r="D65" s="117" t="n">
        <f aca="false">D7</f>
        <v>92.639</v>
      </c>
      <c r="E65" s="117" t="n">
        <f aca="false">E7-D7</f>
        <v>261.736</v>
      </c>
      <c r="F65" s="117" t="n">
        <f aca="false">F7-E7</f>
        <v>127.577</v>
      </c>
      <c r="G65" s="123" t="n">
        <f aca="false">H65-SUM(D65:F65)</f>
        <v>109.248</v>
      </c>
      <c r="H65" s="72" t="n">
        <f aca="false">H7</f>
        <v>591.2</v>
      </c>
      <c r="I65" s="68" t="n">
        <f aca="false">'P&amp;L'!I35</f>
        <v>122.172385731046</v>
      </c>
      <c r="J65" s="68" t="n">
        <f aca="false">'P&amp;L'!J35</f>
        <v>121.159237170843</v>
      </c>
      <c r="K65" s="68" t="n">
        <f aca="false">'P&amp;L'!K35</f>
        <v>125.923123400791</v>
      </c>
      <c r="L65" s="68" t="n">
        <f aca="false">'P&amp;L'!L35</f>
        <v>122.520628590884</v>
      </c>
      <c r="M65" s="72" t="n">
        <f aca="false">SUM(I65:L65)</f>
        <v>491.775374893563</v>
      </c>
      <c r="N65" s="68" t="n">
        <f aca="false">'P&amp;L'!N35</f>
        <v>134.417249917675</v>
      </c>
      <c r="O65" s="68" t="n">
        <f aca="false">'P&amp;L'!O35</f>
        <v>133.762036667362</v>
      </c>
      <c r="P65" s="68" t="n">
        <f aca="false">'P&amp;L'!P35</f>
        <v>138.839149719536</v>
      </c>
      <c r="Q65" s="68" t="n">
        <f aca="false">'P&amp;L'!Q35</f>
        <v>135.260122489956</v>
      </c>
      <c r="R65" s="72" t="n">
        <f aca="false">SUM(N65:Q65)</f>
        <v>542.27855879453</v>
      </c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5" hidden="false" customHeight="false" outlineLevel="0" collapsed="false">
      <c r="A66" s="69" t="s">
        <v>103</v>
      </c>
      <c r="B66" s="72" t="n">
        <f aca="false">B8</f>
        <v>86.5</v>
      </c>
      <c r="C66" s="72" t="n">
        <f aca="false">C8</f>
        <v>120.6</v>
      </c>
      <c r="D66" s="117" t="n">
        <f aca="false">D8</f>
        <v>38.874</v>
      </c>
      <c r="E66" s="117" t="n">
        <f aca="false">E8-D8</f>
        <v>29.457</v>
      </c>
      <c r="F66" s="117" t="n">
        <f aca="false">F8-E8</f>
        <v>29.501</v>
      </c>
      <c r="G66" s="123" t="n">
        <f aca="false">H66-SUM(D66:F66)</f>
        <v>28.368</v>
      </c>
      <c r="H66" s="72" t="n">
        <f aca="false">H8</f>
        <v>126.2</v>
      </c>
      <c r="I66" s="68" t="n">
        <f aca="false">'P&amp;L'!I17</f>
        <v>31.75</v>
      </c>
      <c r="J66" s="68" t="n">
        <f aca="false">'P&amp;L'!J17</f>
        <v>31.4325</v>
      </c>
      <c r="K66" s="68" t="n">
        <f aca="false">'P&amp;L'!K17</f>
        <v>31.118175</v>
      </c>
      <c r="L66" s="68" t="n">
        <f aca="false">'P&amp;L'!L17</f>
        <v>30.80699325</v>
      </c>
      <c r="M66" s="72" t="n">
        <f aca="false">SUM(I66:L66)</f>
        <v>125.10766825</v>
      </c>
      <c r="N66" s="68" t="n">
        <f aca="false">'P&amp;L'!N17</f>
        <v>30.1625</v>
      </c>
      <c r="O66" s="68" t="n">
        <f aca="false">'P&amp;L'!O17</f>
        <v>29.860875</v>
      </c>
      <c r="P66" s="68" t="n">
        <f aca="false">'P&amp;L'!P17</f>
        <v>29.56226625</v>
      </c>
      <c r="Q66" s="68" t="n">
        <f aca="false">'P&amp;L'!Q17</f>
        <v>29.2666435875</v>
      </c>
      <c r="R66" s="72" t="n">
        <f aca="false">SUM(N66:Q66)</f>
        <v>118.8522848375</v>
      </c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5" hidden="false" customHeight="false" outlineLevel="0" collapsed="false">
      <c r="A67" s="69" t="s">
        <v>104</v>
      </c>
      <c r="B67" s="72" t="n">
        <f aca="false">B9</f>
        <v>57</v>
      </c>
      <c r="C67" s="72" t="n">
        <f aca="false">C9</f>
        <v>94.8</v>
      </c>
      <c r="D67" s="117" t="n">
        <f aca="false">D9</f>
        <v>29.775</v>
      </c>
      <c r="E67" s="117" t="n">
        <f aca="false">E9-D9</f>
        <v>23.806</v>
      </c>
      <c r="F67" s="117" t="n">
        <f aca="false">F9-E9</f>
        <v>22.678</v>
      </c>
      <c r="G67" s="123" t="n">
        <f aca="false">H67-SUM(D67:F67)</f>
        <v>22.141</v>
      </c>
      <c r="H67" s="72" t="n">
        <f aca="false">H9</f>
        <v>98.4</v>
      </c>
      <c r="I67" s="68" t="n">
        <f aca="false">'P&amp;L'!I19</f>
        <v>22.025</v>
      </c>
      <c r="J67" s="68" t="n">
        <f aca="false">'P&amp;L'!J19</f>
        <v>22.025</v>
      </c>
      <c r="K67" s="68" t="n">
        <f aca="false">'P&amp;L'!K19</f>
        <v>22.025</v>
      </c>
      <c r="L67" s="68" t="n">
        <f aca="false">'P&amp;L'!L19</f>
        <v>22.025</v>
      </c>
      <c r="M67" s="72" t="n">
        <f aca="false">SUM(I67:L67)</f>
        <v>88.1</v>
      </c>
      <c r="N67" s="68" t="n">
        <f aca="false">'P&amp;L'!N19</f>
        <v>22</v>
      </c>
      <c r="O67" s="68" t="n">
        <f aca="false">'P&amp;L'!O19</f>
        <v>22</v>
      </c>
      <c r="P67" s="68" t="n">
        <f aca="false">'P&amp;L'!P19</f>
        <v>22</v>
      </c>
      <c r="Q67" s="68" t="n">
        <f aca="false">'P&amp;L'!Q19</f>
        <v>22</v>
      </c>
      <c r="R67" s="72" t="n">
        <f aca="false">SUM(N67:Q67)</f>
        <v>88</v>
      </c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5" hidden="false" customHeight="false" outlineLevel="0" collapsed="false">
      <c r="A68" s="69" t="s">
        <v>105</v>
      </c>
      <c r="B68" s="72" t="n">
        <f aca="false">B10</f>
        <v>2.6</v>
      </c>
      <c r="C68" s="72" t="n">
        <f aca="false">C10</f>
        <v>12.9</v>
      </c>
      <c r="D68" s="117" t="n">
        <f aca="false">D10</f>
        <v>1.128</v>
      </c>
      <c r="E68" s="117" t="n">
        <f aca="false">E10-D10</f>
        <v>1.344</v>
      </c>
      <c r="F68" s="117" t="n">
        <f aca="false">F10-E10</f>
        <v>1.527</v>
      </c>
      <c r="G68" s="123" t="n">
        <f aca="false">H68-SUM(D68:F68)</f>
        <v>1.001</v>
      </c>
      <c r="H68" s="72" t="n">
        <f aca="false">H10</f>
        <v>5</v>
      </c>
      <c r="I68" s="75" t="n">
        <f aca="false">D68-0.2</f>
        <v>0.928</v>
      </c>
      <c r="J68" s="75" t="n">
        <f aca="false">E68-0.2</f>
        <v>1.144</v>
      </c>
      <c r="K68" s="75" t="n">
        <f aca="false">F68-0.2</f>
        <v>1.327</v>
      </c>
      <c r="L68" s="75" t="n">
        <f aca="false">G68-0.2</f>
        <v>0.800999999999999</v>
      </c>
      <c r="M68" s="72" t="n">
        <f aca="false">SUM(I68:L68)</f>
        <v>4.2</v>
      </c>
      <c r="N68" s="75" t="n">
        <f aca="false">I68-0.2</f>
        <v>0.728</v>
      </c>
      <c r="O68" s="75" t="n">
        <f aca="false">J68-0.2</f>
        <v>0.944</v>
      </c>
      <c r="P68" s="75" t="n">
        <f aca="false">K68-0.2</f>
        <v>1.127</v>
      </c>
      <c r="Q68" s="75" t="n">
        <f aca="false">L68-0.2</f>
        <v>0.601</v>
      </c>
      <c r="R68" s="72" t="n">
        <f aca="false">SUM(N68:Q68)</f>
        <v>3.4</v>
      </c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5" hidden="false" customHeight="false" outlineLevel="0" collapsed="false">
      <c r="A69" s="69" t="s">
        <v>106</v>
      </c>
      <c r="B69" s="72" t="n">
        <f aca="false">B11</f>
        <v>1.8</v>
      </c>
      <c r="C69" s="72" t="n">
        <f aca="false">C11</f>
        <v>1.3</v>
      </c>
      <c r="D69" s="117" t="n">
        <f aca="false">D11</f>
        <v>0.518</v>
      </c>
      <c r="E69" s="117" t="n">
        <f aca="false">E11-D11</f>
        <v>0.809</v>
      </c>
      <c r="F69" s="117" t="n">
        <f aca="false">F11-E11</f>
        <v>0.156</v>
      </c>
      <c r="G69" s="123" t="n">
        <f aca="false">H69-SUM(D69:F69)</f>
        <v>0.917</v>
      </c>
      <c r="H69" s="72" t="n">
        <f aca="false">H11</f>
        <v>2.4</v>
      </c>
      <c r="I69" s="75" t="n">
        <f aca="false">D69*(1+0.1)</f>
        <v>0.5698</v>
      </c>
      <c r="J69" s="75" t="n">
        <f aca="false">E69*(1+0.1)</f>
        <v>0.8899</v>
      </c>
      <c r="K69" s="75" t="n">
        <f aca="false">F69*(1+0.1)</f>
        <v>0.1716</v>
      </c>
      <c r="L69" s="75" t="n">
        <f aca="false">G69*(1+0.1)</f>
        <v>1.0087</v>
      </c>
      <c r="M69" s="72" t="n">
        <f aca="false">SUM(I69:L69)</f>
        <v>2.64</v>
      </c>
      <c r="N69" s="75" t="n">
        <f aca="false">I69*(1+0.1)</f>
        <v>0.62678</v>
      </c>
      <c r="O69" s="75" t="n">
        <f aca="false">J69*(1+0.1)</f>
        <v>0.97889</v>
      </c>
      <c r="P69" s="75" t="n">
        <f aca="false">K69*(1+0.1)</f>
        <v>0.18876</v>
      </c>
      <c r="Q69" s="75" t="n">
        <f aca="false">L69*(1+0.1)</f>
        <v>1.10957</v>
      </c>
      <c r="R69" s="72" t="n">
        <f aca="false">SUM(N69:Q69)</f>
        <v>2.904</v>
      </c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5" hidden="false" customHeight="false" outlineLevel="0" collapsed="false">
      <c r="A70" s="69" t="s">
        <v>107</v>
      </c>
      <c r="B70" s="72" t="n">
        <f aca="false">B12</f>
        <v>15.3</v>
      </c>
      <c r="C70" s="72" t="n">
        <f aca="false">C12</f>
        <v>14.1</v>
      </c>
      <c r="D70" s="117" t="n">
        <f aca="false">D12</f>
        <v>4.286</v>
      </c>
      <c r="E70" s="117" t="n">
        <f aca="false">E12-D12</f>
        <v>3.928</v>
      </c>
      <c r="F70" s="117" t="n">
        <f aca="false">F12-E12</f>
        <v>3.172</v>
      </c>
      <c r="G70" s="123" t="n">
        <f aca="false">H70-SUM(D70:F70)</f>
        <v>3.114</v>
      </c>
      <c r="H70" s="72" t="n">
        <f aca="false">H12</f>
        <v>14.5</v>
      </c>
      <c r="I70" s="75" t="n">
        <f aca="false">D70*(1+0.1)</f>
        <v>4.7146</v>
      </c>
      <c r="J70" s="75" t="n">
        <f aca="false">E70*(1+0.1)</f>
        <v>4.3208</v>
      </c>
      <c r="K70" s="75" t="n">
        <f aca="false">F70*(1+0.1)</f>
        <v>3.4892</v>
      </c>
      <c r="L70" s="75" t="n">
        <f aca="false">G70*(1+0.1)</f>
        <v>3.4254</v>
      </c>
      <c r="M70" s="72" t="n">
        <f aca="false">SUM(I70:L70)</f>
        <v>15.95</v>
      </c>
      <c r="N70" s="75" t="n">
        <f aca="false">I70*(1+0.1)</f>
        <v>5.18606</v>
      </c>
      <c r="O70" s="75" t="n">
        <f aca="false">J70*(1+0.1)</f>
        <v>4.75288</v>
      </c>
      <c r="P70" s="75" t="n">
        <f aca="false">K70*(1+0.1)</f>
        <v>3.83812</v>
      </c>
      <c r="Q70" s="75" t="n">
        <f aca="false">L70*(1+0.1)</f>
        <v>3.76794</v>
      </c>
      <c r="R70" s="72" t="n">
        <f aca="false">SUM(N70:Q70)</f>
        <v>17.545</v>
      </c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5" hidden="false" customHeight="false" outlineLevel="0" collapsed="false">
      <c r="A71" s="69" t="s">
        <v>108</v>
      </c>
      <c r="B71" s="72" t="n">
        <f aca="false">B13</f>
        <v>20.3</v>
      </c>
      <c r="C71" s="72" t="n">
        <f aca="false">C13</f>
        <v>30.5</v>
      </c>
      <c r="D71" s="117" t="n">
        <f aca="false">D13</f>
        <v>5.547</v>
      </c>
      <c r="E71" s="117" t="n">
        <f aca="false">E13-D13</f>
        <v>10.921</v>
      </c>
      <c r="F71" s="117" t="n">
        <f aca="false">F13-E13</f>
        <v>7.354</v>
      </c>
      <c r="G71" s="123" t="n">
        <f aca="false">H71-SUM(D71:F71)</f>
        <v>6.178</v>
      </c>
      <c r="H71" s="72" t="n">
        <f aca="false">H13</f>
        <v>30</v>
      </c>
      <c r="I71" s="75" t="n">
        <f aca="false">D71*(1+0.06)</f>
        <v>5.87982</v>
      </c>
      <c r="J71" s="75" t="n">
        <f aca="false">E71*(1+0.06)</f>
        <v>11.57626</v>
      </c>
      <c r="K71" s="75" t="n">
        <f aca="false">F71*(1+0.06)</f>
        <v>7.79524</v>
      </c>
      <c r="L71" s="75" t="n">
        <f aca="false">G71*(1+0.06)</f>
        <v>6.54868</v>
      </c>
      <c r="M71" s="72" t="n">
        <f aca="false">SUM(I71:L71)</f>
        <v>31.8</v>
      </c>
      <c r="N71" s="75" t="n">
        <f aca="false">I71*(1+0.06)</f>
        <v>6.2326092</v>
      </c>
      <c r="O71" s="75" t="n">
        <f aca="false">J71*(1+0.06)</f>
        <v>12.2708356</v>
      </c>
      <c r="P71" s="75" t="n">
        <f aca="false">K71*(1+0.06)</f>
        <v>8.2629544</v>
      </c>
      <c r="Q71" s="75" t="n">
        <f aca="false">L71*(1+0.06)</f>
        <v>6.9416008</v>
      </c>
      <c r="R71" s="72" t="n">
        <f aca="false">SUM(N71:Q71)</f>
        <v>33.708</v>
      </c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5" hidden="false" customHeight="false" outlineLevel="0" collapsed="false">
      <c r="A72" s="69" t="s">
        <v>34</v>
      </c>
      <c r="B72" s="72" t="n">
        <f aca="false">B14</f>
        <v>0</v>
      </c>
      <c r="C72" s="72" t="n">
        <f aca="false">C14</f>
        <v>-85.2</v>
      </c>
      <c r="D72" s="117" t="n">
        <f aca="false">D14</f>
        <v>0</v>
      </c>
      <c r="E72" s="117" t="n">
        <f aca="false">E14-D14</f>
        <v>0</v>
      </c>
      <c r="F72" s="117" t="n">
        <f aca="false">F14-E14</f>
        <v>0</v>
      </c>
      <c r="G72" s="123" t="n">
        <f aca="false">H72-SUM(D72:F72)</f>
        <v>0</v>
      </c>
      <c r="H72" s="72" t="n">
        <f aca="false">H14</f>
        <v>0</v>
      </c>
      <c r="I72" s="75" t="n">
        <f aca="false">0</f>
        <v>0</v>
      </c>
      <c r="J72" s="75" t="n">
        <f aca="false">I72</f>
        <v>0</v>
      </c>
      <c r="K72" s="75" t="n">
        <f aca="false">J72</f>
        <v>0</v>
      </c>
      <c r="L72" s="75" t="n">
        <f aca="false">K72</f>
        <v>0</v>
      </c>
      <c r="M72" s="72" t="n">
        <f aca="false">SUM(I72:L72)</f>
        <v>0</v>
      </c>
      <c r="N72" s="75" t="n">
        <f aca="false">L72</f>
        <v>0</v>
      </c>
      <c r="O72" s="75" t="n">
        <f aca="false">M72</f>
        <v>0</v>
      </c>
      <c r="P72" s="75" t="n">
        <f aca="false">N72</f>
        <v>0</v>
      </c>
      <c r="Q72" s="75" t="n">
        <f aca="false">O72</f>
        <v>0</v>
      </c>
      <c r="R72" s="72" t="n">
        <f aca="false">SUM(N72:Q72)</f>
        <v>0</v>
      </c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5" hidden="false" customHeight="false" outlineLevel="0" collapsed="false">
      <c r="A73" s="69" t="s">
        <v>109</v>
      </c>
      <c r="B73" s="72" t="n">
        <f aca="false">B15</f>
        <v>-65.4</v>
      </c>
      <c r="C73" s="72" t="n">
        <f aca="false">C15</f>
        <v>0</v>
      </c>
      <c r="D73" s="117" t="n">
        <f aca="false">D15</f>
        <v>0</v>
      </c>
      <c r="E73" s="117" t="n">
        <f aca="false">E15-D15</f>
        <v>-269.385</v>
      </c>
      <c r="F73" s="117" t="n">
        <f aca="false">F15-E15</f>
        <v>0</v>
      </c>
      <c r="G73" s="123" t="n">
        <f aca="false">H73-SUM(D73:F73)</f>
        <v>3.48500000000001</v>
      </c>
      <c r="H73" s="72" t="n">
        <f aca="false">H15</f>
        <v>-265.9</v>
      </c>
      <c r="I73" s="75" t="n">
        <f aca="false">0</f>
        <v>0</v>
      </c>
      <c r="J73" s="75" t="n">
        <f aca="false">I73</f>
        <v>0</v>
      </c>
      <c r="K73" s="75" t="n">
        <f aca="false">J73</f>
        <v>0</v>
      </c>
      <c r="L73" s="75" t="n">
        <f aca="false">K73</f>
        <v>0</v>
      </c>
      <c r="M73" s="72" t="n">
        <f aca="false">SUM(I73:L73)</f>
        <v>0</v>
      </c>
      <c r="N73" s="75" t="n">
        <f aca="false">L73</f>
        <v>0</v>
      </c>
      <c r="O73" s="75" t="n">
        <f aca="false">M73</f>
        <v>0</v>
      </c>
      <c r="P73" s="75" t="n">
        <f aca="false">N73</f>
        <v>0</v>
      </c>
      <c r="Q73" s="75" t="n">
        <f aca="false">O73</f>
        <v>0</v>
      </c>
      <c r="R73" s="72" t="n">
        <f aca="false">SUM(N73:Q73)</f>
        <v>0</v>
      </c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5" hidden="false" customHeight="false" outlineLevel="0" collapsed="false">
      <c r="A74" s="69" t="s">
        <v>110</v>
      </c>
      <c r="B74" s="72" t="n">
        <f aca="false">B16</f>
        <v>-0.3</v>
      </c>
      <c r="C74" s="72" t="n">
        <f aca="false">C16</f>
        <v>0.2</v>
      </c>
      <c r="D74" s="117" t="n">
        <f aca="false">D16</f>
        <v>0.19</v>
      </c>
      <c r="E74" s="117" t="n">
        <f aca="false">E16-D16</f>
        <v>0.084</v>
      </c>
      <c r="F74" s="117" t="n">
        <f aca="false">F16-E16</f>
        <v>0.037</v>
      </c>
      <c r="G74" s="123" t="n">
        <f aca="false">H74-SUM(D74:F74)</f>
        <v>0.189</v>
      </c>
      <c r="H74" s="72" t="n">
        <f aca="false">H16</f>
        <v>0.5</v>
      </c>
      <c r="I74" s="75" t="n">
        <f aca="false">0</f>
        <v>0</v>
      </c>
      <c r="J74" s="75" t="n">
        <f aca="false">I74</f>
        <v>0</v>
      </c>
      <c r="K74" s="75" t="n">
        <f aca="false">J74</f>
        <v>0</v>
      </c>
      <c r="L74" s="75" t="n">
        <f aca="false">K74</f>
        <v>0</v>
      </c>
      <c r="M74" s="72" t="n">
        <f aca="false">SUM(I74:L74)</f>
        <v>0</v>
      </c>
      <c r="N74" s="75" t="n">
        <f aca="false">L74</f>
        <v>0</v>
      </c>
      <c r="O74" s="75" t="n">
        <f aca="false">M74</f>
        <v>0</v>
      </c>
      <c r="P74" s="75" t="n">
        <f aca="false">N74</f>
        <v>0</v>
      </c>
      <c r="Q74" s="75" t="n">
        <f aca="false">O74</f>
        <v>0</v>
      </c>
      <c r="R74" s="72" t="n">
        <f aca="false">SUM(N74:Q74)</f>
        <v>0</v>
      </c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5" hidden="false" customHeight="false" outlineLevel="0" collapsed="false">
      <c r="A75" s="69" t="s">
        <v>111</v>
      </c>
      <c r="B75" s="72" t="n">
        <f aca="false">B17</f>
        <v>0</v>
      </c>
      <c r="C75" s="72" t="n">
        <f aca="false">C17</f>
        <v>0</v>
      </c>
      <c r="D75" s="117" t="n">
        <f aca="false">D17</f>
        <v>0</v>
      </c>
      <c r="E75" s="117" t="n">
        <f aca="false">E17-D17</f>
        <v>0</v>
      </c>
      <c r="F75" s="117" t="n">
        <f aca="false">F17-E17</f>
        <v>-1.464</v>
      </c>
      <c r="G75" s="123" t="n">
        <f aca="false">H75-SUM(D75:F75)</f>
        <v>-0.036</v>
      </c>
      <c r="H75" s="72" t="n">
        <f aca="false">H17</f>
        <v>-1.5</v>
      </c>
      <c r="I75" s="75" t="n">
        <f aca="false">0</f>
        <v>0</v>
      </c>
      <c r="J75" s="75" t="n">
        <f aca="false">I75</f>
        <v>0</v>
      </c>
      <c r="K75" s="75" t="n">
        <f aca="false">J75</f>
        <v>0</v>
      </c>
      <c r="L75" s="75" t="n">
        <f aca="false">K75</f>
        <v>0</v>
      </c>
      <c r="M75" s="72" t="n">
        <f aca="false">SUM(I75:L75)</f>
        <v>0</v>
      </c>
      <c r="N75" s="75" t="n">
        <f aca="false">L75</f>
        <v>0</v>
      </c>
      <c r="O75" s="75" t="n">
        <f aca="false">M75</f>
        <v>0</v>
      </c>
      <c r="P75" s="75" t="n">
        <f aca="false">N75</f>
        <v>0</v>
      </c>
      <c r="Q75" s="75" t="n">
        <f aca="false">O75</f>
        <v>0</v>
      </c>
      <c r="R75" s="72" t="n">
        <f aca="false">SUM(N75:Q75)</f>
        <v>0</v>
      </c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5" hidden="false" customHeight="false" outlineLevel="0" collapsed="false">
      <c r="A76" s="69" t="s">
        <v>112</v>
      </c>
      <c r="B76" s="72" t="n">
        <f aca="false">B18</f>
        <v>0</v>
      </c>
      <c r="C76" s="72" t="n">
        <f aca="false">C18</f>
        <v>-15.6</v>
      </c>
      <c r="D76" s="117" t="n">
        <f aca="false">D18</f>
        <v>0</v>
      </c>
      <c r="E76" s="117" t="n">
        <f aca="false">E18-D18</f>
        <v>0</v>
      </c>
      <c r="F76" s="117" t="n">
        <f aca="false">F18-E18</f>
        <v>0</v>
      </c>
      <c r="G76" s="123" t="n">
        <f aca="false">H76-SUM(D76:F76)</f>
        <v>0</v>
      </c>
      <c r="H76" s="72" t="n">
        <f aca="false">H18</f>
        <v>0</v>
      </c>
      <c r="I76" s="75" t="n">
        <f aca="false">0</f>
        <v>0</v>
      </c>
      <c r="J76" s="75" t="n">
        <f aca="false">I76</f>
        <v>0</v>
      </c>
      <c r="K76" s="75" t="n">
        <f aca="false">J76</f>
        <v>0</v>
      </c>
      <c r="L76" s="75" t="n">
        <f aca="false">K76</f>
        <v>0</v>
      </c>
      <c r="M76" s="72" t="n">
        <f aca="false">SUM(I76:L76)</f>
        <v>0</v>
      </c>
      <c r="N76" s="75" t="n">
        <f aca="false">L76</f>
        <v>0</v>
      </c>
      <c r="O76" s="75" t="n">
        <f aca="false">M76</f>
        <v>0</v>
      </c>
      <c r="P76" s="75" t="n">
        <f aca="false">N76</f>
        <v>0</v>
      </c>
      <c r="Q76" s="75" t="n">
        <f aca="false">O76</f>
        <v>0</v>
      </c>
      <c r="R76" s="72" t="n">
        <f aca="false">SUM(N76:Q76)</f>
        <v>0</v>
      </c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5" hidden="false" customHeight="false" outlineLevel="0" collapsed="false">
      <c r="A77" s="69" t="s">
        <v>113</v>
      </c>
      <c r="B77" s="72" t="n">
        <f aca="false">B19</f>
        <v>24.6</v>
      </c>
      <c r="C77" s="72" t="n">
        <f aca="false">C19</f>
        <v>-4.1</v>
      </c>
      <c r="D77" s="117" t="n">
        <f aca="false">D19</f>
        <v>17.807</v>
      </c>
      <c r="E77" s="117" t="n">
        <f aca="false">E19-D19</f>
        <v>-11.684</v>
      </c>
      <c r="F77" s="117" t="n">
        <f aca="false">F19-E19</f>
        <v>-7.856</v>
      </c>
      <c r="G77" s="123" t="n">
        <f aca="false">H77-SUM(D77:F77)</f>
        <v>16.533</v>
      </c>
      <c r="H77" s="72" t="n">
        <f aca="false">H19</f>
        <v>14.8</v>
      </c>
      <c r="I77" s="71" t="n">
        <f aca="false">(BS!I20-BS!H20)+(BS!I35-BS!H35)</f>
        <v>-11.29188</v>
      </c>
      <c r="J77" s="71" t="n">
        <f aca="false">(BS!J20-BS!I20)+(BS!J35-BS!I35)</f>
        <v>4.36187999999999</v>
      </c>
      <c r="K77" s="71" t="n">
        <f aca="false">(BS!K20-BS!J20)+(BS!K35-BS!J35)</f>
        <v>-0.00851999999997588</v>
      </c>
      <c r="L77" s="71" t="n">
        <f aca="false">(BS!L20-BS!K20)+(BS!L35-BS!K35)</f>
        <v>5.13198000000006</v>
      </c>
      <c r="M77" s="70" t="n">
        <f aca="false">SUM(I77:L77)</f>
        <v>-1.80653999999993</v>
      </c>
      <c r="N77" s="71" t="n">
        <f aca="false">(BS!N20-BS!M20)+(BS!N35-BS!M35)</f>
        <v>3.56413150079999</v>
      </c>
      <c r="O77" s="71" t="n">
        <f aca="false">(BS!O20-BS!N20)+(BS!O35-BS!N35)</f>
        <v>5.34875824319994</v>
      </c>
      <c r="P77" s="71" t="n">
        <f aca="false">(BS!P20-BS!O20)+(BS!P35-BS!O35)</f>
        <v>0.0909339231999411</v>
      </c>
      <c r="Q77" s="71" t="n">
        <f aca="false">(BS!Q20-BS!P20)+(BS!Q35-BS!P35)</f>
        <v>5.41835198720014</v>
      </c>
      <c r="R77" s="70" t="n">
        <f aca="false">SUM(N77:Q77)</f>
        <v>14.4221756544</v>
      </c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5" hidden="false" customHeight="false" outlineLevel="0" collapsed="false">
      <c r="A78" s="69" t="s">
        <v>114</v>
      </c>
      <c r="B78" s="72" t="n">
        <f aca="false">B20</f>
        <v>1</v>
      </c>
      <c r="C78" s="72" t="n">
        <f aca="false">C20</f>
        <v>0.4</v>
      </c>
      <c r="D78" s="117" t="n">
        <f aca="false">D20</f>
        <v>-0.093</v>
      </c>
      <c r="E78" s="117" t="n">
        <f aca="false">E20-D20</f>
        <v>0.904</v>
      </c>
      <c r="F78" s="117" t="n">
        <f aca="false">F20-E20</f>
        <v>0.04</v>
      </c>
      <c r="G78" s="123" t="n">
        <f aca="false">H78-SUM(D78:F78)</f>
        <v>0.149</v>
      </c>
      <c r="H78" s="72" t="n">
        <f aca="false">H20</f>
        <v>1</v>
      </c>
      <c r="I78" s="75" t="n">
        <f aca="false">0</f>
        <v>0</v>
      </c>
      <c r="J78" s="75" t="n">
        <f aca="false">I78</f>
        <v>0</v>
      </c>
      <c r="K78" s="75" t="n">
        <f aca="false">J78</f>
        <v>0</v>
      </c>
      <c r="L78" s="75" t="n">
        <f aca="false">K78</f>
        <v>0</v>
      </c>
      <c r="M78" s="72" t="n">
        <f aca="false">SUM(I78:L78)</f>
        <v>0</v>
      </c>
      <c r="N78" s="75" t="n">
        <f aca="false">L78</f>
        <v>0</v>
      </c>
      <c r="O78" s="75" t="n">
        <f aca="false">M78</f>
        <v>0</v>
      </c>
      <c r="P78" s="75" t="n">
        <f aca="false">N78</f>
        <v>0</v>
      </c>
      <c r="Q78" s="75" t="n">
        <f aca="false">O78</f>
        <v>0</v>
      </c>
      <c r="R78" s="72" t="n">
        <f aca="false">SUM(N78:Q78)</f>
        <v>0</v>
      </c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5" hidden="false" customHeight="false" outlineLevel="0" collapsed="false">
      <c r="A79" s="69" t="s">
        <v>115</v>
      </c>
      <c r="B79" s="72" t="n">
        <f aca="false">B21</f>
        <v>-22.6</v>
      </c>
      <c r="C79" s="72" t="n">
        <f aca="false">C21</f>
        <v>-40.1</v>
      </c>
      <c r="D79" s="117" t="n">
        <f aca="false">D21</f>
        <v>0</v>
      </c>
      <c r="E79" s="117" t="n">
        <f aca="false">E21-D21</f>
        <v>-6.57</v>
      </c>
      <c r="F79" s="117" t="n">
        <f aca="false">F21-E21</f>
        <v>-14.193</v>
      </c>
      <c r="G79" s="123" t="n">
        <f aca="false">H79-SUM(D79:F79)</f>
        <v>-10.637</v>
      </c>
      <c r="H79" s="72" t="n">
        <f aca="false">H21</f>
        <v>-31.4</v>
      </c>
      <c r="I79" s="75" t="n">
        <f aca="false">-25/4</f>
        <v>-6.25</v>
      </c>
      <c r="J79" s="75" t="n">
        <f aca="false">I79</f>
        <v>-6.25</v>
      </c>
      <c r="K79" s="75" t="n">
        <f aca="false">J79</f>
        <v>-6.25</v>
      </c>
      <c r="L79" s="75" t="n">
        <f aca="false">K79</f>
        <v>-6.25</v>
      </c>
      <c r="M79" s="72" t="n">
        <f aca="false">SUM(I79:L79)</f>
        <v>-25</v>
      </c>
      <c r="N79" s="75" t="n">
        <f aca="false">-25/4</f>
        <v>-6.25</v>
      </c>
      <c r="O79" s="75" t="n">
        <f aca="false">N79</f>
        <v>-6.25</v>
      </c>
      <c r="P79" s="75" t="n">
        <f aca="false">O79</f>
        <v>-6.25</v>
      </c>
      <c r="Q79" s="75" t="n">
        <f aca="false">P79</f>
        <v>-6.25</v>
      </c>
      <c r="R79" s="72" t="n">
        <f aca="false">SUM(N79:Q79)</f>
        <v>-25</v>
      </c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5" hidden="false" customHeight="false" outlineLevel="0" collapsed="false">
      <c r="A80" s="69" t="s">
        <v>116</v>
      </c>
      <c r="B80" s="72" t="n">
        <f aca="false">B22</f>
        <v>0</v>
      </c>
      <c r="C80" s="72" t="n">
        <f aca="false">C22</f>
        <v>0.5</v>
      </c>
      <c r="D80" s="117" t="n">
        <f aca="false">D22</f>
        <v>0</v>
      </c>
      <c r="E80" s="117" t="n">
        <f aca="false">E22-D22</f>
        <v>0</v>
      </c>
      <c r="F80" s="117" t="n">
        <f aca="false">F22-E22</f>
        <v>0</v>
      </c>
      <c r="G80" s="123" t="n">
        <f aca="false">H80-SUM(D80:F80)</f>
        <v>0</v>
      </c>
      <c r="H80" s="72" t="n">
        <f aca="false">H22</f>
        <v>0</v>
      </c>
      <c r="I80" s="75" t="n">
        <f aca="false">0</f>
        <v>0</v>
      </c>
      <c r="J80" s="75" t="n">
        <f aca="false">I80</f>
        <v>0</v>
      </c>
      <c r="K80" s="75" t="n">
        <f aca="false">J80</f>
        <v>0</v>
      </c>
      <c r="L80" s="75" t="n">
        <f aca="false">K80</f>
        <v>0</v>
      </c>
      <c r="M80" s="72" t="n">
        <f aca="false">SUM(I80:L80)</f>
        <v>0</v>
      </c>
      <c r="N80" s="75" t="n">
        <f aca="false">L80</f>
        <v>0</v>
      </c>
      <c r="O80" s="75" t="n">
        <f aca="false">M80</f>
        <v>0</v>
      </c>
      <c r="P80" s="75" t="n">
        <f aca="false">N80</f>
        <v>0</v>
      </c>
      <c r="Q80" s="75" t="n">
        <f aca="false">O80</f>
        <v>0</v>
      </c>
      <c r="R80" s="72" t="n">
        <f aca="false">SUM(N80:Q80)</f>
        <v>0</v>
      </c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5" hidden="false" customHeight="false" outlineLevel="0" collapsed="false">
      <c r="A81" s="76" t="s">
        <v>117</v>
      </c>
      <c r="B81" s="77" t="n">
        <f aca="false">SUM(B82:B88)</f>
        <v>-31.4</v>
      </c>
      <c r="C81" s="77" t="n">
        <f aca="false">SUM(C82:C88)</f>
        <v>-14.211</v>
      </c>
      <c r="D81" s="114" t="n">
        <f aca="false">SUM(D82:D88)</f>
        <v>113.208</v>
      </c>
      <c r="E81" s="114" t="n">
        <f aca="false">SUM(E82:E88)</f>
        <v>29.256</v>
      </c>
      <c r="F81" s="114" t="n">
        <f aca="false">SUM(F82:F88)</f>
        <v>-83.343</v>
      </c>
      <c r="G81" s="124" t="n">
        <f aca="false">SUM(G82:G88)</f>
        <v>-98.221</v>
      </c>
      <c r="H81" s="77" t="n">
        <f aca="false">SUM(H82:H88)</f>
        <v>-39.1</v>
      </c>
      <c r="I81" s="78" t="n">
        <f aca="false">SUM(I82:I88)</f>
        <v>191.855346899452</v>
      </c>
      <c r="J81" s="78" t="n">
        <f aca="false">SUM(J82:J88)</f>
        <v>9.69528622517164</v>
      </c>
      <c r="K81" s="78" t="n">
        <f aca="false">SUM(K82:K88)</f>
        <v>-75.066884287603</v>
      </c>
      <c r="L81" s="78" t="n">
        <f aca="false">SUM(L82:L88)</f>
        <v>-94.4401926480461</v>
      </c>
      <c r="M81" s="77" t="n">
        <f aca="false">SUM(M82:M88)</f>
        <v>32.0435561889745</v>
      </c>
      <c r="N81" s="78" t="n">
        <f aca="false">SUM(N82:N88)</f>
        <v>186.336281313023</v>
      </c>
      <c r="O81" s="78" t="n">
        <f aca="false">SUM(O82:O88)</f>
        <v>11.1625791324508</v>
      </c>
      <c r="P81" s="78" t="n">
        <f aca="false">SUM(P82:P88)</f>
        <v>-79.3967634362093</v>
      </c>
      <c r="Q81" s="78" t="n">
        <f aca="false">SUM(Q82:Q88)</f>
        <v>-99.8034345533009</v>
      </c>
      <c r="R81" s="77" t="n">
        <f aca="false">SUM(R82:R88)</f>
        <v>18.2986624559631</v>
      </c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5" hidden="false" customHeight="false" outlineLevel="0" collapsed="false">
      <c r="A82" s="69" t="s">
        <v>118</v>
      </c>
      <c r="B82" s="72" t="n">
        <f aca="false">B24</f>
        <v>-54.5</v>
      </c>
      <c r="C82" s="72" t="n">
        <f aca="false">C24</f>
        <v>-14.6</v>
      </c>
      <c r="D82" s="117" t="n">
        <f aca="false">D24</f>
        <v>-34.016</v>
      </c>
      <c r="E82" s="117" t="n">
        <f aca="false">E24-D24</f>
        <v>55.195</v>
      </c>
      <c r="F82" s="117" t="n">
        <f aca="false">F24-E24</f>
        <v>11.429</v>
      </c>
      <c r="G82" s="123" t="n">
        <f aca="false">H82-SUM(D82:F82)</f>
        <v>-38.308</v>
      </c>
      <c r="H82" s="72" t="n">
        <f aca="false">H24</f>
        <v>-5.7</v>
      </c>
      <c r="I82" s="68" t="n">
        <f aca="false">BS!H9-BS!I9</f>
        <v>-28.1054892648671</v>
      </c>
      <c r="J82" s="68" t="n">
        <f aca="false">BS!I9-BS!J9</f>
        <v>58.5132379704662</v>
      </c>
      <c r="K82" s="68" t="n">
        <f aca="false">BS!J9-BS!K9</f>
        <v>11.9178671606929</v>
      </c>
      <c r="L82" s="68" t="n">
        <f aca="false">BS!K9-BS!L9</f>
        <v>-35.5470160433321</v>
      </c>
      <c r="M82" s="72" t="n">
        <f aca="false">SUM(I82:L82)</f>
        <v>6.77859982295979</v>
      </c>
      <c r="N82" s="68" t="n">
        <f aca="false">BS!M9-BS!N9</f>
        <v>-40.3037678310784</v>
      </c>
      <c r="O82" s="68" t="n">
        <f aca="false">BS!N9-BS!O9</f>
        <v>61.3701096689734</v>
      </c>
      <c r="P82" s="68" t="n">
        <f aca="false">BS!O9-BS!P9</f>
        <v>12.5485805699928</v>
      </c>
      <c r="Q82" s="68" t="n">
        <f aca="false">BS!P9-BS!Q9</f>
        <v>-37.5052744247398</v>
      </c>
      <c r="R82" s="72" t="n">
        <f aca="false">SUM(N82:Q82)</f>
        <v>-3.89035201685192</v>
      </c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5" hidden="false" customHeight="false" outlineLevel="0" collapsed="false">
      <c r="A83" s="69" t="s">
        <v>119</v>
      </c>
      <c r="B83" s="72" t="n">
        <f aca="false">B25</f>
        <v>-9.6</v>
      </c>
      <c r="C83" s="72" t="n">
        <f aca="false">C25</f>
        <v>12</v>
      </c>
      <c r="D83" s="117" t="n">
        <f aca="false">D25</f>
        <v>4.088</v>
      </c>
      <c r="E83" s="117" t="n">
        <f aca="false">E25-D25</f>
        <v>-5.591</v>
      </c>
      <c r="F83" s="117" t="n">
        <f aca="false">F25-E25</f>
        <v>-13.55</v>
      </c>
      <c r="G83" s="123" t="n">
        <f aca="false">H83-SUM(D83:F83)</f>
        <v>-1.547</v>
      </c>
      <c r="H83" s="72" t="n">
        <f aca="false">H25</f>
        <v>-16.6</v>
      </c>
      <c r="I83" s="68" t="n">
        <f aca="false">BS!H10-BS!I10</f>
        <v>0.618792284798044</v>
      </c>
      <c r="J83" s="68" t="n">
        <f aca="false">BS!I10-BS!J10</f>
        <v>-0.0714679982236923</v>
      </c>
      <c r="K83" s="68" t="n">
        <f aca="false">BS!J10-BS!K10</f>
        <v>2.36575587210865</v>
      </c>
      <c r="L83" s="68" t="n">
        <f aca="false">BS!K10-BS!L10</f>
        <v>-0.237656364808274</v>
      </c>
      <c r="M83" s="72" t="n">
        <f aca="false">SUM(I83:L83)</f>
        <v>2.67542379387472</v>
      </c>
      <c r="N83" s="68" t="n">
        <f aca="false">BS!M10-BS!N10</f>
        <v>-1.45246026828399</v>
      </c>
      <c r="O83" s="68" t="n">
        <f aca="false">BS!N10-BS!O10</f>
        <v>-0.112588476328845</v>
      </c>
      <c r="P83" s="68" t="n">
        <f aca="false">BS!O10-BS!P10</f>
        <v>2.49673532188833</v>
      </c>
      <c r="Q83" s="68" t="n">
        <f aca="false">BS!P10-BS!Q10</f>
        <v>-0.219725514896041</v>
      </c>
      <c r="R83" s="72" t="n">
        <f aca="false">SUM(N83:Q83)</f>
        <v>0.711961062379451</v>
      </c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5" hidden="false" customHeight="false" outlineLevel="0" collapsed="false">
      <c r="A84" s="69" t="s">
        <v>120</v>
      </c>
      <c r="B84" s="72" t="n">
        <f aca="false">B26</f>
        <v>13.7</v>
      </c>
      <c r="C84" s="72" t="n">
        <f aca="false">C26</f>
        <v>51.6</v>
      </c>
      <c r="D84" s="117" t="n">
        <f aca="false">D26</f>
        <v>49.613</v>
      </c>
      <c r="E84" s="117" t="n">
        <f aca="false">E26-D26</f>
        <v>12.094</v>
      </c>
      <c r="F84" s="117" t="n">
        <f aca="false">F26-E26</f>
        <v>-16.449</v>
      </c>
      <c r="G84" s="123" t="n">
        <f aca="false">H84-SUM(D84:F84)</f>
        <v>-36.558</v>
      </c>
      <c r="H84" s="72" t="n">
        <f aca="false">H26</f>
        <v>8.7</v>
      </c>
      <c r="I84" s="68" t="n">
        <f aca="false">BS!H11-BS!I11</f>
        <v>42.3679148162371</v>
      </c>
      <c r="J84" s="68" t="n">
        <f aca="false">BS!I11-BS!J11</f>
        <v>2.97210115004831</v>
      </c>
      <c r="K84" s="68" t="n">
        <f aca="false">BS!J11-BS!K11</f>
        <v>-5.79239068798784</v>
      </c>
      <c r="L84" s="68" t="n">
        <f aca="false">BS!K11-BS!L11</f>
        <v>-40.1358630652171</v>
      </c>
      <c r="M84" s="72" t="n">
        <f aca="false">SUM(I84:L84)</f>
        <v>-0.588237786919592</v>
      </c>
      <c r="N84" s="68" t="n">
        <f aca="false">BS!M11-BS!N11</f>
        <v>44.7568621712456</v>
      </c>
      <c r="O84" s="68" t="n">
        <f aca="false">BS!N11-BS!O11</f>
        <v>3.16458507340785</v>
      </c>
      <c r="P84" s="68" t="n">
        <f aca="false">BS!O11-BS!P11</f>
        <v>-6.13451347016899</v>
      </c>
      <c r="Q84" s="68" t="n">
        <f aca="false">BS!P11-BS!Q11</f>
        <v>-42.4741796468019</v>
      </c>
      <c r="R84" s="72" t="n">
        <f aca="false">SUM(N84:Q84)</f>
        <v>-0.687245872317398</v>
      </c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5" hidden="false" customHeight="false" outlineLevel="0" collapsed="false">
      <c r="A85" s="69" t="s">
        <v>79</v>
      </c>
      <c r="B85" s="72" t="n">
        <f aca="false">B27</f>
        <v>12.7</v>
      </c>
      <c r="C85" s="72" t="n">
        <f aca="false">C27</f>
        <v>-8.8</v>
      </c>
      <c r="D85" s="117" t="n">
        <f aca="false">D27</f>
        <v>-46.156</v>
      </c>
      <c r="E85" s="117" t="n">
        <f aca="false">E27-D27</f>
        <v>19.757</v>
      </c>
      <c r="F85" s="117" t="n">
        <f aca="false">F27-E27</f>
        <v>19.194</v>
      </c>
      <c r="G85" s="123" t="n">
        <f aca="false">H85-SUM(D85:F85)</f>
        <v>4.605</v>
      </c>
      <c r="H85" s="72" t="n">
        <f aca="false">H27</f>
        <v>-2.6</v>
      </c>
      <c r="I85" s="68" t="n">
        <f aca="false">BS!I25-BS!H25</f>
        <v>24.20408</v>
      </c>
      <c r="J85" s="68" t="n">
        <f aca="false">BS!J25-BS!I25</f>
        <v>2.90791999999996</v>
      </c>
      <c r="K85" s="68" t="n">
        <f aca="false">BS!K25-BS!J25</f>
        <v>-0.00567999999998392</v>
      </c>
      <c r="L85" s="68" t="n">
        <f aca="false">BS!L25-BS!K25</f>
        <v>3.42132000000007</v>
      </c>
      <c r="M85" s="72" t="n">
        <f aca="false">SUM(I85:L85)</f>
        <v>30.5276400000001</v>
      </c>
      <c r="N85" s="68" t="n">
        <f aca="false">BS!N25-BS!M25</f>
        <v>0.916603020799954</v>
      </c>
      <c r="O85" s="68" t="n">
        <f aca="false">BS!O25-BS!N25</f>
        <v>3.54174532319999</v>
      </c>
      <c r="P85" s="68" t="n">
        <f aca="false">BS!P25-BS!O25</f>
        <v>0.0602130031999479</v>
      </c>
      <c r="Q85" s="68" t="n">
        <f aca="false">BS!Q25-BS!P25</f>
        <v>3.58782766720009</v>
      </c>
      <c r="R85" s="72" t="n">
        <f aca="false">SUM(N85:Q85)</f>
        <v>8.10638901439998</v>
      </c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5" hidden="false" customHeight="false" outlineLevel="0" collapsed="false">
      <c r="A86" s="69" t="s">
        <v>82</v>
      </c>
      <c r="B86" s="72" t="n">
        <f aca="false">B28</f>
        <v>22.1</v>
      </c>
      <c r="C86" s="72" t="n">
        <f aca="false">C28</f>
        <v>-43.5</v>
      </c>
      <c r="D86" s="117" t="n">
        <f aca="false">D28</f>
        <v>146.477</v>
      </c>
      <c r="E86" s="117" t="n">
        <f aca="false">E28-D28</f>
        <v>-53.896</v>
      </c>
      <c r="F86" s="117" t="n">
        <f aca="false">F28-E28</f>
        <v>-77.926</v>
      </c>
      <c r="G86" s="123" t="n">
        <f aca="false">H86-SUM(D86:F86)</f>
        <v>-22.855</v>
      </c>
      <c r="H86" s="72" t="n">
        <f aca="false">H28</f>
        <v>-8.2</v>
      </c>
      <c r="I86" s="68" t="n">
        <f aca="false">BS!I28-BS!H28</f>
        <v>178.919162508707</v>
      </c>
      <c r="J86" s="68" t="n">
        <f aca="false">BS!J28-BS!I28</f>
        <v>-57.0886001286149</v>
      </c>
      <c r="K86" s="68" t="n">
        <f aca="false">BS!K28-BS!J28</f>
        <v>-79.70889389529</v>
      </c>
      <c r="L86" s="68" t="n">
        <f aca="false">BS!L28-BS!K28</f>
        <v>-25.9766204825101</v>
      </c>
      <c r="M86" s="72" t="n">
        <f aca="false">SUM(I86:L86)</f>
        <v>16.1450480022921</v>
      </c>
      <c r="N86" s="68" t="n">
        <f aca="false">BS!N28-BS!M28</f>
        <v>189.152736786867</v>
      </c>
      <c r="O86" s="68" t="n">
        <f aca="false">BS!O28-BS!N28</f>
        <v>-59.1548743204208</v>
      </c>
      <c r="P86" s="68" t="n">
        <f aca="false">BS!P28-BS!O28</f>
        <v>-84.2631682567713</v>
      </c>
      <c r="Q86" s="68" t="n">
        <f aca="false">BS!Q28-BS!P28</f>
        <v>-27.4827976837315</v>
      </c>
      <c r="R86" s="72" t="n">
        <f aca="false">SUM(N86:Q86)</f>
        <v>18.2518965259432</v>
      </c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5" hidden="false" customHeight="false" outlineLevel="0" collapsed="false">
      <c r="A87" s="69" t="s">
        <v>121</v>
      </c>
      <c r="B87" s="72" t="n">
        <f aca="false">B29</f>
        <v>-14.8</v>
      </c>
      <c r="C87" s="72" t="n">
        <f aca="false">C29</f>
        <v>-13.7</v>
      </c>
      <c r="D87" s="117" t="n">
        <f aca="false">D29</f>
        <v>-2.58</v>
      </c>
      <c r="E87" s="117" t="n">
        <f aca="false">E29-D29</f>
        <v>-2.652</v>
      </c>
      <c r="F87" s="117" t="n">
        <f aca="false">F29-E29</f>
        <v>-2.74</v>
      </c>
      <c r="G87" s="123" t="n">
        <f aca="false">H87-SUM(D87:F87)</f>
        <v>-1.928</v>
      </c>
      <c r="H87" s="72" t="n">
        <f aca="false">H29</f>
        <v>-9.9</v>
      </c>
      <c r="I87" s="68" t="n">
        <f aca="false">(BS!I27-BS!H27)+(BS!I33-BS!H33)+(BS!I34-BS!H34)-(BS!I19-BS!H19)</f>
        <v>0</v>
      </c>
      <c r="J87" s="68" t="n">
        <f aca="false">(BS!J27-BS!I27)+(BS!J33-BS!I33)+(BS!J34-BS!I34)-(BS!J19-BS!I19)</f>
        <v>0</v>
      </c>
      <c r="K87" s="68" t="n">
        <f aca="false">(BS!K27-BS!J27)+(BS!K33-BS!J33)+(BS!K34-BS!J34)-(BS!K19-BS!J19)</f>
        <v>0</v>
      </c>
      <c r="L87" s="68" t="n">
        <f aca="false">(BS!L27-BS!K27)+(BS!L33-BS!K33)+(BS!L34-BS!K34)-(BS!L19-BS!K19)</f>
        <v>0</v>
      </c>
      <c r="M87" s="72" t="n">
        <f aca="false">SUM(I87:L87)</f>
        <v>0</v>
      </c>
      <c r="N87" s="68" t="n">
        <f aca="false">(BS!N27-BS!M27)+(BS!N33-BS!M33)+(BS!N34-BS!M34)-(BS!N19-BS!M19)</f>
        <v>0</v>
      </c>
      <c r="O87" s="68" t="n">
        <f aca="false">(BS!O27-BS!N27)+(BS!O33-BS!N33)+(BS!O34-BS!N34)-(BS!O19-BS!N19)</f>
        <v>0</v>
      </c>
      <c r="P87" s="68" t="n">
        <f aca="false">(BS!P27-BS!O27)+(BS!P33-BS!O33)+(BS!P34-BS!O34)-(BS!P19-BS!O19)</f>
        <v>0</v>
      </c>
      <c r="Q87" s="68" t="n">
        <f aca="false">(BS!Q27-BS!P27)+(BS!Q33-BS!P33)+(BS!Q34-BS!P34)-(BS!Q19-BS!P19)</f>
        <v>0</v>
      </c>
      <c r="R87" s="72" t="n">
        <f aca="false">SUM(N87:Q87)</f>
        <v>0</v>
      </c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5" hidden="false" customHeight="false" outlineLevel="0" collapsed="false">
      <c r="A88" s="69" t="s">
        <v>90</v>
      </c>
      <c r="B88" s="72" t="n">
        <f aca="false">B30</f>
        <v>-1</v>
      </c>
      <c r="C88" s="72" t="n">
        <f aca="false">C30</f>
        <v>2.789</v>
      </c>
      <c r="D88" s="117" t="n">
        <f aca="false">D30</f>
        <v>-4.218</v>
      </c>
      <c r="E88" s="117" t="n">
        <f aca="false">E30-D30</f>
        <v>4.349</v>
      </c>
      <c r="F88" s="117" t="n">
        <f aca="false">F30-E30</f>
        <v>-3.301</v>
      </c>
      <c r="G88" s="123" t="n">
        <f aca="false">H88-SUM(D88:F88)</f>
        <v>-1.63</v>
      </c>
      <c r="H88" s="72" t="n">
        <f aca="false">H30</f>
        <v>-4.8</v>
      </c>
      <c r="I88" s="71" t="n">
        <f aca="false">(BS!I29-BS!H29)+(BS!I36-BS!H36)+(BS!I37-BS!H37)-(BS!I12-BS!H12)-(BS!I13-BS!H13)-(BS!I21-BS!H21)-(BS!I22-BS!H22)</f>
        <v>-26.1491134454232</v>
      </c>
      <c r="J88" s="71" t="n">
        <f aca="false">(BS!J29-BS!I29)+(BS!J36-BS!I36)+(BS!J37-BS!I37)-(BS!J12-BS!I12)-(BS!J13-BS!I13)-(BS!J21-BS!I21)-(BS!J22-BS!I22)</f>
        <v>2.46209523149584</v>
      </c>
      <c r="K88" s="71" t="n">
        <f aca="false">(BS!K29-BS!J29)+(BS!K36-BS!J36)+(BS!K37-BS!J37)-(BS!K12-BS!J12)-(BS!K13-BS!J13)-(BS!K21-BS!J21)-(BS!K22-BS!J22)</f>
        <v>-3.84354273712665</v>
      </c>
      <c r="L88" s="71" t="n">
        <f aca="false">(BS!L29-BS!K29)+(BS!L36-BS!K36)+(BS!L37-BS!K37)-(BS!L12-BS!K12)-(BS!L13-BS!K13)-(BS!L21-BS!K21)-(BS!L22-BS!K22)</f>
        <v>4.0356433078214</v>
      </c>
      <c r="M88" s="70" t="n">
        <f aca="false">SUM(I88:L88)</f>
        <v>-23.4949176432326</v>
      </c>
      <c r="N88" s="71" t="n">
        <f aca="false">(BS!N29-BS!M29)+(BS!N36-BS!M36)+(BS!N37-BS!M37)-(BS!N12-BS!M12)-(BS!N13-BS!M13)-(BS!N21-BS!M21)-(BS!N22-BS!M22)</f>
        <v>-6.73369256652751</v>
      </c>
      <c r="O88" s="71" t="n">
        <f aca="false">(BS!O29-BS!N29)+(BS!O36-BS!N36)+(BS!O37-BS!N37)-(BS!O12-BS!N12)-(BS!O13-BS!N13)-(BS!O21-BS!N21)-(BS!O22-BS!N22)</f>
        <v>2.35360186361922</v>
      </c>
      <c r="P88" s="71" t="n">
        <f aca="false">(BS!P29-BS!O29)+(BS!P36-BS!O36)+(BS!P37-BS!O37)-(BS!P12-BS!O12)-(BS!P13-BS!O13)-(BS!P21-BS!O21)-(BS!P22-BS!O22)</f>
        <v>-4.10461060435014</v>
      </c>
      <c r="Q88" s="71" t="n">
        <f aca="false">(BS!Q29-BS!P29)+(BS!Q36-BS!P36)+(BS!Q37-BS!P37)-(BS!Q12-BS!P12)-(BS!Q13-BS!P13)-(BS!Q21-BS!P21)-(BS!Q22-BS!P22)</f>
        <v>4.29071504966824</v>
      </c>
      <c r="R88" s="70" t="n">
        <f aca="false">SUM(N88:Q88)</f>
        <v>-4.19398625759019</v>
      </c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5" hidden="false" customHeight="false" outlineLevel="0" collapsed="false">
      <c r="A89" s="66" t="s">
        <v>122</v>
      </c>
      <c r="B89" s="115" t="n">
        <f aca="false">SUM(B65:B80,B82:B88)</f>
        <v>489.4</v>
      </c>
      <c r="C89" s="115" t="n">
        <f aca="false">SUM(C65:C80,C82:C88)</f>
        <v>623.689</v>
      </c>
      <c r="D89" s="116" t="n">
        <f aca="false">SUM(D65:D80,D82:D88)</f>
        <v>303.879</v>
      </c>
      <c r="E89" s="116" t="n">
        <f aca="false">SUM(E65:E80,E82:E88)</f>
        <v>74.606</v>
      </c>
      <c r="F89" s="116" t="n">
        <f aca="false">SUM(F65:F80,F82:F88)</f>
        <v>85.186</v>
      </c>
      <c r="G89" s="125" t="n">
        <f aca="false">SUM(G65:G80,G82:G88)</f>
        <v>82.4290000000001</v>
      </c>
      <c r="H89" s="115" t="n">
        <f aca="false">SUM(H65:H80,H82:H88)</f>
        <v>546.1</v>
      </c>
      <c r="I89" s="118" t="n">
        <f aca="false">SUM(I65:I80,I82:I88)</f>
        <v>362.353072630498</v>
      </c>
      <c r="J89" s="118" t="n">
        <f aca="false">SUM(J65:J80,J82:J88)</f>
        <v>200.354863396015</v>
      </c>
      <c r="K89" s="118" t="n">
        <f aca="false">SUM(K65:K80,K82:K88)</f>
        <v>110.523934113188</v>
      </c>
      <c r="L89" s="118" t="n">
        <f aca="false">SUM(L65:L80,L82:L88)</f>
        <v>91.5781891928377</v>
      </c>
      <c r="M89" s="115" t="n">
        <f aca="false">SUM(M65:M80,M82:M88)</f>
        <v>764.810059332538</v>
      </c>
      <c r="N89" s="118" t="n">
        <f aca="false">SUM(N65:N80,N82:N88)</f>
        <v>383.003611931498</v>
      </c>
      <c r="O89" s="118" t="n">
        <f aca="false">SUM(O65:O80,O82:O88)</f>
        <v>214.830854643013</v>
      </c>
      <c r="P89" s="118" t="n">
        <f aca="false">SUM(P65:P80,P82:P88)</f>
        <v>118.262420856526</v>
      </c>
      <c r="Q89" s="118" t="n">
        <f aca="false">SUM(Q65:Q80,Q82:Q88)</f>
        <v>98.3117943113556</v>
      </c>
      <c r="R89" s="115" t="n">
        <f aca="false">SUM(R65:R80,R82:R88)</f>
        <v>814.408681742393</v>
      </c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5" hidden="false" customHeight="false" outlineLevel="0" collapsed="false">
      <c r="A90" s="69"/>
      <c r="B90" s="72"/>
      <c r="C90" s="72"/>
      <c r="D90" s="117"/>
      <c r="E90" s="117"/>
      <c r="F90" s="117"/>
      <c r="G90" s="123"/>
      <c r="H90" s="72"/>
      <c r="I90" s="68"/>
      <c r="J90" s="68"/>
      <c r="K90" s="68"/>
      <c r="L90" s="68"/>
      <c r="M90" s="72"/>
      <c r="N90" s="68"/>
      <c r="O90" s="68"/>
      <c r="P90" s="68"/>
      <c r="Q90" s="68"/>
      <c r="R90" s="72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5" hidden="false" customHeight="false" outlineLevel="0" collapsed="false">
      <c r="A91" s="66" t="s">
        <v>123</v>
      </c>
      <c r="B91" s="72"/>
      <c r="C91" s="72"/>
      <c r="D91" s="116"/>
      <c r="E91" s="116"/>
      <c r="F91" s="116"/>
      <c r="G91" s="123"/>
      <c r="H91" s="72"/>
      <c r="I91" s="68"/>
      <c r="J91" s="68"/>
      <c r="K91" s="68"/>
      <c r="L91" s="68"/>
      <c r="M91" s="72"/>
      <c r="N91" s="68"/>
      <c r="O91" s="68"/>
      <c r="P91" s="68"/>
      <c r="Q91" s="68"/>
      <c r="R91" s="72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5" hidden="false" customHeight="false" outlineLevel="0" collapsed="false">
      <c r="A92" s="69" t="s">
        <v>124</v>
      </c>
      <c r="B92" s="72" t="n">
        <f aca="false">B34</f>
        <v>-35.2</v>
      </c>
      <c r="C92" s="72" t="n">
        <f aca="false">C34</f>
        <v>-2858.2</v>
      </c>
      <c r="D92" s="117" t="n">
        <f aca="false">D34</f>
        <v>0</v>
      </c>
      <c r="E92" s="117" t="n">
        <f aca="false">E34-D34</f>
        <v>-6.2</v>
      </c>
      <c r="F92" s="117" t="n">
        <f aca="false">F34-E34</f>
        <v>-38.961</v>
      </c>
      <c r="G92" s="123" t="n">
        <f aca="false">H92-SUM(D92:F92)</f>
        <v>-22.539</v>
      </c>
      <c r="H92" s="72" t="n">
        <f aca="false">H34</f>
        <v>-67.7</v>
      </c>
      <c r="I92" s="75" t="n">
        <f aca="false">0</f>
        <v>0</v>
      </c>
      <c r="J92" s="75" t="n">
        <f aca="false">I92</f>
        <v>0</v>
      </c>
      <c r="K92" s="75" t="n">
        <f aca="false">J92</f>
        <v>0</v>
      </c>
      <c r="L92" s="75" t="n">
        <f aca="false">K92</f>
        <v>0</v>
      </c>
      <c r="M92" s="72" t="n">
        <f aca="false">SUM(I92:L92)</f>
        <v>0</v>
      </c>
      <c r="N92" s="75" t="n">
        <f aca="false">L92</f>
        <v>0</v>
      </c>
      <c r="O92" s="75" t="n">
        <f aca="false">M92</f>
        <v>0</v>
      </c>
      <c r="P92" s="75" t="n">
        <f aca="false">N92</f>
        <v>0</v>
      </c>
      <c r="Q92" s="75" t="n">
        <f aca="false">O92</f>
        <v>0</v>
      </c>
      <c r="R92" s="72" t="n">
        <f aca="false">SUM(N92:Q92)</f>
        <v>0</v>
      </c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5" hidden="false" customHeight="false" outlineLevel="0" collapsed="false">
      <c r="A93" s="69" t="s">
        <v>125</v>
      </c>
      <c r="B93" s="72" t="n">
        <f aca="false">B35</f>
        <v>-5</v>
      </c>
      <c r="C93" s="72" t="n">
        <f aca="false">C35</f>
        <v>-0.1</v>
      </c>
      <c r="D93" s="117" t="n">
        <f aca="false">D35</f>
        <v>0</v>
      </c>
      <c r="E93" s="117" t="n">
        <f aca="false">E35-D35</f>
        <v>0</v>
      </c>
      <c r="F93" s="117" t="n">
        <f aca="false">F35-E35</f>
        <v>0</v>
      </c>
      <c r="G93" s="123" t="n">
        <f aca="false">H93-SUM(D93:F93)</f>
        <v>0</v>
      </c>
      <c r="H93" s="72" t="n">
        <f aca="false">H35</f>
        <v>0</v>
      </c>
      <c r="I93" s="75" t="n">
        <f aca="false">0</f>
        <v>0</v>
      </c>
      <c r="J93" s="75" t="n">
        <f aca="false">I93</f>
        <v>0</v>
      </c>
      <c r="K93" s="75" t="n">
        <f aca="false">J93</f>
        <v>0</v>
      </c>
      <c r="L93" s="75" t="n">
        <f aca="false">K93</f>
        <v>0</v>
      </c>
      <c r="M93" s="72" t="n">
        <f aca="false">SUM(I93:L93)</f>
        <v>0</v>
      </c>
      <c r="N93" s="75" t="n">
        <f aca="false">L93</f>
        <v>0</v>
      </c>
      <c r="O93" s="75" t="n">
        <f aca="false">M93</f>
        <v>0</v>
      </c>
      <c r="P93" s="75" t="n">
        <f aca="false">N93</f>
        <v>0</v>
      </c>
      <c r="Q93" s="75" t="n">
        <f aca="false">O93</f>
        <v>0</v>
      </c>
      <c r="R93" s="72" t="n">
        <f aca="false">SUM(N93:Q93)</f>
        <v>0</v>
      </c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5" hidden="false" customHeight="false" outlineLevel="0" collapsed="false">
      <c r="A94" s="69" t="s">
        <v>126</v>
      </c>
      <c r="B94" s="72" t="n">
        <f aca="false">B36</f>
        <v>0</v>
      </c>
      <c r="C94" s="72" t="n">
        <f aca="false">C36</f>
        <v>0</v>
      </c>
      <c r="D94" s="117" t="n">
        <f aca="false">D36</f>
        <v>0</v>
      </c>
      <c r="E94" s="117" t="n">
        <f aca="false">E36-D36</f>
        <v>0</v>
      </c>
      <c r="F94" s="117" t="n">
        <f aca="false">F36-E36</f>
        <v>8.464</v>
      </c>
      <c r="G94" s="123" t="n">
        <f aca="false">H94-SUM(D94:F94)</f>
        <v>0.0359999999999996</v>
      </c>
      <c r="H94" s="72" t="n">
        <f aca="false">H36</f>
        <v>8.5</v>
      </c>
      <c r="I94" s="75" t="n">
        <f aca="false">0</f>
        <v>0</v>
      </c>
      <c r="J94" s="75" t="n">
        <f aca="false">I94</f>
        <v>0</v>
      </c>
      <c r="K94" s="75" t="n">
        <f aca="false">J94</f>
        <v>0</v>
      </c>
      <c r="L94" s="75" t="n">
        <f aca="false">K94</f>
        <v>0</v>
      </c>
      <c r="M94" s="72" t="n">
        <f aca="false">SUM(I94:L94)</f>
        <v>0</v>
      </c>
      <c r="N94" s="75" t="n">
        <f aca="false">L94</f>
        <v>0</v>
      </c>
      <c r="O94" s="75" t="n">
        <f aca="false">M94</f>
        <v>0</v>
      </c>
      <c r="P94" s="75" t="n">
        <f aca="false">N94</f>
        <v>0</v>
      </c>
      <c r="Q94" s="75" t="n">
        <f aca="false">O94</f>
        <v>0</v>
      </c>
      <c r="R94" s="72" t="n">
        <f aca="false">SUM(N94:Q94)</f>
        <v>0</v>
      </c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5" hidden="false" customHeight="false" outlineLevel="0" collapsed="false">
      <c r="A95" s="69" t="s">
        <v>127</v>
      </c>
      <c r="B95" s="72" t="n">
        <f aca="false">B37</f>
        <v>151.2</v>
      </c>
      <c r="C95" s="72" t="n">
        <f aca="false">C37</f>
        <v>0</v>
      </c>
      <c r="D95" s="117" t="n">
        <f aca="false">D37</f>
        <v>0</v>
      </c>
      <c r="E95" s="117" t="n">
        <f aca="false">E37-D37</f>
        <v>719.374</v>
      </c>
      <c r="F95" s="117" t="n">
        <f aca="false">F37-E37</f>
        <v>0</v>
      </c>
      <c r="G95" s="123" t="n">
        <f aca="false">H95-SUM(D95:F95)</f>
        <v>-4.774</v>
      </c>
      <c r="H95" s="72" t="n">
        <f aca="false">H37</f>
        <v>714.6</v>
      </c>
      <c r="I95" s="75" t="n">
        <f aca="false">0</f>
        <v>0</v>
      </c>
      <c r="J95" s="75" t="n">
        <f aca="false">I95</f>
        <v>0</v>
      </c>
      <c r="K95" s="75" t="n">
        <f aca="false">J95</f>
        <v>0</v>
      </c>
      <c r="L95" s="75" t="n">
        <f aca="false">K95</f>
        <v>0</v>
      </c>
      <c r="M95" s="72" t="n">
        <f aca="false">SUM(I95:L95)</f>
        <v>0</v>
      </c>
      <c r="N95" s="75" t="n">
        <f aca="false">L95</f>
        <v>0</v>
      </c>
      <c r="O95" s="75" t="n">
        <f aca="false">M95</f>
        <v>0</v>
      </c>
      <c r="P95" s="75" t="n">
        <f aca="false">N95</f>
        <v>0</v>
      </c>
      <c r="Q95" s="75" t="n">
        <f aca="false">O95</f>
        <v>0</v>
      </c>
      <c r="R95" s="72" t="n">
        <f aca="false">SUM(N95:Q95)</f>
        <v>0</v>
      </c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5" hidden="false" customHeight="false" outlineLevel="0" collapsed="false">
      <c r="A96" s="69" t="s">
        <v>128</v>
      </c>
      <c r="B96" s="72" t="n">
        <f aca="false">B38</f>
        <v>0</v>
      </c>
      <c r="C96" s="72" t="n">
        <f aca="false">C38</f>
        <v>0.4</v>
      </c>
      <c r="D96" s="117" t="n">
        <f aca="false">D38</f>
        <v>0</v>
      </c>
      <c r="E96" s="117" t="n">
        <f aca="false">E38-D38</f>
        <v>0</v>
      </c>
      <c r="F96" s="117" t="n">
        <f aca="false">F38-E38</f>
        <v>0</v>
      </c>
      <c r="G96" s="123" t="n">
        <f aca="false">H96-SUM(D96:F96)</f>
        <v>0</v>
      </c>
      <c r="H96" s="72" t="n">
        <f aca="false">H38</f>
        <v>0</v>
      </c>
      <c r="I96" s="75" t="n">
        <f aca="false">0</f>
        <v>0</v>
      </c>
      <c r="J96" s="75" t="n">
        <f aca="false">I96</f>
        <v>0</v>
      </c>
      <c r="K96" s="75" t="n">
        <f aca="false">J96</f>
        <v>0</v>
      </c>
      <c r="L96" s="75" t="n">
        <f aca="false">K96</f>
        <v>0</v>
      </c>
      <c r="M96" s="72" t="n">
        <f aca="false">SUM(I96:L96)</f>
        <v>0</v>
      </c>
      <c r="N96" s="75" t="n">
        <f aca="false">L96</f>
        <v>0</v>
      </c>
      <c r="O96" s="75" t="n">
        <f aca="false">M96</f>
        <v>0</v>
      </c>
      <c r="P96" s="75" t="n">
        <f aca="false">N96</f>
        <v>0</v>
      </c>
      <c r="Q96" s="75" t="n">
        <f aca="false">O96</f>
        <v>0</v>
      </c>
      <c r="R96" s="72" t="n">
        <f aca="false">SUM(N96:Q96)</f>
        <v>0</v>
      </c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5" hidden="false" customHeight="false" outlineLevel="0" collapsed="false">
      <c r="A97" s="69" t="s">
        <v>129</v>
      </c>
      <c r="B97" s="72" t="n">
        <f aca="false">B39</f>
        <v>0</v>
      </c>
      <c r="C97" s="72" t="n">
        <f aca="false">C39</f>
        <v>-83.4</v>
      </c>
      <c r="D97" s="117" t="n">
        <f aca="false">D39</f>
        <v>0</v>
      </c>
      <c r="E97" s="117" t="n">
        <f aca="false">E39-D39</f>
        <v>0</v>
      </c>
      <c r="F97" s="117" t="n">
        <f aca="false">F39-E39</f>
        <v>-4.444</v>
      </c>
      <c r="G97" s="123" t="n">
        <f aca="false">H97-SUM(D97:F97)</f>
        <v>-1.956</v>
      </c>
      <c r="H97" s="72" t="n">
        <f aca="false">H39</f>
        <v>-6.4</v>
      </c>
      <c r="I97" s="75" t="n">
        <f aca="false">0</f>
        <v>0</v>
      </c>
      <c r="J97" s="75" t="n">
        <f aca="false">I97</f>
        <v>0</v>
      </c>
      <c r="K97" s="75" t="n">
        <f aca="false">J97</f>
        <v>0</v>
      </c>
      <c r="L97" s="75" t="n">
        <f aca="false">K97</f>
        <v>0</v>
      </c>
      <c r="M97" s="72" t="n">
        <f aca="false">SUM(I97:L97)</f>
        <v>0</v>
      </c>
      <c r="N97" s="75" t="n">
        <f aca="false">L97</f>
        <v>0</v>
      </c>
      <c r="O97" s="75" t="n">
        <f aca="false">M97</f>
        <v>0</v>
      </c>
      <c r="P97" s="75" t="n">
        <f aca="false">N97</f>
        <v>0</v>
      </c>
      <c r="Q97" s="75" t="n">
        <f aca="false">O97</f>
        <v>0</v>
      </c>
      <c r="R97" s="72" t="n">
        <f aca="false">SUM(N97:Q97)</f>
        <v>0</v>
      </c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5" hidden="false" customHeight="false" outlineLevel="0" collapsed="false">
      <c r="A98" s="69" t="s">
        <v>130</v>
      </c>
      <c r="B98" s="72" t="n">
        <f aca="false">B40</f>
        <v>0</v>
      </c>
      <c r="C98" s="72" t="n">
        <f aca="false">C40</f>
        <v>85.2</v>
      </c>
      <c r="D98" s="117" t="n">
        <f aca="false">D40</f>
        <v>0</v>
      </c>
      <c r="E98" s="117" t="n">
        <f aca="false">E40-D40</f>
        <v>0</v>
      </c>
      <c r="F98" s="117" t="n">
        <f aca="false">F40-E40</f>
        <v>0</v>
      </c>
      <c r="G98" s="123" t="n">
        <f aca="false">H98-SUM(D98:F98)</f>
        <v>0</v>
      </c>
      <c r="H98" s="72" t="n">
        <f aca="false">H40</f>
        <v>0</v>
      </c>
      <c r="I98" s="75" t="n">
        <f aca="false">0</f>
        <v>0</v>
      </c>
      <c r="J98" s="75" t="n">
        <f aca="false">I98</f>
        <v>0</v>
      </c>
      <c r="K98" s="75" t="n">
        <f aca="false">J98</f>
        <v>0</v>
      </c>
      <c r="L98" s="75" t="n">
        <f aca="false">K98</f>
        <v>0</v>
      </c>
      <c r="M98" s="72" t="n">
        <f aca="false">SUM(I98:L98)</f>
        <v>0</v>
      </c>
      <c r="N98" s="75" t="n">
        <f aca="false">L98</f>
        <v>0</v>
      </c>
      <c r="O98" s="75" t="n">
        <f aca="false">M98</f>
        <v>0</v>
      </c>
      <c r="P98" s="75" t="n">
        <f aca="false">N98</f>
        <v>0</v>
      </c>
      <c r="Q98" s="75" t="n">
        <f aca="false">O98</f>
        <v>0</v>
      </c>
      <c r="R98" s="72" t="n">
        <f aca="false">SUM(N98:Q98)</f>
        <v>0</v>
      </c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5" hidden="false" customHeight="false" outlineLevel="0" collapsed="false">
      <c r="A99" s="69" t="s">
        <v>131</v>
      </c>
      <c r="B99" s="72" t="n">
        <f aca="false">B41</f>
        <v>-146.8</v>
      </c>
      <c r="C99" s="72" t="n">
        <f aca="false">C41</f>
        <v>-166.1</v>
      </c>
      <c r="D99" s="117" t="n">
        <f aca="false">D41</f>
        <v>-30.763</v>
      </c>
      <c r="E99" s="117" t="n">
        <f aca="false">E41-D41</f>
        <v>-31.468</v>
      </c>
      <c r="F99" s="117" t="n">
        <f aca="false">F41-E41</f>
        <v>-36.339</v>
      </c>
      <c r="G99" s="123" t="n">
        <f aca="false">H99-SUM(D99:F99)</f>
        <v>-57.93</v>
      </c>
      <c r="H99" s="72" t="n">
        <f aca="false">H41</f>
        <v>-156.5</v>
      </c>
      <c r="I99" s="75" t="n">
        <f aca="false">I134*-I136</f>
        <v>-32.3589172571545</v>
      </c>
      <c r="J99" s="75" t="n">
        <f aca="false">J134*-J136</f>
        <v>-33.1875938992575</v>
      </c>
      <c r="K99" s="75" t="n">
        <f aca="false">K134*-K136</f>
        <v>-38.3391259911664</v>
      </c>
      <c r="L99" s="75" t="n">
        <f aca="false">L134*-L136</f>
        <v>-61.1314423295792</v>
      </c>
      <c r="M99" s="72" t="n">
        <f aca="false">SUM(I99:L99)</f>
        <v>-165.017079477158</v>
      </c>
      <c r="N99" s="75" t="n">
        <f aca="false">N134*-N136</f>
        <v>-33.0778998426837</v>
      </c>
      <c r="O99" s="75" t="n">
        <f aca="false">O134*-O136</f>
        <v>-34.0206978483239</v>
      </c>
      <c r="P99" s="75" t="n">
        <f aca="false">P134*-P136</f>
        <v>-39.4862598536368</v>
      </c>
      <c r="Q99" s="75" t="n">
        <f aca="false">Q134*-Q136</f>
        <v>-63.614782896801</v>
      </c>
      <c r="R99" s="72" t="n">
        <f aca="false">SUM(N99:Q99)</f>
        <v>-170.199640441445</v>
      </c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5" hidden="false" customHeight="false" outlineLevel="0" collapsed="false">
      <c r="A100" s="69" t="s">
        <v>132</v>
      </c>
      <c r="B100" s="72" t="n">
        <f aca="false">B42</f>
        <v>-0.2</v>
      </c>
      <c r="C100" s="72" t="n">
        <f aca="false">C42</f>
        <v>-0.2</v>
      </c>
      <c r="D100" s="117" t="n">
        <f aca="false">D42</f>
        <v>-0.003</v>
      </c>
      <c r="E100" s="117" t="n">
        <f aca="false">E42-D42</f>
        <v>-0.022</v>
      </c>
      <c r="F100" s="117" t="n">
        <f aca="false">F42-E42</f>
        <v>-0.133</v>
      </c>
      <c r="G100" s="123" t="n">
        <f aca="false">H100-SUM(D100:F100)</f>
        <v>-0.142</v>
      </c>
      <c r="H100" s="72" t="n">
        <f aca="false">H42</f>
        <v>-0.3</v>
      </c>
      <c r="I100" s="126" t="str">
        <f aca="false">IF(BS!I8-BS!H8&gt;0,-(BS!I8-BS!H8),"0.0")</f>
        <v>0.0</v>
      </c>
      <c r="J100" s="126" t="str">
        <f aca="false">IF(BS!J8-BS!I8&gt;0,-(BS!J8-BS!I8),"0.0")</f>
        <v>0.0</v>
      </c>
      <c r="K100" s="126" t="str">
        <f aca="false">IF(BS!K8-BS!J8&gt;0,-(BS!K8-BS!J8),"0.0")</f>
        <v>0.0</v>
      </c>
      <c r="L100" s="126" t="str">
        <f aca="false">IF(BS!L8-BS!K8&gt;0,-(BS!L8-BS!K8),"0.0")</f>
        <v>0.0</v>
      </c>
      <c r="M100" s="70" t="n">
        <f aca="false">SUM(I100:L100)</f>
        <v>0</v>
      </c>
      <c r="N100" s="126" t="str">
        <f aca="false">IF(BS!N8-BS!M8&gt;0,-(BS!N8-BS!M8),"0.0")</f>
        <v>0.0</v>
      </c>
      <c r="O100" s="126" t="str">
        <f aca="false">IF(BS!O8-BS!N8&gt;0,-(BS!O8-BS!N8),"0.0")</f>
        <v>0.0</v>
      </c>
      <c r="P100" s="126" t="str">
        <f aca="false">IF(BS!P8-BS!O8&gt;0,-(BS!P8-BS!O8),"0.0")</f>
        <v>0.0</v>
      </c>
      <c r="Q100" s="126" t="str">
        <f aca="false">IF(BS!Q8-BS!P8&gt;0,-(BS!Q8-BS!P8),"0.0")</f>
        <v>0.0</v>
      </c>
      <c r="R100" s="70" t="n">
        <f aca="false">SUM(N100:Q100)</f>
        <v>0</v>
      </c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5" hidden="false" customHeight="false" outlineLevel="0" collapsed="false">
      <c r="A101" s="69" t="s">
        <v>133</v>
      </c>
      <c r="B101" s="72" t="n">
        <f aca="false">B43</f>
        <v>0.5</v>
      </c>
      <c r="C101" s="72" t="n">
        <f aca="false">C43</f>
        <v>0.4</v>
      </c>
      <c r="D101" s="117" t="n">
        <f aca="false">D43</f>
        <v>0.096</v>
      </c>
      <c r="E101" s="117" t="n">
        <f aca="false">E43-D43</f>
        <v>0.187</v>
      </c>
      <c r="F101" s="117" t="n">
        <f aca="false">F43-E43</f>
        <v>0.158</v>
      </c>
      <c r="G101" s="123" t="n">
        <f aca="false">H101-SUM(D101:F101)</f>
        <v>0.0590000000000001</v>
      </c>
      <c r="H101" s="72" t="n">
        <f aca="false">H43</f>
        <v>0.5</v>
      </c>
      <c r="I101" s="126" t="str">
        <f aca="false">IF(BS!I8-BS!H8&lt;0,-(BS!I8-BS!H8),"0.0")</f>
        <v>0.0</v>
      </c>
      <c r="J101" s="126" t="str">
        <f aca="false">IF(BS!J8-BS!I8&lt;0,-(BS!J8-BS!I8),"0.0")</f>
        <v>0.0</v>
      </c>
      <c r="K101" s="126" t="str">
        <f aca="false">IF(BS!K8-BS!J8&lt;0,-(BS!K8-BS!J8),"0.0")</f>
        <v>0.0</v>
      </c>
      <c r="L101" s="126" t="str">
        <f aca="false">IF(BS!L8-BS!K8&lt;0,-(BS!L8-BS!K8),"0.0")</f>
        <v>0.0</v>
      </c>
      <c r="M101" s="70" t="n">
        <f aca="false">SUM(I101:L101)</f>
        <v>0</v>
      </c>
      <c r="N101" s="126" t="str">
        <f aca="false">IF(BS!N8-BS!M8&lt;0,-(BS!N8-BS!M8),"0.0")</f>
        <v>0.0</v>
      </c>
      <c r="O101" s="126" t="str">
        <f aca="false">IF(BS!O8-BS!N8&lt;0,-(BS!O8-BS!N8),"0.0")</f>
        <v>0.0</v>
      </c>
      <c r="P101" s="126" t="str">
        <f aca="false">IF(BS!P8-BS!O8&lt;0,-(BS!P8-BS!O8),"0.0")</f>
        <v>0.0</v>
      </c>
      <c r="Q101" s="126" t="str">
        <f aca="false">IF(BS!Q8-BS!P8&lt;0,-(BS!Q8-BS!P8),"0.0")</f>
        <v>0.0</v>
      </c>
      <c r="R101" s="70" t="n">
        <f aca="false">SUM(N101:Q101)</f>
        <v>0</v>
      </c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15" hidden="false" customHeight="false" outlineLevel="0" collapsed="false">
      <c r="A102" s="69" t="s">
        <v>134</v>
      </c>
      <c r="B102" s="72" t="n">
        <f aca="false">B44</f>
        <v>0</v>
      </c>
      <c r="C102" s="72" t="n">
        <f aca="false">C44</f>
        <v>15.6</v>
      </c>
      <c r="D102" s="117" t="n">
        <f aca="false">D44</f>
        <v>0</v>
      </c>
      <c r="E102" s="117" t="n">
        <f aca="false">E44-D44</f>
        <v>0</v>
      </c>
      <c r="F102" s="117" t="n">
        <f aca="false">F44-E44</f>
        <v>0</v>
      </c>
      <c r="G102" s="123" t="n">
        <f aca="false">H102-SUM(D102:F102)</f>
        <v>0</v>
      </c>
      <c r="H102" s="72" t="n">
        <f aca="false">H44</f>
        <v>0</v>
      </c>
      <c r="I102" s="75" t="n">
        <f aca="false">0</f>
        <v>0</v>
      </c>
      <c r="J102" s="75" t="n">
        <f aca="false">I102</f>
        <v>0</v>
      </c>
      <c r="K102" s="75" t="n">
        <f aca="false">J102</f>
        <v>0</v>
      </c>
      <c r="L102" s="75" t="n">
        <f aca="false">K102</f>
        <v>0</v>
      </c>
      <c r="M102" s="72" t="n">
        <f aca="false">SUM(I102:L102)</f>
        <v>0</v>
      </c>
      <c r="N102" s="75" t="n">
        <f aca="false">L102</f>
        <v>0</v>
      </c>
      <c r="O102" s="75" t="n">
        <f aca="false">M102</f>
        <v>0</v>
      </c>
      <c r="P102" s="75" t="n">
        <f aca="false">N102</f>
        <v>0</v>
      </c>
      <c r="Q102" s="75" t="n">
        <f aca="false">O102</f>
        <v>0</v>
      </c>
      <c r="R102" s="72" t="n">
        <f aca="false">SUM(N102:Q102)</f>
        <v>0</v>
      </c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15" hidden="false" customHeight="false" outlineLevel="0" collapsed="false">
      <c r="A103" s="69" t="s">
        <v>135</v>
      </c>
      <c r="B103" s="72" t="n">
        <f aca="false">B45</f>
        <v>0</v>
      </c>
      <c r="C103" s="72" t="n">
        <f aca="false">C45</f>
        <v>0.1</v>
      </c>
      <c r="D103" s="117" t="n">
        <f aca="false">D45</f>
        <v>-0.62</v>
      </c>
      <c r="E103" s="117" t="n">
        <f aca="false">E45-D45</f>
        <v>0</v>
      </c>
      <c r="F103" s="117" t="n">
        <f aca="false">F45-E45</f>
        <v>0</v>
      </c>
      <c r="G103" s="123" t="n">
        <f aca="false">H103-SUM(D103:F103)</f>
        <v>1.12</v>
      </c>
      <c r="H103" s="72" t="n">
        <f aca="false">H45</f>
        <v>0.5</v>
      </c>
      <c r="I103" s="75" t="n">
        <f aca="false">0</f>
        <v>0</v>
      </c>
      <c r="J103" s="75" t="n">
        <f aca="false">I103</f>
        <v>0</v>
      </c>
      <c r="K103" s="75" t="n">
        <f aca="false">J103</f>
        <v>0</v>
      </c>
      <c r="L103" s="75" t="n">
        <f aca="false">K103</f>
        <v>0</v>
      </c>
      <c r="M103" s="72" t="n">
        <f aca="false">SUM(I103:L103)</f>
        <v>0</v>
      </c>
      <c r="N103" s="75" t="n">
        <f aca="false">L103</f>
        <v>0</v>
      </c>
      <c r="O103" s="75" t="n">
        <f aca="false">M103</f>
        <v>0</v>
      </c>
      <c r="P103" s="75" t="n">
        <f aca="false">N103</f>
        <v>0</v>
      </c>
      <c r="Q103" s="75" t="n">
        <f aca="false">O103</f>
        <v>0</v>
      </c>
      <c r="R103" s="72" t="n">
        <f aca="false">SUM(N103:Q103)</f>
        <v>0</v>
      </c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15" hidden="false" customHeight="false" outlineLevel="0" collapsed="false">
      <c r="A104" s="66" t="s">
        <v>136</v>
      </c>
      <c r="B104" s="115" t="n">
        <f aca="false">SUM(B92:B103)</f>
        <v>-35.5</v>
      </c>
      <c r="C104" s="115" t="n">
        <f aca="false">SUM(C92:C103)</f>
        <v>-3006.3</v>
      </c>
      <c r="D104" s="116" t="n">
        <f aca="false">SUM(D92:D103)</f>
        <v>-31.29</v>
      </c>
      <c r="E104" s="116" t="n">
        <f aca="false">SUM(E92:E103)</f>
        <v>681.871</v>
      </c>
      <c r="F104" s="116" t="n">
        <f aca="false">SUM(F92:F103)</f>
        <v>-71.255</v>
      </c>
      <c r="G104" s="125" t="n">
        <f aca="false">SUM(G92:G103)</f>
        <v>-86.126</v>
      </c>
      <c r="H104" s="115" t="n">
        <f aca="false">SUM(H92:H103)</f>
        <v>493.2</v>
      </c>
      <c r="I104" s="118" t="n">
        <f aca="false">SUM(I92:I103)</f>
        <v>-32.3589172571545</v>
      </c>
      <c r="J104" s="118" t="n">
        <f aca="false">SUM(J92:J103)</f>
        <v>-33.1875938992575</v>
      </c>
      <c r="K104" s="118" t="n">
        <f aca="false">SUM(K92:K103)</f>
        <v>-38.3391259911664</v>
      </c>
      <c r="L104" s="118" t="n">
        <f aca="false">SUM(L92:L103)</f>
        <v>-61.1314423295792</v>
      </c>
      <c r="M104" s="115" t="n">
        <f aca="false">SUM(M92:M103)</f>
        <v>-165.017079477158</v>
      </c>
      <c r="N104" s="118" t="n">
        <f aca="false">SUM(N92:N103)</f>
        <v>-33.0778998426837</v>
      </c>
      <c r="O104" s="118" t="n">
        <f aca="false">SUM(O92:O103)</f>
        <v>-34.0206978483239</v>
      </c>
      <c r="P104" s="118" t="n">
        <f aca="false">SUM(P92:P103)</f>
        <v>-39.4862598536368</v>
      </c>
      <c r="Q104" s="118" t="n">
        <f aca="false">SUM(Q92:Q103)</f>
        <v>-63.614782896801</v>
      </c>
      <c r="R104" s="115" t="n">
        <f aca="false">SUM(R92:R103)</f>
        <v>-170.199640441445</v>
      </c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15" hidden="false" customHeight="false" outlineLevel="0" collapsed="false">
      <c r="A105" s="69"/>
      <c r="B105" s="72"/>
      <c r="C105" s="72"/>
      <c r="D105" s="117"/>
      <c r="E105" s="117"/>
      <c r="F105" s="117"/>
      <c r="G105" s="123"/>
      <c r="H105" s="72"/>
      <c r="I105" s="68"/>
      <c r="J105" s="68"/>
      <c r="K105" s="68"/>
      <c r="L105" s="68"/>
      <c r="M105" s="72"/>
      <c r="N105" s="68"/>
      <c r="O105" s="68"/>
      <c r="P105" s="68"/>
      <c r="Q105" s="68"/>
      <c r="R105" s="72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customFormat="false" ht="15" hidden="false" customHeight="false" outlineLevel="0" collapsed="false">
      <c r="A106" s="66" t="s">
        <v>137</v>
      </c>
      <c r="B106" s="72"/>
      <c r="C106" s="72"/>
      <c r="D106" s="116"/>
      <c r="E106" s="116"/>
      <c r="F106" s="116"/>
      <c r="G106" s="123"/>
      <c r="H106" s="72"/>
      <c r="I106" s="68"/>
      <c r="J106" s="68"/>
      <c r="K106" s="68"/>
      <c r="L106" s="68"/>
      <c r="M106" s="72"/>
      <c r="N106" s="68"/>
      <c r="O106" s="68"/>
      <c r="P106" s="68"/>
      <c r="Q106" s="68"/>
      <c r="R106" s="72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15" hidden="false" customHeight="false" outlineLevel="0" collapsed="false">
      <c r="A107" s="69" t="s">
        <v>152</v>
      </c>
      <c r="B107" s="72" t="n">
        <f aca="false">B49</f>
        <v>0</v>
      </c>
      <c r="C107" s="72" t="n">
        <f aca="false">C49</f>
        <v>1244</v>
      </c>
      <c r="D107" s="117" t="n">
        <f aca="false">D49</f>
        <v>0</v>
      </c>
      <c r="E107" s="117" t="n">
        <f aca="false">E49-D49</f>
        <v>0</v>
      </c>
      <c r="F107" s="117" t="n">
        <f aca="false">F49-E49</f>
        <v>0</v>
      </c>
      <c r="G107" s="123" t="n">
        <f aca="false">H107-SUM(D107:F107)</f>
        <v>0</v>
      </c>
      <c r="H107" s="72" t="n">
        <f aca="false">H49</f>
        <v>0</v>
      </c>
      <c r="I107" s="126" t="str">
        <f aca="false">IF(Debt!I19-Debt!H19&gt;0,Debt!I19-Debt!H19,"0.0")</f>
        <v>0.0</v>
      </c>
      <c r="J107" s="126" t="str">
        <f aca="false">IF(Debt!J19-Debt!I19&gt;0,Debt!J19-Debt!I19,"0.0")</f>
        <v>0.0</v>
      </c>
      <c r="K107" s="126" t="str">
        <f aca="false">IF(Debt!K19-Debt!J19&gt;0,Debt!K19-Debt!J19,"0.0")</f>
        <v>0.0</v>
      </c>
      <c r="L107" s="126" t="str">
        <f aca="false">IF(Debt!L19-Debt!K19&gt;0,Debt!L19-Debt!K19,"0.0")</f>
        <v>0.0</v>
      </c>
      <c r="M107" s="72" t="n">
        <f aca="false">SUM(I107:L107)</f>
        <v>0</v>
      </c>
      <c r="N107" s="126" t="str">
        <f aca="false">IF(Debt!N19-Debt!M19&gt;0,Debt!N19-Debt!M19,"0.0")</f>
        <v>0.0</v>
      </c>
      <c r="O107" s="126" t="str">
        <f aca="false">IF(Debt!O19-Debt!N19&gt;0,Debt!O19-Debt!N19,"0.0")</f>
        <v>0.0</v>
      </c>
      <c r="P107" s="126" t="str">
        <f aca="false">IF(Debt!P19-Debt!O19&gt;0,Debt!P19-Debt!O19,"0.0")</f>
        <v>0.0</v>
      </c>
      <c r="Q107" s="126" t="str">
        <f aca="false">IF(Debt!Q19-Debt!P19&gt;0,Debt!Q19-Debt!P19,"0.0")</f>
        <v>0.0</v>
      </c>
      <c r="R107" s="72" t="n">
        <f aca="false">SUM(N107:Q107)</f>
        <v>0</v>
      </c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15" hidden="false" customHeight="false" outlineLevel="0" collapsed="false">
      <c r="A108" s="69" t="s">
        <v>139</v>
      </c>
      <c r="B108" s="72" t="n">
        <f aca="false">B50</f>
        <v>0</v>
      </c>
      <c r="C108" s="72" t="n">
        <f aca="false">C50</f>
        <v>-170</v>
      </c>
      <c r="D108" s="117" t="n">
        <f aca="false">D50</f>
        <v>0</v>
      </c>
      <c r="E108" s="117" t="n">
        <f aca="false">E50-D50</f>
        <v>0</v>
      </c>
      <c r="F108" s="117" t="n">
        <f aca="false">F50-E50</f>
        <v>0</v>
      </c>
      <c r="G108" s="123" t="n">
        <f aca="false">H108-SUM(D108:F108)</f>
        <v>0</v>
      </c>
      <c r="H108" s="72" t="n">
        <f aca="false">H50</f>
        <v>0</v>
      </c>
      <c r="I108" s="75" t="n">
        <f aca="false">0</f>
        <v>0</v>
      </c>
      <c r="J108" s="75" t="n">
        <f aca="false">I108</f>
        <v>0</v>
      </c>
      <c r="K108" s="75" t="n">
        <f aca="false">J108</f>
        <v>0</v>
      </c>
      <c r="L108" s="75" t="n">
        <f aca="false">K108</f>
        <v>0</v>
      </c>
      <c r="M108" s="72" t="n">
        <f aca="false">SUM(I108:L108)</f>
        <v>0</v>
      </c>
      <c r="N108" s="75" t="n">
        <f aca="false">L108</f>
        <v>0</v>
      </c>
      <c r="O108" s="75" t="n">
        <f aca="false">M108</f>
        <v>0</v>
      </c>
      <c r="P108" s="75" t="n">
        <f aca="false">N108</f>
        <v>0</v>
      </c>
      <c r="Q108" s="75" t="n">
        <f aca="false">O108</f>
        <v>0</v>
      </c>
      <c r="R108" s="72" t="n">
        <f aca="false">SUM(N108:Q108)</f>
        <v>0</v>
      </c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15" hidden="false" customHeight="false" outlineLevel="0" collapsed="false">
      <c r="A109" s="69" t="s">
        <v>140</v>
      </c>
      <c r="B109" s="72" t="n">
        <f aca="false">B51</f>
        <v>0</v>
      </c>
      <c r="C109" s="72" t="n">
        <f aca="false">C51</f>
        <v>-50</v>
      </c>
      <c r="D109" s="117" t="n">
        <f aca="false">D51</f>
        <v>0</v>
      </c>
      <c r="E109" s="117" t="n">
        <f aca="false">E51-D51</f>
        <v>0</v>
      </c>
      <c r="F109" s="117" t="n">
        <f aca="false">F51-E51</f>
        <v>0</v>
      </c>
      <c r="G109" s="123" t="n">
        <f aca="false">H109-SUM(D109:F109)</f>
        <v>0</v>
      </c>
      <c r="H109" s="72" t="n">
        <f aca="false">H51</f>
        <v>0</v>
      </c>
      <c r="I109" s="126" t="str">
        <f aca="false">IF(Debt!I19-Debt!H19&lt;0,Debt!I19-Debt!H19,"0.0")</f>
        <v>0.0</v>
      </c>
      <c r="J109" s="126" t="str">
        <f aca="false">IF(Debt!J19-Debt!I19&lt;0,Debt!J19-Debt!I19,"0.0")</f>
        <v>0.0</v>
      </c>
      <c r="K109" s="126" t="str">
        <f aca="false">IF(Debt!K19-Debt!J19&lt;0,Debt!K19-Debt!J19,"0.0")</f>
        <v>0.0</v>
      </c>
      <c r="L109" s="126" t="str">
        <f aca="false">IF(Debt!L19-Debt!K19&lt;0,Debt!L19-Debt!K19,"0.0")</f>
        <v>0.0</v>
      </c>
      <c r="M109" s="72" t="n">
        <f aca="false">SUM(I109:L109)</f>
        <v>0</v>
      </c>
      <c r="N109" s="126" t="str">
        <f aca="false">IF(Debt!N19-Debt!M19&lt;0,Debt!N19-Debt!M19,"0.0")</f>
        <v>0.0</v>
      </c>
      <c r="O109" s="126" t="str">
        <f aca="false">IF(Debt!O19-Debt!N19&lt;0,Debt!O19-Debt!N19,"0.0")</f>
        <v>0.0</v>
      </c>
      <c r="P109" s="126" t="str">
        <f aca="false">IF(Debt!P19-Debt!O19&lt;0,Debt!P19-Debt!O19,"0.0")</f>
        <v>0.0</v>
      </c>
      <c r="Q109" s="126" t="str">
        <f aca="false">IF(Debt!Q19-Debt!P19&lt;0,Debt!Q19-Debt!P19,"0.0")</f>
        <v>0.0</v>
      </c>
      <c r="R109" s="72" t="n">
        <f aca="false">SUM(N109:Q109)</f>
        <v>0</v>
      </c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customFormat="false" ht="15" hidden="false" customHeight="false" outlineLevel="0" collapsed="false">
      <c r="A110" s="69" t="s">
        <v>141</v>
      </c>
      <c r="B110" s="72" t="n">
        <f aca="false">B52</f>
        <v>0</v>
      </c>
      <c r="C110" s="72" t="n">
        <f aca="false">C52</f>
        <v>830</v>
      </c>
      <c r="D110" s="117" t="n">
        <f aca="false">D52</f>
        <v>0</v>
      </c>
      <c r="E110" s="117" t="n">
        <f aca="false">E52-D52</f>
        <v>0</v>
      </c>
      <c r="F110" s="117" t="n">
        <f aca="false">F52-E52</f>
        <v>0</v>
      </c>
      <c r="G110" s="123" t="n">
        <f aca="false">H110-SUM(D110:F110)</f>
        <v>0</v>
      </c>
      <c r="H110" s="72" t="n">
        <f aca="false">H52</f>
        <v>0</v>
      </c>
      <c r="I110" s="126" t="str">
        <f aca="false">IF(Debt!I8-Debt!H8&gt;0,Debt!I8-Debt!H8,"0.0")</f>
        <v>0.0</v>
      </c>
      <c r="J110" s="126" t="str">
        <f aca="false">IF(Debt!J8-Debt!I8&gt;0,Debt!J8-Debt!I8,"0.0")</f>
        <v>0.0</v>
      </c>
      <c r="K110" s="126" t="str">
        <f aca="false">IF(Debt!K8-Debt!J8&gt;0,Debt!K8-Debt!J8,"0.0")</f>
        <v>0.0</v>
      </c>
      <c r="L110" s="126" t="str">
        <f aca="false">IF(Debt!L8-Debt!K8&gt;0,Debt!L8-Debt!K8,"0.0")</f>
        <v>0.0</v>
      </c>
      <c r="M110" s="72" t="n">
        <f aca="false">SUM(I110:L110)</f>
        <v>0</v>
      </c>
      <c r="N110" s="126" t="str">
        <f aca="false">IF(Debt!N8-Debt!M8&gt;0,Debt!N8-Debt!M8,"0.0")</f>
        <v>0.0</v>
      </c>
      <c r="O110" s="126" t="str">
        <f aca="false">IF(Debt!O8-Debt!N8&gt;0,Debt!O8-Debt!N8,"0.0")</f>
        <v>0.0</v>
      </c>
      <c r="P110" s="126" t="str">
        <f aca="false">IF(Debt!P8-Debt!O8&gt;0,Debt!P8-Debt!O8,"0.0")</f>
        <v>0.0</v>
      </c>
      <c r="Q110" s="126" t="str">
        <f aca="false">IF(Debt!Q8-Debt!P8&gt;0,Debt!Q8-Debt!P8,"0.0")</f>
        <v>0.0</v>
      </c>
      <c r="R110" s="72" t="n">
        <f aca="false">SUM(N110:Q110)</f>
        <v>0</v>
      </c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customFormat="false" ht="15" hidden="false" customHeight="false" outlineLevel="0" collapsed="false">
      <c r="A111" s="69" t="s">
        <v>142</v>
      </c>
      <c r="B111" s="72" t="n">
        <f aca="false">B53</f>
        <v>0</v>
      </c>
      <c r="C111" s="72" t="n">
        <f aca="false">C53</f>
        <v>-15</v>
      </c>
      <c r="D111" s="117" t="n">
        <f aca="false">D53</f>
        <v>-165</v>
      </c>
      <c r="E111" s="117" t="n">
        <f aca="false">E53-D53</f>
        <v>165</v>
      </c>
      <c r="F111" s="117" t="n">
        <f aca="false">F53-E53</f>
        <v>0</v>
      </c>
      <c r="G111" s="123" t="n">
        <f aca="false">H111-SUM(D111:F111)</f>
        <v>0</v>
      </c>
      <c r="H111" s="72" t="n">
        <f aca="false">H53</f>
        <v>0</v>
      </c>
      <c r="I111" s="75" t="n">
        <f aca="false">0</f>
        <v>0</v>
      </c>
      <c r="J111" s="75" t="n">
        <f aca="false">I111</f>
        <v>0</v>
      </c>
      <c r="K111" s="75" t="n">
        <f aca="false">J111</f>
        <v>0</v>
      </c>
      <c r="L111" s="75" t="n">
        <f aca="false">K111</f>
        <v>0</v>
      </c>
      <c r="M111" s="72" t="n">
        <f aca="false">SUM(I111:L111)</f>
        <v>0</v>
      </c>
      <c r="N111" s="75" t="n">
        <f aca="false">L111</f>
        <v>0</v>
      </c>
      <c r="O111" s="75" t="n">
        <f aca="false">M111</f>
        <v>0</v>
      </c>
      <c r="P111" s="75" t="n">
        <f aca="false">N111</f>
        <v>0</v>
      </c>
      <c r="Q111" s="75" t="n">
        <f aca="false">O111</f>
        <v>0</v>
      </c>
      <c r="R111" s="72" t="n">
        <f aca="false">SUM(N111:Q111)</f>
        <v>0</v>
      </c>
      <c r="S111" s="0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customFormat="false" ht="15" hidden="false" customHeight="false" outlineLevel="0" collapsed="false">
      <c r="A112" s="69" t="s">
        <v>143</v>
      </c>
      <c r="B112" s="72" t="n">
        <f aca="false">B54</f>
        <v>160</v>
      </c>
      <c r="C112" s="72" t="n">
        <f aca="false">C54</f>
        <v>-105</v>
      </c>
      <c r="D112" s="117" t="n">
        <f aca="false">D54</f>
        <v>0</v>
      </c>
      <c r="E112" s="117" t="n">
        <f aca="false">E54-D54</f>
        <v>-870</v>
      </c>
      <c r="F112" s="117" t="n">
        <f aca="false">F54-E54</f>
        <v>0</v>
      </c>
      <c r="G112" s="123" t="n">
        <f aca="false">H112-SUM(D112:F112)</f>
        <v>100</v>
      </c>
      <c r="H112" s="72" t="n">
        <f aca="false">H54</f>
        <v>-770</v>
      </c>
      <c r="I112" s="126" t="n">
        <f aca="false">IF(Debt!I8-Debt!H8&lt;0,Debt!I8-Debt!H8,"0.0")</f>
        <v>-70</v>
      </c>
      <c r="J112" s="126" t="str">
        <f aca="false">IF(Debt!J8-Debt!I8&lt;0,Debt!J8-Debt!I8,"0.0")</f>
        <v>0.0</v>
      </c>
      <c r="K112" s="126" t="str">
        <f aca="false">IF(Debt!K8-Debt!J8&lt;0,Debt!K8-Debt!J8,"0.0")</f>
        <v>0.0</v>
      </c>
      <c r="L112" s="126" t="str">
        <f aca="false">IF(Debt!L8-Debt!K8&lt;0,Debt!L8-Debt!K8,"0.0")</f>
        <v>0.0</v>
      </c>
      <c r="M112" s="72" t="n">
        <f aca="false">SUM(I112:L112)</f>
        <v>-70</v>
      </c>
      <c r="N112" s="126" t="str">
        <f aca="false">IF(Debt!N8-Debt!M8&lt;0,Debt!N8-Debt!M8,"0.0")</f>
        <v>0.0</v>
      </c>
      <c r="O112" s="126" t="str">
        <f aca="false">IF(Debt!O8-Debt!N8&lt;0,Debt!O8-Debt!N8,"0.0")</f>
        <v>0.0</v>
      </c>
      <c r="P112" s="126" t="str">
        <f aca="false">IF(Debt!P8-Debt!O8&lt;0,Debt!P8-Debt!O8,"0.0")</f>
        <v>0.0</v>
      </c>
      <c r="Q112" s="126" t="str">
        <f aca="false">IF(Debt!Q8-Debt!P8&lt;0,Debt!Q8-Debt!P8,"0.0")</f>
        <v>0.0</v>
      </c>
      <c r="R112" s="72" t="n">
        <f aca="false">SUM(N112:Q112)</f>
        <v>0</v>
      </c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customFormat="false" ht="15" hidden="false" customHeight="false" outlineLevel="0" collapsed="false">
      <c r="A113" s="69" t="s">
        <v>144</v>
      </c>
      <c r="B113" s="72" t="n">
        <f aca="false">B55</f>
        <v>-0.5</v>
      </c>
      <c r="C113" s="72" t="n">
        <f aca="false">C55</f>
        <v>-23.9</v>
      </c>
      <c r="D113" s="117" t="n">
        <f aca="false">D55</f>
        <v>0</v>
      </c>
      <c r="E113" s="117" t="n">
        <f aca="false">E55-D55</f>
        <v>0</v>
      </c>
      <c r="F113" s="117" t="n">
        <f aca="false">F55-E55</f>
        <v>-0.475</v>
      </c>
      <c r="G113" s="123" t="n">
        <f aca="false">H113-SUM(D113:F113)</f>
        <v>-0.025</v>
      </c>
      <c r="H113" s="72" t="n">
        <f aca="false">H55</f>
        <v>-0.5</v>
      </c>
      <c r="I113" s="75" t="n">
        <f aca="false">0</f>
        <v>0</v>
      </c>
      <c r="J113" s="75" t="n">
        <f aca="false">I113</f>
        <v>0</v>
      </c>
      <c r="K113" s="75" t="n">
        <f aca="false">J113</f>
        <v>0</v>
      </c>
      <c r="L113" s="75" t="n">
        <f aca="false">K113</f>
        <v>0</v>
      </c>
      <c r="M113" s="72" t="n">
        <f aca="false">SUM(I113:L113)</f>
        <v>0</v>
      </c>
      <c r="N113" s="75" t="n">
        <f aca="false">L113</f>
        <v>0</v>
      </c>
      <c r="O113" s="75" t="n">
        <f aca="false">M113</f>
        <v>0</v>
      </c>
      <c r="P113" s="75" t="n">
        <f aca="false">N113</f>
        <v>0</v>
      </c>
      <c r="Q113" s="75" t="n">
        <f aca="false">O113</f>
        <v>0</v>
      </c>
      <c r="R113" s="72" t="n">
        <f aca="false">SUM(N113:Q113)</f>
        <v>0</v>
      </c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customFormat="false" ht="15" hidden="false" customHeight="false" outlineLevel="0" collapsed="false">
      <c r="A114" s="69" t="s">
        <v>145</v>
      </c>
      <c r="B114" s="72" t="n">
        <f aca="false">B56</f>
        <v>-778.5</v>
      </c>
      <c r="C114" s="72" t="n">
        <f aca="false">C56</f>
        <v>-20.4</v>
      </c>
      <c r="D114" s="117" t="n">
        <f aca="false">D56</f>
        <v>-116.363</v>
      </c>
      <c r="E114" s="117" t="n">
        <f aca="false">E56-D56</f>
        <v>0</v>
      </c>
      <c r="F114" s="117" t="n">
        <f aca="false">F56-E56</f>
        <v>-66.17</v>
      </c>
      <c r="G114" s="123" t="n">
        <f aca="false">H114-SUM(D114:F114)</f>
        <v>-144.267</v>
      </c>
      <c r="H114" s="72" t="n">
        <f aca="false">H56</f>
        <v>-326.8</v>
      </c>
      <c r="I114" s="127" t="n">
        <v>-45</v>
      </c>
      <c r="J114" s="127" t="n">
        <f aca="false">I114</f>
        <v>-45</v>
      </c>
      <c r="K114" s="127" t="n">
        <f aca="false">J114</f>
        <v>-45</v>
      </c>
      <c r="L114" s="127" t="n">
        <f aca="false">K114</f>
        <v>-45</v>
      </c>
      <c r="M114" s="72" t="n">
        <f aca="false">SUM(I114:L114)</f>
        <v>-180</v>
      </c>
      <c r="N114" s="127" t="n">
        <f aca="false">L114</f>
        <v>-45</v>
      </c>
      <c r="O114" s="127" t="n">
        <f aca="false">N114</f>
        <v>-45</v>
      </c>
      <c r="P114" s="127" t="n">
        <f aca="false">O114</f>
        <v>-45</v>
      </c>
      <c r="Q114" s="127" t="n">
        <f aca="false">P114</f>
        <v>-45</v>
      </c>
      <c r="R114" s="72" t="n">
        <f aca="false">SUM(N114:Q114)</f>
        <v>-180</v>
      </c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customFormat="false" ht="15" hidden="false" customHeight="false" outlineLevel="0" collapsed="false">
      <c r="A115" s="69" t="s">
        <v>146</v>
      </c>
      <c r="B115" s="72" t="n">
        <f aca="false">B57</f>
        <v>-1.6</v>
      </c>
      <c r="C115" s="72" t="n">
        <f aca="false">C57</f>
        <v>-2.4</v>
      </c>
      <c r="D115" s="117" t="n">
        <f aca="false">D57</f>
        <v>0</v>
      </c>
      <c r="E115" s="117" t="n">
        <f aca="false">E57-D57</f>
        <v>-2.93</v>
      </c>
      <c r="F115" s="117" t="n">
        <f aca="false">F57-E57</f>
        <v>-0.135</v>
      </c>
      <c r="G115" s="123" t="n">
        <f aca="false">H115-SUM(D115:F115)</f>
        <v>-0.0350000000000001</v>
      </c>
      <c r="H115" s="72" t="n">
        <f aca="false">H57</f>
        <v>-3.1</v>
      </c>
      <c r="I115" s="75" t="n">
        <f aca="false">0</f>
        <v>0</v>
      </c>
      <c r="J115" s="75" t="n">
        <f aca="false">I115</f>
        <v>0</v>
      </c>
      <c r="K115" s="75" t="n">
        <f aca="false">J115</f>
        <v>0</v>
      </c>
      <c r="L115" s="75" t="n">
        <f aca="false">K115</f>
        <v>0</v>
      </c>
      <c r="M115" s="72" t="n">
        <f aca="false">SUM(I115:L115)</f>
        <v>0</v>
      </c>
      <c r="N115" s="75" t="n">
        <f aca="false">L115</f>
        <v>0</v>
      </c>
      <c r="O115" s="75" t="n">
        <f aca="false">M115</f>
        <v>0</v>
      </c>
      <c r="P115" s="75" t="n">
        <f aca="false">N115</f>
        <v>0</v>
      </c>
      <c r="Q115" s="75" t="n">
        <f aca="false">O115</f>
        <v>0</v>
      </c>
      <c r="R115" s="72" t="n">
        <f aca="false">SUM(N115:Q115)</f>
        <v>0</v>
      </c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customFormat="false" ht="15" hidden="false" customHeight="false" outlineLevel="0" collapsed="false">
      <c r="A116" s="69" t="s">
        <v>115</v>
      </c>
      <c r="B116" s="72" t="n">
        <f aca="false">B58</f>
        <v>22.6</v>
      </c>
      <c r="C116" s="72" t="n">
        <f aca="false">C58</f>
        <v>40.1</v>
      </c>
      <c r="D116" s="117" t="n">
        <f aca="false">D58</f>
        <v>0</v>
      </c>
      <c r="E116" s="117" t="n">
        <f aca="false">E58-D58</f>
        <v>6.57</v>
      </c>
      <c r="F116" s="117" t="n">
        <f aca="false">F58-E58</f>
        <v>14.193</v>
      </c>
      <c r="G116" s="123" t="n">
        <f aca="false">H116-SUM(D116:F116)</f>
        <v>10.637</v>
      </c>
      <c r="H116" s="72" t="n">
        <f aca="false">H58</f>
        <v>31.4</v>
      </c>
      <c r="I116" s="68" t="n">
        <f aca="false">-I79</f>
        <v>6.25</v>
      </c>
      <c r="J116" s="68" t="n">
        <f aca="false">-J79</f>
        <v>6.25</v>
      </c>
      <c r="K116" s="68" t="n">
        <f aca="false">-K79</f>
        <v>6.25</v>
      </c>
      <c r="L116" s="68" t="n">
        <f aca="false">-L79</f>
        <v>6.25</v>
      </c>
      <c r="M116" s="72" t="n">
        <f aca="false">SUM(I116:L116)</f>
        <v>25</v>
      </c>
      <c r="N116" s="68" t="n">
        <f aca="false">-N79</f>
        <v>6.25</v>
      </c>
      <c r="O116" s="68" t="n">
        <f aca="false">-O79</f>
        <v>6.25</v>
      </c>
      <c r="P116" s="68" t="n">
        <f aca="false">-P79</f>
        <v>6.25</v>
      </c>
      <c r="Q116" s="68" t="n">
        <f aca="false">-Q79</f>
        <v>6.25</v>
      </c>
      <c r="R116" s="72" t="n">
        <f aca="false">SUM(N116:Q116)</f>
        <v>25</v>
      </c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customFormat="false" ht="15" hidden="false" customHeight="false" outlineLevel="0" collapsed="false">
      <c r="A117" s="69" t="s">
        <v>147</v>
      </c>
      <c r="B117" s="72" t="n">
        <f aca="false">B59</f>
        <v>24.6</v>
      </c>
      <c r="C117" s="72" t="n">
        <f aca="false">C59</f>
        <v>38.8</v>
      </c>
      <c r="D117" s="117" t="n">
        <f aca="false">D59</f>
        <v>4.727</v>
      </c>
      <c r="E117" s="117" t="n">
        <f aca="false">E59-D59</f>
        <v>11.599</v>
      </c>
      <c r="F117" s="117" t="n">
        <f aca="false">F59-E59</f>
        <v>16.265</v>
      </c>
      <c r="G117" s="123" t="n">
        <f aca="false">H117-SUM(D117:F117)</f>
        <v>8.509</v>
      </c>
      <c r="H117" s="72" t="n">
        <f aca="false">H59</f>
        <v>41.1</v>
      </c>
      <c r="I117" s="75" t="n">
        <v>10</v>
      </c>
      <c r="J117" s="75" t="n">
        <f aca="false">I117</f>
        <v>10</v>
      </c>
      <c r="K117" s="75" t="n">
        <f aca="false">J117</f>
        <v>10</v>
      </c>
      <c r="L117" s="75" t="n">
        <f aca="false">K117</f>
        <v>10</v>
      </c>
      <c r="M117" s="72" t="n">
        <f aca="false">SUM(I117:L117)</f>
        <v>40</v>
      </c>
      <c r="N117" s="75" t="n">
        <v>10</v>
      </c>
      <c r="O117" s="75" t="n">
        <f aca="false">N117</f>
        <v>10</v>
      </c>
      <c r="P117" s="75" t="n">
        <f aca="false">O117</f>
        <v>10</v>
      </c>
      <c r="Q117" s="75" t="n">
        <f aca="false">P117</f>
        <v>10</v>
      </c>
      <c r="R117" s="72" t="n">
        <f aca="false">SUM(N117:Q117)</f>
        <v>40</v>
      </c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customFormat="false" ht="15" hidden="false" customHeight="false" outlineLevel="0" collapsed="false">
      <c r="A118" s="69" t="s">
        <v>148</v>
      </c>
      <c r="B118" s="72" t="n">
        <f aca="false">B60</f>
        <v>0</v>
      </c>
      <c r="C118" s="72" t="n">
        <f aca="false">C60</f>
        <v>720.8</v>
      </c>
      <c r="D118" s="117" t="n">
        <f aca="false">D60</f>
        <v>0</v>
      </c>
      <c r="E118" s="117" t="n">
        <f aca="false">E60-D60</f>
        <v>0</v>
      </c>
      <c r="F118" s="117" t="n">
        <f aca="false">F60-E60</f>
        <v>0</v>
      </c>
      <c r="G118" s="123" t="n">
        <f aca="false">H118-SUM(D118:F118)</f>
        <v>0</v>
      </c>
      <c r="H118" s="72" t="n">
        <f aca="false">H60</f>
        <v>0</v>
      </c>
      <c r="I118" s="75" t="n">
        <f aca="false">0</f>
        <v>0</v>
      </c>
      <c r="J118" s="75" t="n">
        <f aca="false">I118</f>
        <v>0</v>
      </c>
      <c r="K118" s="75" t="n">
        <f aca="false">J118</f>
        <v>0</v>
      </c>
      <c r="L118" s="75" t="n">
        <f aca="false">K118</f>
        <v>0</v>
      </c>
      <c r="M118" s="72" t="n">
        <f aca="false">SUM(I118:L118)</f>
        <v>0</v>
      </c>
      <c r="N118" s="75" t="n">
        <f aca="false">L118</f>
        <v>0</v>
      </c>
      <c r="O118" s="75" t="n">
        <f aca="false">M118</f>
        <v>0</v>
      </c>
      <c r="P118" s="75" t="n">
        <f aca="false">N118</f>
        <v>0</v>
      </c>
      <c r="Q118" s="75" t="n">
        <f aca="false">O118</f>
        <v>0</v>
      </c>
      <c r="R118" s="72" t="n">
        <f aca="false">SUM(N118:Q118)</f>
        <v>0</v>
      </c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customFormat="false" ht="15" hidden="false" customHeight="false" outlineLevel="0" collapsed="false">
      <c r="A119" s="69" t="s">
        <v>149</v>
      </c>
      <c r="B119" s="72" t="n">
        <f aca="false">B61</f>
        <v>-5.7</v>
      </c>
      <c r="C119" s="72" t="n">
        <f aca="false">C61</f>
        <v>-6</v>
      </c>
      <c r="D119" s="117" t="n">
        <f aca="false">D61</f>
        <v>-1.169</v>
      </c>
      <c r="E119" s="117" t="n">
        <f aca="false">E61-D61</f>
        <v>-2.367</v>
      </c>
      <c r="F119" s="117" t="n">
        <f aca="false">F61-E61</f>
        <v>-0.863</v>
      </c>
      <c r="G119" s="123" t="n">
        <f aca="false">H119-SUM(D119:F119)</f>
        <v>-0.501</v>
      </c>
      <c r="H119" s="72" t="n">
        <f aca="false">H61</f>
        <v>-4.9</v>
      </c>
      <c r="I119" s="75" t="n">
        <f aca="false">0</f>
        <v>0</v>
      </c>
      <c r="J119" s="75" t="n">
        <f aca="false">I119</f>
        <v>0</v>
      </c>
      <c r="K119" s="75" t="n">
        <f aca="false">J119</f>
        <v>0</v>
      </c>
      <c r="L119" s="75" t="n">
        <f aca="false">K119</f>
        <v>0</v>
      </c>
      <c r="M119" s="72" t="n">
        <f aca="false">SUM(I119:L119)</f>
        <v>0</v>
      </c>
      <c r="N119" s="75" t="n">
        <f aca="false">L119</f>
        <v>0</v>
      </c>
      <c r="O119" s="75" t="n">
        <f aca="false">M119</f>
        <v>0</v>
      </c>
      <c r="P119" s="75" t="n">
        <f aca="false">N119</f>
        <v>0</v>
      </c>
      <c r="Q119" s="75" t="n">
        <f aca="false">O119</f>
        <v>0</v>
      </c>
      <c r="R119" s="72" t="n">
        <f aca="false">SUM(N119:Q119)</f>
        <v>0</v>
      </c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customFormat="false" ht="15" hidden="false" customHeight="false" outlineLevel="0" collapsed="false">
      <c r="A120" s="66" t="s">
        <v>150</v>
      </c>
      <c r="B120" s="115" t="n">
        <f aca="false">SUM(B107:B119)</f>
        <v>-579.1</v>
      </c>
      <c r="C120" s="115" t="n">
        <f aca="false">SUM(C107:C119)</f>
        <v>2481</v>
      </c>
      <c r="D120" s="116" t="n">
        <f aca="false">SUM(D107:D119)</f>
        <v>-277.805</v>
      </c>
      <c r="E120" s="116" t="n">
        <f aca="false">SUM(E107:E119)</f>
        <v>-692.128</v>
      </c>
      <c r="F120" s="116" t="n">
        <f aca="false">SUM(F107:F119)</f>
        <v>-37.185</v>
      </c>
      <c r="G120" s="125" t="n">
        <f aca="false">SUM(G107:G119)</f>
        <v>-25.682</v>
      </c>
      <c r="H120" s="115" t="n">
        <f aca="false">SUM(H107:H119)</f>
        <v>-1032.8</v>
      </c>
      <c r="I120" s="118" t="n">
        <f aca="false">SUM(I107:I119)</f>
        <v>-98.75</v>
      </c>
      <c r="J120" s="118" t="n">
        <f aca="false">SUM(J107:J119)</f>
        <v>-28.75</v>
      </c>
      <c r="K120" s="118" t="n">
        <f aca="false">SUM(K107:K119)</f>
        <v>-28.75</v>
      </c>
      <c r="L120" s="118" t="n">
        <f aca="false">SUM(L107:L119)</f>
        <v>-28.75</v>
      </c>
      <c r="M120" s="115" t="n">
        <f aca="false">SUM(M107:M119)</f>
        <v>-185</v>
      </c>
      <c r="N120" s="118" t="n">
        <f aca="false">SUM(N107:N119)</f>
        <v>-28.75</v>
      </c>
      <c r="O120" s="118" t="n">
        <f aca="false">SUM(O107:O119)</f>
        <v>-28.75</v>
      </c>
      <c r="P120" s="118" t="n">
        <f aca="false">SUM(P107:P119)</f>
        <v>-28.75</v>
      </c>
      <c r="Q120" s="118" t="n">
        <f aca="false">SUM(Q107:Q119)</f>
        <v>-28.75</v>
      </c>
      <c r="R120" s="115" t="n">
        <f aca="false">SUM(R107:R119)</f>
        <v>-115</v>
      </c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customFormat="false" ht="15" hidden="false" customHeight="false" outlineLevel="0" collapsed="false">
      <c r="A121" s="69" t="s">
        <v>151</v>
      </c>
      <c r="B121" s="72" t="n">
        <f aca="false">B63</f>
        <v>-1.3</v>
      </c>
      <c r="C121" s="72" t="n">
        <f aca="false">C63</f>
        <v>0.6</v>
      </c>
      <c r="D121" s="117" t="n">
        <f aca="false">D63</f>
        <v>-1.314</v>
      </c>
      <c r="E121" s="117" t="n">
        <f aca="false">E63-D63</f>
        <v>0.235</v>
      </c>
      <c r="F121" s="117" t="n">
        <f aca="false">F63-E63</f>
        <v>-8.361</v>
      </c>
      <c r="G121" s="123" t="n">
        <f aca="false">H121-SUM(D121:F121)</f>
        <v>-0.26</v>
      </c>
      <c r="H121" s="72" t="n">
        <f aca="false">H63</f>
        <v>-9.7</v>
      </c>
      <c r="I121" s="75" t="n">
        <f aca="false">0</f>
        <v>0</v>
      </c>
      <c r="J121" s="75" t="n">
        <f aca="false">I121</f>
        <v>0</v>
      </c>
      <c r="K121" s="75" t="n">
        <f aca="false">J121</f>
        <v>0</v>
      </c>
      <c r="L121" s="75" t="n">
        <f aca="false">K121</f>
        <v>0</v>
      </c>
      <c r="M121" s="72" t="n">
        <f aca="false">SUM(I121:L121)</f>
        <v>0</v>
      </c>
      <c r="N121" s="75" t="n">
        <f aca="false">L121</f>
        <v>0</v>
      </c>
      <c r="O121" s="75" t="n">
        <f aca="false">M121</f>
        <v>0</v>
      </c>
      <c r="P121" s="75" t="n">
        <f aca="false">N121</f>
        <v>0</v>
      </c>
      <c r="Q121" s="75" t="n">
        <f aca="false">O121</f>
        <v>0</v>
      </c>
      <c r="R121" s="72" t="n">
        <f aca="false">SUM(N121:Q121)</f>
        <v>0</v>
      </c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  <row r="122" customFormat="false" ht="15" hidden="false" customHeight="false" outlineLevel="0" collapsed="false">
      <c r="A122" s="69"/>
      <c r="B122" s="72"/>
      <c r="C122" s="72"/>
      <c r="D122" s="117"/>
      <c r="E122" s="117"/>
      <c r="F122" s="123"/>
      <c r="G122" s="123"/>
      <c r="H122" s="72"/>
      <c r="I122" s="68"/>
      <c r="J122" s="68"/>
      <c r="K122" s="68"/>
      <c r="L122" s="68"/>
      <c r="M122" s="72"/>
      <c r="N122" s="68"/>
      <c r="O122" s="68"/>
      <c r="P122" s="68"/>
      <c r="Q122" s="68"/>
      <c r="R122" s="72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customFormat="false" ht="15" hidden="false" customHeight="false" outlineLevel="0" collapsed="false">
      <c r="A123" s="66" t="s">
        <v>153</v>
      </c>
      <c r="B123" s="115" t="n">
        <f aca="false">B121+B120+B104+B89</f>
        <v>-126.5</v>
      </c>
      <c r="C123" s="115" t="n">
        <f aca="false">C121+C120+C104+C89</f>
        <v>98.9890000000003</v>
      </c>
      <c r="D123" s="116" t="n">
        <f aca="false">D121+D120+D104+D89</f>
        <v>-6.53000000000009</v>
      </c>
      <c r="E123" s="116" t="n">
        <f aca="false">E121+E120+E104+E89</f>
        <v>64.5840000000002</v>
      </c>
      <c r="F123" s="125" t="n">
        <f aca="false">F121+F120+F104+F89</f>
        <v>-31.615</v>
      </c>
      <c r="G123" s="125" t="n">
        <f aca="false">G121+G120+G104+G89</f>
        <v>-29.639</v>
      </c>
      <c r="H123" s="115" t="n">
        <f aca="false">H121+H120+H104+H89</f>
        <v>-3.19999999999993</v>
      </c>
      <c r="I123" s="116" t="n">
        <f aca="false">I121+I120+I104+I89</f>
        <v>231.244155373343</v>
      </c>
      <c r="J123" s="116" t="n">
        <f aca="false">J121+J120+J104+J89</f>
        <v>138.417269496757</v>
      </c>
      <c r="K123" s="125" t="n">
        <f aca="false">K121+K120+K104+K89</f>
        <v>43.4348081220215</v>
      </c>
      <c r="L123" s="125" t="n">
        <f aca="false">L121+L120+L104+L89</f>
        <v>1.69674686325851</v>
      </c>
      <c r="M123" s="115" t="n">
        <f aca="false">M121+M120+M104+M89</f>
        <v>414.792979855381</v>
      </c>
      <c r="N123" s="116" t="n">
        <f aca="false">N121+N120+N104+N89</f>
        <v>321.175712088814</v>
      </c>
      <c r="O123" s="116" t="n">
        <f aca="false">O121+O120+O104+O89</f>
        <v>152.060156794689</v>
      </c>
      <c r="P123" s="125" t="n">
        <f aca="false">P121+P120+P104+P89</f>
        <v>50.0261610028897</v>
      </c>
      <c r="Q123" s="125" t="n">
        <f aca="false">Q121+Q120+Q104+Q89</f>
        <v>5.94701141455464</v>
      </c>
      <c r="R123" s="115" t="n">
        <f aca="false">R121+R120+R104+R89</f>
        <v>529.209041300947</v>
      </c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customFormat="false" ht="15" hidden="false" customHeight="false" outlineLevel="0" collapsed="false">
      <c r="A124" s="69"/>
      <c r="B124" s="72"/>
      <c r="C124" s="72"/>
      <c r="D124" s="117"/>
      <c r="E124" s="117"/>
      <c r="F124" s="123"/>
      <c r="G124" s="123"/>
      <c r="H124" s="72"/>
      <c r="I124" s="68"/>
      <c r="J124" s="68"/>
      <c r="K124" s="68"/>
      <c r="L124" s="68"/>
      <c r="M124" s="72"/>
      <c r="N124" s="68"/>
      <c r="O124" s="68"/>
      <c r="P124" s="68"/>
      <c r="Q124" s="68"/>
      <c r="R124" s="72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  <c r="AMJ124" s="0"/>
    </row>
    <row r="125" customFormat="false" ht="15" hidden="false" customHeight="false" outlineLevel="0" collapsed="false">
      <c r="A125" s="69" t="s">
        <v>154</v>
      </c>
      <c r="B125" s="72" t="n">
        <v>165.8</v>
      </c>
      <c r="C125" s="72" t="n">
        <f aca="false">B126</f>
        <v>39.359</v>
      </c>
      <c r="D125" s="117" t="n">
        <f aca="false">C126</f>
        <v>138.348</v>
      </c>
      <c r="E125" s="117" t="n">
        <f aca="false">D125</f>
        <v>138.348</v>
      </c>
      <c r="F125" s="117" t="n">
        <f aca="false">E125</f>
        <v>138.348</v>
      </c>
      <c r="G125" s="117" t="n">
        <f aca="false">F125</f>
        <v>138.348</v>
      </c>
      <c r="H125" s="72" t="n">
        <f aca="false">G125</f>
        <v>138.348</v>
      </c>
      <c r="I125" s="117" t="n">
        <f aca="false">H126</f>
        <v>135.148</v>
      </c>
      <c r="J125" s="117" t="n">
        <f aca="false">I125</f>
        <v>135.148</v>
      </c>
      <c r="K125" s="117" t="n">
        <f aca="false">J125</f>
        <v>135.148</v>
      </c>
      <c r="L125" s="117" t="n">
        <f aca="false">K125</f>
        <v>135.148</v>
      </c>
      <c r="M125" s="72" t="n">
        <f aca="false">L125</f>
        <v>135.148</v>
      </c>
      <c r="N125" s="117" t="n">
        <f aca="false">M126</f>
        <v>549.94097985538</v>
      </c>
      <c r="O125" s="117" t="n">
        <f aca="false">N125</f>
        <v>549.94097985538</v>
      </c>
      <c r="P125" s="117" t="n">
        <f aca="false">O125</f>
        <v>549.94097985538</v>
      </c>
      <c r="Q125" s="117" t="n">
        <f aca="false">P125</f>
        <v>549.94097985538</v>
      </c>
      <c r="R125" s="72" t="n">
        <f aca="false">Q125</f>
        <v>549.94097985538</v>
      </c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  <c r="AMJ125" s="0"/>
    </row>
    <row r="126" customFormat="false" ht="15" hidden="false" customHeight="false" outlineLevel="0" collapsed="false">
      <c r="A126" s="69" t="s">
        <v>155</v>
      </c>
      <c r="B126" s="128" t="n">
        <v>39.359</v>
      </c>
      <c r="C126" s="72" t="n">
        <f aca="false">C125+C123</f>
        <v>138.348</v>
      </c>
      <c r="D126" s="117" t="n">
        <f aca="false">D125+D123</f>
        <v>131.818</v>
      </c>
      <c r="E126" s="117" t="n">
        <f aca="false">E125+E123+D123</f>
        <v>196.402</v>
      </c>
      <c r="F126" s="117" t="n">
        <f aca="false">F125+F123+E123+D123</f>
        <v>164.787</v>
      </c>
      <c r="G126" s="117" t="n">
        <f aca="false">G125+SUM(D123:G123)</f>
        <v>135.148</v>
      </c>
      <c r="H126" s="72" t="n">
        <f aca="false">H125+H123</f>
        <v>135.148</v>
      </c>
      <c r="I126" s="117" t="n">
        <f aca="false">I125+I123</f>
        <v>366.392155373343</v>
      </c>
      <c r="J126" s="117" t="n">
        <f aca="false">J125+J123+I123</f>
        <v>504.8094248701</v>
      </c>
      <c r="K126" s="117" t="n">
        <f aca="false">K125+K123+J123+I123</f>
        <v>548.244232992122</v>
      </c>
      <c r="L126" s="117" t="n">
        <f aca="false">L125+SUM(I123:L123)</f>
        <v>549.94097985538</v>
      </c>
      <c r="M126" s="72" t="n">
        <f aca="false">M125+M123</f>
        <v>549.94097985538</v>
      </c>
      <c r="N126" s="117" t="n">
        <f aca="false">N125+N123</f>
        <v>871.116691944195</v>
      </c>
      <c r="O126" s="117" t="n">
        <f aca="false">O125+O123+N123</f>
        <v>1023.17684873888</v>
      </c>
      <c r="P126" s="117" t="n">
        <f aca="false">P125+P123+O123+N123</f>
        <v>1073.20300974177</v>
      </c>
      <c r="Q126" s="117" t="n">
        <f aca="false">Q125+SUM(N123:Q123)</f>
        <v>1079.15002115633</v>
      </c>
      <c r="R126" s="72" t="n">
        <f aca="false">R125+R123</f>
        <v>1079.15002115633</v>
      </c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customFormat="false" ht="15" hidden="false" customHeight="false" outlineLevel="0" collapsed="false">
      <c r="A127" s="66"/>
      <c r="B127" s="72"/>
      <c r="C127" s="129"/>
      <c r="D127" s="116"/>
      <c r="E127" s="116"/>
      <c r="F127" s="123"/>
      <c r="G127" s="123"/>
      <c r="H127" s="72"/>
      <c r="I127" s="68"/>
      <c r="J127" s="68"/>
      <c r="K127" s="68"/>
      <c r="L127" s="68"/>
      <c r="M127" s="72"/>
      <c r="N127" s="68"/>
      <c r="O127" s="68"/>
      <c r="P127" s="68"/>
      <c r="Q127" s="68"/>
      <c r="R127" s="72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customFormat="false" ht="15" hidden="false" customHeight="false" outlineLevel="0" collapsed="false">
      <c r="A128" s="69" t="s">
        <v>156</v>
      </c>
      <c r="B128" s="72" t="n">
        <f aca="false">B89</f>
        <v>489.4</v>
      </c>
      <c r="C128" s="72" t="n">
        <f aca="false">C89</f>
        <v>623.689</v>
      </c>
      <c r="D128" s="117" t="n">
        <f aca="false">D89</f>
        <v>303.879</v>
      </c>
      <c r="E128" s="117" t="n">
        <f aca="false">E89</f>
        <v>74.606</v>
      </c>
      <c r="F128" s="123" t="n">
        <f aca="false">F89</f>
        <v>85.186</v>
      </c>
      <c r="G128" s="123" t="n">
        <f aca="false">G89</f>
        <v>82.4290000000001</v>
      </c>
      <c r="H128" s="72" t="n">
        <f aca="false">H89</f>
        <v>546.1</v>
      </c>
      <c r="I128" s="117" t="n">
        <f aca="false">I89</f>
        <v>362.353072630498</v>
      </c>
      <c r="J128" s="117" t="n">
        <f aca="false">J89</f>
        <v>200.354863396015</v>
      </c>
      <c r="K128" s="123" t="n">
        <f aca="false">K89</f>
        <v>110.523934113188</v>
      </c>
      <c r="L128" s="123" t="n">
        <f aca="false">L89</f>
        <v>91.5781891928377</v>
      </c>
      <c r="M128" s="72" t="n">
        <f aca="false">M89</f>
        <v>764.810059332538</v>
      </c>
      <c r="N128" s="117" t="n">
        <f aca="false">N89</f>
        <v>383.003611931498</v>
      </c>
      <c r="O128" s="117" t="n">
        <f aca="false">O89</f>
        <v>214.830854643013</v>
      </c>
      <c r="P128" s="123" t="n">
        <f aca="false">P89</f>
        <v>118.262420856526</v>
      </c>
      <c r="Q128" s="123" t="n">
        <f aca="false">Q89</f>
        <v>98.3117943113556</v>
      </c>
      <c r="R128" s="72" t="n">
        <f aca="false">R89</f>
        <v>814.408681742393</v>
      </c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customFormat="false" ht="15" hidden="false" customHeight="false" outlineLevel="0" collapsed="false">
      <c r="A129" s="69" t="s">
        <v>157</v>
      </c>
      <c r="B129" s="72" t="n">
        <f aca="false">B99</f>
        <v>-146.8</v>
      </c>
      <c r="C129" s="72" t="n">
        <f aca="false">C99</f>
        <v>-166.1</v>
      </c>
      <c r="D129" s="117" t="n">
        <f aca="false">D99</f>
        <v>-30.763</v>
      </c>
      <c r="E129" s="117" t="n">
        <f aca="false">E99</f>
        <v>-31.468</v>
      </c>
      <c r="F129" s="123" t="n">
        <f aca="false">F99</f>
        <v>-36.339</v>
      </c>
      <c r="G129" s="123" t="n">
        <f aca="false">G99</f>
        <v>-57.93</v>
      </c>
      <c r="H129" s="72" t="n">
        <f aca="false">H99</f>
        <v>-156.5</v>
      </c>
      <c r="I129" s="117" t="n">
        <f aca="false">I99</f>
        <v>-32.3589172571545</v>
      </c>
      <c r="J129" s="117" t="n">
        <f aca="false">J99</f>
        <v>-33.1875938992575</v>
      </c>
      <c r="K129" s="123" t="n">
        <f aca="false">K99</f>
        <v>-38.3391259911664</v>
      </c>
      <c r="L129" s="123" t="n">
        <f aca="false">L99</f>
        <v>-61.1314423295792</v>
      </c>
      <c r="M129" s="72" t="n">
        <f aca="false">M99</f>
        <v>-165.017079477158</v>
      </c>
      <c r="N129" s="117" t="n">
        <f aca="false">N99</f>
        <v>-33.0778998426837</v>
      </c>
      <c r="O129" s="117" t="n">
        <f aca="false">O99</f>
        <v>-34.0206978483239</v>
      </c>
      <c r="P129" s="123" t="n">
        <f aca="false">P99</f>
        <v>-39.4862598536368</v>
      </c>
      <c r="Q129" s="123" t="n">
        <f aca="false">Q99</f>
        <v>-63.614782896801</v>
      </c>
      <c r="R129" s="72" t="n">
        <f aca="false">R99</f>
        <v>-170.199640441445</v>
      </c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customFormat="false" ht="15" hidden="false" customHeight="false" outlineLevel="0" collapsed="false">
      <c r="A130" s="76" t="s">
        <v>158</v>
      </c>
      <c r="B130" s="77" t="n">
        <f aca="false">B129+B128</f>
        <v>342.6</v>
      </c>
      <c r="C130" s="77" t="n">
        <f aca="false">C129+C128</f>
        <v>457.589</v>
      </c>
      <c r="D130" s="114" t="n">
        <f aca="false">D129+D128</f>
        <v>273.116</v>
      </c>
      <c r="E130" s="114" t="n">
        <f aca="false">E129+E128</f>
        <v>43.138</v>
      </c>
      <c r="F130" s="124" t="n">
        <f aca="false">F129+F128</f>
        <v>48.847</v>
      </c>
      <c r="G130" s="124" t="n">
        <f aca="false">G129+G128</f>
        <v>24.4990000000001</v>
      </c>
      <c r="H130" s="77" t="n">
        <f aca="false">H129+H128</f>
        <v>389.6</v>
      </c>
      <c r="I130" s="114" t="n">
        <f aca="false">I129+I128</f>
        <v>329.994155373343</v>
      </c>
      <c r="J130" s="114" t="n">
        <f aca="false">J129+J128</f>
        <v>167.167269496757</v>
      </c>
      <c r="K130" s="124" t="n">
        <f aca="false">K129+K128</f>
        <v>72.1848081220215</v>
      </c>
      <c r="L130" s="124" t="n">
        <f aca="false">L129+L128</f>
        <v>30.4467468632585</v>
      </c>
      <c r="M130" s="77" t="n">
        <f aca="false">M129+M128</f>
        <v>599.792979855381</v>
      </c>
      <c r="N130" s="114" t="n">
        <f aca="false">N129+N128</f>
        <v>349.925712088814</v>
      </c>
      <c r="O130" s="114" t="n">
        <f aca="false">O129+O128</f>
        <v>180.810156794689</v>
      </c>
      <c r="P130" s="124" t="n">
        <f aca="false">P129+P128</f>
        <v>78.7761610028897</v>
      </c>
      <c r="Q130" s="124" t="n">
        <f aca="false">Q129+Q128</f>
        <v>34.6970114145546</v>
      </c>
      <c r="R130" s="77" t="n">
        <f aca="false">R129+R128</f>
        <v>644.209041300947</v>
      </c>
      <c r="S130" s="0"/>
      <c r="T130" s="0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  <c r="IX130" s="0"/>
      <c r="IY130" s="0"/>
      <c r="IZ130" s="0"/>
      <c r="JA130" s="0"/>
      <c r="JB130" s="0"/>
      <c r="JC130" s="0"/>
      <c r="JD130" s="0"/>
      <c r="JE130" s="0"/>
      <c r="JF130" s="0"/>
      <c r="JG130" s="0"/>
      <c r="JH130" s="0"/>
      <c r="JI130" s="0"/>
      <c r="JJ130" s="0"/>
      <c r="JK130" s="0"/>
      <c r="JL130" s="0"/>
      <c r="JM130" s="0"/>
      <c r="JN130" s="0"/>
      <c r="JO130" s="0"/>
      <c r="JP130" s="0"/>
      <c r="JQ130" s="0"/>
      <c r="JR130" s="0"/>
      <c r="JS130" s="0"/>
      <c r="JT130" s="0"/>
      <c r="JU130" s="0"/>
      <c r="JV130" s="0"/>
      <c r="JW130" s="0"/>
      <c r="JX130" s="0"/>
      <c r="JY130" s="0"/>
      <c r="JZ130" s="0"/>
      <c r="KA130" s="0"/>
      <c r="KB130" s="0"/>
      <c r="KC130" s="0"/>
      <c r="KD130" s="0"/>
      <c r="KE130" s="0"/>
      <c r="KF130" s="0"/>
      <c r="KG130" s="0"/>
      <c r="KH130" s="0"/>
      <c r="KI130" s="0"/>
      <c r="KJ130" s="0"/>
      <c r="KK130" s="0"/>
      <c r="KL130" s="0"/>
      <c r="KM130" s="0"/>
      <c r="KN130" s="0"/>
      <c r="KO130" s="0"/>
      <c r="KP130" s="0"/>
      <c r="KQ130" s="0"/>
      <c r="KR130" s="0"/>
      <c r="KS130" s="0"/>
      <c r="KT130" s="0"/>
      <c r="KU130" s="0"/>
      <c r="KV130" s="0"/>
      <c r="KW130" s="0"/>
      <c r="KX130" s="0"/>
      <c r="KY130" s="0"/>
      <c r="KZ130" s="0"/>
      <c r="LA130" s="0"/>
      <c r="LB130" s="0"/>
      <c r="LC130" s="0"/>
      <c r="LD130" s="0"/>
      <c r="LE130" s="0"/>
      <c r="LF130" s="0"/>
      <c r="LG130" s="0"/>
      <c r="LH130" s="0"/>
      <c r="LI130" s="0"/>
      <c r="LJ130" s="0"/>
      <c r="LK130" s="0"/>
      <c r="LL130" s="0"/>
      <c r="LM130" s="0"/>
      <c r="LN130" s="0"/>
      <c r="LO130" s="0"/>
      <c r="LP130" s="0"/>
      <c r="LQ130" s="0"/>
      <c r="LR130" s="0"/>
      <c r="LS130" s="0"/>
      <c r="LT130" s="0"/>
      <c r="LU130" s="0"/>
      <c r="LV130" s="0"/>
      <c r="LW130" s="0"/>
      <c r="LX130" s="0"/>
      <c r="LY130" s="0"/>
      <c r="LZ130" s="0"/>
      <c r="MA130" s="0"/>
      <c r="MB130" s="0"/>
      <c r="MC130" s="0"/>
      <c r="MD130" s="0"/>
      <c r="ME130" s="0"/>
      <c r="MF130" s="0"/>
      <c r="MG130" s="0"/>
      <c r="MH130" s="0"/>
      <c r="MI130" s="0"/>
      <c r="MJ130" s="0"/>
      <c r="MK130" s="0"/>
      <c r="ML130" s="0"/>
      <c r="MM130" s="0"/>
      <c r="MN130" s="0"/>
      <c r="MO130" s="0"/>
      <c r="MP130" s="0"/>
      <c r="MQ130" s="0"/>
      <c r="MR130" s="0"/>
      <c r="MS130" s="0"/>
      <c r="MT130" s="0"/>
      <c r="MU130" s="0"/>
      <c r="MV130" s="0"/>
      <c r="MW130" s="0"/>
      <c r="MX130" s="0"/>
      <c r="MY130" s="0"/>
      <c r="MZ130" s="0"/>
      <c r="NA130" s="0"/>
      <c r="NB130" s="0"/>
      <c r="NC130" s="0"/>
      <c r="ND130" s="0"/>
      <c r="NE130" s="0"/>
      <c r="NF130" s="0"/>
      <c r="NG130" s="0"/>
      <c r="NH130" s="0"/>
      <c r="NI130" s="0"/>
      <c r="NJ130" s="0"/>
      <c r="NK130" s="0"/>
      <c r="NL130" s="0"/>
      <c r="NM130" s="0"/>
      <c r="NN130" s="0"/>
      <c r="NO130" s="0"/>
      <c r="NP130" s="0"/>
      <c r="NQ130" s="0"/>
      <c r="NR130" s="0"/>
      <c r="NS130" s="0"/>
      <c r="NT130" s="0"/>
      <c r="NU130" s="0"/>
      <c r="NV130" s="0"/>
      <c r="NW130" s="0"/>
      <c r="NX130" s="0"/>
      <c r="NY130" s="0"/>
      <c r="NZ130" s="0"/>
      <c r="OA130" s="0"/>
      <c r="OB130" s="0"/>
      <c r="OC130" s="0"/>
      <c r="OD130" s="0"/>
      <c r="OE130" s="0"/>
      <c r="OF130" s="0"/>
      <c r="OG130" s="0"/>
      <c r="OH130" s="0"/>
      <c r="OI130" s="0"/>
      <c r="OJ130" s="0"/>
      <c r="OK130" s="0"/>
      <c r="OL130" s="0"/>
      <c r="OM130" s="0"/>
      <c r="ON130" s="0"/>
      <c r="OO130" s="0"/>
      <c r="OP130" s="0"/>
      <c r="OQ130" s="0"/>
      <c r="OR130" s="0"/>
      <c r="OS130" s="0"/>
      <c r="OT130" s="0"/>
      <c r="OU130" s="0"/>
      <c r="OV130" s="0"/>
      <c r="OW130" s="0"/>
      <c r="OX130" s="0"/>
      <c r="OY130" s="0"/>
      <c r="OZ130" s="0"/>
      <c r="PA130" s="0"/>
      <c r="PB130" s="0"/>
      <c r="PC130" s="0"/>
      <c r="PD130" s="0"/>
      <c r="PE130" s="0"/>
      <c r="PF130" s="0"/>
      <c r="PG130" s="0"/>
      <c r="PH130" s="0"/>
      <c r="PI130" s="0"/>
      <c r="PJ130" s="0"/>
      <c r="PK130" s="0"/>
      <c r="PL130" s="0"/>
      <c r="PM130" s="0"/>
      <c r="PN130" s="0"/>
      <c r="PO130" s="0"/>
      <c r="PP130" s="0"/>
      <c r="PQ130" s="0"/>
      <c r="PR130" s="0"/>
      <c r="PS130" s="0"/>
      <c r="PT130" s="0"/>
      <c r="PU130" s="0"/>
      <c r="PV130" s="0"/>
      <c r="PW130" s="0"/>
      <c r="PX130" s="0"/>
      <c r="PY130" s="0"/>
      <c r="PZ130" s="0"/>
      <c r="QA130" s="0"/>
      <c r="QB130" s="0"/>
      <c r="QC130" s="0"/>
      <c r="QD130" s="0"/>
      <c r="QE130" s="0"/>
      <c r="QF130" s="0"/>
      <c r="QG130" s="0"/>
      <c r="QH130" s="0"/>
      <c r="QI130" s="0"/>
      <c r="QJ130" s="0"/>
      <c r="QK130" s="0"/>
      <c r="QL130" s="0"/>
      <c r="QM130" s="0"/>
      <c r="QN130" s="0"/>
      <c r="QO130" s="0"/>
      <c r="QP130" s="0"/>
      <c r="QQ130" s="0"/>
      <c r="QR130" s="0"/>
      <c r="QS130" s="0"/>
      <c r="QT130" s="0"/>
      <c r="QU130" s="0"/>
      <c r="QV130" s="0"/>
      <c r="QW130" s="0"/>
      <c r="QX130" s="0"/>
      <c r="QY130" s="0"/>
      <c r="QZ130" s="0"/>
      <c r="RA130" s="0"/>
      <c r="RB130" s="0"/>
      <c r="RC130" s="0"/>
      <c r="RD130" s="0"/>
      <c r="RE130" s="0"/>
      <c r="RF130" s="0"/>
      <c r="RG130" s="0"/>
      <c r="RH130" s="0"/>
      <c r="RI130" s="0"/>
      <c r="RJ130" s="0"/>
      <c r="RK130" s="0"/>
      <c r="RL130" s="0"/>
      <c r="RM130" s="0"/>
      <c r="RN130" s="0"/>
      <c r="RO130" s="0"/>
      <c r="RP130" s="0"/>
      <c r="RQ130" s="0"/>
      <c r="RR130" s="0"/>
      <c r="RS130" s="0"/>
      <c r="RT130" s="0"/>
      <c r="RU130" s="0"/>
      <c r="RV130" s="0"/>
      <c r="RW130" s="0"/>
      <c r="RX130" s="0"/>
      <c r="RY130" s="0"/>
      <c r="RZ130" s="0"/>
      <c r="SA130" s="0"/>
      <c r="SB130" s="0"/>
      <c r="SC130" s="0"/>
      <c r="SD130" s="0"/>
      <c r="SE130" s="0"/>
      <c r="SF130" s="0"/>
      <c r="SG130" s="0"/>
      <c r="SH130" s="0"/>
      <c r="SI130" s="0"/>
      <c r="SJ130" s="0"/>
      <c r="SK130" s="0"/>
      <c r="SL130" s="0"/>
      <c r="SM130" s="0"/>
      <c r="SN130" s="0"/>
      <c r="SO130" s="0"/>
      <c r="SP130" s="0"/>
      <c r="SQ130" s="0"/>
      <c r="SR130" s="0"/>
      <c r="SS130" s="0"/>
      <c r="ST130" s="0"/>
      <c r="SU130" s="0"/>
      <c r="SV130" s="0"/>
      <c r="SW130" s="0"/>
      <c r="SX130" s="0"/>
      <c r="SY130" s="0"/>
      <c r="SZ130" s="0"/>
      <c r="TA130" s="0"/>
      <c r="TB130" s="0"/>
      <c r="TC130" s="0"/>
      <c r="TD130" s="0"/>
      <c r="TE130" s="0"/>
      <c r="TF130" s="0"/>
      <c r="TG130" s="0"/>
      <c r="TH130" s="0"/>
      <c r="TI130" s="0"/>
      <c r="TJ130" s="0"/>
      <c r="TK130" s="0"/>
      <c r="TL130" s="0"/>
      <c r="TM130" s="0"/>
      <c r="TN130" s="0"/>
      <c r="TO130" s="0"/>
      <c r="TP130" s="0"/>
      <c r="TQ130" s="0"/>
      <c r="TR130" s="0"/>
      <c r="TS130" s="0"/>
      <c r="TT130" s="0"/>
      <c r="TU130" s="0"/>
      <c r="TV130" s="0"/>
      <c r="TW130" s="0"/>
      <c r="TX130" s="0"/>
      <c r="TY130" s="0"/>
      <c r="TZ130" s="0"/>
      <c r="UA130" s="0"/>
      <c r="UB130" s="0"/>
      <c r="UC130" s="0"/>
      <c r="UD130" s="0"/>
      <c r="UE130" s="0"/>
      <c r="UF130" s="0"/>
      <c r="UG130" s="0"/>
      <c r="UH130" s="0"/>
      <c r="UI130" s="0"/>
      <c r="UJ130" s="0"/>
      <c r="UK130" s="0"/>
      <c r="UL130" s="0"/>
      <c r="UM130" s="0"/>
      <c r="UN130" s="0"/>
      <c r="UO130" s="0"/>
      <c r="UP130" s="0"/>
      <c r="UQ130" s="0"/>
      <c r="UR130" s="0"/>
      <c r="US130" s="0"/>
      <c r="UT130" s="0"/>
      <c r="UU130" s="0"/>
      <c r="UV130" s="0"/>
      <c r="UW130" s="0"/>
      <c r="UX130" s="0"/>
      <c r="UY130" s="0"/>
      <c r="UZ130" s="0"/>
      <c r="VA130" s="0"/>
      <c r="VB130" s="0"/>
      <c r="VC130" s="0"/>
      <c r="VD130" s="0"/>
      <c r="VE130" s="0"/>
      <c r="VF130" s="0"/>
      <c r="VG130" s="0"/>
      <c r="VH130" s="0"/>
      <c r="VI130" s="0"/>
      <c r="VJ130" s="0"/>
      <c r="VK130" s="0"/>
      <c r="VL130" s="0"/>
      <c r="VM130" s="0"/>
      <c r="VN130" s="0"/>
      <c r="VO130" s="0"/>
      <c r="VP130" s="0"/>
      <c r="VQ130" s="0"/>
      <c r="VR130" s="0"/>
      <c r="VS130" s="0"/>
      <c r="VT130" s="0"/>
      <c r="VU130" s="0"/>
      <c r="VV130" s="0"/>
      <c r="VW130" s="0"/>
      <c r="VX130" s="0"/>
      <c r="VY130" s="0"/>
      <c r="VZ130" s="0"/>
      <c r="WA130" s="0"/>
      <c r="WB130" s="0"/>
      <c r="WC130" s="0"/>
      <c r="WD130" s="0"/>
      <c r="WE130" s="0"/>
      <c r="WF130" s="0"/>
      <c r="WG130" s="0"/>
      <c r="WH130" s="0"/>
      <c r="WI130" s="0"/>
      <c r="WJ130" s="0"/>
      <c r="WK130" s="0"/>
      <c r="WL130" s="0"/>
      <c r="WM130" s="0"/>
      <c r="WN130" s="0"/>
      <c r="WO130" s="0"/>
      <c r="WP130" s="0"/>
      <c r="WQ130" s="0"/>
      <c r="WR130" s="0"/>
      <c r="WS130" s="0"/>
      <c r="WT130" s="0"/>
      <c r="WU130" s="0"/>
      <c r="WV130" s="0"/>
      <c r="WW130" s="0"/>
      <c r="WX130" s="0"/>
      <c r="WY130" s="0"/>
      <c r="WZ130" s="0"/>
      <c r="XA130" s="0"/>
      <c r="XB130" s="0"/>
      <c r="XC130" s="0"/>
      <c r="XD130" s="0"/>
      <c r="XE130" s="0"/>
      <c r="XF130" s="0"/>
      <c r="XG130" s="0"/>
      <c r="XH130" s="0"/>
      <c r="XI130" s="0"/>
      <c r="XJ130" s="0"/>
      <c r="XK130" s="0"/>
      <c r="XL130" s="0"/>
      <c r="XM130" s="0"/>
      <c r="XN130" s="0"/>
      <c r="XO130" s="0"/>
      <c r="XP130" s="0"/>
      <c r="XQ130" s="0"/>
      <c r="XR130" s="0"/>
      <c r="XS130" s="0"/>
      <c r="XT130" s="0"/>
      <c r="XU130" s="0"/>
      <c r="XV130" s="0"/>
      <c r="XW130" s="0"/>
      <c r="XX130" s="0"/>
      <c r="XY130" s="0"/>
      <c r="XZ130" s="0"/>
      <c r="YA130" s="0"/>
      <c r="YB130" s="0"/>
      <c r="YC130" s="0"/>
      <c r="YD130" s="0"/>
      <c r="YE130" s="0"/>
      <c r="YF130" s="0"/>
      <c r="YG130" s="0"/>
      <c r="YH130" s="0"/>
      <c r="YI130" s="0"/>
      <c r="YJ130" s="0"/>
      <c r="YK130" s="0"/>
      <c r="YL130" s="0"/>
      <c r="YM130" s="0"/>
      <c r="YN130" s="0"/>
      <c r="YO130" s="0"/>
      <c r="YP130" s="0"/>
      <c r="YQ130" s="0"/>
      <c r="YR130" s="0"/>
      <c r="YS130" s="0"/>
      <c r="YT130" s="0"/>
      <c r="YU130" s="0"/>
      <c r="YV130" s="0"/>
      <c r="YW130" s="0"/>
      <c r="YX130" s="0"/>
      <c r="YY130" s="0"/>
      <c r="YZ130" s="0"/>
      <c r="ZA130" s="0"/>
      <c r="ZB130" s="0"/>
      <c r="ZC130" s="0"/>
      <c r="ZD130" s="0"/>
      <c r="ZE130" s="0"/>
      <c r="ZF130" s="0"/>
      <c r="ZG130" s="0"/>
      <c r="ZH130" s="0"/>
      <c r="ZI130" s="0"/>
      <c r="ZJ130" s="0"/>
      <c r="ZK130" s="0"/>
      <c r="ZL130" s="0"/>
      <c r="ZM130" s="0"/>
      <c r="ZN130" s="0"/>
      <c r="ZO130" s="0"/>
      <c r="ZP130" s="0"/>
      <c r="ZQ130" s="0"/>
      <c r="ZR130" s="0"/>
      <c r="ZS130" s="0"/>
      <c r="ZT130" s="0"/>
      <c r="ZU130" s="0"/>
      <c r="ZV130" s="0"/>
      <c r="ZW130" s="0"/>
      <c r="ZX130" s="0"/>
      <c r="ZY130" s="0"/>
      <c r="ZZ130" s="0"/>
      <c r="AAA130" s="0"/>
      <c r="AAB130" s="0"/>
      <c r="AAC130" s="0"/>
      <c r="AAD130" s="0"/>
      <c r="AAE130" s="0"/>
      <c r="AAF130" s="0"/>
      <c r="AAG130" s="0"/>
      <c r="AAH130" s="0"/>
      <c r="AAI130" s="0"/>
      <c r="AAJ130" s="0"/>
      <c r="AAK130" s="0"/>
      <c r="AAL130" s="0"/>
      <c r="AAM130" s="0"/>
      <c r="AAN130" s="0"/>
      <c r="AAO130" s="0"/>
      <c r="AAP130" s="0"/>
      <c r="AAQ130" s="0"/>
      <c r="AAR130" s="0"/>
      <c r="AAS130" s="0"/>
      <c r="AAT130" s="0"/>
      <c r="AAU130" s="0"/>
      <c r="AAV130" s="0"/>
      <c r="AAW130" s="0"/>
      <c r="AAX130" s="0"/>
      <c r="AAY130" s="0"/>
      <c r="AAZ130" s="0"/>
      <c r="ABA130" s="0"/>
      <c r="ABB130" s="0"/>
      <c r="ABC130" s="0"/>
      <c r="ABD130" s="0"/>
      <c r="ABE130" s="0"/>
      <c r="ABF130" s="0"/>
      <c r="ABG130" s="0"/>
      <c r="ABH130" s="0"/>
      <c r="ABI130" s="0"/>
      <c r="ABJ130" s="0"/>
      <c r="ABK130" s="0"/>
      <c r="ABL130" s="0"/>
      <c r="ABM130" s="0"/>
      <c r="ABN130" s="0"/>
      <c r="ABO130" s="0"/>
      <c r="ABP130" s="0"/>
      <c r="ABQ130" s="0"/>
      <c r="ABR130" s="0"/>
      <c r="ABS130" s="0"/>
      <c r="ABT130" s="0"/>
      <c r="ABU130" s="0"/>
      <c r="ABV130" s="0"/>
      <c r="ABW130" s="0"/>
      <c r="ABX130" s="0"/>
      <c r="ABY130" s="0"/>
      <c r="ABZ130" s="0"/>
      <c r="ACA130" s="0"/>
      <c r="ACB130" s="0"/>
      <c r="ACC130" s="0"/>
      <c r="ACD130" s="0"/>
      <c r="ACE130" s="0"/>
      <c r="ACF130" s="0"/>
      <c r="ACG130" s="0"/>
      <c r="ACH130" s="0"/>
      <c r="ACI130" s="0"/>
      <c r="ACJ130" s="0"/>
      <c r="ACK130" s="0"/>
      <c r="ACL130" s="0"/>
      <c r="ACM130" s="0"/>
      <c r="ACN130" s="0"/>
      <c r="ACO130" s="0"/>
      <c r="ACP130" s="0"/>
      <c r="ACQ130" s="0"/>
      <c r="ACR130" s="0"/>
      <c r="ACS130" s="0"/>
      <c r="ACT130" s="0"/>
      <c r="ACU130" s="0"/>
      <c r="ACV130" s="0"/>
      <c r="ACW130" s="0"/>
      <c r="ACX130" s="0"/>
      <c r="ACY130" s="0"/>
      <c r="ACZ130" s="0"/>
      <c r="ADA130" s="0"/>
      <c r="ADB130" s="0"/>
      <c r="ADC130" s="0"/>
      <c r="ADD130" s="0"/>
      <c r="ADE130" s="0"/>
      <c r="ADF130" s="0"/>
      <c r="ADG130" s="0"/>
      <c r="ADH130" s="0"/>
      <c r="ADI130" s="0"/>
      <c r="ADJ130" s="0"/>
      <c r="ADK130" s="0"/>
      <c r="ADL130" s="0"/>
      <c r="ADM130" s="0"/>
      <c r="ADN130" s="0"/>
      <c r="ADO130" s="0"/>
      <c r="ADP130" s="0"/>
      <c r="ADQ130" s="0"/>
      <c r="ADR130" s="0"/>
      <c r="ADS130" s="0"/>
      <c r="ADT130" s="0"/>
      <c r="ADU130" s="0"/>
      <c r="ADV130" s="0"/>
      <c r="ADW130" s="0"/>
      <c r="ADX130" s="0"/>
      <c r="ADY130" s="0"/>
      <c r="ADZ130" s="0"/>
      <c r="AEA130" s="0"/>
      <c r="AEB130" s="0"/>
      <c r="AEC130" s="0"/>
      <c r="AED130" s="0"/>
      <c r="AEE130" s="0"/>
      <c r="AEF130" s="0"/>
      <c r="AEG130" s="0"/>
      <c r="AEH130" s="0"/>
      <c r="AEI130" s="0"/>
      <c r="AEJ130" s="0"/>
      <c r="AEK130" s="0"/>
      <c r="AEL130" s="0"/>
      <c r="AEM130" s="0"/>
      <c r="AEN130" s="0"/>
      <c r="AEO130" s="0"/>
      <c r="AEP130" s="0"/>
      <c r="AEQ130" s="0"/>
      <c r="AER130" s="0"/>
      <c r="AES130" s="0"/>
      <c r="AET130" s="0"/>
      <c r="AEU130" s="0"/>
      <c r="AEV130" s="0"/>
      <c r="AEW130" s="0"/>
      <c r="AEX130" s="0"/>
      <c r="AEY130" s="0"/>
      <c r="AEZ130" s="0"/>
      <c r="AFA130" s="0"/>
      <c r="AFB130" s="0"/>
      <c r="AFC130" s="0"/>
      <c r="AFD130" s="0"/>
      <c r="AFE130" s="0"/>
      <c r="AFF130" s="0"/>
      <c r="AFG130" s="0"/>
      <c r="AFH130" s="0"/>
      <c r="AFI130" s="0"/>
      <c r="AFJ130" s="0"/>
      <c r="AFK130" s="0"/>
      <c r="AFL130" s="0"/>
      <c r="AFM130" s="0"/>
      <c r="AFN130" s="0"/>
      <c r="AFO130" s="0"/>
      <c r="AFP130" s="0"/>
      <c r="AFQ130" s="0"/>
      <c r="AFR130" s="0"/>
      <c r="AFS130" s="0"/>
      <c r="AFT130" s="0"/>
      <c r="AFU130" s="0"/>
      <c r="AFV130" s="0"/>
      <c r="AFW130" s="0"/>
      <c r="AFX130" s="0"/>
      <c r="AFY130" s="0"/>
      <c r="AFZ130" s="0"/>
      <c r="AGA130" s="0"/>
      <c r="AGB130" s="0"/>
      <c r="AGC130" s="0"/>
      <c r="AGD130" s="0"/>
      <c r="AGE130" s="0"/>
      <c r="AGF130" s="0"/>
      <c r="AGG130" s="0"/>
      <c r="AGH130" s="0"/>
      <c r="AGI130" s="0"/>
      <c r="AGJ130" s="0"/>
      <c r="AGK130" s="0"/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customFormat="false" ht="15" hidden="false" customHeight="false" outlineLevel="0" collapsed="false">
      <c r="A131" s="69" t="s">
        <v>21</v>
      </c>
      <c r="B131" s="64"/>
      <c r="C131" s="130" t="n">
        <f aca="false">C130/B130-1</f>
        <v>0.335636310566258</v>
      </c>
      <c r="D131" s="69"/>
      <c r="E131" s="69"/>
      <c r="H131" s="130" t="n">
        <f aca="false">H130/C130-1</f>
        <v>-0.148580931796874</v>
      </c>
      <c r="I131" s="130" t="n">
        <f aca="false">I130/D130-1</f>
        <v>0.208256401577877</v>
      </c>
      <c r="J131" s="130" t="n">
        <f aca="false">J130/E130-1</f>
        <v>2.87517431259579</v>
      </c>
      <c r="K131" s="130" t="n">
        <f aca="false">K130/F130-1</f>
        <v>0.477773622167614</v>
      </c>
      <c r="L131" s="130" t="n">
        <f aca="false">L130/G130-1</f>
        <v>0.242775087279417</v>
      </c>
      <c r="M131" s="130" t="n">
        <f aca="false">M130/H130-1</f>
        <v>0.539509701887527</v>
      </c>
      <c r="N131" s="130" t="n">
        <f aca="false">N130/I130-1</f>
        <v>0.0603997264524909</v>
      </c>
      <c r="O131" s="130" t="n">
        <f aca="false">O130/J130-1</f>
        <v>0.0816121920218151</v>
      </c>
      <c r="P131" s="130" t="n">
        <f aca="false">P130/K130-1</f>
        <v>0.091312189536144</v>
      </c>
      <c r="Q131" s="130" t="n">
        <f aca="false">Q130/L130-1</f>
        <v>0.139596672524154</v>
      </c>
      <c r="R131" s="130" t="n">
        <f aca="false">R130/M130-1</f>
        <v>0.0740523196124705</v>
      </c>
      <c r="S131" s="0"/>
      <c r="T131" s="0"/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  <c r="IW131" s="0"/>
      <c r="IX131" s="0"/>
      <c r="IY131" s="0"/>
      <c r="IZ131" s="0"/>
      <c r="JA131" s="0"/>
      <c r="JB131" s="0"/>
      <c r="JC131" s="0"/>
      <c r="JD131" s="0"/>
      <c r="JE131" s="0"/>
      <c r="JF131" s="0"/>
      <c r="JG131" s="0"/>
      <c r="JH131" s="0"/>
      <c r="JI131" s="0"/>
      <c r="JJ131" s="0"/>
      <c r="JK131" s="0"/>
      <c r="JL131" s="0"/>
      <c r="JM131" s="0"/>
      <c r="JN131" s="0"/>
      <c r="JO131" s="0"/>
      <c r="JP131" s="0"/>
      <c r="JQ131" s="0"/>
      <c r="JR131" s="0"/>
      <c r="JS131" s="0"/>
      <c r="JT131" s="0"/>
      <c r="JU131" s="0"/>
      <c r="JV131" s="0"/>
      <c r="JW131" s="0"/>
      <c r="JX131" s="0"/>
      <c r="JY131" s="0"/>
      <c r="JZ131" s="0"/>
      <c r="KA131" s="0"/>
      <c r="KB131" s="0"/>
      <c r="KC131" s="0"/>
      <c r="KD131" s="0"/>
      <c r="KE131" s="0"/>
      <c r="KF131" s="0"/>
      <c r="KG131" s="0"/>
      <c r="KH131" s="0"/>
      <c r="KI131" s="0"/>
      <c r="KJ131" s="0"/>
      <c r="KK131" s="0"/>
      <c r="KL131" s="0"/>
      <c r="KM131" s="0"/>
      <c r="KN131" s="0"/>
      <c r="KO131" s="0"/>
      <c r="KP131" s="0"/>
      <c r="KQ131" s="0"/>
      <c r="KR131" s="0"/>
      <c r="KS131" s="0"/>
      <c r="KT131" s="0"/>
      <c r="KU131" s="0"/>
      <c r="KV131" s="0"/>
      <c r="KW131" s="0"/>
      <c r="KX131" s="0"/>
      <c r="KY131" s="0"/>
      <c r="KZ131" s="0"/>
      <c r="LA131" s="0"/>
      <c r="LB131" s="0"/>
      <c r="LC131" s="0"/>
      <c r="LD131" s="0"/>
      <c r="LE131" s="0"/>
      <c r="LF131" s="0"/>
      <c r="LG131" s="0"/>
      <c r="LH131" s="0"/>
      <c r="LI131" s="0"/>
      <c r="LJ131" s="0"/>
      <c r="LK131" s="0"/>
      <c r="LL131" s="0"/>
      <c r="LM131" s="0"/>
      <c r="LN131" s="0"/>
      <c r="LO131" s="0"/>
      <c r="LP131" s="0"/>
      <c r="LQ131" s="0"/>
      <c r="LR131" s="0"/>
      <c r="LS131" s="0"/>
      <c r="LT131" s="0"/>
      <c r="LU131" s="0"/>
      <c r="LV131" s="0"/>
      <c r="LW131" s="0"/>
      <c r="LX131" s="0"/>
      <c r="LY131" s="0"/>
      <c r="LZ131" s="0"/>
      <c r="MA131" s="0"/>
      <c r="MB131" s="0"/>
      <c r="MC131" s="0"/>
      <c r="MD131" s="0"/>
      <c r="ME131" s="0"/>
      <c r="MF131" s="0"/>
      <c r="MG131" s="0"/>
      <c r="MH131" s="0"/>
      <c r="MI131" s="0"/>
      <c r="MJ131" s="0"/>
      <c r="MK131" s="0"/>
      <c r="ML131" s="0"/>
      <c r="MM131" s="0"/>
      <c r="MN131" s="0"/>
      <c r="MO131" s="0"/>
      <c r="MP131" s="0"/>
      <c r="MQ131" s="0"/>
      <c r="MR131" s="0"/>
      <c r="MS131" s="0"/>
      <c r="MT131" s="0"/>
      <c r="MU131" s="0"/>
      <c r="MV131" s="0"/>
      <c r="MW131" s="0"/>
      <c r="MX131" s="0"/>
      <c r="MY131" s="0"/>
      <c r="MZ131" s="0"/>
      <c r="NA131" s="0"/>
      <c r="NB131" s="0"/>
      <c r="NC131" s="0"/>
      <c r="ND131" s="0"/>
      <c r="NE131" s="0"/>
      <c r="NF131" s="0"/>
      <c r="NG131" s="0"/>
      <c r="NH131" s="0"/>
      <c r="NI131" s="0"/>
      <c r="NJ131" s="0"/>
      <c r="NK131" s="0"/>
      <c r="NL131" s="0"/>
      <c r="NM131" s="0"/>
      <c r="NN131" s="0"/>
      <c r="NO131" s="0"/>
      <c r="NP131" s="0"/>
      <c r="NQ131" s="0"/>
      <c r="NR131" s="0"/>
      <c r="NS131" s="0"/>
      <c r="NT131" s="0"/>
      <c r="NU131" s="0"/>
      <c r="NV131" s="0"/>
      <c r="NW131" s="0"/>
      <c r="NX131" s="0"/>
      <c r="NY131" s="0"/>
      <c r="NZ131" s="0"/>
      <c r="OA131" s="0"/>
      <c r="OB131" s="0"/>
      <c r="OC131" s="0"/>
      <c r="OD131" s="0"/>
      <c r="OE131" s="0"/>
      <c r="OF131" s="0"/>
      <c r="OG131" s="0"/>
      <c r="OH131" s="0"/>
      <c r="OI131" s="0"/>
      <c r="OJ131" s="0"/>
      <c r="OK131" s="0"/>
      <c r="OL131" s="0"/>
      <c r="OM131" s="0"/>
      <c r="ON131" s="0"/>
      <c r="OO131" s="0"/>
      <c r="OP131" s="0"/>
      <c r="OQ131" s="0"/>
      <c r="OR131" s="0"/>
      <c r="OS131" s="0"/>
      <c r="OT131" s="0"/>
      <c r="OU131" s="0"/>
      <c r="OV131" s="0"/>
      <c r="OW131" s="0"/>
      <c r="OX131" s="0"/>
      <c r="OY131" s="0"/>
      <c r="OZ131" s="0"/>
      <c r="PA131" s="0"/>
      <c r="PB131" s="0"/>
      <c r="PC131" s="0"/>
      <c r="PD131" s="0"/>
      <c r="PE131" s="0"/>
      <c r="PF131" s="0"/>
      <c r="PG131" s="0"/>
      <c r="PH131" s="0"/>
      <c r="PI131" s="0"/>
      <c r="PJ131" s="0"/>
      <c r="PK131" s="0"/>
      <c r="PL131" s="0"/>
      <c r="PM131" s="0"/>
      <c r="PN131" s="0"/>
      <c r="PO131" s="0"/>
      <c r="PP131" s="0"/>
      <c r="PQ131" s="0"/>
      <c r="PR131" s="0"/>
      <c r="PS131" s="0"/>
      <c r="PT131" s="0"/>
      <c r="PU131" s="0"/>
      <c r="PV131" s="0"/>
      <c r="PW131" s="0"/>
      <c r="PX131" s="0"/>
      <c r="PY131" s="0"/>
      <c r="PZ131" s="0"/>
      <c r="QA131" s="0"/>
      <c r="QB131" s="0"/>
      <c r="QC131" s="0"/>
      <c r="QD131" s="0"/>
      <c r="QE131" s="0"/>
      <c r="QF131" s="0"/>
      <c r="QG131" s="0"/>
      <c r="QH131" s="0"/>
      <c r="QI131" s="0"/>
      <c r="QJ131" s="0"/>
      <c r="QK131" s="0"/>
      <c r="QL131" s="0"/>
      <c r="QM131" s="0"/>
      <c r="QN131" s="0"/>
      <c r="QO131" s="0"/>
      <c r="QP131" s="0"/>
      <c r="QQ131" s="0"/>
      <c r="QR131" s="0"/>
      <c r="QS131" s="0"/>
      <c r="QT131" s="0"/>
      <c r="QU131" s="0"/>
      <c r="QV131" s="0"/>
      <c r="QW131" s="0"/>
      <c r="QX131" s="0"/>
      <c r="QY131" s="0"/>
      <c r="QZ131" s="0"/>
      <c r="RA131" s="0"/>
      <c r="RB131" s="0"/>
      <c r="RC131" s="0"/>
      <c r="RD131" s="0"/>
      <c r="RE131" s="0"/>
      <c r="RF131" s="0"/>
      <c r="RG131" s="0"/>
      <c r="RH131" s="0"/>
      <c r="RI131" s="0"/>
      <c r="RJ131" s="0"/>
      <c r="RK131" s="0"/>
      <c r="RL131" s="0"/>
      <c r="RM131" s="0"/>
      <c r="RN131" s="0"/>
      <c r="RO131" s="0"/>
      <c r="RP131" s="0"/>
      <c r="RQ131" s="0"/>
      <c r="RR131" s="0"/>
      <c r="RS131" s="0"/>
      <c r="RT131" s="0"/>
      <c r="RU131" s="0"/>
      <c r="RV131" s="0"/>
      <c r="RW131" s="0"/>
      <c r="RX131" s="0"/>
      <c r="RY131" s="0"/>
      <c r="RZ131" s="0"/>
      <c r="SA131" s="0"/>
      <c r="SB131" s="0"/>
      <c r="SC131" s="0"/>
      <c r="SD131" s="0"/>
      <c r="SE131" s="0"/>
      <c r="SF131" s="0"/>
      <c r="SG131" s="0"/>
      <c r="SH131" s="0"/>
      <c r="SI131" s="0"/>
      <c r="SJ131" s="0"/>
      <c r="SK131" s="0"/>
      <c r="SL131" s="0"/>
      <c r="SM131" s="0"/>
      <c r="SN131" s="0"/>
      <c r="SO131" s="0"/>
      <c r="SP131" s="0"/>
      <c r="SQ131" s="0"/>
      <c r="SR131" s="0"/>
      <c r="SS131" s="0"/>
      <c r="ST131" s="0"/>
      <c r="SU131" s="0"/>
      <c r="SV131" s="0"/>
      <c r="SW131" s="0"/>
      <c r="SX131" s="0"/>
      <c r="SY131" s="0"/>
      <c r="SZ131" s="0"/>
      <c r="TA131" s="0"/>
      <c r="TB131" s="0"/>
      <c r="TC131" s="0"/>
      <c r="TD131" s="0"/>
      <c r="TE131" s="0"/>
      <c r="TF131" s="0"/>
      <c r="TG131" s="0"/>
      <c r="TH131" s="0"/>
      <c r="TI131" s="0"/>
      <c r="TJ131" s="0"/>
      <c r="TK131" s="0"/>
      <c r="TL131" s="0"/>
      <c r="TM131" s="0"/>
      <c r="TN131" s="0"/>
      <c r="TO131" s="0"/>
      <c r="TP131" s="0"/>
      <c r="TQ131" s="0"/>
      <c r="TR131" s="0"/>
      <c r="TS131" s="0"/>
      <c r="TT131" s="0"/>
      <c r="TU131" s="0"/>
      <c r="TV131" s="0"/>
      <c r="TW131" s="0"/>
      <c r="TX131" s="0"/>
      <c r="TY131" s="0"/>
      <c r="TZ131" s="0"/>
      <c r="UA131" s="0"/>
      <c r="UB131" s="0"/>
      <c r="UC131" s="0"/>
      <c r="UD131" s="0"/>
      <c r="UE131" s="0"/>
      <c r="UF131" s="0"/>
      <c r="UG131" s="0"/>
      <c r="UH131" s="0"/>
      <c r="UI131" s="0"/>
      <c r="UJ131" s="0"/>
      <c r="UK131" s="0"/>
      <c r="UL131" s="0"/>
      <c r="UM131" s="0"/>
      <c r="UN131" s="0"/>
      <c r="UO131" s="0"/>
      <c r="UP131" s="0"/>
      <c r="UQ131" s="0"/>
      <c r="UR131" s="0"/>
      <c r="US131" s="0"/>
      <c r="UT131" s="0"/>
      <c r="UU131" s="0"/>
      <c r="UV131" s="0"/>
      <c r="UW131" s="0"/>
      <c r="UX131" s="0"/>
      <c r="UY131" s="0"/>
      <c r="UZ131" s="0"/>
      <c r="VA131" s="0"/>
      <c r="VB131" s="0"/>
      <c r="VC131" s="0"/>
      <c r="VD131" s="0"/>
      <c r="VE131" s="0"/>
      <c r="VF131" s="0"/>
      <c r="VG131" s="0"/>
      <c r="VH131" s="0"/>
      <c r="VI131" s="0"/>
      <c r="VJ131" s="0"/>
      <c r="VK131" s="0"/>
      <c r="VL131" s="0"/>
      <c r="VM131" s="0"/>
      <c r="VN131" s="0"/>
      <c r="VO131" s="0"/>
      <c r="VP131" s="0"/>
      <c r="VQ131" s="0"/>
      <c r="VR131" s="0"/>
      <c r="VS131" s="0"/>
      <c r="VT131" s="0"/>
      <c r="VU131" s="0"/>
      <c r="VV131" s="0"/>
      <c r="VW131" s="0"/>
      <c r="VX131" s="0"/>
      <c r="VY131" s="0"/>
      <c r="VZ131" s="0"/>
      <c r="WA131" s="0"/>
      <c r="WB131" s="0"/>
      <c r="WC131" s="0"/>
      <c r="WD131" s="0"/>
      <c r="WE131" s="0"/>
      <c r="WF131" s="0"/>
      <c r="WG131" s="0"/>
      <c r="WH131" s="0"/>
      <c r="WI131" s="0"/>
      <c r="WJ131" s="0"/>
      <c r="WK131" s="0"/>
      <c r="WL131" s="0"/>
      <c r="WM131" s="0"/>
      <c r="WN131" s="0"/>
      <c r="WO131" s="0"/>
      <c r="WP131" s="0"/>
      <c r="WQ131" s="0"/>
      <c r="WR131" s="0"/>
      <c r="WS131" s="0"/>
      <c r="WT131" s="0"/>
      <c r="WU131" s="0"/>
      <c r="WV131" s="0"/>
      <c r="WW131" s="0"/>
      <c r="WX131" s="0"/>
      <c r="WY131" s="0"/>
      <c r="WZ131" s="0"/>
      <c r="XA131" s="0"/>
      <c r="XB131" s="0"/>
      <c r="XC131" s="0"/>
      <c r="XD131" s="0"/>
      <c r="XE131" s="0"/>
      <c r="XF131" s="0"/>
      <c r="XG131" s="0"/>
      <c r="XH131" s="0"/>
      <c r="XI131" s="0"/>
      <c r="XJ131" s="0"/>
      <c r="XK131" s="0"/>
      <c r="XL131" s="0"/>
      <c r="XM131" s="0"/>
      <c r="XN131" s="0"/>
      <c r="XO131" s="0"/>
      <c r="XP131" s="0"/>
      <c r="XQ131" s="0"/>
      <c r="XR131" s="0"/>
      <c r="XS131" s="0"/>
      <c r="XT131" s="0"/>
      <c r="XU131" s="0"/>
      <c r="XV131" s="0"/>
      <c r="XW131" s="0"/>
      <c r="XX131" s="0"/>
      <c r="XY131" s="0"/>
      <c r="XZ131" s="0"/>
      <c r="YA131" s="0"/>
      <c r="YB131" s="0"/>
      <c r="YC131" s="0"/>
      <c r="YD131" s="0"/>
      <c r="YE131" s="0"/>
      <c r="YF131" s="0"/>
      <c r="YG131" s="0"/>
      <c r="YH131" s="0"/>
      <c r="YI131" s="0"/>
      <c r="YJ131" s="0"/>
      <c r="YK131" s="0"/>
      <c r="YL131" s="0"/>
      <c r="YM131" s="0"/>
      <c r="YN131" s="0"/>
      <c r="YO131" s="0"/>
      <c r="YP131" s="0"/>
      <c r="YQ131" s="0"/>
      <c r="YR131" s="0"/>
      <c r="YS131" s="0"/>
      <c r="YT131" s="0"/>
      <c r="YU131" s="0"/>
      <c r="YV131" s="0"/>
      <c r="YW131" s="0"/>
      <c r="YX131" s="0"/>
      <c r="YY131" s="0"/>
      <c r="YZ131" s="0"/>
      <c r="ZA131" s="0"/>
      <c r="ZB131" s="0"/>
      <c r="ZC131" s="0"/>
      <c r="ZD131" s="0"/>
      <c r="ZE131" s="0"/>
      <c r="ZF131" s="0"/>
      <c r="ZG131" s="0"/>
      <c r="ZH131" s="0"/>
      <c r="ZI131" s="0"/>
      <c r="ZJ131" s="0"/>
      <c r="ZK131" s="0"/>
      <c r="ZL131" s="0"/>
      <c r="ZM131" s="0"/>
      <c r="ZN131" s="0"/>
      <c r="ZO131" s="0"/>
      <c r="ZP131" s="0"/>
      <c r="ZQ131" s="0"/>
      <c r="ZR131" s="0"/>
      <c r="ZS131" s="0"/>
      <c r="ZT131" s="0"/>
      <c r="ZU131" s="0"/>
      <c r="ZV131" s="0"/>
      <c r="ZW131" s="0"/>
      <c r="ZX131" s="0"/>
      <c r="ZY131" s="0"/>
      <c r="ZZ131" s="0"/>
      <c r="AAA131" s="0"/>
      <c r="AAB131" s="0"/>
      <c r="AAC131" s="0"/>
      <c r="AAD131" s="0"/>
      <c r="AAE131" s="0"/>
      <c r="AAF131" s="0"/>
      <c r="AAG131" s="0"/>
      <c r="AAH131" s="0"/>
      <c r="AAI131" s="0"/>
      <c r="AAJ131" s="0"/>
      <c r="AAK131" s="0"/>
      <c r="AAL131" s="0"/>
      <c r="AAM131" s="0"/>
      <c r="AAN131" s="0"/>
      <c r="AAO131" s="0"/>
      <c r="AAP131" s="0"/>
      <c r="AAQ131" s="0"/>
      <c r="AAR131" s="0"/>
      <c r="AAS131" s="0"/>
      <c r="AAT131" s="0"/>
      <c r="AAU131" s="0"/>
      <c r="AAV131" s="0"/>
      <c r="AAW131" s="0"/>
      <c r="AAX131" s="0"/>
      <c r="AAY131" s="0"/>
      <c r="AAZ131" s="0"/>
      <c r="ABA131" s="0"/>
      <c r="ABB131" s="0"/>
      <c r="ABC131" s="0"/>
      <c r="ABD131" s="0"/>
      <c r="ABE131" s="0"/>
      <c r="ABF131" s="0"/>
      <c r="ABG131" s="0"/>
      <c r="ABH131" s="0"/>
      <c r="ABI131" s="0"/>
      <c r="ABJ131" s="0"/>
      <c r="ABK131" s="0"/>
      <c r="ABL131" s="0"/>
      <c r="ABM131" s="0"/>
      <c r="ABN131" s="0"/>
      <c r="ABO131" s="0"/>
      <c r="ABP131" s="0"/>
      <c r="ABQ131" s="0"/>
      <c r="ABR131" s="0"/>
      <c r="ABS131" s="0"/>
      <c r="ABT131" s="0"/>
      <c r="ABU131" s="0"/>
      <c r="ABV131" s="0"/>
      <c r="ABW131" s="0"/>
      <c r="ABX131" s="0"/>
      <c r="ABY131" s="0"/>
      <c r="ABZ131" s="0"/>
      <c r="ACA131" s="0"/>
      <c r="ACB131" s="0"/>
      <c r="ACC131" s="0"/>
      <c r="ACD131" s="0"/>
      <c r="ACE131" s="0"/>
      <c r="ACF131" s="0"/>
      <c r="ACG131" s="0"/>
      <c r="ACH131" s="0"/>
      <c r="ACI131" s="0"/>
      <c r="ACJ131" s="0"/>
      <c r="ACK131" s="0"/>
      <c r="ACL131" s="0"/>
      <c r="ACM131" s="0"/>
      <c r="ACN131" s="0"/>
      <c r="ACO131" s="0"/>
      <c r="ACP131" s="0"/>
      <c r="ACQ131" s="0"/>
      <c r="ACR131" s="0"/>
      <c r="ACS131" s="0"/>
      <c r="ACT131" s="0"/>
      <c r="ACU131" s="0"/>
      <c r="ACV131" s="0"/>
      <c r="ACW131" s="0"/>
      <c r="ACX131" s="0"/>
      <c r="ACY131" s="0"/>
      <c r="ACZ131" s="0"/>
      <c r="ADA131" s="0"/>
      <c r="ADB131" s="0"/>
      <c r="ADC131" s="0"/>
      <c r="ADD131" s="0"/>
      <c r="ADE131" s="0"/>
      <c r="ADF131" s="0"/>
      <c r="ADG131" s="0"/>
      <c r="ADH131" s="0"/>
      <c r="ADI131" s="0"/>
      <c r="ADJ131" s="0"/>
      <c r="ADK131" s="0"/>
      <c r="ADL131" s="0"/>
      <c r="ADM131" s="0"/>
      <c r="ADN131" s="0"/>
      <c r="ADO131" s="0"/>
      <c r="ADP131" s="0"/>
      <c r="ADQ131" s="0"/>
      <c r="ADR131" s="0"/>
      <c r="ADS131" s="0"/>
      <c r="ADT131" s="0"/>
      <c r="ADU131" s="0"/>
      <c r="ADV131" s="0"/>
      <c r="ADW131" s="0"/>
      <c r="ADX131" s="0"/>
      <c r="ADY131" s="0"/>
      <c r="ADZ131" s="0"/>
      <c r="AEA131" s="0"/>
      <c r="AEB131" s="0"/>
      <c r="AEC131" s="0"/>
      <c r="AED131" s="0"/>
      <c r="AEE131" s="0"/>
      <c r="AEF131" s="0"/>
      <c r="AEG131" s="0"/>
      <c r="AEH131" s="0"/>
      <c r="AEI131" s="0"/>
      <c r="AEJ131" s="0"/>
      <c r="AEK131" s="0"/>
      <c r="AEL131" s="0"/>
      <c r="AEM131" s="0"/>
      <c r="AEN131" s="0"/>
      <c r="AEO131" s="0"/>
      <c r="AEP131" s="0"/>
      <c r="AEQ131" s="0"/>
      <c r="AER131" s="0"/>
      <c r="AES131" s="0"/>
      <c r="AET131" s="0"/>
      <c r="AEU131" s="0"/>
      <c r="AEV131" s="0"/>
      <c r="AEW131" s="0"/>
      <c r="AEX131" s="0"/>
      <c r="AEY131" s="0"/>
      <c r="AEZ131" s="0"/>
      <c r="AFA131" s="0"/>
      <c r="AFB131" s="0"/>
      <c r="AFC131" s="0"/>
      <c r="AFD131" s="0"/>
      <c r="AFE131" s="0"/>
      <c r="AFF131" s="0"/>
      <c r="AFG131" s="0"/>
      <c r="AFH131" s="0"/>
      <c r="AFI131" s="0"/>
      <c r="AFJ131" s="0"/>
      <c r="AFK131" s="0"/>
      <c r="AFL131" s="0"/>
      <c r="AFM131" s="0"/>
      <c r="AFN131" s="0"/>
      <c r="AFO131" s="0"/>
      <c r="AFP131" s="0"/>
      <c r="AFQ131" s="0"/>
      <c r="AFR131" s="0"/>
      <c r="AFS131" s="0"/>
      <c r="AFT131" s="0"/>
      <c r="AFU131" s="0"/>
      <c r="AFV131" s="0"/>
      <c r="AFW131" s="0"/>
      <c r="AFX131" s="0"/>
      <c r="AFY131" s="0"/>
      <c r="AFZ131" s="0"/>
      <c r="AGA131" s="0"/>
      <c r="AGB131" s="0"/>
      <c r="AGC131" s="0"/>
      <c r="AGD131" s="0"/>
      <c r="AGE131" s="0"/>
      <c r="AGF131" s="0"/>
      <c r="AGG131" s="0"/>
      <c r="AGH131" s="0"/>
      <c r="AGI131" s="0"/>
      <c r="AGJ131" s="0"/>
      <c r="AGK131" s="0"/>
      <c r="AGL131" s="0"/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customFormat="false" ht="15" hidden="false" customHeight="false" outlineLevel="0" collapsed="false">
      <c r="A132" s="69"/>
      <c r="B132" s="64"/>
      <c r="C132" s="64"/>
      <c r="D132" s="69"/>
      <c r="E132" s="69"/>
      <c r="H132" s="64"/>
      <c r="I132" s="64"/>
      <c r="J132" s="64"/>
      <c r="K132" s="0"/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  <c r="HY132" s="0"/>
      <c r="HZ132" s="0"/>
      <c r="IA132" s="0"/>
      <c r="IB132" s="0"/>
      <c r="IC132" s="0"/>
      <c r="ID132" s="0"/>
      <c r="IE132" s="0"/>
      <c r="IF132" s="0"/>
      <c r="IG132" s="0"/>
      <c r="IH132" s="0"/>
      <c r="II132" s="0"/>
      <c r="IJ132" s="0"/>
      <c r="IK132" s="0"/>
      <c r="IL132" s="0"/>
      <c r="IM132" s="0"/>
      <c r="IN132" s="0"/>
      <c r="IO132" s="0"/>
      <c r="IP132" s="0"/>
      <c r="IQ132" s="0"/>
      <c r="IR132" s="0"/>
      <c r="IS132" s="0"/>
      <c r="IT132" s="0"/>
      <c r="IU132" s="0"/>
      <c r="IV132" s="0"/>
      <c r="IW132" s="0"/>
      <c r="IX132" s="0"/>
      <c r="IY132" s="0"/>
      <c r="IZ132" s="0"/>
      <c r="JA132" s="0"/>
      <c r="JB132" s="0"/>
      <c r="JC132" s="0"/>
      <c r="JD132" s="0"/>
      <c r="JE132" s="0"/>
      <c r="JF132" s="0"/>
      <c r="JG132" s="0"/>
      <c r="JH132" s="0"/>
      <c r="JI132" s="0"/>
      <c r="JJ132" s="0"/>
      <c r="JK132" s="0"/>
      <c r="JL132" s="0"/>
      <c r="JM132" s="0"/>
      <c r="JN132" s="0"/>
      <c r="JO132" s="0"/>
      <c r="JP132" s="0"/>
      <c r="JQ132" s="0"/>
      <c r="JR132" s="0"/>
      <c r="JS132" s="0"/>
      <c r="JT132" s="0"/>
      <c r="JU132" s="0"/>
      <c r="JV132" s="0"/>
      <c r="JW132" s="0"/>
      <c r="JX132" s="0"/>
      <c r="JY132" s="0"/>
      <c r="JZ132" s="0"/>
      <c r="KA132" s="0"/>
      <c r="KB132" s="0"/>
      <c r="KC132" s="0"/>
      <c r="KD132" s="0"/>
      <c r="KE132" s="0"/>
      <c r="KF132" s="0"/>
      <c r="KG132" s="0"/>
      <c r="KH132" s="0"/>
      <c r="KI132" s="0"/>
      <c r="KJ132" s="0"/>
      <c r="KK132" s="0"/>
      <c r="KL132" s="0"/>
      <c r="KM132" s="0"/>
      <c r="KN132" s="0"/>
      <c r="KO132" s="0"/>
      <c r="KP132" s="0"/>
      <c r="KQ132" s="0"/>
      <c r="KR132" s="0"/>
      <c r="KS132" s="0"/>
      <c r="KT132" s="0"/>
      <c r="KU132" s="0"/>
      <c r="KV132" s="0"/>
      <c r="KW132" s="0"/>
      <c r="KX132" s="0"/>
      <c r="KY132" s="0"/>
      <c r="KZ132" s="0"/>
      <c r="LA132" s="0"/>
      <c r="LB132" s="0"/>
      <c r="LC132" s="0"/>
      <c r="LD132" s="0"/>
      <c r="LE132" s="0"/>
      <c r="LF132" s="0"/>
      <c r="LG132" s="0"/>
      <c r="LH132" s="0"/>
      <c r="LI132" s="0"/>
      <c r="LJ132" s="0"/>
      <c r="LK132" s="0"/>
      <c r="LL132" s="0"/>
      <c r="LM132" s="0"/>
      <c r="LN132" s="0"/>
      <c r="LO132" s="0"/>
      <c r="LP132" s="0"/>
      <c r="LQ132" s="0"/>
      <c r="LR132" s="0"/>
      <c r="LS132" s="0"/>
      <c r="LT132" s="0"/>
      <c r="LU132" s="0"/>
      <c r="LV132" s="0"/>
      <c r="LW132" s="0"/>
      <c r="LX132" s="0"/>
      <c r="LY132" s="0"/>
      <c r="LZ132" s="0"/>
      <c r="MA132" s="0"/>
      <c r="MB132" s="0"/>
      <c r="MC132" s="0"/>
      <c r="MD132" s="0"/>
      <c r="ME132" s="0"/>
      <c r="MF132" s="0"/>
      <c r="MG132" s="0"/>
      <c r="MH132" s="0"/>
      <c r="MI132" s="0"/>
      <c r="MJ132" s="0"/>
      <c r="MK132" s="0"/>
      <c r="ML132" s="0"/>
      <c r="MM132" s="0"/>
      <c r="MN132" s="0"/>
      <c r="MO132" s="0"/>
      <c r="MP132" s="0"/>
      <c r="MQ132" s="0"/>
      <c r="MR132" s="0"/>
      <c r="MS132" s="0"/>
      <c r="MT132" s="0"/>
      <c r="MU132" s="0"/>
      <c r="MV132" s="0"/>
      <c r="MW132" s="0"/>
      <c r="MX132" s="0"/>
      <c r="MY132" s="0"/>
      <c r="MZ132" s="0"/>
      <c r="NA132" s="0"/>
      <c r="NB132" s="0"/>
      <c r="NC132" s="0"/>
      <c r="ND132" s="0"/>
      <c r="NE132" s="0"/>
      <c r="NF132" s="0"/>
      <c r="NG132" s="0"/>
      <c r="NH132" s="0"/>
      <c r="NI132" s="0"/>
      <c r="NJ132" s="0"/>
      <c r="NK132" s="0"/>
      <c r="NL132" s="0"/>
      <c r="NM132" s="0"/>
      <c r="NN132" s="0"/>
      <c r="NO132" s="0"/>
      <c r="NP132" s="0"/>
      <c r="NQ132" s="0"/>
      <c r="NR132" s="0"/>
      <c r="NS132" s="0"/>
      <c r="NT132" s="0"/>
      <c r="NU132" s="0"/>
      <c r="NV132" s="0"/>
      <c r="NW132" s="0"/>
      <c r="NX132" s="0"/>
      <c r="NY132" s="0"/>
      <c r="NZ132" s="0"/>
      <c r="OA132" s="0"/>
      <c r="OB132" s="0"/>
      <c r="OC132" s="0"/>
      <c r="OD132" s="0"/>
      <c r="OE132" s="0"/>
      <c r="OF132" s="0"/>
      <c r="OG132" s="0"/>
      <c r="OH132" s="0"/>
      <c r="OI132" s="0"/>
      <c r="OJ132" s="0"/>
      <c r="OK132" s="0"/>
      <c r="OL132" s="0"/>
      <c r="OM132" s="0"/>
      <c r="ON132" s="0"/>
      <c r="OO132" s="0"/>
      <c r="OP132" s="0"/>
      <c r="OQ132" s="0"/>
      <c r="OR132" s="0"/>
      <c r="OS132" s="0"/>
      <c r="OT132" s="0"/>
      <c r="OU132" s="0"/>
      <c r="OV132" s="0"/>
      <c r="OW132" s="0"/>
      <c r="OX132" s="0"/>
      <c r="OY132" s="0"/>
      <c r="OZ132" s="0"/>
      <c r="PA132" s="0"/>
      <c r="PB132" s="0"/>
      <c r="PC132" s="0"/>
      <c r="PD132" s="0"/>
      <c r="PE132" s="0"/>
      <c r="PF132" s="0"/>
      <c r="PG132" s="0"/>
      <c r="PH132" s="0"/>
      <c r="PI132" s="0"/>
      <c r="PJ132" s="0"/>
      <c r="PK132" s="0"/>
      <c r="PL132" s="0"/>
      <c r="PM132" s="0"/>
      <c r="PN132" s="0"/>
      <c r="PO132" s="0"/>
      <c r="PP132" s="0"/>
      <c r="PQ132" s="0"/>
      <c r="PR132" s="0"/>
      <c r="PS132" s="0"/>
      <c r="PT132" s="0"/>
      <c r="PU132" s="0"/>
      <c r="PV132" s="0"/>
      <c r="PW132" s="0"/>
      <c r="PX132" s="0"/>
      <c r="PY132" s="0"/>
      <c r="PZ132" s="0"/>
      <c r="QA132" s="0"/>
      <c r="QB132" s="0"/>
      <c r="QC132" s="0"/>
      <c r="QD132" s="0"/>
      <c r="QE132" s="0"/>
      <c r="QF132" s="0"/>
      <c r="QG132" s="0"/>
      <c r="QH132" s="0"/>
      <c r="QI132" s="0"/>
      <c r="QJ132" s="0"/>
      <c r="QK132" s="0"/>
      <c r="QL132" s="0"/>
      <c r="QM132" s="0"/>
      <c r="QN132" s="0"/>
      <c r="QO132" s="0"/>
      <c r="QP132" s="0"/>
      <c r="QQ132" s="0"/>
      <c r="QR132" s="0"/>
      <c r="QS132" s="0"/>
      <c r="QT132" s="0"/>
      <c r="QU132" s="0"/>
      <c r="QV132" s="0"/>
      <c r="QW132" s="0"/>
      <c r="QX132" s="0"/>
      <c r="QY132" s="0"/>
      <c r="QZ132" s="0"/>
      <c r="RA132" s="0"/>
      <c r="RB132" s="0"/>
      <c r="RC132" s="0"/>
      <c r="RD132" s="0"/>
      <c r="RE132" s="0"/>
      <c r="RF132" s="0"/>
      <c r="RG132" s="0"/>
      <c r="RH132" s="0"/>
      <c r="RI132" s="0"/>
      <c r="RJ132" s="0"/>
      <c r="RK132" s="0"/>
      <c r="RL132" s="0"/>
      <c r="RM132" s="0"/>
      <c r="RN132" s="0"/>
      <c r="RO132" s="0"/>
      <c r="RP132" s="0"/>
      <c r="RQ132" s="0"/>
      <c r="RR132" s="0"/>
      <c r="RS132" s="0"/>
      <c r="RT132" s="0"/>
      <c r="RU132" s="0"/>
      <c r="RV132" s="0"/>
      <c r="RW132" s="0"/>
      <c r="RX132" s="0"/>
      <c r="RY132" s="0"/>
      <c r="RZ132" s="0"/>
      <c r="SA132" s="0"/>
      <c r="SB132" s="0"/>
      <c r="SC132" s="0"/>
      <c r="SD132" s="0"/>
      <c r="SE132" s="0"/>
      <c r="SF132" s="0"/>
      <c r="SG132" s="0"/>
      <c r="SH132" s="0"/>
      <c r="SI132" s="0"/>
      <c r="SJ132" s="0"/>
      <c r="SK132" s="0"/>
      <c r="SL132" s="0"/>
      <c r="SM132" s="0"/>
      <c r="SN132" s="0"/>
      <c r="SO132" s="0"/>
      <c r="SP132" s="0"/>
      <c r="SQ132" s="0"/>
      <c r="SR132" s="0"/>
      <c r="SS132" s="0"/>
      <c r="ST132" s="0"/>
      <c r="SU132" s="0"/>
      <c r="SV132" s="0"/>
      <c r="SW132" s="0"/>
      <c r="SX132" s="0"/>
      <c r="SY132" s="0"/>
      <c r="SZ132" s="0"/>
      <c r="TA132" s="0"/>
      <c r="TB132" s="0"/>
      <c r="TC132" s="0"/>
      <c r="TD132" s="0"/>
      <c r="TE132" s="0"/>
      <c r="TF132" s="0"/>
      <c r="TG132" s="0"/>
      <c r="TH132" s="0"/>
      <c r="TI132" s="0"/>
      <c r="TJ132" s="0"/>
      <c r="TK132" s="0"/>
      <c r="TL132" s="0"/>
      <c r="TM132" s="0"/>
      <c r="TN132" s="0"/>
      <c r="TO132" s="0"/>
      <c r="TP132" s="0"/>
      <c r="TQ132" s="0"/>
      <c r="TR132" s="0"/>
      <c r="TS132" s="0"/>
      <c r="TT132" s="0"/>
      <c r="TU132" s="0"/>
      <c r="TV132" s="0"/>
      <c r="TW132" s="0"/>
      <c r="TX132" s="0"/>
      <c r="TY132" s="0"/>
      <c r="TZ132" s="0"/>
      <c r="UA132" s="0"/>
      <c r="UB132" s="0"/>
      <c r="UC132" s="0"/>
      <c r="UD132" s="0"/>
      <c r="UE132" s="0"/>
      <c r="UF132" s="0"/>
      <c r="UG132" s="0"/>
      <c r="UH132" s="0"/>
      <c r="UI132" s="0"/>
      <c r="UJ132" s="0"/>
      <c r="UK132" s="0"/>
      <c r="UL132" s="0"/>
      <c r="UM132" s="0"/>
      <c r="UN132" s="0"/>
      <c r="UO132" s="0"/>
      <c r="UP132" s="0"/>
      <c r="UQ132" s="0"/>
      <c r="UR132" s="0"/>
      <c r="US132" s="0"/>
      <c r="UT132" s="0"/>
      <c r="UU132" s="0"/>
      <c r="UV132" s="0"/>
      <c r="UW132" s="0"/>
      <c r="UX132" s="0"/>
      <c r="UY132" s="0"/>
      <c r="UZ132" s="0"/>
      <c r="VA132" s="0"/>
      <c r="VB132" s="0"/>
      <c r="VC132" s="0"/>
      <c r="VD132" s="0"/>
      <c r="VE132" s="0"/>
      <c r="VF132" s="0"/>
      <c r="VG132" s="0"/>
      <c r="VH132" s="0"/>
      <c r="VI132" s="0"/>
      <c r="VJ132" s="0"/>
      <c r="VK132" s="0"/>
      <c r="VL132" s="0"/>
      <c r="VM132" s="0"/>
      <c r="VN132" s="0"/>
      <c r="VO132" s="0"/>
      <c r="VP132" s="0"/>
      <c r="VQ132" s="0"/>
      <c r="VR132" s="0"/>
      <c r="VS132" s="0"/>
      <c r="VT132" s="0"/>
      <c r="VU132" s="0"/>
      <c r="VV132" s="0"/>
      <c r="VW132" s="0"/>
      <c r="VX132" s="0"/>
      <c r="VY132" s="0"/>
      <c r="VZ132" s="0"/>
      <c r="WA132" s="0"/>
      <c r="WB132" s="0"/>
      <c r="WC132" s="0"/>
      <c r="WD132" s="0"/>
      <c r="WE132" s="0"/>
      <c r="WF132" s="0"/>
      <c r="WG132" s="0"/>
      <c r="WH132" s="0"/>
      <c r="WI132" s="0"/>
      <c r="WJ132" s="0"/>
      <c r="WK132" s="0"/>
      <c r="WL132" s="0"/>
      <c r="WM132" s="0"/>
      <c r="WN132" s="0"/>
      <c r="WO132" s="0"/>
      <c r="WP132" s="0"/>
      <c r="WQ132" s="0"/>
      <c r="WR132" s="0"/>
      <c r="WS132" s="0"/>
      <c r="WT132" s="0"/>
      <c r="WU132" s="0"/>
      <c r="WV132" s="0"/>
      <c r="WW132" s="0"/>
      <c r="WX132" s="0"/>
      <c r="WY132" s="0"/>
      <c r="WZ132" s="0"/>
      <c r="XA132" s="0"/>
      <c r="XB132" s="0"/>
      <c r="XC132" s="0"/>
      <c r="XD132" s="0"/>
      <c r="XE132" s="0"/>
      <c r="XF132" s="0"/>
      <c r="XG132" s="0"/>
      <c r="XH132" s="0"/>
      <c r="XI132" s="0"/>
      <c r="XJ132" s="0"/>
      <c r="XK132" s="0"/>
      <c r="XL132" s="0"/>
      <c r="XM132" s="0"/>
      <c r="XN132" s="0"/>
      <c r="XO132" s="0"/>
      <c r="XP132" s="0"/>
      <c r="XQ132" s="0"/>
      <c r="XR132" s="0"/>
      <c r="XS132" s="0"/>
      <c r="XT132" s="0"/>
      <c r="XU132" s="0"/>
      <c r="XV132" s="0"/>
      <c r="XW132" s="0"/>
      <c r="XX132" s="0"/>
      <c r="XY132" s="0"/>
      <c r="XZ132" s="0"/>
      <c r="YA132" s="0"/>
      <c r="YB132" s="0"/>
      <c r="YC132" s="0"/>
      <c r="YD132" s="0"/>
      <c r="YE132" s="0"/>
      <c r="YF132" s="0"/>
      <c r="YG132" s="0"/>
      <c r="YH132" s="0"/>
      <c r="YI132" s="0"/>
      <c r="YJ132" s="0"/>
      <c r="YK132" s="0"/>
      <c r="YL132" s="0"/>
      <c r="YM132" s="0"/>
      <c r="YN132" s="0"/>
      <c r="YO132" s="0"/>
      <c r="YP132" s="0"/>
      <c r="YQ132" s="0"/>
      <c r="YR132" s="0"/>
      <c r="YS132" s="0"/>
      <c r="YT132" s="0"/>
      <c r="YU132" s="0"/>
      <c r="YV132" s="0"/>
      <c r="YW132" s="0"/>
      <c r="YX132" s="0"/>
      <c r="YY132" s="0"/>
      <c r="YZ132" s="0"/>
      <c r="ZA132" s="0"/>
      <c r="ZB132" s="0"/>
      <c r="ZC132" s="0"/>
      <c r="ZD132" s="0"/>
      <c r="ZE132" s="0"/>
      <c r="ZF132" s="0"/>
      <c r="ZG132" s="0"/>
      <c r="ZH132" s="0"/>
      <c r="ZI132" s="0"/>
      <c r="ZJ132" s="0"/>
      <c r="ZK132" s="0"/>
      <c r="ZL132" s="0"/>
      <c r="ZM132" s="0"/>
      <c r="ZN132" s="0"/>
      <c r="ZO132" s="0"/>
      <c r="ZP132" s="0"/>
      <c r="ZQ132" s="0"/>
      <c r="ZR132" s="0"/>
      <c r="ZS132" s="0"/>
      <c r="ZT132" s="0"/>
      <c r="ZU132" s="0"/>
      <c r="ZV132" s="0"/>
      <c r="ZW132" s="0"/>
      <c r="ZX132" s="0"/>
      <c r="ZY132" s="0"/>
      <c r="ZZ132" s="0"/>
      <c r="AAA132" s="0"/>
      <c r="AAB132" s="0"/>
      <c r="AAC132" s="0"/>
      <c r="AAD132" s="0"/>
      <c r="AAE132" s="0"/>
      <c r="AAF132" s="0"/>
      <c r="AAG132" s="0"/>
      <c r="AAH132" s="0"/>
      <c r="AAI132" s="0"/>
      <c r="AAJ132" s="0"/>
      <c r="AAK132" s="0"/>
      <c r="AAL132" s="0"/>
      <c r="AAM132" s="0"/>
      <c r="AAN132" s="0"/>
      <c r="AAO132" s="0"/>
      <c r="AAP132" s="0"/>
      <c r="AAQ132" s="0"/>
      <c r="AAR132" s="0"/>
      <c r="AAS132" s="0"/>
      <c r="AAT132" s="0"/>
      <c r="AAU132" s="0"/>
      <c r="AAV132" s="0"/>
      <c r="AAW132" s="0"/>
      <c r="AAX132" s="0"/>
      <c r="AAY132" s="0"/>
      <c r="AAZ132" s="0"/>
      <c r="ABA132" s="0"/>
      <c r="ABB132" s="0"/>
      <c r="ABC132" s="0"/>
      <c r="ABD132" s="0"/>
      <c r="ABE132" s="0"/>
      <c r="ABF132" s="0"/>
      <c r="ABG132" s="0"/>
      <c r="ABH132" s="0"/>
      <c r="ABI132" s="0"/>
      <c r="ABJ132" s="0"/>
      <c r="ABK132" s="0"/>
      <c r="ABL132" s="0"/>
      <c r="ABM132" s="0"/>
      <c r="ABN132" s="0"/>
      <c r="ABO132" s="0"/>
      <c r="ABP132" s="0"/>
      <c r="ABQ132" s="0"/>
      <c r="ABR132" s="0"/>
      <c r="ABS132" s="0"/>
      <c r="ABT132" s="0"/>
      <c r="ABU132" s="0"/>
      <c r="ABV132" s="0"/>
      <c r="ABW132" s="0"/>
      <c r="ABX132" s="0"/>
      <c r="ABY132" s="0"/>
      <c r="ABZ132" s="0"/>
      <c r="ACA132" s="0"/>
      <c r="ACB132" s="0"/>
      <c r="ACC132" s="0"/>
      <c r="ACD132" s="0"/>
      <c r="ACE132" s="0"/>
      <c r="ACF132" s="0"/>
      <c r="ACG132" s="0"/>
      <c r="ACH132" s="0"/>
      <c r="ACI132" s="0"/>
      <c r="ACJ132" s="0"/>
      <c r="ACK132" s="0"/>
      <c r="ACL132" s="0"/>
      <c r="ACM132" s="0"/>
      <c r="ACN132" s="0"/>
      <c r="ACO132" s="0"/>
      <c r="ACP132" s="0"/>
      <c r="ACQ132" s="0"/>
      <c r="ACR132" s="0"/>
      <c r="ACS132" s="0"/>
      <c r="ACT132" s="0"/>
      <c r="ACU132" s="0"/>
      <c r="ACV132" s="0"/>
      <c r="ACW132" s="0"/>
      <c r="ACX132" s="0"/>
      <c r="ACY132" s="0"/>
      <c r="ACZ132" s="0"/>
      <c r="ADA132" s="0"/>
      <c r="ADB132" s="0"/>
      <c r="ADC132" s="0"/>
      <c r="ADD132" s="0"/>
      <c r="ADE132" s="0"/>
      <c r="ADF132" s="0"/>
      <c r="ADG132" s="0"/>
      <c r="ADH132" s="0"/>
      <c r="ADI132" s="0"/>
      <c r="ADJ132" s="0"/>
      <c r="ADK132" s="0"/>
      <c r="ADL132" s="0"/>
      <c r="ADM132" s="0"/>
      <c r="ADN132" s="0"/>
      <c r="ADO132" s="0"/>
      <c r="ADP132" s="0"/>
      <c r="ADQ132" s="0"/>
      <c r="ADR132" s="0"/>
      <c r="ADS132" s="0"/>
      <c r="ADT132" s="0"/>
      <c r="ADU132" s="0"/>
      <c r="ADV132" s="0"/>
      <c r="ADW132" s="0"/>
      <c r="ADX132" s="0"/>
      <c r="ADY132" s="0"/>
      <c r="ADZ132" s="0"/>
      <c r="AEA132" s="0"/>
      <c r="AEB132" s="0"/>
      <c r="AEC132" s="0"/>
      <c r="AED132" s="0"/>
      <c r="AEE132" s="0"/>
      <c r="AEF132" s="0"/>
      <c r="AEG132" s="0"/>
      <c r="AEH132" s="0"/>
      <c r="AEI132" s="0"/>
      <c r="AEJ132" s="0"/>
      <c r="AEK132" s="0"/>
      <c r="AEL132" s="0"/>
      <c r="AEM132" s="0"/>
      <c r="AEN132" s="0"/>
      <c r="AEO132" s="0"/>
      <c r="AEP132" s="0"/>
      <c r="AEQ132" s="0"/>
      <c r="AER132" s="0"/>
      <c r="AES132" s="0"/>
      <c r="AET132" s="0"/>
      <c r="AEU132" s="0"/>
      <c r="AEV132" s="0"/>
      <c r="AEW132" s="0"/>
      <c r="AEX132" s="0"/>
      <c r="AEY132" s="0"/>
      <c r="AEZ132" s="0"/>
      <c r="AFA132" s="0"/>
      <c r="AFB132" s="0"/>
      <c r="AFC132" s="0"/>
      <c r="AFD132" s="0"/>
      <c r="AFE132" s="0"/>
      <c r="AFF132" s="0"/>
      <c r="AFG132" s="0"/>
      <c r="AFH132" s="0"/>
      <c r="AFI132" s="0"/>
      <c r="AFJ132" s="0"/>
      <c r="AFK132" s="0"/>
      <c r="AFL132" s="0"/>
      <c r="AFM132" s="0"/>
      <c r="AFN132" s="0"/>
      <c r="AFO132" s="0"/>
      <c r="AFP132" s="0"/>
      <c r="AFQ132" s="0"/>
      <c r="AFR132" s="0"/>
      <c r="AFS132" s="0"/>
      <c r="AFT132" s="0"/>
      <c r="AFU132" s="0"/>
      <c r="AFV132" s="0"/>
      <c r="AFW132" s="0"/>
      <c r="AFX132" s="0"/>
      <c r="AFY132" s="0"/>
      <c r="AFZ132" s="0"/>
      <c r="AGA132" s="0"/>
      <c r="AGB132" s="0"/>
      <c r="AGC132" s="0"/>
      <c r="AGD132" s="0"/>
      <c r="AGE132" s="0"/>
      <c r="AGF132" s="0"/>
      <c r="AGG132" s="0"/>
      <c r="AGH132" s="0"/>
      <c r="AGI132" s="0"/>
      <c r="AGJ132" s="0"/>
      <c r="AGK132" s="0"/>
      <c r="AGL132" s="0"/>
      <c r="AGM132" s="0"/>
      <c r="AGN132" s="0"/>
      <c r="AGO132" s="0"/>
      <c r="AGP132" s="0"/>
      <c r="AGQ132" s="0"/>
      <c r="AGR132" s="0"/>
      <c r="AGS132" s="0"/>
      <c r="AGT132" s="0"/>
      <c r="AGU132" s="0"/>
      <c r="AGV132" s="0"/>
      <c r="AGW132" s="0"/>
      <c r="AGX132" s="0"/>
      <c r="AGY132" s="0"/>
      <c r="AGZ132" s="0"/>
      <c r="AHA132" s="0"/>
      <c r="AHB132" s="0"/>
      <c r="AHC132" s="0"/>
      <c r="AHD132" s="0"/>
      <c r="AHE132" s="0"/>
      <c r="AHF132" s="0"/>
      <c r="AHG132" s="0"/>
      <c r="AHH132" s="0"/>
      <c r="AHI132" s="0"/>
      <c r="AHJ132" s="0"/>
      <c r="AHK132" s="0"/>
      <c r="AHL132" s="0"/>
      <c r="AHM132" s="0"/>
      <c r="AHN132" s="0"/>
      <c r="AHO132" s="0"/>
      <c r="AHP132" s="0"/>
      <c r="AHQ132" s="0"/>
      <c r="AHR132" s="0"/>
      <c r="AHS132" s="0"/>
      <c r="AHT132" s="0"/>
      <c r="AHU132" s="0"/>
      <c r="AHV132" s="0"/>
      <c r="AHW132" s="0"/>
      <c r="AHX132" s="0"/>
      <c r="AHY132" s="0"/>
      <c r="AHZ132" s="0"/>
      <c r="AIA132" s="0"/>
      <c r="AIB132" s="0"/>
      <c r="AIC132" s="0"/>
      <c r="AID132" s="0"/>
      <c r="AIE132" s="0"/>
      <c r="AIF132" s="0"/>
      <c r="AIG132" s="0"/>
      <c r="AIH132" s="0"/>
      <c r="AII132" s="0"/>
      <c r="AIJ132" s="0"/>
      <c r="AIK132" s="0"/>
      <c r="AIL132" s="0"/>
      <c r="AIM132" s="0"/>
      <c r="AIN132" s="0"/>
      <c r="AIO132" s="0"/>
      <c r="AIP132" s="0"/>
      <c r="AIQ132" s="0"/>
      <c r="AIR132" s="0"/>
      <c r="AIS132" s="0"/>
      <c r="AIT132" s="0"/>
      <c r="AIU132" s="0"/>
      <c r="AIV132" s="0"/>
      <c r="AIW132" s="0"/>
      <c r="AIX132" s="0"/>
      <c r="AIY132" s="0"/>
      <c r="AIZ132" s="0"/>
      <c r="AJA132" s="0"/>
      <c r="AJB132" s="0"/>
      <c r="AJC132" s="0"/>
      <c r="AJD132" s="0"/>
      <c r="AJE132" s="0"/>
      <c r="AJF132" s="0"/>
      <c r="AJG132" s="0"/>
      <c r="AJH132" s="0"/>
      <c r="AJI132" s="0"/>
      <c r="AJJ132" s="0"/>
      <c r="AJK132" s="0"/>
      <c r="AJL132" s="0"/>
      <c r="AJM132" s="0"/>
      <c r="AJN132" s="0"/>
      <c r="AJO132" s="0"/>
      <c r="AJP132" s="0"/>
      <c r="AJQ132" s="0"/>
      <c r="AJR132" s="0"/>
      <c r="AJS132" s="0"/>
      <c r="AJT132" s="0"/>
      <c r="AJU132" s="0"/>
      <c r="AJV132" s="0"/>
      <c r="AJW132" s="0"/>
      <c r="AJX132" s="0"/>
      <c r="AJY132" s="0"/>
      <c r="AJZ132" s="0"/>
      <c r="AKA132" s="0"/>
      <c r="AKB132" s="0"/>
      <c r="AKC132" s="0"/>
      <c r="AKD132" s="0"/>
      <c r="AKE132" s="0"/>
      <c r="AKF132" s="0"/>
      <c r="AKG132" s="0"/>
      <c r="AKH132" s="0"/>
      <c r="AKI132" s="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  <c r="AMI132" s="0"/>
      <c r="AMJ132" s="0"/>
    </row>
    <row r="133" customFormat="false" ht="15" hidden="false" customHeight="false" outlineLevel="0" collapsed="false">
      <c r="A133" s="2" t="str">
        <f aca="false">BS!A45</f>
        <v>(in $mn, except per share)</v>
      </c>
      <c r="B133" s="89" t="str">
        <f aca="false">BS!B45</f>
        <v>2014A</v>
      </c>
      <c r="C133" s="89" t="str">
        <f aca="false">BS!C45</f>
        <v>2015A</v>
      </c>
      <c r="D133" s="90" t="str">
        <f aca="false">BS!D45</f>
        <v>1Q16A</v>
      </c>
      <c r="E133" s="90" t="str">
        <f aca="false">BS!E45</f>
        <v>2Q16A</v>
      </c>
      <c r="F133" s="90" t="str">
        <f aca="false">BS!F45</f>
        <v>3Q16A</v>
      </c>
      <c r="G133" s="90" t="str">
        <f aca="false">BS!G45</f>
        <v>4Q16A</v>
      </c>
      <c r="H133" s="91" t="str">
        <f aca="false">BS!H45</f>
        <v>2016A</v>
      </c>
      <c r="I133" s="90" t="str">
        <f aca="false">BS!I45</f>
        <v>1Q17E</v>
      </c>
      <c r="J133" s="90" t="str">
        <f aca="false">BS!J45</f>
        <v>2Q17E</v>
      </c>
      <c r="K133" s="90" t="str">
        <f aca="false">BS!K45</f>
        <v>3Q17E</v>
      </c>
      <c r="L133" s="90" t="str">
        <f aca="false">BS!L45</f>
        <v>4Q17E</v>
      </c>
      <c r="M133" s="91" t="str">
        <f aca="false">BS!M45</f>
        <v>2017E</v>
      </c>
      <c r="N133" s="90" t="str">
        <f aca="false">BS!N45</f>
        <v>1Q18E</v>
      </c>
      <c r="O133" s="90" t="str">
        <f aca="false">BS!O45</f>
        <v>2Q18E</v>
      </c>
      <c r="P133" s="90" t="str">
        <f aca="false">BS!P45</f>
        <v>3Q18E</v>
      </c>
      <c r="Q133" s="90" t="str">
        <f aca="false">BS!Q45</f>
        <v>4Q18E</v>
      </c>
      <c r="R133" s="91" t="str">
        <f aca="false">BS!R45</f>
        <v>2018E</v>
      </c>
      <c r="S133" s="0"/>
      <c r="T133" s="0"/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  <c r="IW133" s="0"/>
      <c r="IX133" s="0"/>
      <c r="IY133" s="0"/>
      <c r="IZ133" s="0"/>
      <c r="JA133" s="0"/>
      <c r="JB133" s="0"/>
      <c r="JC133" s="0"/>
      <c r="JD133" s="0"/>
      <c r="JE133" s="0"/>
      <c r="JF133" s="0"/>
      <c r="JG133" s="0"/>
      <c r="JH133" s="0"/>
      <c r="JI133" s="0"/>
      <c r="JJ133" s="0"/>
      <c r="JK133" s="0"/>
      <c r="JL133" s="0"/>
      <c r="JM133" s="0"/>
      <c r="JN133" s="0"/>
      <c r="JO133" s="0"/>
      <c r="JP133" s="0"/>
      <c r="JQ133" s="0"/>
      <c r="JR133" s="0"/>
      <c r="JS133" s="0"/>
      <c r="JT133" s="0"/>
      <c r="JU133" s="0"/>
      <c r="JV133" s="0"/>
      <c r="JW133" s="0"/>
      <c r="JX133" s="0"/>
      <c r="JY133" s="0"/>
      <c r="JZ133" s="0"/>
      <c r="KA133" s="0"/>
      <c r="KB133" s="0"/>
      <c r="KC133" s="0"/>
      <c r="KD133" s="0"/>
      <c r="KE133" s="0"/>
      <c r="KF133" s="0"/>
      <c r="KG133" s="0"/>
      <c r="KH133" s="0"/>
      <c r="KI133" s="0"/>
      <c r="KJ133" s="0"/>
      <c r="KK133" s="0"/>
      <c r="KL133" s="0"/>
      <c r="KM133" s="0"/>
      <c r="KN133" s="0"/>
      <c r="KO133" s="0"/>
      <c r="KP133" s="0"/>
      <c r="KQ133" s="0"/>
      <c r="KR133" s="0"/>
      <c r="KS133" s="0"/>
      <c r="KT133" s="0"/>
      <c r="KU133" s="0"/>
      <c r="KV133" s="0"/>
      <c r="KW133" s="0"/>
      <c r="KX133" s="0"/>
      <c r="KY133" s="0"/>
      <c r="KZ133" s="0"/>
      <c r="LA133" s="0"/>
      <c r="LB133" s="0"/>
      <c r="LC133" s="0"/>
      <c r="LD133" s="0"/>
      <c r="LE133" s="0"/>
      <c r="LF133" s="0"/>
      <c r="LG133" s="0"/>
      <c r="LH133" s="0"/>
      <c r="LI133" s="0"/>
      <c r="LJ133" s="0"/>
      <c r="LK133" s="0"/>
      <c r="LL133" s="0"/>
      <c r="LM133" s="0"/>
      <c r="LN133" s="0"/>
      <c r="LO133" s="0"/>
      <c r="LP133" s="0"/>
      <c r="LQ133" s="0"/>
      <c r="LR133" s="0"/>
      <c r="LS133" s="0"/>
      <c r="LT133" s="0"/>
      <c r="LU133" s="0"/>
      <c r="LV133" s="0"/>
      <c r="LW133" s="0"/>
      <c r="LX133" s="0"/>
      <c r="LY133" s="0"/>
      <c r="LZ133" s="0"/>
      <c r="MA133" s="0"/>
      <c r="MB133" s="0"/>
      <c r="MC133" s="0"/>
      <c r="MD133" s="0"/>
      <c r="ME133" s="0"/>
      <c r="MF133" s="0"/>
      <c r="MG133" s="0"/>
      <c r="MH133" s="0"/>
      <c r="MI133" s="0"/>
      <c r="MJ133" s="0"/>
      <c r="MK133" s="0"/>
      <c r="ML133" s="0"/>
      <c r="MM133" s="0"/>
      <c r="MN133" s="0"/>
      <c r="MO133" s="0"/>
      <c r="MP133" s="0"/>
      <c r="MQ133" s="0"/>
      <c r="MR133" s="0"/>
      <c r="MS133" s="0"/>
      <c r="MT133" s="0"/>
      <c r="MU133" s="0"/>
      <c r="MV133" s="0"/>
      <c r="MW133" s="0"/>
      <c r="MX133" s="0"/>
      <c r="MY133" s="0"/>
      <c r="MZ133" s="0"/>
      <c r="NA133" s="0"/>
      <c r="NB133" s="0"/>
      <c r="NC133" s="0"/>
      <c r="ND133" s="0"/>
      <c r="NE133" s="0"/>
      <c r="NF133" s="0"/>
      <c r="NG133" s="0"/>
      <c r="NH133" s="0"/>
      <c r="NI133" s="0"/>
      <c r="NJ133" s="0"/>
      <c r="NK133" s="0"/>
      <c r="NL133" s="0"/>
      <c r="NM133" s="0"/>
      <c r="NN133" s="0"/>
      <c r="NO133" s="0"/>
      <c r="NP133" s="0"/>
      <c r="NQ133" s="0"/>
      <c r="NR133" s="0"/>
      <c r="NS133" s="0"/>
      <c r="NT133" s="0"/>
      <c r="NU133" s="0"/>
      <c r="NV133" s="0"/>
      <c r="NW133" s="0"/>
      <c r="NX133" s="0"/>
      <c r="NY133" s="0"/>
      <c r="NZ133" s="0"/>
      <c r="OA133" s="0"/>
      <c r="OB133" s="0"/>
      <c r="OC133" s="0"/>
      <c r="OD133" s="0"/>
      <c r="OE133" s="0"/>
      <c r="OF133" s="0"/>
      <c r="OG133" s="0"/>
      <c r="OH133" s="0"/>
      <c r="OI133" s="0"/>
      <c r="OJ133" s="0"/>
      <c r="OK133" s="0"/>
      <c r="OL133" s="0"/>
      <c r="OM133" s="0"/>
      <c r="ON133" s="0"/>
      <c r="OO133" s="0"/>
      <c r="OP133" s="0"/>
      <c r="OQ133" s="0"/>
      <c r="OR133" s="0"/>
      <c r="OS133" s="0"/>
      <c r="OT133" s="0"/>
      <c r="OU133" s="0"/>
      <c r="OV133" s="0"/>
      <c r="OW133" s="0"/>
      <c r="OX133" s="0"/>
      <c r="OY133" s="0"/>
      <c r="OZ133" s="0"/>
      <c r="PA133" s="0"/>
      <c r="PB133" s="0"/>
      <c r="PC133" s="0"/>
      <c r="PD133" s="0"/>
      <c r="PE133" s="0"/>
      <c r="PF133" s="0"/>
      <c r="PG133" s="0"/>
      <c r="PH133" s="0"/>
      <c r="PI133" s="0"/>
      <c r="PJ133" s="0"/>
      <c r="PK133" s="0"/>
      <c r="PL133" s="0"/>
      <c r="PM133" s="0"/>
      <c r="PN133" s="0"/>
      <c r="PO133" s="0"/>
      <c r="PP133" s="0"/>
      <c r="PQ133" s="0"/>
      <c r="PR133" s="0"/>
      <c r="PS133" s="0"/>
      <c r="PT133" s="0"/>
      <c r="PU133" s="0"/>
      <c r="PV133" s="0"/>
      <c r="PW133" s="0"/>
      <c r="PX133" s="0"/>
      <c r="PY133" s="0"/>
      <c r="PZ133" s="0"/>
      <c r="QA133" s="0"/>
      <c r="QB133" s="0"/>
      <c r="QC133" s="0"/>
      <c r="QD133" s="0"/>
      <c r="QE133" s="0"/>
      <c r="QF133" s="0"/>
      <c r="QG133" s="0"/>
      <c r="QH133" s="0"/>
      <c r="QI133" s="0"/>
      <c r="QJ133" s="0"/>
      <c r="QK133" s="0"/>
      <c r="QL133" s="0"/>
      <c r="QM133" s="0"/>
      <c r="QN133" s="0"/>
      <c r="QO133" s="0"/>
      <c r="QP133" s="0"/>
      <c r="QQ133" s="0"/>
      <c r="QR133" s="0"/>
      <c r="QS133" s="0"/>
      <c r="QT133" s="0"/>
      <c r="QU133" s="0"/>
      <c r="QV133" s="0"/>
      <c r="QW133" s="0"/>
      <c r="QX133" s="0"/>
      <c r="QY133" s="0"/>
      <c r="QZ133" s="0"/>
      <c r="RA133" s="0"/>
      <c r="RB133" s="0"/>
      <c r="RC133" s="0"/>
      <c r="RD133" s="0"/>
      <c r="RE133" s="0"/>
      <c r="RF133" s="0"/>
      <c r="RG133" s="0"/>
      <c r="RH133" s="0"/>
      <c r="RI133" s="0"/>
      <c r="RJ133" s="0"/>
      <c r="RK133" s="0"/>
      <c r="RL133" s="0"/>
      <c r="RM133" s="0"/>
      <c r="RN133" s="0"/>
      <c r="RO133" s="0"/>
      <c r="RP133" s="0"/>
      <c r="RQ133" s="0"/>
      <c r="RR133" s="0"/>
      <c r="RS133" s="0"/>
      <c r="RT133" s="0"/>
      <c r="RU133" s="0"/>
      <c r="RV133" s="0"/>
      <c r="RW133" s="0"/>
      <c r="RX133" s="0"/>
      <c r="RY133" s="0"/>
      <c r="RZ133" s="0"/>
      <c r="SA133" s="0"/>
      <c r="SB133" s="0"/>
      <c r="SC133" s="0"/>
      <c r="SD133" s="0"/>
      <c r="SE133" s="0"/>
      <c r="SF133" s="0"/>
      <c r="SG133" s="0"/>
      <c r="SH133" s="0"/>
      <c r="SI133" s="0"/>
      <c r="SJ133" s="0"/>
      <c r="SK133" s="0"/>
      <c r="SL133" s="0"/>
      <c r="SM133" s="0"/>
      <c r="SN133" s="0"/>
      <c r="SO133" s="0"/>
      <c r="SP133" s="0"/>
      <c r="SQ133" s="0"/>
      <c r="SR133" s="0"/>
      <c r="SS133" s="0"/>
      <c r="ST133" s="0"/>
      <c r="SU133" s="0"/>
      <c r="SV133" s="0"/>
      <c r="SW133" s="0"/>
      <c r="SX133" s="0"/>
      <c r="SY133" s="0"/>
      <c r="SZ133" s="0"/>
      <c r="TA133" s="0"/>
      <c r="TB133" s="0"/>
      <c r="TC133" s="0"/>
      <c r="TD133" s="0"/>
      <c r="TE133" s="0"/>
      <c r="TF133" s="0"/>
      <c r="TG133" s="0"/>
      <c r="TH133" s="0"/>
      <c r="TI133" s="0"/>
      <c r="TJ133" s="0"/>
      <c r="TK133" s="0"/>
      <c r="TL133" s="0"/>
      <c r="TM133" s="0"/>
      <c r="TN133" s="0"/>
      <c r="TO133" s="0"/>
      <c r="TP133" s="0"/>
      <c r="TQ133" s="0"/>
      <c r="TR133" s="0"/>
      <c r="TS133" s="0"/>
      <c r="TT133" s="0"/>
      <c r="TU133" s="0"/>
      <c r="TV133" s="0"/>
      <c r="TW133" s="0"/>
      <c r="TX133" s="0"/>
      <c r="TY133" s="0"/>
      <c r="TZ133" s="0"/>
      <c r="UA133" s="0"/>
      <c r="UB133" s="0"/>
      <c r="UC133" s="0"/>
      <c r="UD133" s="0"/>
      <c r="UE133" s="0"/>
      <c r="UF133" s="0"/>
      <c r="UG133" s="0"/>
      <c r="UH133" s="0"/>
      <c r="UI133" s="0"/>
      <c r="UJ133" s="0"/>
      <c r="UK133" s="0"/>
      <c r="UL133" s="0"/>
      <c r="UM133" s="0"/>
      <c r="UN133" s="0"/>
      <c r="UO133" s="0"/>
      <c r="UP133" s="0"/>
      <c r="UQ133" s="0"/>
      <c r="UR133" s="0"/>
      <c r="US133" s="0"/>
      <c r="UT133" s="0"/>
      <c r="UU133" s="0"/>
      <c r="UV133" s="0"/>
      <c r="UW133" s="0"/>
      <c r="UX133" s="0"/>
      <c r="UY133" s="0"/>
      <c r="UZ133" s="0"/>
      <c r="VA133" s="0"/>
      <c r="VB133" s="0"/>
      <c r="VC133" s="0"/>
      <c r="VD133" s="0"/>
      <c r="VE133" s="0"/>
      <c r="VF133" s="0"/>
      <c r="VG133" s="0"/>
      <c r="VH133" s="0"/>
      <c r="VI133" s="0"/>
      <c r="VJ133" s="0"/>
      <c r="VK133" s="0"/>
      <c r="VL133" s="0"/>
      <c r="VM133" s="0"/>
      <c r="VN133" s="0"/>
      <c r="VO133" s="0"/>
      <c r="VP133" s="0"/>
      <c r="VQ133" s="0"/>
      <c r="VR133" s="0"/>
      <c r="VS133" s="0"/>
      <c r="VT133" s="0"/>
      <c r="VU133" s="0"/>
      <c r="VV133" s="0"/>
      <c r="VW133" s="0"/>
      <c r="VX133" s="0"/>
      <c r="VY133" s="0"/>
      <c r="VZ133" s="0"/>
      <c r="WA133" s="0"/>
      <c r="WB133" s="0"/>
      <c r="WC133" s="0"/>
      <c r="WD133" s="0"/>
      <c r="WE133" s="0"/>
      <c r="WF133" s="0"/>
      <c r="WG133" s="0"/>
      <c r="WH133" s="0"/>
      <c r="WI133" s="0"/>
      <c r="WJ133" s="0"/>
      <c r="WK133" s="0"/>
      <c r="WL133" s="0"/>
      <c r="WM133" s="0"/>
      <c r="WN133" s="0"/>
      <c r="WO133" s="0"/>
      <c r="WP133" s="0"/>
      <c r="WQ133" s="0"/>
      <c r="WR133" s="0"/>
      <c r="WS133" s="0"/>
      <c r="WT133" s="0"/>
      <c r="WU133" s="0"/>
      <c r="WV133" s="0"/>
      <c r="WW133" s="0"/>
      <c r="WX133" s="0"/>
      <c r="WY133" s="0"/>
      <c r="WZ133" s="0"/>
      <c r="XA133" s="0"/>
      <c r="XB133" s="0"/>
      <c r="XC133" s="0"/>
      <c r="XD133" s="0"/>
      <c r="XE133" s="0"/>
      <c r="XF133" s="0"/>
      <c r="XG133" s="0"/>
      <c r="XH133" s="0"/>
      <c r="XI133" s="0"/>
      <c r="XJ133" s="0"/>
      <c r="XK133" s="0"/>
      <c r="XL133" s="0"/>
      <c r="XM133" s="0"/>
      <c r="XN133" s="0"/>
      <c r="XO133" s="0"/>
      <c r="XP133" s="0"/>
      <c r="XQ133" s="0"/>
      <c r="XR133" s="0"/>
      <c r="XS133" s="0"/>
      <c r="XT133" s="0"/>
      <c r="XU133" s="0"/>
      <c r="XV133" s="0"/>
      <c r="XW133" s="0"/>
      <c r="XX133" s="0"/>
      <c r="XY133" s="0"/>
      <c r="XZ133" s="0"/>
      <c r="YA133" s="0"/>
      <c r="YB133" s="0"/>
      <c r="YC133" s="0"/>
      <c r="YD133" s="0"/>
      <c r="YE133" s="0"/>
      <c r="YF133" s="0"/>
      <c r="YG133" s="0"/>
      <c r="YH133" s="0"/>
      <c r="YI133" s="0"/>
      <c r="YJ133" s="0"/>
      <c r="YK133" s="0"/>
      <c r="YL133" s="0"/>
      <c r="YM133" s="0"/>
      <c r="YN133" s="0"/>
      <c r="YO133" s="0"/>
      <c r="YP133" s="0"/>
      <c r="YQ133" s="0"/>
      <c r="YR133" s="0"/>
      <c r="YS133" s="0"/>
      <c r="YT133" s="0"/>
      <c r="YU133" s="0"/>
      <c r="YV133" s="0"/>
      <c r="YW133" s="0"/>
      <c r="YX133" s="0"/>
      <c r="YY133" s="0"/>
      <c r="YZ133" s="0"/>
      <c r="ZA133" s="0"/>
      <c r="ZB133" s="0"/>
      <c r="ZC133" s="0"/>
      <c r="ZD133" s="0"/>
      <c r="ZE133" s="0"/>
      <c r="ZF133" s="0"/>
      <c r="ZG133" s="0"/>
      <c r="ZH133" s="0"/>
      <c r="ZI133" s="0"/>
      <c r="ZJ133" s="0"/>
      <c r="ZK133" s="0"/>
      <c r="ZL133" s="0"/>
      <c r="ZM133" s="0"/>
      <c r="ZN133" s="0"/>
      <c r="ZO133" s="0"/>
      <c r="ZP133" s="0"/>
      <c r="ZQ133" s="0"/>
      <c r="ZR133" s="0"/>
      <c r="ZS133" s="0"/>
      <c r="ZT133" s="0"/>
      <c r="ZU133" s="0"/>
      <c r="ZV133" s="0"/>
      <c r="ZW133" s="0"/>
      <c r="ZX133" s="0"/>
      <c r="ZY133" s="0"/>
      <c r="ZZ133" s="0"/>
      <c r="AAA133" s="0"/>
      <c r="AAB133" s="0"/>
      <c r="AAC133" s="0"/>
      <c r="AAD133" s="0"/>
      <c r="AAE133" s="0"/>
      <c r="AAF133" s="0"/>
      <c r="AAG133" s="0"/>
      <c r="AAH133" s="0"/>
      <c r="AAI133" s="0"/>
      <c r="AAJ133" s="0"/>
      <c r="AAK133" s="0"/>
      <c r="AAL133" s="0"/>
      <c r="AAM133" s="0"/>
      <c r="AAN133" s="0"/>
      <c r="AAO133" s="0"/>
      <c r="AAP133" s="0"/>
      <c r="AAQ133" s="0"/>
      <c r="AAR133" s="0"/>
      <c r="AAS133" s="0"/>
      <c r="AAT133" s="0"/>
      <c r="AAU133" s="0"/>
      <c r="AAV133" s="0"/>
      <c r="AAW133" s="0"/>
      <c r="AAX133" s="0"/>
      <c r="AAY133" s="0"/>
      <c r="AAZ133" s="0"/>
      <c r="ABA133" s="0"/>
      <c r="ABB133" s="0"/>
      <c r="ABC133" s="0"/>
      <c r="ABD133" s="0"/>
      <c r="ABE133" s="0"/>
      <c r="ABF133" s="0"/>
      <c r="ABG133" s="0"/>
      <c r="ABH133" s="0"/>
      <c r="ABI133" s="0"/>
      <c r="ABJ133" s="0"/>
      <c r="ABK133" s="0"/>
      <c r="ABL133" s="0"/>
      <c r="ABM133" s="0"/>
      <c r="ABN133" s="0"/>
      <c r="ABO133" s="0"/>
      <c r="ABP133" s="0"/>
      <c r="ABQ133" s="0"/>
      <c r="ABR133" s="0"/>
      <c r="ABS133" s="0"/>
      <c r="ABT133" s="0"/>
      <c r="ABU133" s="0"/>
      <c r="ABV133" s="0"/>
      <c r="ABW133" s="0"/>
      <c r="ABX133" s="0"/>
      <c r="ABY133" s="0"/>
      <c r="ABZ133" s="0"/>
      <c r="ACA133" s="0"/>
      <c r="ACB133" s="0"/>
      <c r="ACC133" s="0"/>
      <c r="ACD133" s="0"/>
      <c r="ACE133" s="0"/>
      <c r="ACF133" s="0"/>
      <c r="ACG133" s="0"/>
      <c r="ACH133" s="0"/>
      <c r="ACI133" s="0"/>
      <c r="ACJ133" s="0"/>
      <c r="ACK133" s="0"/>
      <c r="ACL133" s="0"/>
      <c r="ACM133" s="0"/>
      <c r="ACN133" s="0"/>
      <c r="ACO133" s="0"/>
      <c r="ACP133" s="0"/>
      <c r="ACQ133" s="0"/>
      <c r="ACR133" s="0"/>
      <c r="ACS133" s="0"/>
      <c r="ACT133" s="0"/>
      <c r="ACU133" s="0"/>
      <c r="ACV133" s="0"/>
      <c r="ACW133" s="0"/>
      <c r="ACX133" s="0"/>
      <c r="ACY133" s="0"/>
      <c r="ACZ133" s="0"/>
      <c r="ADA133" s="0"/>
      <c r="ADB133" s="0"/>
      <c r="ADC133" s="0"/>
      <c r="ADD133" s="0"/>
      <c r="ADE133" s="0"/>
      <c r="ADF133" s="0"/>
      <c r="ADG133" s="0"/>
      <c r="ADH133" s="0"/>
      <c r="ADI133" s="0"/>
      <c r="ADJ133" s="0"/>
      <c r="ADK133" s="0"/>
      <c r="ADL133" s="0"/>
      <c r="ADM133" s="0"/>
      <c r="ADN133" s="0"/>
      <c r="ADO133" s="0"/>
      <c r="ADP133" s="0"/>
      <c r="ADQ133" s="0"/>
      <c r="ADR133" s="0"/>
      <c r="ADS133" s="0"/>
      <c r="ADT133" s="0"/>
      <c r="ADU133" s="0"/>
      <c r="ADV133" s="0"/>
      <c r="ADW133" s="0"/>
      <c r="ADX133" s="0"/>
      <c r="ADY133" s="0"/>
      <c r="ADZ133" s="0"/>
      <c r="AEA133" s="0"/>
      <c r="AEB133" s="0"/>
      <c r="AEC133" s="0"/>
      <c r="AED133" s="0"/>
      <c r="AEE133" s="0"/>
      <c r="AEF133" s="0"/>
      <c r="AEG133" s="0"/>
      <c r="AEH133" s="0"/>
      <c r="AEI133" s="0"/>
      <c r="AEJ133" s="0"/>
      <c r="AEK133" s="0"/>
      <c r="AEL133" s="0"/>
      <c r="AEM133" s="0"/>
      <c r="AEN133" s="0"/>
      <c r="AEO133" s="0"/>
      <c r="AEP133" s="0"/>
      <c r="AEQ133" s="0"/>
      <c r="AER133" s="0"/>
      <c r="AES133" s="0"/>
      <c r="AET133" s="0"/>
      <c r="AEU133" s="0"/>
      <c r="AEV133" s="0"/>
      <c r="AEW133" s="0"/>
      <c r="AEX133" s="0"/>
      <c r="AEY133" s="0"/>
      <c r="AEZ133" s="0"/>
      <c r="AFA133" s="0"/>
      <c r="AFB133" s="0"/>
      <c r="AFC133" s="0"/>
      <c r="AFD133" s="0"/>
      <c r="AFE133" s="0"/>
      <c r="AFF133" s="0"/>
      <c r="AFG133" s="0"/>
      <c r="AFH133" s="0"/>
      <c r="AFI133" s="0"/>
      <c r="AFJ133" s="0"/>
      <c r="AFK133" s="0"/>
      <c r="AFL133" s="0"/>
      <c r="AFM133" s="0"/>
      <c r="AFN133" s="0"/>
      <c r="AFO133" s="0"/>
      <c r="AFP133" s="0"/>
      <c r="AFQ133" s="0"/>
      <c r="AFR133" s="0"/>
      <c r="AFS133" s="0"/>
      <c r="AFT133" s="0"/>
      <c r="AFU133" s="0"/>
      <c r="AFV133" s="0"/>
      <c r="AFW133" s="0"/>
      <c r="AFX133" s="0"/>
      <c r="AFY133" s="0"/>
      <c r="AFZ133" s="0"/>
      <c r="AGA133" s="0"/>
      <c r="AGB133" s="0"/>
      <c r="AGC133" s="0"/>
      <c r="AGD133" s="0"/>
      <c r="AGE133" s="0"/>
      <c r="AGF133" s="0"/>
      <c r="AGG133" s="0"/>
      <c r="AGH133" s="0"/>
      <c r="AGI133" s="0"/>
      <c r="AGJ133" s="0"/>
      <c r="AGK133" s="0"/>
      <c r="AGL133" s="0"/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customFormat="false" ht="15" hidden="false" customHeight="false" outlineLevel="0" collapsed="false">
      <c r="A134" s="88" t="str">
        <f aca="false">BS!A46</f>
        <v>Revenue</v>
      </c>
      <c r="B134" s="8" t="n">
        <f aca="false">BS!B46</f>
        <v>1431.1</v>
      </c>
      <c r="C134" s="8" t="n">
        <f aca="false">BS!C46</f>
        <v>1760.7</v>
      </c>
      <c r="D134" s="9" t="n">
        <f aca="false">BS!D46</f>
        <v>492.7</v>
      </c>
      <c r="E134" s="9" t="n">
        <f aca="false">BS!E46</f>
        <v>498.3</v>
      </c>
      <c r="F134" s="9" t="n">
        <f aca="false">BS!F46</f>
        <v>498.1</v>
      </c>
      <c r="G134" s="9" t="n">
        <f aca="false">BS!G46</f>
        <v>506.1</v>
      </c>
      <c r="H134" s="8" t="n">
        <f aca="false">BS!H46</f>
        <v>1995.2</v>
      </c>
      <c r="I134" s="9" t="n">
        <f aca="false">BS!I46</f>
        <v>518.2602</v>
      </c>
      <c r="J134" s="9" t="n">
        <f aca="false">BS!J46</f>
        <v>525.53</v>
      </c>
      <c r="K134" s="9" t="n">
        <f aca="false">BS!K46</f>
        <v>525.5158</v>
      </c>
      <c r="L134" s="9" t="n">
        <f aca="false">BS!L46</f>
        <v>534.0691</v>
      </c>
      <c r="M134" s="8" t="n">
        <f aca="false">BS!M46</f>
        <v>2103.3751</v>
      </c>
      <c r="N134" s="9" t="n">
        <f aca="false">BS!N46</f>
        <v>547.3067424</v>
      </c>
      <c r="O134" s="9" t="n">
        <f aca="false">BS!O46</f>
        <v>556.341807</v>
      </c>
      <c r="P134" s="9" t="n">
        <f aca="false">BS!P46</f>
        <v>556.4954116</v>
      </c>
      <c r="Q134" s="9" t="n">
        <f aca="false">BS!Q46</f>
        <v>565.6480332</v>
      </c>
      <c r="R134" s="8" t="n">
        <f aca="false">BS!R46</f>
        <v>2225.7919942</v>
      </c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  <c r="IB134" s="0"/>
      <c r="IC134" s="0"/>
      <c r="ID134" s="0"/>
      <c r="IE134" s="0"/>
      <c r="IF134" s="0"/>
      <c r="IG134" s="0"/>
      <c r="IH134" s="0"/>
      <c r="II134" s="0"/>
      <c r="IJ134" s="0"/>
      <c r="IK134" s="0"/>
      <c r="IL134" s="0"/>
      <c r="IM134" s="0"/>
      <c r="IN134" s="0"/>
      <c r="IO134" s="0"/>
      <c r="IP134" s="0"/>
      <c r="IQ134" s="0"/>
      <c r="IR134" s="0"/>
      <c r="IS134" s="0"/>
      <c r="IT134" s="0"/>
      <c r="IU134" s="0"/>
      <c r="IV134" s="0"/>
      <c r="IW134" s="0"/>
      <c r="IX134" s="0"/>
      <c r="IY134" s="0"/>
      <c r="IZ134" s="0"/>
      <c r="JA134" s="0"/>
      <c r="JB134" s="0"/>
      <c r="JC134" s="0"/>
      <c r="JD134" s="0"/>
      <c r="JE134" s="0"/>
      <c r="JF134" s="0"/>
      <c r="JG134" s="0"/>
      <c r="JH134" s="0"/>
      <c r="JI134" s="0"/>
      <c r="JJ134" s="0"/>
      <c r="JK134" s="0"/>
      <c r="JL134" s="0"/>
      <c r="JM134" s="0"/>
      <c r="JN134" s="0"/>
      <c r="JO134" s="0"/>
      <c r="JP134" s="0"/>
      <c r="JQ134" s="0"/>
      <c r="JR134" s="0"/>
      <c r="JS134" s="0"/>
      <c r="JT134" s="0"/>
      <c r="JU134" s="0"/>
      <c r="JV134" s="0"/>
      <c r="JW134" s="0"/>
      <c r="JX134" s="0"/>
      <c r="JY134" s="0"/>
      <c r="JZ134" s="0"/>
      <c r="KA134" s="0"/>
      <c r="KB134" s="0"/>
      <c r="KC134" s="0"/>
      <c r="KD134" s="0"/>
      <c r="KE134" s="0"/>
      <c r="KF134" s="0"/>
      <c r="KG134" s="0"/>
      <c r="KH134" s="0"/>
      <c r="KI134" s="0"/>
      <c r="KJ134" s="0"/>
      <c r="KK134" s="0"/>
      <c r="KL134" s="0"/>
      <c r="KM134" s="0"/>
      <c r="KN134" s="0"/>
      <c r="KO134" s="0"/>
      <c r="KP134" s="0"/>
      <c r="KQ134" s="0"/>
      <c r="KR134" s="0"/>
      <c r="KS134" s="0"/>
      <c r="KT134" s="0"/>
      <c r="KU134" s="0"/>
      <c r="KV134" s="0"/>
      <c r="KW134" s="0"/>
      <c r="KX134" s="0"/>
      <c r="KY134" s="0"/>
      <c r="KZ134" s="0"/>
      <c r="LA134" s="0"/>
      <c r="LB134" s="0"/>
      <c r="LC134" s="0"/>
      <c r="LD134" s="0"/>
      <c r="LE134" s="0"/>
      <c r="LF134" s="0"/>
      <c r="LG134" s="0"/>
      <c r="LH134" s="0"/>
      <c r="LI134" s="0"/>
      <c r="LJ134" s="0"/>
      <c r="LK134" s="0"/>
      <c r="LL134" s="0"/>
      <c r="LM134" s="0"/>
      <c r="LN134" s="0"/>
      <c r="LO134" s="0"/>
      <c r="LP134" s="0"/>
      <c r="LQ134" s="0"/>
      <c r="LR134" s="0"/>
      <c r="LS134" s="0"/>
      <c r="LT134" s="0"/>
      <c r="LU134" s="0"/>
      <c r="LV134" s="0"/>
      <c r="LW134" s="0"/>
      <c r="LX134" s="0"/>
      <c r="LY134" s="0"/>
      <c r="LZ134" s="0"/>
      <c r="MA134" s="0"/>
      <c r="MB134" s="0"/>
      <c r="MC134" s="0"/>
      <c r="MD134" s="0"/>
      <c r="ME134" s="0"/>
      <c r="MF134" s="0"/>
      <c r="MG134" s="0"/>
      <c r="MH134" s="0"/>
      <c r="MI134" s="0"/>
      <c r="MJ134" s="0"/>
      <c r="MK134" s="0"/>
      <c r="ML134" s="0"/>
      <c r="MM134" s="0"/>
      <c r="MN134" s="0"/>
      <c r="MO134" s="0"/>
      <c r="MP134" s="0"/>
      <c r="MQ134" s="0"/>
      <c r="MR134" s="0"/>
      <c r="MS134" s="0"/>
      <c r="MT134" s="0"/>
      <c r="MU134" s="0"/>
      <c r="MV134" s="0"/>
      <c r="MW134" s="0"/>
      <c r="MX134" s="0"/>
      <c r="MY134" s="0"/>
      <c r="MZ134" s="0"/>
      <c r="NA134" s="0"/>
      <c r="NB134" s="0"/>
      <c r="NC134" s="0"/>
      <c r="ND134" s="0"/>
      <c r="NE134" s="0"/>
      <c r="NF134" s="0"/>
      <c r="NG134" s="0"/>
      <c r="NH134" s="0"/>
      <c r="NI134" s="0"/>
      <c r="NJ134" s="0"/>
      <c r="NK134" s="0"/>
      <c r="NL134" s="0"/>
      <c r="NM134" s="0"/>
      <c r="NN134" s="0"/>
      <c r="NO134" s="0"/>
      <c r="NP134" s="0"/>
      <c r="NQ134" s="0"/>
      <c r="NR134" s="0"/>
      <c r="NS134" s="0"/>
      <c r="NT134" s="0"/>
      <c r="NU134" s="0"/>
      <c r="NV134" s="0"/>
      <c r="NW134" s="0"/>
      <c r="NX134" s="0"/>
      <c r="NY134" s="0"/>
      <c r="NZ134" s="0"/>
      <c r="OA134" s="0"/>
      <c r="OB134" s="0"/>
      <c r="OC134" s="0"/>
      <c r="OD134" s="0"/>
      <c r="OE134" s="0"/>
      <c r="OF134" s="0"/>
      <c r="OG134" s="0"/>
      <c r="OH134" s="0"/>
      <c r="OI134" s="0"/>
      <c r="OJ134" s="0"/>
      <c r="OK134" s="0"/>
      <c r="OL134" s="0"/>
      <c r="OM134" s="0"/>
      <c r="ON134" s="0"/>
      <c r="OO134" s="0"/>
      <c r="OP134" s="0"/>
      <c r="OQ134" s="0"/>
      <c r="OR134" s="0"/>
      <c r="OS134" s="0"/>
      <c r="OT134" s="0"/>
      <c r="OU134" s="0"/>
      <c r="OV134" s="0"/>
      <c r="OW134" s="0"/>
      <c r="OX134" s="0"/>
      <c r="OY134" s="0"/>
      <c r="OZ134" s="0"/>
      <c r="PA134" s="0"/>
      <c r="PB134" s="0"/>
      <c r="PC134" s="0"/>
      <c r="PD134" s="0"/>
      <c r="PE134" s="0"/>
      <c r="PF134" s="0"/>
      <c r="PG134" s="0"/>
      <c r="PH134" s="0"/>
      <c r="PI134" s="0"/>
      <c r="PJ134" s="0"/>
      <c r="PK134" s="0"/>
      <c r="PL134" s="0"/>
      <c r="PM134" s="0"/>
      <c r="PN134" s="0"/>
      <c r="PO134" s="0"/>
      <c r="PP134" s="0"/>
      <c r="PQ134" s="0"/>
      <c r="PR134" s="0"/>
      <c r="PS134" s="0"/>
      <c r="PT134" s="0"/>
      <c r="PU134" s="0"/>
      <c r="PV134" s="0"/>
      <c r="PW134" s="0"/>
      <c r="PX134" s="0"/>
      <c r="PY134" s="0"/>
      <c r="PZ134" s="0"/>
      <c r="QA134" s="0"/>
      <c r="QB134" s="0"/>
      <c r="QC134" s="0"/>
      <c r="QD134" s="0"/>
      <c r="QE134" s="0"/>
      <c r="QF134" s="0"/>
      <c r="QG134" s="0"/>
      <c r="QH134" s="0"/>
      <c r="QI134" s="0"/>
      <c r="QJ134" s="0"/>
      <c r="QK134" s="0"/>
      <c r="QL134" s="0"/>
      <c r="QM134" s="0"/>
      <c r="QN134" s="0"/>
      <c r="QO134" s="0"/>
      <c r="QP134" s="0"/>
      <c r="QQ134" s="0"/>
      <c r="QR134" s="0"/>
      <c r="QS134" s="0"/>
      <c r="QT134" s="0"/>
      <c r="QU134" s="0"/>
      <c r="QV134" s="0"/>
      <c r="QW134" s="0"/>
      <c r="QX134" s="0"/>
      <c r="QY134" s="0"/>
      <c r="QZ134" s="0"/>
      <c r="RA134" s="0"/>
      <c r="RB134" s="0"/>
      <c r="RC134" s="0"/>
      <c r="RD134" s="0"/>
      <c r="RE134" s="0"/>
      <c r="RF134" s="0"/>
      <c r="RG134" s="0"/>
      <c r="RH134" s="0"/>
      <c r="RI134" s="0"/>
      <c r="RJ134" s="0"/>
      <c r="RK134" s="0"/>
      <c r="RL134" s="0"/>
      <c r="RM134" s="0"/>
      <c r="RN134" s="0"/>
      <c r="RO134" s="0"/>
      <c r="RP134" s="0"/>
      <c r="RQ134" s="0"/>
      <c r="RR134" s="0"/>
      <c r="RS134" s="0"/>
      <c r="RT134" s="0"/>
      <c r="RU134" s="0"/>
      <c r="RV134" s="0"/>
      <c r="RW134" s="0"/>
      <c r="RX134" s="0"/>
      <c r="RY134" s="0"/>
      <c r="RZ134" s="0"/>
      <c r="SA134" s="0"/>
      <c r="SB134" s="0"/>
      <c r="SC134" s="0"/>
      <c r="SD134" s="0"/>
      <c r="SE134" s="0"/>
      <c r="SF134" s="0"/>
      <c r="SG134" s="0"/>
      <c r="SH134" s="0"/>
      <c r="SI134" s="0"/>
      <c r="SJ134" s="0"/>
      <c r="SK134" s="0"/>
      <c r="SL134" s="0"/>
      <c r="SM134" s="0"/>
      <c r="SN134" s="0"/>
      <c r="SO134" s="0"/>
      <c r="SP134" s="0"/>
      <c r="SQ134" s="0"/>
      <c r="SR134" s="0"/>
      <c r="SS134" s="0"/>
      <c r="ST134" s="0"/>
      <c r="SU134" s="0"/>
      <c r="SV134" s="0"/>
      <c r="SW134" s="0"/>
      <c r="SX134" s="0"/>
      <c r="SY134" s="0"/>
      <c r="SZ134" s="0"/>
      <c r="TA134" s="0"/>
      <c r="TB134" s="0"/>
      <c r="TC134" s="0"/>
      <c r="TD134" s="0"/>
      <c r="TE134" s="0"/>
      <c r="TF134" s="0"/>
      <c r="TG134" s="0"/>
      <c r="TH134" s="0"/>
      <c r="TI134" s="0"/>
      <c r="TJ134" s="0"/>
      <c r="TK134" s="0"/>
      <c r="TL134" s="0"/>
      <c r="TM134" s="0"/>
      <c r="TN134" s="0"/>
      <c r="TO134" s="0"/>
      <c r="TP134" s="0"/>
      <c r="TQ134" s="0"/>
      <c r="TR134" s="0"/>
      <c r="TS134" s="0"/>
      <c r="TT134" s="0"/>
      <c r="TU134" s="0"/>
      <c r="TV134" s="0"/>
      <c r="TW134" s="0"/>
      <c r="TX134" s="0"/>
      <c r="TY134" s="0"/>
      <c r="TZ134" s="0"/>
      <c r="UA134" s="0"/>
      <c r="UB134" s="0"/>
      <c r="UC134" s="0"/>
      <c r="UD134" s="0"/>
      <c r="UE134" s="0"/>
      <c r="UF134" s="0"/>
      <c r="UG134" s="0"/>
      <c r="UH134" s="0"/>
      <c r="UI134" s="0"/>
      <c r="UJ134" s="0"/>
      <c r="UK134" s="0"/>
      <c r="UL134" s="0"/>
      <c r="UM134" s="0"/>
      <c r="UN134" s="0"/>
      <c r="UO134" s="0"/>
      <c r="UP134" s="0"/>
      <c r="UQ134" s="0"/>
      <c r="UR134" s="0"/>
      <c r="US134" s="0"/>
      <c r="UT134" s="0"/>
      <c r="UU134" s="0"/>
      <c r="UV134" s="0"/>
      <c r="UW134" s="0"/>
      <c r="UX134" s="0"/>
      <c r="UY134" s="0"/>
      <c r="UZ134" s="0"/>
      <c r="VA134" s="0"/>
      <c r="VB134" s="0"/>
      <c r="VC134" s="0"/>
      <c r="VD134" s="0"/>
      <c r="VE134" s="0"/>
      <c r="VF134" s="0"/>
      <c r="VG134" s="0"/>
      <c r="VH134" s="0"/>
      <c r="VI134" s="0"/>
      <c r="VJ134" s="0"/>
      <c r="VK134" s="0"/>
      <c r="VL134" s="0"/>
      <c r="VM134" s="0"/>
      <c r="VN134" s="0"/>
      <c r="VO134" s="0"/>
      <c r="VP134" s="0"/>
      <c r="VQ134" s="0"/>
      <c r="VR134" s="0"/>
      <c r="VS134" s="0"/>
      <c r="VT134" s="0"/>
      <c r="VU134" s="0"/>
      <c r="VV134" s="0"/>
      <c r="VW134" s="0"/>
      <c r="VX134" s="0"/>
      <c r="VY134" s="0"/>
      <c r="VZ134" s="0"/>
      <c r="WA134" s="0"/>
      <c r="WB134" s="0"/>
      <c r="WC134" s="0"/>
      <c r="WD134" s="0"/>
      <c r="WE134" s="0"/>
      <c r="WF134" s="0"/>
      <c r="WG134" s="0"/>
      <c r="WH134" s="0"/>
      <c r="WI134" s="0"/>
      <c r="WJ134" s="0"/>
      <c r="WK134" s="0"/>
      <c r="WL134" s="0"/>
      <c r="WM134" s="0"/>
      <c r="WN134" s="0"/>
      <c r="WO134" s="0"/>
      <c r="WP134" s="0"/>
      <c r="WQ134" s="0"/>
      <c r="WR134" s="0"/>
      <c r="WS134" s="0"/>
      <c r="WT134" s="0"/>
      <c r="WU134" s="0"/>
      <c r="WV134" s="0"/>
      <c r="WW134" s="0"/>
      <c r="WX134" s="0"/>
      <c r="WY134" s="0"/>
      <c r="WZ134" s="0"/>
      <c r="XA134" s="0"/>
      <c r="XB134" s="0"/>
      <c r="XC134" s="0"/>
      <c r="XD134" s="0"/>
      <c r="XE134" s="0"/>
      <c r="XF134" s="0"/>
      <c r="XG134" s="0"/>
      <c r="XH134" s="0"/>
      <c r="XI134" s="0"/>
      <c r="XJ134" s="0"/>
      <c r="XK134" s="0"/>
      <c r="XL134" s="0"/>
      <c r="XM134" s="0"/>
      <c r="XN134" s="0"/>
      <c r="XO134" s="0"/>
      <c r="XP134" s="0"/>
      <c r="XQ134" s="0"/>
      <c r="XR134" s="0"/>
      <c r="XS134" s="0"/>
      <c r="XT134" s="0"/>
      <c r="XU134" s="0"/>
      <c r="XV134" s="0"/>
      <c r="XW134" s="0"/>
      <c r="XX134" s="0"/>
      <c r="XY134" s="0"/>
      <c r="XZ134" s="0"/>
      <c r="YA134" s="0"/>
      <c r="YB134" s="0"/>
      <c r="YC134" s="0"/>
      <c r="YD134" s="0"/>
      <c r="YE134" s="0"/>
      <c r="YF134" s="0"/>
      <c r="YG134" s="0"/>
      <c r="YH134" s="0"/>
      <c r="YI134" s="0"/>
      <c r="YJ134" s="0"/>
      <c r="YK134" s="0"/>
      <c r="YL134" s="0"/>
      <c r="YM134" s="0"/>
      <c r="YN134" s="0"/>
      <c r="YO134" s="0"/>
      <c r="YP134" s="0"/>
      <c r="YQ134" s="0"/>
      <c r="YR134" s="0"/>
      <c r="YS134" s="0"/>
      <c r="YT134" s="0"/>
      <c r="YU134" s="0"/>
      <c r="YV134" s="0"/>
      <c r="YW134" s="0"/>
      <c r="YX134" s="0"/>
      <c r="YY134" s="0"/>
      <c r="YZ134" s="0"/>
      <c r="ZA134" s="0"/>
      <c r="ZB134" s="0"/>
      <c r="ZC134" s="0"/>
      <c r="ZD134" s="0"/>
      <c r="ZE134" s="0"/>
      <c r="ZF134" s="0"/>
      <c r="ZG134" s="0"/>
      <c r="ZH134" s="0"/>
      <c r="ZI134" s="0"/>
      <c r="ZJ134" s="0"/>
      <c r="ZK134" s="0"/>
      <c r="ZL134" s="0"/>
      <c r="ZM134" s="0"/>
      <c r="ZN134" s="0"/>
      <c r="ZO134" s="0"/>
      <c r="ZP134" s="0"/>
      <c r="ZQ134" s="0"/>
      <c r="ZR134" s="0"/>
      <c r="ZS134" s="0"/>
      <c r="ZT134" s="0"/>
      <c r="ZU134" s="0"/>
      <c r="ZV134" s="0"/>
      <c r="ZW134" s="0"/>
      <c r="ZX134" s="0"/>
      <c r="ZY134" s="0"/>
      <c r="ZZ134" s="0"/>
      <c r="AAA134" s="0"/>
      <c r="AAB134" s="0"/>
      <c r="AAC134" s="0"/>
      <c r="AAD134" s="0"/>
      <c r="AAE134" s="0"/>
      <c r="AAF134" s="0"/>
      <c r="AAG134" s="0"/>
      <c r="AAH134" s="0"/>
      <c r="AAI134" s="0"/>
      <c r="AAJ134" s="0"/>
      <c r="AAK134" s="0"/>
      <c r="AAL134" s="0"/>
      <c r="AAM134" s="0"/>
      <c r="AAN134" s="0"/>
      <c r="AAO134" s="0"/>
      <c r="AAP134" s="0"/>
      <c r="AAQ134" s="0"/>
      <c r="AAR134" s="0"/>
      <c r="AAS134" s="0"/>
      <c r="AAT134" s="0"/>
      <c r="AAU134" s="0"/>
      <c r="AAV134" s="0"/>
      <c r="AAW134" s="0"/>
      <c r="AAX134" s="0"/>
      <c r="AAY134" s="0"/>
      <c r="AAZ134" s="0"/>
      <c r="ABA134" s="0"/>
      <c r="ABB134" s="0"/>
      <c r="ABC134" s="0"/>
      <c r="ABD134" s="0"/>
      <c r="ABE134" s="0"/>
      <c r="ABF134" s="0"/>
      <c r="ABG134" s="0"/>
      <c r="ABH134" s="0"/>
      <c r="ABI134" s="0"/>
      <c r="ABJ134" s="0"/>
      <c r="ABK134" s="0"/>
      <c r="ABL134" s="0"/>
      <c r="ABM134" s="0"/>
      <c r="ABN134" s="0"/>
      <c r="ABO134" s="0"/>
      <c r="ABP134" s="0"/>
      <c r="ABQ134" s="0"/>
      <c r="ABR134" s="0"/>
      <c r="ABS134" s="0"/>
      <c r="ABT134" s="0"/>
      <c r="ABU134" s="0"/>
      <c r="ABV134" s="0"/>
      <c r="ABW134" s="0"/>
      <c r="ABX134" s="0"/>
      <c r="ABY134" s="0"/>
      <c r="ABZ134" s="0"/>
      <c r="ACA134" s="0"/>
      <c r="ACB134" s="0"/>
      <c r="ACC134" s="0"/>
      <c r="ACD134" s="0"/>
      <c r="ACE134" s="0"/>
      <c r="ACF134" s="0"/>
      <c r="ACG134" s="0"/>
      <c r="ACH134" s="0"/>
      <c r="ACI134" s="0"/>
      <c r="ACJ134" s="0"/>
      <c r="ACK134" s="0"/>
      <c r="ACL134" s="0"/>
      <c r="ACM134" s="0"/>
      <c r="ACN134" s="0"/>
      <c r="ACO134" s="0"/>
      <c r="ACP134" s="0"/>
      <c r="ACQ134" s="0"/>
      <c r="ACR134" s="0"/>
      <c r="ACS134" s="0"/>
      <c r="ACT134" s="0"/>
      <c r="ACU134" s="0"/>
      <c r="ACV134" s="0"/>
      <c r="ACW134" s="0"/>
      <c r="ACX134" s="0"/>
      <c r="ACY134" s="0"/>
      <c r="ACZ134" s="0"/>
      <c r="ADA134" s="0"/>
      <c r="ADB134" s="0"/>
      <c r="ADC134" s="0"/>
      <c r="ADD134" s="0"/>
      <c r="ADE134" s="0"/>
      <c r="ADF134" s="0"/>
      <c r="ADG134" s="0"/>
      <c r="ADH134" s="0"/>
      <c r="ADI134" s="0"/>
      <c r="ADJ134" s="0"/>
      <c r="ADK134" s="0"/>
      <c r="ADL134" s="0"/>
      <c r="ADM134" s="0"/>
      <c r="ADN134" s="0"/>
      <c r="ADO134" s="0"/>
      <c r="ADP134" s="0"/>
      <c r="ADQ134" s="0"/>
      <c r="ADR134" s="0"/>
      <c r="ADS134" s="0"/>
      <c r="ADT134" s="0"/>
      <c r="ADU134" s="0"/>
      <c r="ADV134" s="0"/>
      <c r="ADW134" s="0"/>
      <c r="ADX134" s="0"/>
      <c r="ADY134" s="0"/>
      <c r="ADZ134" s="0"/>
      <c r="AEA134" s="0"/>
      <c r="AEB134" s="0"/>
      <c r="AEC134" s="0"/>
      <c r="AED134" s="0"/>
      <c r="AEE134" s="0"/>
      <c r="AEF134" s="0"/>
      <c r="AEG134" s="0"/>
      <c r="AEH134" s="0"/>
      <c r="AEI134" s="0"/>
      <c r="AEJ134" s="0"/>
      <c r="AEK134" s="0"/>
      <c r="AEL134" s="0"/>
      <c r="AEM134" s="0"/>
      <c r="AEN134" s="0"/>
      <c r="AEO134" s="0"/>
      <c r="AEP134" s="0"/>
      <c r="AEQ134" s="0"/>
      <c r="AER134" s="0"/>
      <c r="AES134" s="0"/>
      <c r="AET134" s="0"/>
      <c r="AEU134" s="0"/>
      <c r="AEV134" s="0"/>
      <c r="AEW134" s="0"/>
      <c r="AEX134" s="0"/>
      <c r="AEY134" s="0"/>
      <c r="AEZ134" s="0"/>
      <c r="AFA134" s="0"/>
      <c r="AFB134" s="0"/>
      <c r="AFC134" s="0"/>
      <c r="AFD134" s="0"/>
      <c r="AFE134" s="0"/>
      <c r="AFF134" s="0"/>
      <c r="AFG134" s="0"/>
      <c r="AFH134" s="0"/>
      <c r="AFI134" s="0"/>
      <c r="AFJ134" s="0"/>
      <c r="AFK134" s="0"/>
      <c r="AFL134" s="0"/>
      <c r="AFM134" s="0"/>
      <c r="AFN134" s="0"/>
      <c r="AFO134" s="0"/>
      <c r="AFP134" s="0"/>
      <c r="AFQ134" s="0"/>
      <c r="AFR134" s="0"/>
      <c r="AFS134" s="0"/>
      <c r="AFT134" s="0"/>
      <c r="AFU134" s="0"/>
      <c r="AFV134" s="0"/>
      <c r="AFW134" s="0"/>
      <c r="AFX134" s="0"/>
      <c r="AFY134" s="0"/>
      <c r="AFZ134" s="0"/>
      <c r="AGA134" s="0"/>
      <c r="AGB134" s="0"/>
      <c r="AGC134" s="0"/>
      <c r="AGD134" s="0"/>
      <c r="AGE134" s="0"/>
      <c r="AGF134" s="0"/>
      <c r="AGG134" s="0"/>
      <c r="AGH134" s="0"/>
      <c r="AGI134" s="0"/>
      <c r="AGJ134" s="0"/>
      <c r="AGK134" s="0"/>
      <c r="AGL134" s="0"/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customFormat="false" ht="15" hidden="false" customHeight="false" outlineLevel="0" collapsed="false">
      <c r="A135" s="69"/>
      <c r="B135" s="67"/>
      <c r="C135" s="67"/>
      <c r="D135" s="69"/>
      <c r="E135" s="69"/>
      <c r="G135" s="63"/>
      <c r="H135" s="67"/>
      <c r="I135" s="64"/>
      <c r="J135" s="64"/>
      <c r="K135" s="64"/>
      <c r="L135" s="64"/>
      <c r="M135" s="67"/>
      <c r="N135" s="64"/>
      <c r="O135" s="64"/>
      <c r="P135" s="64"/>
      <c r="Q135" s="64"/>
      <c r="R135" s="67"/>
      <c r="S135" s="0"/>
      <c r="T135" s="0"/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  <c r="IH135" s="0"/>
      <c r="II135" s="0"/>
      <c r="IJ135" s="0"/>
      <c r="IK135" s="0"/>
      <c r="IL135" s="0"/>
      <c r="IM135" s="0"/>
      <c r="IN135" s="0"/>
      <c r="IO135" s="0"/>
      <c r="IP135" s="0"/>
      <c r="IQ135" s="0"/>
      <c r="IR135" s="0"/>
      <c r="IS135" s="0"/>
      <c r="IT135" s="0"/>
      <c r="IU135" s="0"/>
      <c r="IV135" s="0"/>
      <c r="IW135" s="0"/>
      <c r="IX135" s="0"/>
      <c r="IY135" s="0"/>
      <c r="IZ135" s="0"/>
      <c r="JA135" s="0"/>
      <c r="JB135" s="0"/>
      <c r="JC135" s="0"/>
      <c r="JD135" s="0"/>
      <c r="JE135" s="0"/>
      <c r="JF135" s="0"/>
      <c r="JG135" s="0"/>
      <c r="JH135" s="0"/>
      <c r="JI135" s="0"/>
      <c r="JJ135" s="0"/>
      <c r="JK135" s="0"/>
      <c r="JL135" s="0"/>
      <c r="JM135" s="0"/>
      <c r="JN135" s="0"/>
      <c r="JO135" s="0"/>
      <c r="JP135" s="0"/>
      <c r="JQ135" s="0"/>
      <c r="JR135" s="0"/>
      <c r="JS135" s="0"/>
      <c r="JT135" s="0"/>
      <c r="JU135" s="0"/>
      <c r="JV135" s="0"/>
      <c r="JW135" s="0"/>
      <c r="JX135" s="0"/>
      <c r="JY135" s="0"/>
      <c r="JZ135" s="0"/>
      <c r="KA135" s="0"/>
      <c r="KB135" s="0"/>
      <c r="KC135" s="0"/>
      <c r="KD135" s="0"/>
      <c r="KE135" s="0"/>
      <c r="KF135" s="0"/>
      <c r="KG135" s="0"/>
      <c r="KH135" s="0"/>
      <c r="KI135" s="0"/>
      <c r="KJ135" s="0"/>
      <c r="KK135" s="0"/>
      <c r="KL135" s="0"/>
      <c r="KM135" s="0"/>
      <c r="KN135" s="0"/>
      <c r="KO135" s="0"/>
      <c r="KP135" s="0"/>
      <c r="KQ135" s="0"/>
      <c r="KR135" s="0"/>
      <c r="KS135" s="0"/>
      <c r="KT135" s="0"/>
      <c r="KU135" s="0"/>
      <c r="KV135" s="0"/>
      <c r="KW135" s="0"/>
      <c r="KX135" s="0"/>
      <c r="KY135" s="0"/>
      <c r="KZ135" s="0"/>
      <c r="LA135" s="0"/>
      <c r="LB135" s="0"/>
      <c r="LC135" s="0"/>
      <c r="LD135" s="0"/>
      <c r="LE135" s="0"/>
      <c r="LF135" s="0"/>
      <c r="LG135" s="0"/>
      <c r="LH135" s="0"/>
      <c r="LI135" s="0"/>
      <c r="LJ135" s="0"/>
      <c r="LK135" s="0"/>
      <c r="LL135" s="0"/>
      <c r="LM135" s="0"/>
      <c r="LN135" s="0"/>
      <c r="LO135" s="0"/>
      <c r="LP135" s="0"/>
      <c r="LQ135" s="0"/>
      <c r="LR135" s="0"/>
      <c r="LS135" s="0"/>
      <c r="LT135" s="0"/>
      <c r="LU135" s="0"/>
      <c r="LV135" s="0"/>
      <c r="LW135" s="0"/>
      <c r="LX135" s="0"/>
      <c r="LY135" s="0"/>
      <c r="LZ135" s="0"/>
      <c r="MA135" s="0"/>
      <c r="MB135" s="0"/>
      <c r="MC135" s="0"/>
      <c r="MD135" s="0"/>
      <c r="ME135" s="0"/>
      <c r="MF135" s="0"/>
      <c r="MG135" s="0"/>
      <c r="MH135" s="0"/>
      <c r="MI135" s="0"/>
      <c r="MJ135" s="0"/>
      <c r="MK135" s="0"/>
      <c r="ML135" s="0"/>
      <c r="MM135" s="0"/>
      <c r="MN135" s="0"/>
      <c r="MO135" s="0"/>
      <c r="MP135" s="0"/>
      <c r="MQ135" s="0"/>
      <c r="MR135" s="0"/>
      <c r="MS135" s="0"/>
      <c r="MT135" s="0"/>
      <c r="MU135" s="0"/>
      <c r="MV135" s="0"/>
      <c r="MW135" s="0"/>
      <c r="MX135" s="0"/>
      <c r="MY135" s="0"/>
      <c r="MZ135" s="0"/>
      <c r="NA135" s="0"/>
      <c r="NB135" s="0"/>
      <c r="NC135" s="0"/>
      <c r="ND135" s="0"/>
      <c r="NE135" s="0"/>
      <c r="NF135" s="0"/>
      <c r="NG135" s="0"/>
      <c r="NH135" s="0"/>
      <c r="NI135" s="0"/>
      <c r="NJ135" s="0"/>
      <c r="NK135" s="0"/>
      <c r="NL135" s="0"/>
      <c r="NM135" s="0"/>
      <c r="NN135" s="0"/>
      <c r="NO135" s="0"/>
      <c r="NP135" s="0"/>
      <c r="NQ135" s="0"/>
      <c r="NR135" s="0"/>
      <c r="NS135" s="0"/>
      <c r="NT135" s="0"/>
      <c r="NU135" s="0"/>
      <c r="NV135" s="0"/>
      <c r="NW135" s="0"/>
      <c r="NX135" s="0"/>
      <c r="NY135" s="0"/>
      <c r="NZ135" s="0"/>
      <c r="OA135" s="0"/>
      <c r="OB135" s="0"/>
      <c r="OC135" s="0"/>
      <c r="OD135" s="0"/>
      <c r="OE135" s="0"/>
      <c r="OF135" s="0"/>
      <c r="OG135" s="0"/>
      <c r="OH135" s="0"/>
      <c r="OI135" s="0"/>
      <c r="OJ135" s="0"/>
      <c r="OK135" s="0"/>
      <c r="OL135" s="0"/>
      <c r="OM135" s="0"/>
      <c r="ON135" s="0"/>
      <c r="OO135" s="0"/>
      <c r="OP135" s="0"/>
      <c r="OQ135" s="0"/>
      <c r="OR135" s="0"/>
      <c r="OS135" s="0"/>
      <c r="OT135" s="0"/>
      <c r="OU135" s="0"/>
      <c r="OV135" s="0"/>
      <c r="OW135" s="0"/>
      <c r="OX135" s="0"/>
      <c r="OY135" s="0"/>
      <c r="OZ135" s="0"/>
      <c r="PA135" s="0"/>
      <c r="PB135" s="0"/>
      <c r="PC135" s="0"/>
      <c r="PD135" s="0"/>
      <c r="PE135" s="0"/>
      <c r="PF135" s="0"/>
      <c r="PG135" s="0"/>
      <c r="PH135" s="0"/>
      <c r="PI135" s="0"/>
      <c r="PJ135" s="0"/>
      <c r="PK135" s="0"/>
      <c r="PL135" s="0"/>
      <c r="PM135" s="0"/>
      <c r="PN135" s="0"/>
      <c r="PO135" s="0"/>
      <c r="PP135" s="0"/>
      <c r="PQ135" s="0"/>
      <c r="PR135" s="0"/>
      <c r="PS135" s="0"/>
      <c r="PT135" s="0"/>
      <c r="PU135" s="0"/>
      <c r="PV135" s="0"/>
      <c r="PW135" s="0"/>
      <c r="PX135" s="0"/>
      <c r="PY135" s="0"/>
      <c r="PZ135" s="0"/>
      <c r="QA135" s="0"/>
      <c r="QB135" s="0"/>
      <c r="QC135" s="0"/>
      <c r="QD135" s="0"/>
      <c r="QE135" s="0"/>
      <c r="QF135" s="0"/>
      <c r="QG135" s="0"/>
      <c r="QH135" s="0"/>
      <c r="QI135" s="0"/>
      <c r="QJ135" s="0"/>
      <c r="QK135" s="0"/>
      <c r="QL135" s="0"/>
      <c r="QM135" s="0"/>
      <c r="QN135" s="0"/>
      <c r="QO135" s="0"/>
      <c r="QP135" s="0"/>
      <c r="QQ135" s="0"/>
      <c r="QR135" s="0"/>
      <c r="QS135" s="0"/>
      <c r="QT135" s="0"/>
      <c r="QU135" s="0"/>
      <c r="QV135" s="0"/>
      <c r="QW135" s="0"/>
      <c r="QX135" s="0"/>
      <c r="QY135" s="0"/>
      <c r="QZ135" s="0"/>
      <c r="RA135" s="0"/>
      <c r="RB135" s="0"/>
      <c r="RC135" s="0"/>
      <c r="RD135" s="0"/>
      <c r="RE135" s="0"/>
      <c r="RF135" s="0"/>
      <c r="RG135" s="0"/>
      <c r="RH135" s="0"/>
      <c r="RI135" s="0"/>
      <c r="RJ135" s="0"/>
      <c r="RK135" s="0"/>
      <c r="RL135" s="0"/>
      <c r="RM135" s="0"/>
      <c r="RN135" s="0"/>
      <c r="RO135" s="0"/>
      <c r="RP135" s="0"/>
      <c r="RQ135" s="0"/>
      <c r="RR135" s="0"/>
      <c r="RS135" s="0"/>
      <c r="RT135" s="0"/>
      <c r="RU135" s="0"/>
      <c r="RV135" s="0"/>
      <c r="RW135" s="0"/>
      <c r="RX135" s="0"/>
      <c r="RY135" s="0"/>
      <c r="RZ135" s="0"/>
      <c r="SA135" s="0"/>
      <c r="SB135" s="0"/>
      <c r="SC135" s="0"/>
      <c r="SD135" s="0"/>
      <c r="SE135" s="0"/>
      <c r="SF135" s="0"/>
      <c r="SG135" s="0"/>
      <c r="SH135" s="0"/>
      <c r="SI135" s="0"/>
      <c r="SJ135" s="0"/>
      <c r="SK135" s="0"/>
      <c r="SL135" s="0"/>
      <c r="SM135" s="0"/>
      <c r="SN135" s="0"/>
      <c r="SO135" s="0"/>
      <c r="SP135" s="0"/>
      <c r="SQ135" s="0"/>
      <c r="SR135" s="0"/>
      <c r="SS135" s="0"/>
      <c r="ST135" s="0"/>
      <c r="SU135" s="0"/>
      <c r="SV135" s="0"/>
      <c r="SW135" s="0"/>
      <c r="SX135" s="0"/>
      <c r="SY135" s="0"/>
      <c r="SZ135" s="0"/>
      <c r="TA135" s="0"/>
      <c r="TB135" s="0"/>
      <c r="TC135" s="0"/>
      <c r="TD135" s="0"/>
      <c r="TE135" s="0"/>
      <c r="TF135" s="0"/>
      <c r="TG135" s="0"/>
      <c r="TH135" s="0"/>
      <c r="TI135" s="0"/>
      <c r="TJ135" s="0"/>
      <c r="TK135" s="0"/>
      <c r="TL135" s="0"/>
      <c r="TM135" s="0"/>
      <c r="TN135" s="0"/>
      <c r="TO135" s="0"/>
      <c r="TP135" s="0"/>
      <c r="TQ135" s="0"/>
      <c r="TR135" s="0"/>
      <c r="TS135" s="0"/>
      <c r="TT135" s="0"/>
      <c r="TU135" s="0"/>
      <c r="TV135" s="0"/>
      <c r="TW135" s="0"/>
      <c r="TX135" s="0"/>
      <c r="TY135" s="0"/>
      <c r="TZ135" s="0"/>
      <c r="UA135" s="0"/>
      <c r="UB135" s="0"/>
      <c r="UC135" s="0"/>
      <c r="UD135" s="0"/>
      <c r="UE135" s="0"/>
      <c r="UF135" s="0"/>
      <c r="UG135" s="0"/>
      <c r="UH135" s="0"/>
      <c r="UI135" s="0"/>
      <c r="UJ135" s="0"/>
      <c r="UK135" s="0"/>
      <c r="UL135" s="0"/>
      <c r="UM135" s="0"/>
      <c r="UN135" s="0"/>
      <c r="UO135" s="0"/>
      <c r="UP135" s="0"/>
      <c r="UQ135" s="0"/>
      <c r="UR135" s="0"/>
      <c r="US135" s="0"/>
      <c r="UT135" s="0"/>
      <c r="UU135" s="0"/>
      <c r="UV135" s="0"/>
      <c r="UW135" s="0"/>
      <c r="UX135" s="0"/>
      <c r="UY135" s="0"/>
      <c r="UZ135" s="0"/>
      <c r="VA135" s="0"/>
      <c r="VB135" s="0"/>
      <c r="VC135" s="0"/>
      <c r="VD135" s="0"/>
      <c r="VE135" s="0"/>
      <c r="VF135" s="0"/>
      <c r="VG135" s="0"/>
      <c r="VH135" s="0"/>
      <c r="VI135" s="0"/>
      <c r="VJ135" s="0"/>
      <c r="VK135" s="0"/>
      <c r="VL135" s="0"/>
      <c r="VM135" s="0"/>
      <c r="VN135" s="0"/>
      <c r="VO135" s="0"/>
      <c r="VP135" s="0"/>
      <c r="VQ135" s="0"/>
      <c r="VR135" s="0"/>
      <c r="VS135" s="0"/>
      <c r="VT135" s="0"/>
      <c r="VU135" s="0"/>
      <c r="VV135" s="0"/>
      <c r="VW135" s="0"/>
      <c r="VX135" s="0"/>
      <c r="VY135" s="0"/>
      <c r="VZ135" s="0"/>
      <c r="WA135" s="0"/>
      <c r="WB135" s="0"/>
      <c r="WC135" s="0"/>
      <c r="WD135" s="0"/>
      <c r="WE135" s="0"/>
      <c r="WF135" s="0"/>
      <c r="WG135" s="0"/>
      <c r="WH135" s="0"/>
      <c r="WI135" s="0"/>
      <c r="WJ135" s="0"/>
      <c r="WK135" s="0"/>
      <c r="WL135" s="0"/>
      <c r="WM135" s="0"/>
      <c r="WN135" s="0"/>
      <c r="WO135" s="0"/>
      <c r="WP135" s="0"/>
      <c r="WQ135" s="0"/>
      <c r="WR135" s="0"/>
      <c r="WS135" s="0"/>
      <c r="WT135" s="0"/>
      <c r="WU135" s="0"/>
      <c r="WV135" s="0"/>
      <c r="WW135" s="0"/>
      <c r="WX135" s="0"/>
      <c r="WY135" s="0"/>
      <c r="WZ135" s="0"/>
      <c r="XA135" s="0"/>
      <c r="XB135" s="0"/>
      <c r="XC135" s="0"/>
      <c r="XD135" s="0"/>
      <c r="XE135" s="0"/>
      <c r="XF135" s="0"/>
      <c r="XG135" s="0"/>
      <c r="XH135" s="0"/>
      <c r="XI135" s="0"/>
      <c r="XJ135" s="0"/>
      <c r="XK135" s="0"/>
      <c r="XL135" s="0"/>
      <c r="XM135" s="0"/>
      <c r="XN135" s="0"/>
      <c r="XO135" s="0"/>
      <c r="XP135" s="0"/>
      <c r="XQ135" s="0"/>
      <c r="XR135" s="0"/>
      <c r="XS135" s="0"/>
      <c r="XT135" s="0"/>
      <c r="XU135" s="0"/>
      <c r="XV135" s="0"/>
      <c r="XW135" s="0"/>
      <c r="XX135" s="0"/>
      <c r="XY135" s="0"/>
      <c r="XZ135" s="0"/>
      <c r="YA135" s="0"/>
      <c r="YB135" s="0"/>
      <c r="YC135" s="0"/>
      <c r="YD135" s="0"/>
      <c r="YE135" s="0"/>
      <c r="YF135" s="0"/>
      <c r="YG135" s="0"/>
      <c r="YH135" s="0"/>
      <c r="YI135" s="0"/>
      <c r="YJ135" s="0"/>
      <c r="YK135" s="0"/>
      <c r="YL135" s="0"/>
      <c r="YM135" s="0"/>
      <c r="YN135" s="0"/>
      <c r="YO135" s="0"/>
      <c r="YP135" s="0"/>
      <c r="YQ135" s="0"/>
      <c r="YR135" s="0"/>
      <c r="YS135" s="0"/>
      <c r="YT135" s="0"/>
      <c r="YU135" s="0"/>
      <c r="YV135" s="0"/>
      <c r="YW135" s="0"/>
      <c r="YX135" s="0"/>
      <c r="YY135" s="0"/>
      <c r="YZ135" s="0"/>
      <c r="ZA135" s="0"/>
      <c r="ZB135" s="0"/>
      <c r="ZC135" s="0"/>
      <c r="ZD135" s="0"/>
      <c r="ZE135" s="0"/>
      <c r="ZF135" s="0"/>
      <c r="ZG135" s="0"/>
      <c r="ZH135" s="0"/>
      <c r="ZI135" s="0"/>
      <c r="ZJ135" s="0"/>
      <c r="ZK135" s="0"/>
      <c r="ZL135" s="0"/>
      <c r="ZM135" s="0"/>
      <c r="ZN135" s="0"/>
      <c r="ZO135" s="0"/>
      <c r="ZP135" s="0"/>
      <c r="ZQ135" s="0"/>
      <c r="ZR135" s="0"/>
      <c r="ZS135" s="0"/>
      <c r="ZT135" s="0"/>
      <c r="ZU135" s="0"/>
      <c r="ZV135" s="0"/>
      <c r="ZW135" s="0"/>
      <c r="ZX135" s="0"/>
      <c r="ZY135" s="0"/>
      <c r="ZZ135" s="0"/>
      <c r="AAA135" s="0"/>
      <c r="AAB135" s="0"/>
      <c r="AAC135" s="0"/>
      <c r="AAD135" s="0"/>
      <c r="AAE135" s="0"/>
      <c r="AAF135" s="0"/>
      <c r="AAG135" s="0"/>
      <c r="AAH135" s="0"/>
      <c r="AAI135" s="0"/>
      <c r="AAJ135" s="0"/>
      <c r="AAK135" s="0"/>
      <c r="AAL135" s="0"/>
      <c r="AAM135" s="0"/>
      <c r="AAN135" s="0"/>
      <c r="AAO135" s="0"/>
      <c r="AAP135" s="0"/>
      <c r="AAQ135" s="0"/>
      <c r="AAR135" s="0"/>
      <c r="AAS135" s="0"/>
      <c r="AAT135" s="0"/>
      <c r="AAU135" s="0"/>
      <c r="AAV135" s="0"/>
      <c r="AAW135" s="0"/>
      <c r="AAX135" s="0"/>
      <c r="AAY135" s="0"/>
      <c r="AAZ135" s="0"/>
      <c r="ABA135" s="0"/>
      <c r="ABB135" s="0"/>
      <c r="ABC135" s="0"/>
      <c r="ABD135" s="0"/>
      <c r="ABE135" s="0"/>
      <c r="ABF135" s="0"/>
      <c r="ABG135" s="0"/>
      <c r="ABH135" s="0"/>
      <c r="ABI135" s="0"/>
      <c r="ABJ135" s="0"/>
      <c r="ABK135" s="0"/>
      <c r="ABL135" s="0"/>
      <c r="ABM135" s="0"/>
      <c r="ABN135" s="0"/>
      <c r="ABO135" s="0"/>
      <c r="ABP135" s="0"/>
      <c r="ABQ135" s="0"/>
      <c r="ABR135" s="0"/>
      <c r="ABS135" s="0"/>
      <c r="ABT135" s="0"/>
      <c r="ABU135" s="0"/>
      <c r="ABV135" s="0"/>
      <c r="ABW135" s="0"/>
      <c r="ABX135" s="0"/>
      <c r="ABY135" s="0"/>
      <c r="ABZ135" s="0"/>
      <c r="ACA135" s="0"/>
      <c r="ACB135" s="0"/>
      <c r="ACC135" s="0"/>
      <c r="ACD135" s="0"/>
      <c r="ACE135" s="0"/>
      <c r="ACF135" s="0"/>
      <c r="ACG135" s="0"/>
      <c r="ACH135" s="0"/>
      <c r="ACI135" s="0"/>
      <c r="ACJ135" s="0"/>
      <c r="ACK135" s="0"/>
      <c r="ACL135" s="0"/>
      <c r="ACM135" s="0"/>
      <c r="ACN135" s="0"/>
      <c r="ACO135" s="0"/>
      <c r="ACP135" s="0"/>
      <c r="ACQ135" s="0"/>
      <c r="ACR135" s="0"/>
      <c r="ACS135" s="0"/>
      <c r="ACT135" s="0"/>
      <c r="ACU135" s="0"/>
      <c r="ACV135" s="0"/>
      <c r="ACW135" s="0"/>
      <c r="ACX135" s="0"/>
      <c r="ACY135" s="0"/>
      <c r="ACZ135" s="0"/>
      <c r="ADA135" s="0"/>
      <c r="ADB135" s="0"/>
      <c r="ADC135" s="0"/>
      <c r="ADD135" s="0"/>
      <c r="ADE135" s="0"/>
      <c r="ADF135" s="0"/>
      <c r="ADG135" s="0"/>
      <c r="ADH135" s="0"/>
      <c r="ADI135" s="0"/>
      <c r="ADJ135" s="0"/>
      <c r="ADK135" s="0"/>
      <c r="ADL135" s="0"/>
      <c r="ADM135" s="0"/>
      <c r="ADN135" s="0"/>
      <c r="ADO135" s="0"/>
      <c r="ADP135" s="0"/>
      <c r="ADQ135" s="0"/>
      <c r="ADR135" s="0"/>
      <c r="ADS135" s="0"/>
      <c r="ADT135" s="0"/>
      <c r="ADU135" s="0"/>
      <c r="ADV135" s="0"/>
      <c r="ADW135" s="0"/>
      <c r="ADX135" s="0"/>
      <c r="ADY135" s="0"/>
      <c r="ADZ135" s="0"/>
      <c r="AEA135" s="0"/>
      <c r="AEB135" s="0"/>
      <c r="AEC135" s="0"/>
      <c r="AED135" s="0"/>
      <c r="AEE135" s="0"/>
      <c r="AEF135" s="0"/>
      <c r="AEG135" s="0"/>
      <c r="AEH135" s="0"/>
      <c r="AEI135" s="0"/>
      <c r="AEJ135" s="0"/>
      <c r="AEK135" s="0"/>
      <c r="AEL135" s="0"/>
      <c r="AEM135" s="0"/>
      <c r="AEN135" s="0"/>
      <c r="AEO135" s="0"/>
      <c r="AEP135" s="0"/>
      <c r="AEQ135" s="0"/>
      <c r="AER135" s="0"/>
      <c r="AES135" s="0"/>
      <c r="AET135" s="0"/>
      <c r="AEU135" s="0"/>
      <c r="AEV135" s="0"/>
      <c r="AEW135" s="0"/>
      <c r="AEX135" s="0"/>
      <c r="AEY135" s="0"/>
      <c r="AEZ135" s="0"/>
      <c r="AFA135" s="0"/>
      <c r="AFB135" s="0"/>
      <c r="AFC135" s="0"/>
      <c r="AFD135" s="0"/>
      <c r="AFE135" s="0"/>
      <c r="AFF135" s="0"/>
      <c r="AFG135" s="0"/>
      <c r="AFH135" s="0"/>
      <c r="AFI135" s="0"/>
      <c r="AFJ135" s="0"/>
      <c r="AFK135" s="0"/>
      <c r="AFL135" s="0"/>
      <c r="AFM135" s="0"/>
      <c r="AFN135" s="0"/>
      <c r="AFO135" s="0"/>
      <c r="AFP135" s="0"/>
      <c r="AFQ135" s="0"/>
      <c r="AFR135" s="0"/>
      <c r="AFS135" s="0"/>
      <c r="AFT135" s="0"/>
      <c r="AFU135" s="0"/>
      <c r="AFV135" s="0"/>
      <c r="AFW135" s="0"/>
      <c r="AFX135" s="0"/>
      <c r="AFY135" s="0"/>
      <c r="AFZ135" s="0"/>
      <c r="AGA135" s="0"/>
      <c r="AGB135" s="0"/>
      <c r="AGC135" s="0"/>
      <c r="AGD135" s="0"/>
      <c r="AGE135" s="0"/>
      <c r="AGF135" s="0"/>
      <c r="AGG135" s="0"/>
      <c r="AGH135" s="0"/>
      <c r="AGI135" s="0"/>
      <c r="AGJ135" s="0"/>
      <c r="AGK135" s="0"/>
      <c r="AGL135" s="0"/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customFormat="false" ht="15" hidden="false" customHeight="false" outlineLevel="0" collapsed="false">
      <c r="A136" s="69" t="s">
        <v>159</v>
      </c>
      <c r="B136" s="96" t="n">
        <f aca="false">-B99/B134</f>
        <v>0.102578436167983</v>
      </c>
      <c r="C136" s="96" t="n">
        <f aca="false">-C99/C134</f>
        <v>0.0943374794115977</v>
      </c>
      <c r="D136" s="130" t="n">
        <f aca="false">-D99/D134</f>
        <v>0.0624375887964279</v>
      </c>
      <c r="E136" s="130" t="n">
        <f aca="false">-E99/E134</f>
        <v>0.0631507124222356</v>
      </c>
      <c r="F136" s="130" t="n">
        <f aca="false">-F99/F134</f>
        <v>0.0729552298735193</v>
      </c>
      <c r="G136" s="130" t="n">
        <f aca="false">-G99/G134</f>
        <v>0.114463544754001</v>
      </c>
      <c r="H136" s="96" t="n">
        <f aca="false">-H99/H134</f>
        <v>0.0784382518043304</v>
      </c>
      <c r="I136" s="131" t="n">
        <f aca="false">D136</f>
        <v>0.0624375887964279</v>
      </c>
      <c r="J136" s="131" t="n">
        <f aca="false">E136</f>
        <v>0.0631507124222356</v>
      </c>
      <c r="K136" s="131" t="n">
        <f aca="false">F136</f>
        <v>0.0729552298735193</v>
      </c>
      <c r="L136" s="131" t="n">
        <f aca="false">G136</f>
        <v>0.114463544754001</v>
      </c>
      <c r="M136" s="96" t="n">
        <f aca="false">-M99/M134</f>
        <v>0.0784534719827945</v>
      </c>
      <c r="N136" s="131" t="n">
        <f aca="false">I136-0.002</f>
        <v>0.0604375887964279</v>
      </c>
      <c r="O136" s="131" t="n">
        <f aca="false">J136-0.002</f>
        <v>0.0611507124222356</v>
      </c>
      <c r="P136" s="131" t="n">
        <f aca="false">K136-0.002</f>
        <v>0.0709552298735193</v>
      </c>
      <c r="Q136" s="131" t="n">
        <f aca="false">L136-0.002</f>
        <v>0.112463544754001</v>
      </c>
      <c r="R136" s="96" t="n">
        <f aca="false">-R99/R134</f>
        <v>0.0764670018065273</v>
      </c>
      <c r="S136" s="0"/>
      <c r="T136" s="0"/>
      <c r="U136" s="0"/>
      <c r="V136" s="0"/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  <c r="IB136" s="0"/>
      <c r="IC136" s="0"/>
      <c r="ID136" s="0"/>
      <c r="IE136" s="0"/>
      <c r="IF136" s="0"/>
      <c r="IG136" s="0"/>
      <c r="IH136" s="0"/>
      <c r="II136" s="0"/>
      <c r="IJ136" s="0"/>
      <c r="IK136" s="0"/>
      <c r="IL136" s="0"/>
      <c r="IM136" s="0"/>
      <c r="IN136" s="0"/>
      <c r="IO136" s="0"/>
      <c r="IP136" s="0"/>
      <c r="IQ136" s="0"/>
      <c r="IR136" s="0"/>
      <c r="IS136" s="0"/>
      <c r="IT136" s="0"/>
      <c r="IU136" s="0"/>
      <c r="IV136" s="0"/>
      <c r="IW136" s="0"/>
      <c r="IX136" s="0"/>
      <c r="IY136" s="0"/>
      <c r="IZ136" s="0"/>
      <c r="JA136" s="0"/>
      <c r="JB136" s="0"/>
      <c r="JC136" s="0"/>
      <c r="JD136" s="0"/>
      <c r="JE136" s="0"/>
      <c r="JF136" s="0"/>
      <c r="JG136" s="0"/>
      <c r="JH136" s="0"/>
      <c r="JI136" s="0"/>
      <c r="JJ136" s="0"/>
      <c r="JK136" s="0"/>
      <c r="JL136" s="0"/>
      <c r="JM136" s="0"/>
      <c r="JN136" s="0"/>
      <c r="JO136" s="0"/>
      <c r="JP136" s="0"/>
      <c r="JQ136" s="0"/>
      <c r="JR136" s="0"/>
      <c r="JS136" s="0"/>
      <c r="JT136" s="0"/>
      <c r="JU136" s="0"/>
      <c r="JV136" s="0"/>
      <c r="JW136" s="0"/>
      <c r="JX136" s="0"/>
      <c r="JY136" s="0"/>
      <c r="JZ136" s="0"/>
      <c r="KA136" s="0"/>
      <c r="KB136" s="0"/>
      <c r="KC136" s="0"/>
      <c r="KD136" s="0"/>
      <c r="KE136" s="0"/>
      <c r="KF136" s="0"/>
      <c r="KG136" s="0"/>
      <c r="KH136" s="0"/>
      <c r="KI136" s="0"/>
      <c r="KJ136" s="0"/>
      <c r="KK136" s="0"/>
      <c r="KL136" s="0"/>
      <c r="KM136" s="0"/>
      <c r="KN136" s="0"/>
      <c r="KO136" s="0"/>
      <c r="KP136" s="0"/>
      <c r="KQ136" s="0"/>
      <c r="KR136" s="0"/>
      <c r="KS136" s="0"/>
      <c r="KT136" s="0"/>
      <c r="KU136" s="0"/>
      <c r="KV136" s="0"/>
      <c r="KW136" s="0"/>
      <c r="KX136" s="0"/>
      <c r="KY136" s="0"/>
      <c r="KZ136" s="0"/>
      <c r="LA136" s="0"/>
      <c r="LB136" s="0"/>
      <c r="LC136" s="0"/>
      <c r="LD136" s="0"/>
      <c r="LE136" s="0"/>
      <c r="LF136" s="0"/>
      <c r="LG136" s="0"/>
      <c r="LH136" s="0"/>
      <c r="LI136" s="0"/>
      <c r="LJ136" s="0"/>
      <c r="LK136" s="0"/>
      <c r="LL136" s="0"/>
      <c r="LM136" s="0"/>
      <c r="LN136" s="0"/>
      <c r="LO136" s="0"/>
      <c r="LP136" s="0"/>
      <c r="LQ136" s="0"/>
      <c r="LR136" s="0"/>
      <c r="LS136" s="0"/>
      <c r="LT136" s="0"/>
      <c r="LU136" s="0"/>
      <c r="LV136" s="0"/>
      <c r="LW136" s="0"/>
      <c r="LX136" s="0"/>
      <c r="LY136" s="0"/>
      <c r="LZ136" s="0"/>
      <c r="MA136" s="0"/>
      <c r="MB136" s="0"/>
      <c r="MC136" s="0"/>
      <c r="MD136" s="0"/>
      <c r="ME136" s="0"/>
      <c r="MF136" s="0"/>
      <c r="MG136" s="0"/>
      <c r="MH136" s="0"/>
      <c r="MI136" s="0"/>
      <c r="MJ136" s="0"/>
      <c r="MK136" s="0"/>
      <c r="ML136" s="0"/>
      <c r="MM136" s="0"/>
      <c r="MN136" s="0"/>
      <c r="MO136" s="0"/>
      <c r="MP136" s="0"/>
      <c r="MQ136" s="0"/>
      <c r="MR136" s="0"/>
      <c r="MS136" s="0"/>
      <c r="MT136" s="0"/>
      <c r="MU136" s="0"/>
      <c r="MV136" s="0"/>
      <c r="MW136" s="0"/>
      <c r="MX136" s="0"/>
      <c r="MY136" s="0"/>
      <c r="MZ136" s="0"/>
      <c r="NA136" s="0"/>
      <c r="NB136" s="0"/>
      <c r="NC136" s="0"/>
      <c r="ND136" s="0"/>
      <c r="NE136" s="0"/>
      <c r="NF136" s="0"/>
      <c r="NG136" s="0"/>
      <c r="NH136" s="0"/>
      <c r="NI136" s="0"/>
      <c r="NJ136" s="0"/>
      <c r="NK136" s="0"/>
      <c r="NL136" s="0"/>
      <c r="NM136" s="0"/>
      <c r="NN136" s="0"/>
      <c r="NO136" s="0"/>
      <c r="NP136" s="0"/>
      <c r="NQ136" s="0"/>
      <c r="NR136" s="0"/>
      <c r="NS136" s="0"/>
      <c r="NT136" s="0"/>
      <c r="NU136" s="0"/>
      <c r="NV136" s="0"/>
      <c r="NW136" s="0"/>
      <c r="NX136" s="0"/>
      <c r="NY136" s="0"/>
      <c r="NZ136" s="0"/>
      <c r="OA136" s="0"/>
      <c r="OB136" s="0"/>
      <c r="OC136" s="0"/>
      <c r="OD136" s="0"/>
      <c r="OE136" s="0"/>
      <c r="OF136" s="0"/>
      <c r="OG136" s="0"/>
      <c r="OH136" s="0"/>
      <c r="OI136" s="0"/>
      <c r="OJ136" s="0"/>
      <c r="OK136" s="0"/>
      <c r="OL136" s="0"/>
      <c r="OM136" s="0"/>
      <c r="ON136" s="0"/>
      <c r="OO136" s="0"/>
      <c r="OP136" s="0"/>
      <c r="OQ136" s="0"/>
      <c r="OR136" s="0"/>
      <c r="OS136" s="0"/>
      <c r="OT136" s="0"/>
      <c r="OU136" s="0"/>
      <c r="OV136" s="0"/>
      <c r="OW136" s="0"/>
      <c r="OX136" s="0"/>
      <c r="OY136" s="0"/>
      <c r="OZ136" s="0"/>
      <c r="PA136" s="0"/>
      <c r="PB136" s="0"/>
      <c r="PC136" s="0"/>
      <c r="PD136" s="0"/>
      <c r="PE136" s="0"/>
      <c r="PF136" s="0"/>
      <c r="PG136" s="0"/>
      <c r="PH136" s="0"/>
      <c r="PI136" s="0"/>
      <c r="PJ136" s="0"/>
      <c r="PK136" s="0"/>
      <c r="PL136" s="0"/>
      <c r="PM136" s="0"/>
      <c r="PN136" s="0"/>
      <c r="PO136" s="0"/>
      <c r="PP136" s="0"/>
      <c r="PQ136" s="0"/>
      <c r="PR136" s="0"/>
      <c r="PS136" s="0"/>
      <c r="PT136" s="0"/>
      <c r="PU136" s="0"/>
      <c r="PV136" s="0"/>
      <c r="PW136" s="0"/>
      <c r="PX136" s="0"/>
      <c r="PY136" s="0"/>
      <c r="PZ136" s="0"/>
      <c r="QA136" s="0"/>
      <c r="QB136" s="0"/>
      <c r="QC136" s="0"/>
      <c r="QD136" s="0"/>
      <c r="QE136" s="0"/>
      <c r="QF136" s="0"/>
      <c r="QG136" s="0"/>
      <c r="QH136" s="0"/>
      <c r="QI136" s="0"/>
      <c r="QJ136" s="0"/>
      <c r="QK136" s="0"/>
      <c r="QL136" s="0"/>
      <c r="QM136" s="0"/>
      <c r="QN136" s="0"/>
      <c r="QO136" s="0"/>
      <c r="QP136" s="0"/>
      <c r="QQ136" s="0"/>
      <c r="QR136" s="0"/>
      <c r="QS136" s="0"/>
      <c r="QT136" s="0"/>
      <c r="QU136" s="0"/>
      <c r="QV136" s="0"/>
      <c r="QW136" s="0"/>
      <c r="QX136" s="0"/>
      <c r="QY136" s="0"/>
      <c r="QZ136" s="0"/>
      <c r="RA136" s="0"/>
      <c r="RB136" s="0"/>
      <c r="RC136" s="0"/>
      <c r="RD136" s="0"/>
      <c r="RE136" s="0"/>
      <c r="RF136" s="0"/>
      <c r="RG136" s="0"/>
      <c r="RH136" s="0"/>
      <c r="RI136" s="0"/>
      <c r="RJ136" s="0"/>
      <c r="RK136" s="0"/>
      <c r="RL136" s="0"/>
      <c r="RM136" s="0"/>
      <c r="RN136" s="0"/>
      <c r="RO136" s="0"/>
      <c r="RP136" s="0"/>
      <c r="RQ136" s="0"/>
      <c r="RR136" s="0"/>
      <c r="RS136" s="0"/>
      <c r="RT136" s="0"/>
      <c r="RU136" s="0"/>
      <c r="RV136" s="0"/>
      <c r="RW136" s="0"/>
      <c r="RX136" s="0"/>
      <c r="RY136" s="0"/>
      <c r="RZ136" s="0"/>
      <c r="SA136" s="0"/>
      <c r="SB136" s="0"/>
      <c r="SC136" s="0"/>
      <c r="SD136" s="0"/>
      <c r="SE136" s="0"/>
      <c r="SF136" s="0"/>
      <c r="SG136" s="0"/>
      <c r="SH136" s="0"/>
      <c r="SI136" s="0"/>
      <c r="SJ136" s="0"/>
      <c r="SK136" s="0"/>
      <c r="SL136" s="0"/>
      <c r="SM136" s="0"/>
      <c r="SN136" s="0"/>
      <c r="SO136" s="0"/>
      <c r="SP136" s="0"/>
      <c r="SQ136" s="0"/>
      <c r="SR136" s="0"/>
      <c r="SS136" s="0"/>
      <c r="ST136" s="0"/>
      <c r="SU136" s="0"/>
      <c r="SV136" s="0"/>
      <c r="SW136" s="0"/>
      <c r="SX136" s="0"/>
      <c r="SY136" s="0"/>
      <c r="SZ136" s="0"/>
      <c r="TA136" s="0"/>
      <c r="TB136" s="0"/>
      <c r="TC136" s="0"/>
      <c r="TD136" s="0"/>
      <c r="TE136" s="0"/>
      <c r="TF136" s="0"/>
      <c r="TG136" s="0"/>
      <c r="TH136" s="0"/>
      <c r="TI136" s="0"/>
      <c r="TJ136" s="0"/>
      <c r="TK136" s="0"/>
      <c r="TL136" s="0"/>
      <c r="TM136" s="0"/>
      <c r="TN136" s="0"/>
      <c r="TO136" s="0"/>
      <c r="TP136" s="0"/>
      <c r="TQ136" s="0"/>
      <c r="TR136" s="0"/>
      <c r="TS136" s="0"/>
      <c r="TT136" s="0"/>
      <c r="TU136" s="0"/>
      <c r="TV136" s="0"/>
      <c r="TW136" s="0"/>
      <c r="TX136" s="0"/>
      <c r="TY136" s="0"/>
      <c r="TZ136" s="0"/>
      <c r="UA136" s="0"/>
      <c r="UB136" s="0"/>
      <c r="UC136" s="0"/>
      <c r="UD136" s="0"/>
      <c r="UE136" s="0"/>
      <c r="UF136" s="0"/>
      <c r="UG136" s="0"/>
      <c r="UH136" s="0"/>
      <c r="UI136" s="0"/>
      <c r="UJ136" s="0"/>
      <c r="UK136" s="0"/>
      <c r="UL136" s="0"/>
      <c r="UM136" s="0"/>
      <c r="UN136" s="0"/>
      <c r="UO136" s="0"/>
      <c r="UP136" s="0"/>
      <c r="UQ136" s="0"/>
      <c r="UR136" s="0"/>
      <c r="US136" s="0"/>
      <c r="UT136" s="0"/>
      <c r="UU136" s="0"/>
      <c r="UV136" s="0"/>
      <c r="UW136" s="0"/>
      <c r="UX136" s="0"/>
      <c r="UY136" s="0"/>
      <c r="UZ136" s="0"/>
      <c r="VA136" s="0"/>
      <c r="VB136" s="0"/>
      <c r="VC136" s="0"/>
      <c r="VD136" s="0"/>
      <c r="VE136" s="0"/>
      <c r="VF136" s="0"/>
      <c r="VG136" s="0"/>
      <c r="VH136" s="0"/>
      <c r="VI136" s="0"/>
      <c r="VJ136" s="0"/>
      <c r="VK136" s="0"/>
      <c r="VL136" s="0"/>
      <c r="VM136" s="0"/>
      <c r="VN136" s="0"/>
      <c r="VO136" s="0"/>
      <c r="VP136" s="0"/>
      <c r="VQ136" s="0"/>
      <c r="VR136" s="0"/>
      <c r="VS136" s="0"/>
      <c r="VT136" s="0"/>
      <c r="VU136" s="0"/>
      <c r="VV136" s="0"/>
      <c r="VW136" s="0"/>
      <c r="VX136" s="0"/>
      <c r="VY136" s="0"/>
      <c r="VZ136" s="0"/>
      <c r="WA136" s="0"/>
      <c r="WB136" s="0"/>
      <c r="WC136" s="0"/>
      <c r="WD136" s="0"/>
      <c r="WE136" s="0"/>
      <c r="WF136" s="0"/>
      <c r="WG136" s="0"/>
      <c r="WH136" s="0"/>
      <c r="WI136" s="0"/>
      <c r="WJ136" s="0"/>
      <c r="WK136" s="0"/>
      <c r="WL136" s="0"/>
      <c r="WM136" s="0"/>
      <c r="WN136" s="0"/>
      <c r="WO136" s="0"/>
      <c r="WP136" s="0"/>
      <c r="WQ136" s="0"/>
      <c r="WR136" s="0"/>
      <c r="WS136" s="0"/>
      <c r="WT136" s="0"/>
      <c r="WU136" s="0"/>
      <c r="WV136" s="0"/>
      <c r="WW136" s="0"/>
      <c r="WX136" s="0"/>
      <c r="WY136" s="0"/>
      <c r="WZ136" s="0"/>
      <c r="XA136" s="0"/>
      <c r="XB136" s="0"/>
      <c r="XC136" s="0"/>
      <c r="XD136" s="0"/>
      <c r="XE136" s="0"/>
      <c r="XF136" s="0"/>
      <c r="XG136" s="0"/>
      <c r="XH136" s="0"/>
      <c r="XI136" s="0"/>
      <c r="XJ136" s="0"/>
      <c r="XK136" s="0"/>
      <c r="XL136" s="0"/>
      <c r="XM136" s="0"/>
      <c r="XN136" s="0"/>
      <c r="XO136" s="0"/>
      <c r="XP136" s="0"/>
      <c r="XQ136" s="0"/>
      <c r="XR136" s="0"/>
      <c r="XS136" s="0"/>
      <c r="XT136" s="0"/>
      <c r="XU136" s="0"/>
      <c r="XV136" s="0"/>
      <c r="XW136" s="0"/>
      <c r="XX136" s="0"/>
      <c r="XY136" s="0"/>
      <c r="XZ136" s="0"/>
      <c r="YA136" s="0"/>
      <c r="YB136" s="0"/>
      <c r="YC136" s="0"/>
      <c r="YD136" s="0"/>
      <c r="YE136" s="0"/>
      <c r="YF136" s="0"/>
      <c r="YG136" s="0"/>
      <c r="YH136" s="0"/>
      <c r="YI136" s="0"/>
      <c r="YJ136" s="0"/>
      <c r="YK136" s="0"/>
      <c r="YL136" s="0"/>
      <c r="YM136" s="0"/>
      <c r="YN136" s="0"/>
      <c r="YO136" s="0"/>
      <c r="YP136" s="0"/>
      <c r="YQ136" s="0"/>
      <c r="YR136" s="0"/>
      <c r="YS136" s="0"/>
      <c r="YT136" s="0"/>
      <c r="YU136" s="0"/>
      <c r="YV136" s="0"/>
      <c r="YW136" s="0"/>
      <c r="YX136" s="0"/>
      <c r="YY136" s="0"/>
      <c r="YZ136" s="0"/>
      <c r="ZA136" s="0"/>
      <c r="ZB136" s="0"/>
      <c r="ZC136" s="0"/>
      <c r="ZD136" s="0"/>
      <c r="ZE136" s="0"/>
      <c r="ZF136" s="0"/>
      <c r="ZG136" s="0"/>
      <c r="ZH136" s="0"/>
      <c r="ZI136" s="0"/>
      <c r="ZJ136" s="0"/>
      <c r="ZK136" s="0"/>
      <c r="ZL136" s="0"/>
      <c r="ZM136" s="0"/>
      <c r="ZN136" s="0"/>
      <c r="ZO136" s="0"/>
      <c r="ZP136" s="0"/>
      <c r="ZQ136" s="0"/>
      <c r="ZR136" s="0"/>
      <c r="ZS136" s="0"/>
      <c r="ZT136" s="0"/>
      <c r="ZU136" s="0"/>
      <c r="ZV136" s="0"/>
      <c r="ZW136" s="0"/>
      <c r="ZX136" s="0"/>
      <c r="ZY136" s="0"/>
      <c r="ZZ136" s="0"/>
      <c r="AAA136" s="0"/>
      <c r="AAB136" s="0"/>
      <c r="AAC136" s="0"/>
      <c r="AAD136" s="0"/>
      <c r="AAE136" s="0"/>
      <c r="AAF136" s="0"/>
      <c r="AAG136" s="0"/>
      <c r="AAH136" s="0"/>
      <c r="AAI136" s="0"/>
      <c r="AAJ136" s="0"/>
      <c r="AAK136" s="0"/>
      <c r="AAL136" s="0"/>
      <c r="AAM136" s="0"/>
      <c r="AAN136" s="0"/>
      <c r="AAO136" s="0"/>
      <c r="AAP136" s="0"/>
      <c r="AAQ136" s="0"/>
      <c r="AAR136" s="0"/>
      <c r="AAS136" s="0"/>
      <c r="AAT136" s="0"/>
      <c r="AAU136" s="0"/>
      <c r="AAV136" s="0"/>
      <c r="AAW136" s="0"/>
      <c r="AAX136" s="0"/>
      <c r="AAY136" s="0"/>
      <c r="AAZ136" s="0"/>
      <c r="ABA136" s="0"/>
      <c r="ABB136" s="0"/>
      <c r="ABC136" s="0"/>
      <c r="ABD136" s="0"/>
      <c r="ABE136" s="0"/>
      <c r="ABF136" s="0"/>
      <c r="ABG136" s="0"/>
      <c r="ABH136" s="0"/>
      <c r="ABI136" s="0"/>
      <c r="ABJ136" s="0"/>
      <c r="ABK136" s="0"/>
      <c r="ABL136" s="0"/>
      <c r="ABM136" s="0"/>
      <c r="ABN136" s="0"/>
      <c r="ABO136" s="0"/>
      <c r="ABP136" s="0"/>
      <c r="ABQ136" s="0"/>
      <c r="ABR136" s="0"/>
      <c r="ABS136" s="0"/>
      <c r="ABT136" s="0"/>
      <c r="ABU136" s="0"/>
      <c r="ABV136" s="0"/>
      <c r="ABW136" s="0"/>
      <c r="ABX136" s="0"/>
      <c r="ABY136" s="0"/>
      <c r="ABZ136" s="0"/>
      <c r="ACA136" s="0"/>
      <c r="ACB136" s="0"/>
      <c r="ACC136" s="0"/>
      <c r="ACD136" s="0"/>
      <c r="ACE136" s="0"/>
      <c r="ACF136" s="0"/>
      <c r="ACG136" s="0"/>
      <c r="ACH136" s="0"/>
      <c r="ACI136" s="0"/>
      <c r="ACJ136" s="0"/>
      <c r="ACK136" s="0"/>
      <c r="ACL136" s="0"/>
      <c r="ACM136" s="0"/>
      <c r="ACN136" s="0"/>
      <c r="ACO136" s="0"/>
      <c r="ACP136" s="0"/>
      <c r="ACQ136" s="0"/>
      <c r="ACR136" s="0"/>
      <c r="ACS136" s="0"/>
      <c r="ACT136" s="0"/>
      <c r="ACU136" s="0"/>
      <c r="ACV136" s="0"/>
      <c r="ACW136" s="0"/>
      <c r="ACX136" s="0"/>
      <c r="ACY136" s="0"/>
      <c r="ACZ136" s="0"/>
      <c r="ADA136" s="0"/>
      <c r="ADB136" s="0"/>
      <c r="ADC136" s="0"/>
      <c r="ADD136" s="0"/>
      <c r="ADE136" s="0"/>
      <c r="ADF136" s="0"/>
      <c r="ADG136" s="0"/>
      <c r="ADH136" s="0"/>
      <c r="ADI136" s="0"/>
      <c r="ADJ136" s="0"/>
      <c r="ADK136" s="0"/>
      <c r="ADL136" s="0"/>
      <c r="ADM136" s="0"/>
      <c r="ADN136" s="0"/>
      <c r="ADO136" s="0"/>
      <c r="ADP136" s="0"/>
      <c r="ADQ136" s="0"/>
      <c r="ADR136" s="0"/>
      <c r="ADS136" s="0"/>
      <c r="ADT136" s="0"/>
      <c r="ADU136" s="0"/>
      <c r="ADV136" s="0"/>
      <c r="ADW136" s="0"/>
      <c r="ADX136" s="0"/>
      <c r="ADY136" s="0"/>
      <c r="ADZ136" s="0"/>
      <c r="AEA136" s="0"/>
      <c r="AEB136" s="0"/>
      <c r="AEC136" s="0"/>
      <c r="AED136" s="0"/>
      <c r="AEE136" s="0"/>
      <c r="AEF136" s="0"/>
      <c r="AEG136" s="0"/>
      <c r="AEH136" s="0"/>
      <c r="AEI136" s="0"/>
      <c r="AEJ136" s="0"/>
      <c r="AEK136" s="0"/>
      <c r="AEL136" s="0"/>
      <c r="AEM136" s="0"/>
      <c r="AEN136" s="0"/>
      <c r="AEO136" s="0"/>
      <c r="AEP136" s="0"/>
      <c r="AEQ136" s="0"/>
      <c r="AER136" s="0"/>
      <c r="AES136" s="0"/>
      <c r="AET136" s="0"/>
      <c r="AEU136" s="0"/>
      <c r="AEV136" s="0"/>
      <c r="AEW136" s="0"/>
      <c r="AEX136" s="0"/>
      <c r="AEY136" s="0"/>
      <c r="AEZ136" s="0"/>
      <c r="AFA136" s="0"/>
      <c r="AFB136" s="0"/>
      <c r="AFC136" s="0"/>
      <c r="AFD136" s="0"/>
      <c r="AFE136" s="0"/>
      <c r="AFF136" s="0"/>
      <c r="AFG136" s="0"/>
      <c r="AFH136" s="0"/>
      <c r="AFI136" s="0"/>
      <c r="AFJ136" s="0"/>
      <c r="AFK136" s="0"/>
      <c r="AFL136" s="0"/>
      <c r="AFM136" s="0"/>
      <c r="AFN136" s="0"/>
      <c r="AFO136" s="0"/>
      <c r="AFP136" s="0"/>
      <c r="AFQ136" s="0"/>
      <c r="AFR136" s="0"/>
      <c r="AFS136" s="0"/>
      <c r="AFT136" s="0"/>
      <c r="AFU136" s="0"/>
      <c r="AFV136" s="0"/>
      <c r="AFW136" s="0"/>
      <c r="AFX136" s="0"/>
      <c r="AFY136" s="0"/>
      <c r="AFZ136" s="0"/>
      <c r="AGA136" s="0"/>
      <c r="AGB136" s="0"/>
      <c r="AGC136" s="0"/>
      <c r="AGD136" s="0"/>
      <c r="AGE136" s="0"/>
      <c r="AGF136" s="0"/>
      <c r="AGG136" s="0"/>
      <c r="AGH136" s="0"/>
      <c r="AGI136" s="0"/>
      <c r="AGJ136" s="0"/>
      <c r="AGK136" s="0"/>
      <c r="AGL136" s="0"/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  <c r="AMJ136" s="0"/>
    </row>
    <row r="137" customFormat="false" ht="15" hidden="false" customHeight="false" outlineLevel="0" collapsed="false">
      <c r="A137" s="69"/>
      <c r="B137" s="67"/>
      <c r="C137" s="67"/>
      <c r="D137" s="69"/>
      <c r="E137" s="69"/>
      <c r="G137" s="63"/>
      <c r="H137" s="67"/>
      <c r="I137" s="64"/>
      <c r="J137" s="64"/>
      <c r="K137" s="64"/>
      <c r="L137" s="64"/>
      <c r="M137" s="67"/>
      <c r="N137" s="64"/>
      <c r="O137" s="64"/>
      <c r="P137" s="64"/>
      <c r="Q137" s="64"/>
      <c r="R137" s="67"/>
      <c r="S137" s="0"/>
      <c r="T137" s="0"/>
      <c r="U137" s="0"/>
      <c r="V137" s="0"/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  <c r="CC137" s="0"/>
      <c r="CD137" s="0"/>
      <c r="CE137" s="0"/>
      <c r="CF137" s="0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  <c r="CS137" s="0"/>
      <c r="CT137" s="0"/>
      <c r="CU137" s="0"/>
      <c r="CV137" s="0"/>
      <c r="CW137" s="0"/>
      <c r="CX137" s="0"/>
      <c r="CY137" s="0"/>
      <c r="CZ137" s="0"/>
      <c r="DA137" s="0"/>
      <c r="DB137" s="0"/>
      <c r="DC137" s="0"/>
      <c r="DD137" s="0"/>
      <c r="DE137" s="0"/>
      <c r="DF137" s="0"/>
      <c r="DG137" s="0"/>
      <c r="DH137" s="0"/>
      <c r="DI137" s="0"/>
      <c r="DJ137" s="0"/>
      <c r="DK137" s="0"/>
      <c r="DL137" s="0"/>
      <c r="DM137" s="0"/>
      <c r="DN137" s="0"/>
      <c r="DO137" s="0"/>
      <c r="DP137" s="0"/>
      <c r="DQ137" s="0"/>
      <c r="DR137" s="0"/>
      <c r="DS137" s="0"/>
      <c r="DT137" s="0"/>
      <c r="DU137" s="0"/>
      <c r="DV137" s="0"/>
      <c r="DW137" s="0"/>
      <c r="DX137" s="0"/>
      <c r="DY137" s="0"/>
      <c r="DZ137" s="0"/>
      <c r="EA137" s="0"/>
      <c r="EB137" s="0"/>
      <c r="EC137" s="0"/>
      <c r="ED137" s="0"/>
      <c r="EE137" s="0"/>
      <c r="EF137" s="0"/>
      <c r="EG137" s="0"/>
      <c r="EH137" s="0"/>
      <c r="EI137" s="0"/>
      <c r="EJ137" s="0"/>
      <c r="EK137" s="0"/>
      <c r="EL137" s="0"/>
      <c r="EM137" s="0"/>
      <c r="EN137" s="0"/>
      <c r="EO137" s="0"/>
      <c r="EP137" s="0"/>
      <c r="EQ137" s="0"/>
      <c r="ER137" s="0"/>
      <c r="ES137" s="0"/>
      <c r="ET137" s="0"/>
      <c r="EU137" s="0"/>
      <c r="EV137" s="0"/>
      <c r="EW137" s="0"/>
      <c r="EX137" s="0"/>
      <c r="EY137" s="0"/>
      <c r="EZ137" s="0"/>
      <c r="FA137" s="0"/>
      <c r="FB137" s="0"/>
      <c r="FC137" s="0"/>
      <c r="FD137" s="0"/>
      <c r="FE137" s="0"/>
      <c r="FF137" s="0"/>
      <c r="FG137" s="0"/>
      <c r="FH137" s="0"/>
      <c r="FI137" s="0"/>
      <c r="FJ137" s="0"/>
      <c r="FK137" s="0"/>
      <c r="FL137" s="0"/>
      <c r="FM137" s="0"/>
      <c r="FN137" s="0"/>
      <c r="FO137" s="0"/>
      <c r="FP137" s="0"/>
      <c r="FQ137" s="0"/>
      <c r="FR137" s="0"/>
      <c r="FS137" s="0"/>
      <c r="FT137" s="0"/>
      <c r="FU137" s="0"/>
      <c r="FV137" s="0"/>
      <c r="FW137" s="0"/>
      <c r="FX137" s="0"/>
      <c r="FY137" s="0"/>
      <c r="FZ137" s="0"/>
      <c r="GA137" s="0"/>
      <c r="GB137" s="0"/>
      <c r="GC137" s="0"/>
      <c r="GD137" s="0"/>
      <c r="GE137" s="0"/>
      <c r="GF137" s="0"/>
      <c r="GG137" s="0"/>
      <c r="GH137" s="0"/>
      <c r="GI137" s="0"/>
      <c r="GJ137" s="0"/>
      <c r="GK137" s="0"/>
      <c r="GL137" s="0"/>
      <c r="GM137" s="0"/>
      <c r="GN137" s="0"/>
      <c r="GO137" s="0"/>
      <c r="GP137" s="0"/>
      <c r="GQ137" s="0"/>
      <c r="GR137" s="0"/>
      <c r="GS137" s="0"/>
      <c r="GT137" s="0"/>
      <c r="GU137" s="0"/>
      <c r="GV137" s="0"/>
      <c r="GW137" s="0"/>
      <c r="GX137" s="0"/>
      <c r="GY137" s="0"/>
      <c r="GZ137" s="0"/>
      <c r="HA137" s="0"/>
      <c r="HB137" s="0"/>
      <c r="HC137" s="0"/>
      <c r="HD137" s="0"/>
      <c r="HE137" s="0"/>
      <c r="HF137" s="0"/>
      <c r="HG137" s="0"/>
      <c r="HH137" s="0"/>
      <c r="HI137" s="0"/>
      <c r="HJ137" s="0"/>
      <c r="HK137" s="0"/>
      <c r="HL137" s="0"/>
      <c r="HM137" s="0"/>
      <c r="HN137" s="0"/>
      <c r="HO137" s="0"/>
      <c r="HP137" s="0"/>
      <c r="HQ137" s="0"/>
      <c r="HR137" s="0"/>
      <c r="HS137" s="0"/>
      <c r="HT137" s="0"/>
      <c r="HU137" s="0"/>
      <c r="HV137" s="0"/>
      <c r="HW137" s="0"/>
      <c r="HX137" s="0"/>
      <c r="HY137" s="0"/>
      <c r="HZ137" s="0"/>
      <c r="IA137" s="0"/>
      <c r="IB137" s="0"/>
      <c r="IC137" s="0"/>
      <c r="ID137" s="0"/>
      <c r="IE137" s="0"/>
      <c r="IF137" s="0"/>
      <c r="IG137" s="0"/>
      <c r="IH137" s="0"/>
      <c r="II137" s="0"/>
      <c r="IJ137" s="0"/>
      <c r="IK137" s="0"/>
      <c r="IL137" s="0"/>
      <c r="IM137" s="0"/>
      <c r="IN137" s="0"/>
      <c r="IO137" s="0"/>
      <c r="IP137" s="0"/>
      <c r="IQ137" s="0"/>
      <c r="IR137" s="0"/>
      <c r="IS137" s="0"/>
      <c r="IT137" s="0"/>
      <c r="IU137" s="0"/>
      <c r="IV137" s="0"/>
      <c r="IW137" s="0"/>
      <c r="IX137" s="0"/>
      <c r="IY137" s="0"/>
      <c r="IZ137" s="0"/>
      <c r="JA137" s="0"/>
      <c r="JB137" s="0"/>
      <c r="JC137" s="0"/>
      <c r="JD137" s="0"/>
      <c r="JE137" s="0"/>
      <c r="JF137" s="0"/>
      <c r="JG137" s="0"/>
      <c r="JH137" s="0"/>
      <c r="JI137" s="0"/>
      <c r="JJ137" s="0"/>
      <c r="JK137" s="0"/>
      <c r="JL137" s="0"/>
      <c r="JM137" s="0"/>
      <c r="JN137" s="0"/>
      <c r="JO137" s="0"/>
      <c r="JP137" s="0"/>
      <c r="JQ137" s="0"/>
      <c r="JR137" s="0"/>
      <c r="JS137" s="0"/>
      <c r="JT137" s="0"/>
      <c r="JU137" s="0"/>
      <c r="JV137" s="0"/>
      <c r="JW137" s="0"/>
      <c r="JX137" s="0"/>
      <c r="JY137" s="0"/>
      <c r="JZ137" s="0"/>
      <c r="KA137" s="0"/>
      <c r="KB137" s="0"/>
      <c r="KC137" s="0"/>
      <c r="KD137" s="0"/>
      <c r="KE137" s="0"/>
      <c r="KF137" s="0"/>
      <c r="KG137" s="0"/>
      <c r="KH137" s="0"/>
      <c r="KI137" s="0"/>
      <c r="KJ137" s="0"/>
      <c r="KK137" s="0"/>
      <c r="KL137" s="0"/>
      <c r="KM137" s="0"/>
      <c r="KN137" s="0"/>
      <c r="KO137" s="0"/>
      <c r="KP137" s="0"/>
      <c r="KQ137" s="0"/>
      <c r="KR137" s="0"/>
      <c r="KS137" s="0"/>
      <c r="KT137" s="0"/>
      <c r="KU137" s="0"/>
      <c r="KV137" s="0"/>
      <c r="KW137" s="0"/>
      <c r="KX137" s="0"/>
      <c r="KY137" s="0"/>
      <c r="KZ137" s="0"/>
      <c r="LA137" s="0"/>
      <c r="LB137" s="0"/>
      <c r="LC137" s="0"/>
      <c r="LD137" s="0"/>
      <c r="LE137" s="0"/>
      <c r="LF137" s="0"/>
      <c r="LG137" s="0"/>
      <c r="LH137" s="0"/>
      <c r="LI137" s="0"/>
      <c r="LJ137" s="0"/>
      <c r="LK137" s="0"/>
      <c r="LL137" s="0"/>
      <c r="LM137" s="0"/>
      <c r="LN137" s="0"/>
      <c r="LO137" s="0"/>
      <c r="LP137" s="0"/>
      <c r="LQ137" s="0"/>
      <c r="LR137" s="0"/>
      <c r="LS137" s="0"/>
      <c r="LT137" s="0"/>
      <c r="LU137" s="0"/>
      <c r="LV137" s="0"/>
      <c r="LW137" s="0"/>
      <c r="LX137" s="0"/>
      <c r="LY137" s="0"/>
      <c r="LZ137" s="0"/>
      <c r="MA137" s="0"/>
      <c r="MB137" s="0"/>
      <c r="MC137" s="0"/>
      <c r="MD137" s="0"/>
      <c r="ME137" s="0"/>
      <c r="MF137" s="0"/>
      <c r="MG137" s="0"/>
      <c r="MH137" s="0"/>
      <c r="MI137" s="0"/>
      <c r="MJ137" s="0"/>
      <c r="MK137" s="0"/>
      <c r="ML137" s="0"/>
      <c r="MM137" s="0"/>
      <c r="MN137" s="0"/>
      <c r="MO137" s="0"/>
      <c r="MP137" s="0"/>
      <c r="MQ137" s="0"/>
      <c r="MR137" s="0"/>
      <c r="MS137" s="0"/>
      <c r="MT137" s="0"/>
      <c r="MU137" s="0"/>
      <c r="MV137" s="0"/>
      <c r="MW137" s="0"/>
      <c r="MX137" s="0"/>
      <c r="MY137" s="0"/>
      <c r="MZ137" s="0"/>
      <c r="NA137" s="0"/>
      <c r="NB137" s="0"/>
      <c r="NC137" s="0"/>
      <c r="ND137" s="0"/>
      <c r="NE137" s="0"/>
      <c r="NF137" s="0"/>
      <c r="NG137" s="0"/>
      <c r="NH137" s="0"/>
      <c r="NI137" s="0"/>
      <c r="NJ137" s="0"/>
      <c r="NK137" s="0"/>
      <c r="NL137" s="0"/>
      <c r="NM137" s="0"/>
      <c r="NN137" s="0"/>
      <c r="NO137" s="0"/>
      <c r="NP137" s="0"/>
      <c r="NQ137" s="0"/>
      <c r="NR137" s="0"/>
      <c r="NS137" s="0"/>
      <c r="NT137" s="0"/>
      <c r="NU137" s="0"/>
      <c r="NV137" s="0"/>
      <c r="NW137" s="0"/>
      <c r="NX137" s="0"/>
      <c r="NY137" s="0"/>
      <c r="NZ137" s="0"/>
      <c r="OA137" s="0"/>
      <c r="OB137" s="0"/>
      <c r="OC137" s="0"/>
      <c r="OD137" s="0"/>
      <c r="OE137" s="0"/>
      <c r="OF137" s="0"/>
      <c r="OG137" s="0"/>
      <c r="OH137" s="0"/>
      <c r="OI137" s="0"/>
      <c r="OJ137" s="0"/>
      <c r="OK137" s="0"/>
      <c r="OL137" s="0"/>
      <c r="OM137" s="0"/>
      <c r="ON137" s="0"/>
      <c r="OO137" s="0"/>
      <c r="OP137" s="0"/>
      <c r="OQ137" s="0"/>
      <c r="OR137" s="0"/>
      <c r="OS137" s="0"/>
      <c r="OT137" s="0"/>
      <c r="OU137" s="0"/>
      <c r="OV137" s="0"/>
      <c r="OW137" s="0"/>
      <c r="OX137" s="0"/>
      <c r="OY137" s="0"/>
      <c r="OZ137" s="0"/>
      <c r="PA137" s="0"/>
      <c r="PB137" s="0"/>
      <c r="PC137" s="0"/>
      <c r="PD137" s="0"/>
      <c r="PE137" s="0"/>
      <c r="PF137" s="0"/>
      <c r="PG137" s="0"/>
      <c r="PH137" s="0"/>
      <c r="PI137" s="0"/>
      <c r="PJ137" s="0"/>
      <c r="PK137" s="0"/>
      <c r="PL137" s="0"/>
      <c r="PM137" s="0"/>
      <c r="PN137" s="0"/>
      <c r="PO137" s="0"/>
      <c r="PP137" s="0"/>
      <c r="PQ137" s="0"/>
      <c r="PR137" s="0"/>
      <c r="PS137" s="0"/>
      <c r="PT137" s="0"/>
      <c r="PU137" s="0"/>
      <c r="PV137" s="0"/>
      <c r="PW137" s="0"/>
      <c r="PX137" s="0"/>
      <c r="PY137" s="0"/>
      <c r="PZ137" s="0"/>
      <c r="QA137" s="0"/>
      <c r="QB137" s="0"/>
      <c r="QC137" s="0"/>
      <c r="QD137" s="0"/>
      <c r="QE137" s="0"/>
      <c r="QF137" s="0"/>
      <c r="QG137" s="0"/>
      <c r="QH137" s="0"/>
      <c r="QI137" s="0"/>
      <c r="QJ137" s="0"/>
      <c r="QK137" s="0"/>
      <c r="QL137" s="0"/>
      <c r="QM137" s="0"/>
      <c r="QN137" s="0"/>
      <c r="QO137" s="0"/>
      <c r="QP137" s="0"/>
      <c r="QQ137" s="0"/>
      <c r="QR137" s="0"/>
      <c r="QS137" s="0"/>
      <c r="QT137" s="0"/>
      <c r="QU137" s="0"/>
      <c r="QV137" s="0"/>
      <c r="QW137" s="0"/>
      <c r="QX137" s="0"/>
      <c r="QY137" s="0"/>
      <c r="QZ137" s="0"/>
      <c r="RA137" s="0"/>
      <c r="RB137" s="0"/>
      <c r="RC137" s="0"/>
      <c r="RD137" s="0"/>
      <c r="RE137" s="0"/>
      <c r="RF137" s="0"/>
      <c r="RG137" s="0"/>
      <c r="RH137" s="0"/>
      <c r="RI137" s="0"/>
      <c r="RJ137" s="0"/>
      <c r="RK137" s="0"/>
      <c r="RL137" s="0"/>
      <c r="RM137" s="0"/>
      <c r="RN137" s="0"/>
      <c r="RO137" s="0"/>
      <c r="RP137" s="0"/>
      <c r="RQ137" s="0"/>
      <c r="RR137" s="0"/>
      <c r="RS137" s="0"/>
      <c r="RT137" s="0"/>
      <c r="RU137" s="0"/>
      <c r="RV137" s="0"/>
      <c r="RW137" s="0"/>
      <c r="RX137" s="0"/>
      <c r="RY137" s="0"/>
      <c r="RZ137" s="0"/>
      <c r="SA137" s="0"/>
      <c r="SB137" s="0"/>
      <c r="SC137" s="0"/>
      <c r="SD137" s="0"/>
      <c r="SE137" s="0"/>
      <c r="SF137" s="0"/>
      <c r="SG137" s="0"/>
      <c r="SH137" s="0"/>
      <c r="SI137" s="0"/>
      <c r="SJ137" s="0"/>
      <c r="SK137" s="0"/>
      <c r="SL137" s="0"/>
      <c r="SM137" s="0"/>
      <c r="SN137" s="0"/>
      <c r="SO137" s="0"/>
      <c r="SP137" s="0"/>
      <c r="SQ137" s="0"/>
      <c r="SR137" s="0"/>
      <c r="SS137" s="0"/>
      <c r="ST137" s="0"/>
      <c r="SU137" s="0"/>
      <c r="SV137" s="0"/>
      <c r="SW137" s="0"/>
      <c r="SX137" s="0"/>
      <c r="SY137" s="0"/>
      <c r="SZ137" s="0"/>
      <c r="TA137" s="0"/>
      <c r="TB137" s="0"/>
      <c r="TC137" s="0"/>
      <c r="TD137" s="0"/>
      <c r="TE137" s="0"/>
      <c r="TF137" s="0"/>
      <c r="TG137" s="0"/>
      <c r="TH137" s="0"/>
      <c r="TI137" s="0"/>
      <c r="TJ137" s="0"/>
      <c r="TK137" s="0"/>
      <c r="TL137" s="0"/>
      <c r="TM137" s="0"/>
      <c r="TN137" s="0"/>
      <c r="TO137" s="0"/>
      <c r="TP137" s="0"/>
      <c r="TQ137" s="0"/>
      <c r="TR137" s="0"/>
      <c r="TS137" s="0"/>
      <c r="TT137" s="0"/>
      <c r="TU137" s="0"/>
      <c r="TV137" s="0"/>
      <c r="TW137" s="0"/>
      <c r="TX137" s="0"/>
      <c r="TY137" s="0"/>
      <c r="TZ137" s="0"/>
      <c r="UA137" s="0"/>
      <c r="UB137" s="0"/>
      <c r="UC137" s="0"/>
      <c r="UD137" s="0"/>
      <c r="UE137" s="0"/>
      <c r="UF137" s="0"/>
      <c r="UG137" s="0"/>
      <c r="UH137" s="0"/>
      <c r="UI137" s="0"/>
      <c r="UJ137" s="0"/>
      <c r="UK137" s="0"/>
      <c r="UL137" s="0"/>
      <c r="UM137" s="0"/>
      <c r="UN137" s="0"/>
      <c r="UO137" s="0"/>
      <c r="UP137" s="0"/>
      <c r="UQ137" s="0"/>
      <c r="UR137" s="0"/>
      <c r="US137" s="0"/>
      <c r="UT137" s="0"/>
      <c r="UU137" s="0"/>
      <c r="UV137" s="0"/>
      <c r="UW137" s="0"/>
      <c r="UX137" s="0"/>
      <c r="UY137" s="0"/>
      <c r="UZ137" s="0"/>
      <c r="VA137" s="0"/>
      <c r="VB137" s="0"/>
      <c r="VC137" s="0"/>
      <c r="VD137" s="0"/>
      <c r="VE137" s="0"/>
      <c r="VF137" s="0"/>
      <c r="VG137" s="0"/>
      <c r="VH137" s="0"/>
      <c r="VI137" s="0"/>
      <c r="VJ137" s="0"/>
      <c r="VK137" s="0"/>
      <c r="VL137" s="0"/>
      <c r="VM137" s="0"/>
      <c r="VN137" s="0"/>
      <c r="VO137" s="0"/>
      <c r="VP137" s="0"/>
      <c r="VQ137" s="0"/>
      <c r="VR137" s="0"/>
      <c r="VS137" s="0"/>
      <c r="VT137" s="0"/>
      <c r="VU137" s="0"/>
      <c r="VV137" s="0"/>
      <c r="VW137" s="0"/>
      <c r="VX137" s="0"/>
      <c r="VY137" s="0"/>
      <c r="VZ137" s="0"/>
      <c r="WA137" s="0"/>
      <c r="WB137" s="0"/>
      <c r="WC137" s="0"/>
      <c r="WD137" s="0"/>
      <c r="WE137" s="0"/>
      <c r="WF137" s="0"/>
      <c r="WG137" s="0"/>
      <c r="WH137" s="0"/>
      <c r="WI137" s="0"/>
      <c r="WJ137" s="0"/>
      <c r="WK137" s="0"/>
      <c r="WL137" s="0"/>
      <c r="WM137" s="0"/>
      <c r="WN137" s="0"/>
      <c r="WO137" s="0"/>
      <c r="WP137" s="0"/>
      <c r="WQ137" s="0"/>
      <c r="WR137" s="0"/>
      <c r="WS137" s="0"/>
      <c r="WT137" s="0"/>
      <c r="WU137" s="0"/>
      <c r="WV137" s="0"/>
      <c r="WW137" s="0"/>
      <c r="WX137" s="0"/>
      <c r="WY137" s="0"/>
      <c r="WZ137" s="0"/>
      <c r="XA137" s="0"/>
      <c r="XB137" s="0"/>
      <c r="XC137" s="0"/>
      <c r="XD137" s="0"/>
      <c r="XE137" s="0"/>
      <c r="XF137" s="0"/>
      <c r="XG137" s="0"/>
      <c r="XH137" s="0"/>
      <c r="XI137" s="0"/>
      <c r="XJ137" s="0"/>
      <c r="XK137" s="0"/>
      <c r="XL137" s="0"/>
      <c r="XM137" s="0"/>
      <c r="XN137" s="0"/>
      <c r="XO137" s="0"/>
      <c r="XP137" s="0"/>
      <c r="XQ137" s="0"/>
      <c r="XR137" s="0"/>
      <c r="XS137" s="0"/>
      <c r="XT137" s="0"/>
      <c r="XU137" s="0"/>
      <c r="XV137" s="0"/>
      <c r="XW137" s="0"/>
      <c r="XX137" s="0"/>
      <c r="XY137" s="0"/>
      <c r="XZ137" s="0"/>
      <c r="YA137" s="0"/>
      <c r="YB137" s="0"/>
      <c r="YC137" s="0"/>
      <c r="YD137" s="0"/>
      <c r="YE137" s="0"/>
      <c r="YF137" s="0"/>
      <c r="YG137" s="0"/>
      <c r="YH137" s="0"/>
      <c r="YI137" s="0"/>
      <c r="YJ137" s="0"/>
      <c r="YK137" s="0"/>
      <c r="YL137" s="0"/>
      <c r="YM137" s="0"/>
      <c r="YN137" s="0"/>
      <c r="YO137" s="0"/>
      <c r="YP137" s="0"/>
      <c r="YQ137" s="0"/>
      <c r="YR137" s="0"/>
      <c r="YS137" s="0"/>
      <c r="YT137" s="0"/>
      <c r="YU137" s="0"/>
      <c r="YV137" s="0"/>
      <c r="YW137" s="0"/>
      <c r="YX137" s="0"/>
      <c r="YY137" s="0"/>
      <c r="YZ137" s="0"/>
      <c r="ZA137" s="0"/>
      <c r="ZB137" s="0"/>
      <c r="ZC137" s="0"/>
      <c r="ZD137" s="0"/>
      <c r="ZE137" s="0"/>
      <c r="ZF137" s="0"/>
      <c r="ZG137" s="0"/>
      <c r="ZH137" s="0"/>
      <c r="ZI137" s="0"/>
      <c r="ZJ137" s="0"/>
      <c r="ZK137" s="0"/>
      <c r="ZL137" s="0"/>
      <c r="ZM137" s="0"/>
      <c r="ZN137" s="0"/>
      <c r="ZO137" s="0"/>
      <c r="ZP137" s="0"/>
      <c r="ZQ137" s="0"/>
      <c r="ZR137" s="0"/>
      <c r="ZS137" s="0"/>
      <c r="ZT137" s="0"/>
      <c r="ZU137" s="0"/>
      <c r="ZV137" s="0"/>
      <c r="ZW137" s="0"/>
      <c r="ZX137" s="0"/>
      <c r="ZY137" s="0"/>
      <c r="ZZ137" s="0"/>
      <c r="AAA137" s="0"/>
      <c r="AAB137" s="0"/>
      <c r="AAC137" s="0"/>
      <c r="AAD137" s="0"/>
      <c r="AAE137" s="0"/>
      <c r="AAF137" s="0"/>
      <c r="AAG137" s="0"/>
      <c r="AAH137" s="0"/>
      <c r="AAI137" s="0"/>
      <c r="AAJ137" s="0"/>
      <c r="AAK137" s="0"/>
      <c r="AAL137" s="0"/>
      <c r="AAM137" s="0"/>
      <c r="AAN137" s="0"/>
      <c r="AAO137" s="0"/>
      <c r="AAP137" s="0"/>
      <c r="AAQ137" s="0"/>
      <c r="AAR137" s="0"/>
      <c r="AAS137" s="0"/>
      <c r="AAT137" s="0"/>
      <c r="AAU137" s="0"/>
      <c r="AAV137" s="0"/>
      <c r="AAW137" s="0"/>
      <c r="AAX137" s="0"/>
      <c r="AAY137" s="0"/>
      <c r="AAZ137" s="0"/>
      <c r="ABA137" s="0"/>
      <c r="ABB137" s="0"/>
      <c r="ABC137" s="0"/>
      <c r="ABD137" s="0"/>
      <c r="ABE137" s="0"/>
      <c r="ABF137" s="0"/>
      <c r="ABG137" s="0"/>
      <c r="ABH137" s="0"/>
      <c r="ABI137" s="0"/>
      <c r="ABJ137" s="0"/>
      <c r="ABK137" s="0"/>
      <c r="ABL137" s="0"/>
      <c r="ABM137" s="0"/>
      <c r="ABN137" s="0"/>
      <c r="ABO137" s="0"/>
      <c r="ABP137" s="0"/>
      <c r="ABQ137" s="0"/>
      <c r="ABR137" s="0"/>
      <c r="ABS137" s="0"/>
      <c r="ABT137" s="0"/>
      <c r="ABU137" s="0"/>
      <c r="ABV137" s="0"/>
      <c r="ABW137" s="0"/>
      <c r="ABX137" s="0"/>
      <c r="ABY137" s="0"/>
      <c r="ABZ137" s="0"/>
      <c r="ACA137" s="0"/>
      <c r="ACB137" s="0"/>
      <c r="ACC137" s="0"/>
      <c r="ACD137" s="0"/>
      <c r="ACE137" s="0"/>
      <c r="ACF137" s="0"/>
      <c r="ACG137" s="0"/>
      <c r="ACH137" s="0"/>
      <c r="ACI137" s="0"/>
      <c r="ACJ137" s="0"/>
      <c r="ACK137" s="0"/>
      <c r="ACL137" s="0"/>
      <c r="ACM137" s="0"/>
      <c r="ACN137" s="0"/>
      <c r="ACO137" s="0"/>
      <c r="ACP137" s="0"/>
      <c r="ACQ137" s="0"/>
      <c r="ACR137" s="0"/>
      <c r="ACS137" s="0"/>
      <c r="ACT137" s="0"/>
      <c r="ACU137" s="0"/>
      <c r="ACV137" s="0"/>
      <c r="ACW137" s="0"/>
      <c r="ACX137" s="0"/>
      <c r="ACY137" s="0"/>
      <c r="ACZ137" s="0"/>
      <c r="ADA137" s="0"/>
      <c r="ADB137" s="0"/>
      <c r="ADC137" s="0"/>
      <c r="ADD137" s="0"/>
      <c r="ADE137" s="0"/>
      <c r="ADF137" s="0"/>
      <c r="ADG137" s="0"/>
      <c r="ADH137" s="0"/>
      <c r="ADI137" s="0"/>
      <c r="ADJ137" s="0"/>
      <c r="ADK137" s="0"/>
      <c r="ADL137" s="0"/>
      <c r="ADM137" s="0"/>
      <c r="ADN137" s="0"/>
      <c r="ADO137" s="0"/>
      <c r="ADP137" s="0"/>
      <c r="ADQ137" s="0"/>
      <c r="ADR137" s="0"/>
      <c r="ADS137" s="0"/>
      <c r="ADT137" s="0"/>
      <c r="ADU137" s="0"/>
      <c r="ADV137" s="0"/>
      <c r="ADW137" s="0"/>
      <c r="ADX137" s="0"/>
      <c r="ADY137" s="0"/>
      <c r="ADZ137" s="0"/>
      <c r="AEA137" s="0"/>
      <c r="AEB137" s="0"/>
      <c r="AEC137" s="0"/>
      <c r="AED137" s="0"/>
      <c r="AEE137" s="0"/>
      <c r="AEF137" s="0"/>
      <c r="AEG137" s="0"/>
      <c r="AEH137" s="0"/>
      <c r="AEI137" s="0"/>
      <c r="AEJ137" s="0"/>
      <c r="AEK137" s="0"/>
      <c r="AEL137" s="0"/>
      <c r="AEM137" s="0"/>
      <c r="AEN137" s="0"/>
      <c r="AEO137" s="0"/>
      <c r="AEP137" s="0"/>
      <c r="AEQ137" s="0"/>
      <c r="AER137" s="0"/>
      <c r="AES137" s="0"/>
      <c r="AET137" s="0"/>
      <c r="AEU137" s="0"/>
      <c r="AEV137" s="0"/>
      <c r="AEW137" s="0"/>
      <c r="AEX137" s="0"/>
      <c r="AEY137" s="0"/>
      <c r="AEZ137" s="0"/>
      <c r="AFA137" s="0"/>
      <c r="AFB137" s="0"/>
      <c r="AFC137" s="0"/>
      <c r="AFD137" s="0"/>
      <c r="AFE137" s="0"/>
      <c r="AFF137" s="0"/>
      <c r="AFG137" s="0"/>
      <c r="AFH137" s="0"/>
      <c r="AFI137" s="0"/>
      <c r="AFJ137" s="0"/>
      <c r="AFK137" s="0"/>
      <c r="AFL137" s="0"/>
      <c r="AFM137" s="0"/>
      <c r="AFN137" s="0"/>
      <c r="AFO137" s="0"/>
      <c r="AFP137" s="0"/>
      <c r="AFQ137" s="0"/>
      <c r="AFR137" s="0"/>
      <c r="AFS137" s="0"/>
      <c r="AFT137" s="0"/>
      <c r="AFU137" s="0"/>
      <c r="AFV137" s="0"/>
      <c r="AFW137" s="0"/>
      <c r="AFX137" s="0"/>
      <c r="AFY137" s="0"/>
      <c r="AFZ137" s="0"/>
      <c r="AGA137" s="0"/>
      <c r="AGB137" s="0"/>
      <c r="AGC137" s="0"/>
      <c r="AGD137" s="0"/>
      <c r="AGE137" s="0"/>
      <c r="AGF137" s="0"/>
      <c r="AGG137" s="0"/>
      <c r="AGH137" s="0"/>
      <c r="AGI137" s="0"/>
      <c r="AGJ137" s="0"/>
      <c r="AGK137" s="0"/>
      <c r="AGL137" s="0"/>
      <c r="AGM137" s="0"/>
      <c r="AGN137" s="0"/>
      <c r="AGO137" s="0"/>
      <c r="AGP137" s="0"/>
      <c r="AGQ137" s="0"/>
      <c r="AGR137" s="0"/>
      <c r="AGS137" s="0"/>
      <c r="AGT137" s="0"/>
      <c r="AGU137" s="0"/>
      <c r="AGV137" s="0"/>
      <c r="AGW137" s="0"/>
      <c r="AGX137" s="0"/>
      <c r="AGY137" s="0"/>
      <c r="AGZ137" s="0"/>
      <c r="AHA137" s="0"/>
      <c r="AHB137" s="0"/>
      <c r="AHC137" s="0"/>
      <c r="AHD137" s="0"/>
      <c r="AHE137" s="0"/>
      <c r="AHF137" s="0"/>
      <c r="AHG137" s="0"/>
      <c r="AHH137" s="0"/>
      <c r="AHI137" s="0"/>
      <c r="AHJ137" s="0"/>
      <c r="AHK137" s="0"/>
      <c r="AHL137" s="0"/>
      <c r="AHM137" s="0"/>
      <c r="AHN137" s="0"/>
      <c r="AHO137" s="0"/>
      <c r="AHP137" s="0"/>
      <c r="AHQ137" s="0"/>
      <c r="AHR137" s="0"/>
      <c r="AHS137" s="0"/>
      <c r="AHT137" s="0"/>
      <c r="AHU137" s="0"/>
      <c r="AHV137" s="0"/>
      <c r="AHW137" s="0"/>
      <c r="AHX137" s="0"/>
      <c r="AHY137" s="0"/>
      <c r="AHZ137" s="0"/>
      <c r="AIA137" s="0"/>
      <c r="AIB137" s="0"/>
      <c r="AIC137" s="0"/>
      <c r="AID137" s="0"/>
      <c r="AIE137" s="0"/>
      <c r="AIF137" s="0"/>
      <c r="AIG137" s="0"/>
      <c r="AIH137" s="0"/>
      <c r="AII137" s="0"/>
      <c r="AIJ137" s="0"/>
      <c r="AIK137" s="0"/>
      <c r="AIL137" s="0"/>
      <c r="AIM137" s="0"/>
      <c r="AIN137" s="0"/>
      <c r="AIO137" s="0"/>
      <c r="AIP137" s="0"/>
      <c r="AIQ137" s="0"/>
      <c r="AIR137" s="0"/>
      <c r="AIS137" s="0"/>
      <c r="AIT137" s="0"/>
      <c r="AIU137" s="0"/>
      <c r="AIV137" s="0"/>
      <c r="AIW137" s="0"/>
      <c r="AIX137" s="0"/>
      <c r="AIY137" s="0"/>
      <c r="AIZ137" s="0"/>
      <c r="AJA137" s="0"/>
      <c r="AJB137" s="0"/>
      <c r="AJC137" s="0"/>
      <c r="AJD137" s="0"/>
      <c r="AJE137" s="0"/>
      <c r="AJF137" s="0"/>
      <c r="AJG137" s="0"/>
      <c r="AJH137" s="0"/>
      <c r="AJI137" s="0"/>
      <c r="AJJ137" s="0"/>
      <c r="AJK137" s="0"/>
      <c r="AJL137" s="0"/>
      <c r="AJM137" s="0"/>
      <c r="AJN137" s="0"/>
      <c r="AJO137" s="0"/>
      <c r="AJP137" s="0"/>
      <c r="AJQ137" s="0"/>
      <c r="AJR137" s="0"/>
      <c r="AJS137" s="0"/>
      <c r="AJT137" s="0"/>
      <c r="AJU137" s="0"/>
      <c r="AJV137" s="0"/>
      <c r="AJW137" s="0"/>
      <c r="AJX137" s="0"/>
      <c r="AJY137" s="0"/>
      <c r="AJZ137" s="0"/>
      <c r="AKA137" s="0"/>
      <c r="AKB137" s="0"/>
      <c r="AKC137" s="0"/>
      <c r="AKD137" s="0"/>
      <c r="AKE137" s="0"/>
      <c r="AKF137" s="0"/>
      <c r="AKG137" s="0"/>
      <c r="AKH137" s="0"/>
      <c r="AKI137" s="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  <c r="AMJ137" s="0"/>
    </row>
    <row r="138" customFormat="false" ht="15" hidden="false" customHeight="false" outlineLevel="0" collapsed="false">
      <c r="A138" s="69" t="s">
        <v>160</v>
      </c>
      <c r="B138" s="79" t="n">
        <f aca="false">'P&amp;L'!B38</f>
        <v>169.132423</v>
      </c>
      <c r="C138" s="79" t="n">
        <f aca="false">'P&amp;L'!C38</f>
        <v>168.451343</v>
      </c>
      <c r="D138" s="80" t="n">
        <f aca="false">'P&amp;L'!D38</f>
        <v>171.480884</v>
      </c>
      <c r="E138" s="80" t="n">
        <f aca="false">'P&amp;L'!E38</f>
        <v>171.218782</v>
      </c>
      <c r="F138" s="80" t="n">
        <f aca="false">'P&amp;L'!F38</f>
        <v>171.7859</v>
      </c>
      <c r="G138" s="80" t="n">
        <f aca="false">'P&amp;L'!G38</f>
        <v>170.200721</v>
      </c>
      <c r="H138" s="79" t="n">
        <f aca="false">AVERAGE(D138:G138)</f>
        <v>171.17157175</v>
      </c>
      <c r="I138" s="80" t="n">
        <f aca="false">H138*(1+I139)</f>
        <v>171.34274332175</v>
      </c>
      <c r="J138" s="80" t="n">
        <f aca="false">I138*(1+J139)</f>
        <v>171.514086065072</v>
      </c>
      <c r="K138" s="80" t="n">
        <f aca="false">J138*(1+K139)</f>
        <v>171.685600151137</v>
      </c>
      <c r="L138" s="80" t="n">
        <f aca="false">K138*(1+L139)</f>
        <v>171.857285751288</v>
      </c>
      <c r="M138" s="79"/>
      <c r="N138" s="80" t="n">
        <f aca="false">M143*(1+N139)</f>
        <v>171.303789439745</v>
      </c>
      <c r="O138" s="80" t="n">
        <f aca="false">N138*(1+O139)</f>
        <v>171.475093229185</v>
      </c>
      <c r="P138" s="80" t="n">
        <f aca="false">O138*(1+P139)</f>
        <v>171.646568322414</v>
      </c>
      <c r="Q138" s="80" t="n">
        <f aca="false">P138*(1+Q139)</f>
        <v>171.818214890737</v>
      </c>
      <c r="R138" s="67"/>
      <c r="S138" s="0"/>
      <c r="T138" s="0"/>
      <c r="U138" s="0"/>
      <c r="V138" s="0"/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  <c r="HY138" s="0"/>
      <c r="HZ138" s="0"/>
      <c r="IA138" s="0"/>
      <c r="IB138" s="0"/>
      <c r="IC138" s="0"/>
      <c r="ID138" s="0"/>
      <c r="IE138" s="0"/>
      <c r="IF138" s="0"/>
      <c r="IG138" s="0"/>
      <c r="IH138" s="0"/>
      <c r="II138" s="0"/>
      <c r="IJ138" s="0"/>
      <c r="IK138" s="0"/>
      <c r="IL138" s="0"/>
      <c r="IM138" s="0"/>
      <c r="IN138" s="0"/>
      <c r="IO138" s="0"/>
      <c r="IP138" s="0"/>
      <c r="IQ138" s="0"/>
      <c r="IR138" s="0"/>
      <c r="IS138" s="0"/>
      <c r="IT138" s="0"/>
      <c r="IU138" s="0"/>
      <c r="IV138" s="0"/>
      <c r="IW138" s="0"/>
      <c r="IX138" s="0"/>
      <c r="IY138" s="0"/>
      <c r="IZ138" s="0"/>
      <c r="JA138" s="0"/>
      <c r="JB138" s="0"/>
      <c r="JC138" s="0"/>
      <c r="JD138" s="0"/>
      <c r="JE138" s="0"/>
      <c r="JF138" s="0"/>
      <c r="JG138" s="0"/>
      <c r="JH138" s="0"/>
      <c r="JI138" s="0"/>
      <c r="JJ138" s="0"/>
      <c r="JK138" s="0"/>
      <c r="JL138" s="0"/>
      <c r="JM138" s="0"/>
      <c r="JN138" s="0"/>
      <c r="JO138" s="0"/>
      <c r="JP138" s="0"/>
      <c r="JQ138" s="0"/>
      <c r="JR138" s="0"/>
      <c r="JS138" s="0"/>
      <c r="JT138" s="0"/>
      <c r="JU138" s="0"/>
      <c r="JV138" s="0"/>
      <c r="JW138" s="0"/>
      <c r="JX138" s="0"/>
      <c r="JY138" s="0"/>
      <c r="JZ138" s="0"/>
      <c r="KA138" s="0"/>
      <c r="KB138" s="0"/>
      <c r="KC138" s="0"/>
      <c r="KD138" s="0"/>
      <c r="KE138" s="0"/>
      <c r="KF138" s="0"/>
      <c r="KG138" s="0"/>
      <c r="KH138" s="0"/>
      <c r="KI138" s="0"/>
      <c r="KJ138" s="0"/>
      <c r="KK138" s="0"/>
      <c r="KL138" s="0"/>
      <c r="KM138" s="0"/>
      <c r="KN138" s="0"/>
      <c r="KO138" s="0"/>
      <c r="KP138" s="0"/>
      <c r="KQ138" s="0"/>
      <c r="KR138" s="0"/>
      <c r="KS138" s="0"/>
      <c r="KT138" s="0"/>
      <c r="KU138" s="0"/>
      <c r="KV138" s="0"/>
      <c r="KW138" s="0"/>
      <c r="KX138" s="0"/>
      <c r="KY138" s="0"/>
      <c r="KZ138" s="0"/>
      <c r="LA138" s="0"/>
      <c r="LB138" s="0"/>
      <c r="LC138" s="0"/>
      <c r="LD138" s="0"/>
      <c r="LE138" s="0"/>
      <c r="LF138" s="0"/>
      <c r="LG138" s="0"/>
      <c r="LH138" s="0"/>
      <c r="LI138" s="0"/>
      <c r="LJ138" s="0"/>
      <c r="LK138" s="0"/>
      <c r="LL138" s="0"/>
      <c r="LM138" s="0"/>
      <c r="LN138" s="0"/>
      <c r="LO138" s="0"/>
      <c r="LP138" s="0"/>
      <c r="LQ138" s="0"/>
      <c r="LR138" s="0"/>
      <c r="LS138" s="0"/>
      <c r="LT138" s="0"/>
      <c r="LU138" s="0"/>
      <c r="LV138" s="0"/>
      <c r="LW138" s="0"/>
      <c r="LX138" s="0"/>
      <c r="LY138" s="0"/>
      <c r="LZ138" s="0"/>
      <c r="MA138" s="0"/>
      <c r="MB138" s="0"/>
      <c r="MC138" s="0"/>
      <c r="MD138" s="0"/>
      <c r="ME138" s="0"/>
      <c r="MF138" s="0"/>
      <c r="MG138" s="0"/>
      <c r="MH138" s="0"/>
      <c r="MI138" s="0"/>
      <c r="MJ138" s="0"/>
      <c r="MK138" s="0"/>
      <c r="ML138" s="0"/>
      <c r="MM138" s="0"/>
      <c r="MN138" s="0"/>
      <c r="MO138" s="0"/>
      <c r="MP138" s="0"/>
      <c r="MQ138" s="0"/>
      <c r="MR138" s="0"/>
      <c r="MS138" s="0"/>
      <c r="MT138" s="0"/>
      <c r="MU138" s="0"/>
      <c r="MV138" s="0"/>
      <c r="MW138" s="0"/>
      <c r="MX138" s="0"/>
      <c r="MY138" s="0"/>
      <c r="MZ138" s="0"/>
      <c r="NA138" s="0"/>
      <c r="NB138" s="0"/>
      <c r="NC138" s="0"/>
      <c r="ND138" s="0"/>
      <c r="NE138" s="0"/>
      <c r="NF138" s="0"/>
      <c r="NG138" s="0"/>
      <c r="NH138" s="0"/>
      <c r="NI138" s="0"/>
      <c r="NJ138" s="0"/>
      <c r="NK138" s="0"/>
      <c r="NL138" s="0"/>
      <c r="NM138" s="0"/>
      <c r="NN138" s="0"/>
      <c r="NO138" s="0"/>
      <c r="NP138" s="0"/>
      <c r="NQ138" s="0"/>
      <c r="NR138" s="0"/>
      <c r="NS138" s="0"/>
      <c r="NT138" s="0"/>
      <c r="NU138" s="0"/>
      <c r="NV138" s="0"/>
      <c r="NW138" s="0"/>
      <c r="NX138" s="0"/>
      <c r="NY138" s="0"/>
      <c r="NZ138" s="0"/>
      <c r="OA138" s="0"/>
      <c r="OB138" s="0"/>
      <c r="OC138" s="0"/>
      <c r="OD138" s="0"/>
      <c r="OE138" s="0"/>
      <c r="OF138" s="0"/>
      <c r="OG138" s="0"/>
      <c r="OH138" s="0"/>
      <c r="OI138" s="0"/>
      <c r="OJ138" s="0"/>
      <c r="OK138" s="0"/>
      <c r="OL138" s="0"/>
      <c r="OM138" s="0"/>
      <c r="ON138" s="0"/>
      <c r="OO138" s="0"/>
      <c r="OP138" s="0"/>
      <c r="OQ138" s="0"/>
      <c r="OR138" s="0"/>
      <c r="OS138" s="0"/>
      <c r="OT138" s="0"/>
      <c r="OU138" s="0"/>
      <c r="OV138" s="0"/>
      <c r="OW138" s="0"/>
      <c r="OX138" s="0"/>
      <c r="OY138" s="0"/>
      <c r="OZ138" s="0"/>
      <c r="PA138" s="0"/>
      <c r="PB138" s="0"/>
      <c r="PC138" s="0"/>
      <c r="PD138" s="0"/>
      <c r="PE138" s="0"/>
      <c r="PF138" s="0"/>
      <c r="PG138" s="0"/>
      <c r="PH138" s="0"/>
      <c r="PI138" s="0"/>
      <c r="PJ138" s="0"/>
      <c r="PK138" s="0"/>
      <c r="PL138" s="0"/>
      <c r="PM138" s="0"/>
      <c r="PN138" s="0"/>
      <c r="PO138" s="0"/>
      <c r="PP138" s="0"/>
      <c r="PQ138" s="0"/>
      <c r="PR138" s="0"/>
      <c r="PS138" s="0"/>
      <c r="PT138" s="0"/>
      <c r="PU138" s="0"/>
      <c r="PV138" s="0"/>
      <c r="PW138" s="0"/>
      <c r="PX138" s="0"/>
      <c r="PY138" s="0"/>
      <c r="PZ138" s="0"/>
      <c r="QA138" s="0"/>
      <c r="QB138" s="0"/>
      <c r="QC138" s="0"/>
      <c r="QD138" s="0"/>
      <c r="QE138" s="0"/>
      <c r="QF138" s="0"/>
      <c r="QG138" s="0"/>
      <c r="QH138" s="0"/>
      <c r="QI138" s="0"/>
      <c r="QJ138" s="0"/>
      <c r="QK138" s="0"/>
      <c r="QL138" s="0"/>
      <c r="QM138" s="0"/>
      <c r="QN138" s="0"/>
      <c r="QO138" s="0"/>
      <c r="QP138" s="0"/>
      <c r="QQ138" s="0"/>
      <c r="QR138" s="0"/>
      <c r="QS138" s="0"/>
      <c r="QT138" s="0"/>
      <c r="QU138" s="0"/>
      <c r="QV138" s="0"/>
      <c r="QW138" s="0"/>
      <c r="QX138" s="0"/>
      <c r="QY138" s="0"/>
      <c r="QZ138" s="0"/>
      <c r="RA138" s="0"/>
      <c r="RB138" s="0"/>
      <c r="RC138" s="0"/>
      <c r="RD138" s="0"/>
      <c r="RE138" s="0"/>
      <c r="RF138" s="0"/>
      <c r="RG138" s="0"/>
      <c r="RH138" s="0"/>
      <c r="RI138" s="0"/>
      <c r="RJ138" s="0"/>
      <c r="RK138" s="0"/>
      <c r="RL138" s="0"/>
      <c r="RM138" s="0"/>
      <c r="RN138" s="0"/>
      <c r="RO138" s="0"/>
      <c r="RP138" s="0"/>
      <c r="RQ138" s="0"/>
      <c r="RR138" s="0"/>
      <c r="RS138" s="0"/>
      <c r="RT138" s="0"/>
      <c r="RU138" s="0"/>
      <c r="RV138" s="0"/>
      <c r="RW138" s="0"/>
      <c r="RX138" s="0"/>
      <c r="RY138" s="0"/>
      <c r="RZ138" s="0"/>
      <c r="SA138" s="0"/>
      <c r="SB138" s="0"/>
      <c r="SC138" s="0"/>
      <c r="SD138" s="0"/>
      <c r="SE138" s="0"/>
      <c r="SF138" s="0"/>
      <c r="SG138" s="0"/>
      <c r="SH138" s="0"/>
      <c r="SI138" s="0"/>
      <c r="SJ138" s="0"/>
      <c r="SK138" s="0"/>
      <c r="SL138" s="0"/>
      <c r="SM138" s="0"/>
      <c r="SN138" s="0"/>
      <c r="SO138" s="0"/>
      <c r="SP138" s="0"/>
      <c r="SQ138" s="0"/>
      <c r="SR138" s="0"/>
      <c r="SS138" s="0"/>
      <c r="ST138" s="0"/>
      <c r="SU138" s="0"/>
      <c r="SV138" s="0"/>
      <c r="SW138" s="0"/>
      <c r="SX138" s="0"/>
      <c r="SY138" s="0"/>
      <c r="SZ138" s="0"/>
      <c r="TA138" s="0"/>
      <c r="TB138" s="0"/>
      <c r="TC138" s="0"/>
      <c r="TD138" s="0"/>
      <c r="TE138" s="0"/>
      <c r="TF138" s="0"/>
      <c r="TG138" s="0"/>
      <c r="TH138" s="0"/>
      <c r="TI138" s="0"/>
      <c r="TJ138" s="0"/>
      <c r="TK138" s="0"/>
      <c r="TL138" s="0"/>
      <c r="TM138" s="0"/>
      <c r="TN138" s="0"/>
      <c r="TO138" s="0"/>
      <c r="TP138" s="0"/>
      <c r="TQ138" s="0"/>
      <c r="TR138" s="0"/>
      <c r="TS138" s="0"/>
      <c r="TT138" s="0"/>
      <c r="TU138" s="0"/>
      <c r="TV138" s="0"/>
      <c r="TW138" s="0"/>
      <c r="TX138" s="0"/>
      <c r="TY138" s="0"/>
      <c r="TZ138" s="0"/>
      <c r="UA138" s="0"/>
      <c r="UB138" s="0"/>
      <c r="UC138" s="0"/>
      <c r="UD138" s="0"/>
      <c r="UE138" s="0"/>
      <c r="UF138" s="0"/>
      <c r="UG138" s="0"/>
      <c r="UH138" s="0"/>
      <c r="UI138" s="0"/>
      <c r="UJ138" s="0"/>
      <c r="UK138" s="0"/>
      <c r="UL138" s="0"/>
      <c r="UM138" s="0"/>
      <c r="UN138" s="0"/>
      <c r="UO138" s="0"/>
      <c r="UP138" s="0"/>
      <c r="UQ138" s="0"/>
      <c r="UR138" s="0"/>
      <c r="US138" s="0"/>
      <c r="UT138" s="0"/>
      <c r="UU138" s="0"/>
      <c r="UV138" s="0"/>
      <c r="UW138" s="0"/>
      <c r="UX138" s="0"/>
      <c r="UY138" s="0"/>
      <c r="UZ138" s="0"/>
      <c r="VA138" s="0"/>
      <c r="VB138" s="0"/>
      <c r="VC138" s="0"/>
      <c r="VD138" s="0"/>
      <c r="VE138" s="0"/>
      <c r="VF138" s="0"/>
      <c r="VG138" s="0"/>
      <c r="VH138" s="0"/>
      <c r="VI138" s="0"/>
      <c r="VJ138" s="0"/>
      <c r="VK138" s="0"/>
      <c r="VL138" s="0"/>
      <c r="VM138" s="0"/>
      <c r="VN138" s="0"/>
      <c r="VO138" s="0"/>
      <c r="VP138" s="0"/>
      <c r="VQ138" s="0"/>
      <c r="VR138" s="0"/>
      <c r="VS138" s="0"/>
      <c r="VT138" s="0"/>
      <c r="VU138" s="0"/>
      <c r="VV138" s="0"/>
      <c r="VW138" s="0"/>
      <c r="VX138" s="0"/>
      <c r="VY138" s="0"/>
      <c r="VZ138" s="0"/>
      <c r="WA138" s="0"/>
      <c r="WB138" s="0"/>
      <c r="WC138" s="0"/>
      <c r="WD138" s="0"/>
      <c r="WE138" s="0"/>
      <c r="WF138" s="0"/>
      <c r="WG138" s="0"/>
      <c r="WH138" s="0"/>
      <c r="WI138" s="0"/>
      <c r="WJ138" s="0"/>
      <c r="WK138" s="0"/>
      <c r="WL138" s="0"/>
      <c r="WM138" s="0"/>
      <c r="WN138" s="0"/>
      <c r="WO138" s="0"/>
      <c r="WP138" s="0"/>
      <c r="WQ138" s="0"/>
      <c r="WR138" s="0"/>
      <c r="WS138" s="0"/>
      <c r="WT138" s="0"/>
      <c r="WU138" s="0"/>
      <c r="WV138" s="0"/>
      <c r="WW138" s="0"/>
      <c r="WX138" s="0"/>
      <c r="WY138" s="0"/>
      <c r="WZ138" s="0"/>
      <c r="XA138" s="0"/>
      <c r="XB138" s="0"/>
      <c r="XC138" s="0"/>
      <c r="XD138" s="0"/>
      <c r="XE138" s="0"/>
      <c r="XF138" s="0"/>
      <c r="XG138" s="0"/>
      <c r="XH138" s="0"/>
      <c r="XI138" s="0"/>
      <c r="XJ138" s="0"/>
      <c r="XK138" s="0"/>
      <c r="XL138" s="0"/>
      <c r="XM138" s="0"/>
      <c r="XN138" s="0"/>
      <c r="XO138" s="0"/>
      <c r="XP138" s="0"/>
      <c r="XQ138" s="0"/>
      <c r="XR138" s="0"/>
      <c r="XS138" s="0"/>
      <c r="XT138" s="0"/>
      <c r="XU138" s="0"/>
      <c r="XV138" s="0"/>
      <c r="XW138" s="0"/>
      <c r="XX138" s="0"/>
      <c r="XY138" s="0"/>
      <c r="XZ138" s="0"/>
      <c r="YA138" s="0"/>
      <c r="YB138" s="0"/>
      <c r="YC138" s="0"/>
      <c r="YD138" s="0"/>
      <c r="YE138" s="0"/>
      <c r="YF138" s="0"/>
      <c r="YG138" s="0"/>
      <c r="YH138" s="0"/>
      <c r="YI138" s="0"/>
      <c r="YJ138" s="0"/>
      <c r="YK138" s="0"/>
      <c r="YL138" s="0"/>
      <c r="YM138" s="0"/>
      <c r="YN138" s="0"/>
      <c r="YO138" s="0"/>
      <c r="YP138" s="0"/>
      <c r="YQ138" s="0"/>
      <c r="YR138" s="0"/>
      <c r="YS138" s="0"/>
      <c r="YT138" s="0"/>
      <c r="YU138" s="0"/>
      <c r="YV138" s="0"/>
      <c r="YW138" s="0"/>
      <c r="YX138" s="0"/>
      <c r="YY138" s="0"/>
      <c r="YZ138" s="0"/>
      <c r="ZA138" s="0"/>
      <c r="ZB138" s="0"/>
      <c r="ZC138" s="0"/>
      <c r="ZD138" s="0"/>
      <c r="ZE138" s="0"/>
      <c r="ZF138" s="0"/>
      <c r="ZG138" s="0"/>
      <c r="ZH138" s="0"/>
      <c r="ZI138" s="0"/>
      <c r="ZJ138" s="0"/>
      <c r="ZK138" s="0"/>
      <c r="ZL138" s="0"/>
      <c r="ZM138" s="0"/>
      <c r="ZN138" s="0"/>
      <c r="ZO138" s="0"/>
      <c r="ZP138" s="0"/>
      <c r="ZQ138" s="0"/>
      <c r="ZR138" s="0"/>
      <c r="ZS138" s="0"/>
      <c r="ZT138" s="0"/>
      <c r="ZU138" s="0"/>
      <c r="ZV138" s="0"/>
      <c r="ZW138" s="0"/>
      <c r="ZX138" s="0"/>
      <c r="ZY138" s="0"/>
      <c r="ZZ138" s="0"/>
      <c r="AAA138" s="0"/>
      <c r="AAB138" s="0"/>
      <c r="AAC138" s="0"/>
      <c r="AAD138" s="0"/>
      <c r="AAE138" s="0"/>
      <c r="AAF138" s="0"/>
      <c r="AAG138" s="0"/>
      <c r="AAH138" s="0"/>
      <c r="AAI138" s="0"/>
      <c r="AAJ138" s="0"/>
      <c r="AAK138" s="0"/>
      <c r="AAL138" s="0"/>
      <c r="AAM138" s="0"/>
      <c r="AAN138" s="0"/>
      <c r="AAO138" s="0"/>
      <c r="AAP138" s="0"/>
      <c r="AAQ138" s="0"/>
      <c r="AAR138" s="0"/>
      <c r="AAS138" s="0"/>
      <c r="AAT138" s="0"/>
      <c r="AAU138" s="0"/>
      <c r="AAV138" s="0"/>
      <c r="AAW138" s="0"/>
      <c r="AAX138" s="0"/>
      <c r="AAY138" s="0"/>
      <c r="AAZ138" s="0"/>
      <c r="ABA138" s="0"/>
      <c r="ABB138" s="0"/>
      <c r="ABC138" s="0"/>
      <c r="ABD138" s="0"/>
      <c r="ABE138" s="0"/>
      <c r="ABF138" s="0"/>
      <c r="ABG138" s="0"/>
      <c r="ABH138" s="0"/>
      <c r="ABI138" s="0"/>
      <c r="ABJ138" s="0"/>
      <c r="ABK138" s="0"/>
      <c r="ABL138" s="0"/>
      <c r="ABM138" s="0"/>
      <c r="ABN138" s="0"/>
      <c r="ABO138" s="0"/>
      <c r="ABP138" s="0"/>
      <c r="ABQ138" s="0"/>
      <c r="ABR138" s="0"/>
      <c r="ABS138" s="0"/>
      <c r="ABT138" s="0"/>
      <c r="ABU138" s="0"/>
      <c r="ABV138" s="0"/>
      <c r="ABW138" s="0"/>
      <c r="ABX138" s="0"/>
      <c r="ABY138" s="0"/>
      <c r="ABZ138" s="0"/>
      <c r="ACA138" s="0"/>
      <c r="ACB138" s="0"/>
      <c r="ACC138" s="0"/>
      <c r="ACD138" s="0"/>
      <c r="ACE138" s="0"/>
      <c r="ACF138" s="0"/>
      <c r="ACG138" s="0"/>
      <c r="ACH138" s="0"/>
      <c r="ACI138" s="0"/>
      <c r="ACJ138" s="0"/>
      <c r="ACK138" s="0"/>
      <c r="ACL138" s="0"/>
      <c r="ACM138" s="0"/>
      <c r="ACN138" s="0"/>
      <c r="ACO138" s="0"/>
      <c r="ACP138" s="0"/>
      <c r="ACQ138" s="0"/>
      <c r="ACR138" s="0"/>
      <c r="ACS138" s="0"/>
      <c r="ACT138" s="0"/>
      <c r="ACU138" s="0"/>
      <c r="ACV138" s="0"/>
      <c r="ACW138" s="0"/>
      <c r="ACX138" s="0"/>
      <c r="ACY138" s="0"/>
      <c r="ACZ138" s="0"/>
      <c r="ADA138" s="0"/>
      <c r="ADB138" s="0"/>
      <c r="ADC138" s="0"/>
      <c r="ADD138" s="0"/>
      <c r="ADE138" s="0"/>
      <c r="ADF138" s="0"/>
      <c r="ADG138" s="0"/>
      <c r="ADH138" s="0"/>
      <c r="ADI138" s="0"/>
      <c r="ADJ138" s="0"/>
      <c r="ADK138" s="0"/>
      <c r="ADL138" s="0"/>
      <c r="ADM138" s="0"/>
      <c r="ADN138" s="0"/>
      <c r="ADO138" s="0"/>
      <c r="ADP138" s="0"/>
      <c r="ADQ138" s="0"/>
      <c r="ADR138" s="0"/>
      <c r="ADS138" s="0"/>
      <c r="ADT138" s="0"/>
      <c r="ADU138" s="0"/>
      <c r="ADV138" s="0"/>
      <c r="ADW138" s="0"/>
      <c r="ADX138" s="0"/>
      <c r="ADY138" s="0"/>
      <c r="ADZ138" s="0"/>
      <c r="AEA138" s="0"/>
      <c r="AEB138" s="0"/>
      <c r="AEC138" s="0"/>
      <c r="AED138" s="0"/>
      <c r="AEE138" s="0"/>
      <c r="AEF138" s="0"/>
      <c r="AEG138" s="0"/>
      <c r="AEH138" s="0"/>
      <c r="AEI138" s="0"/>
      <c r="AEJ138" s="0"/>
      <c r="AEK138" s="0"/>
      <c r="AEL138" s="0"/>
      <c r="AEM138" s="0"/>
      <c r="AEN138" s="0"/>
      <c r="AEO138" s="0"/>
      <c r="AEP138" s="0"/>
      <c r="AEQ138" s="0"/>
      <c r="AER138" s="0"/>
      <c r="AES138" s="0"/>
      <c r="AET138" s="0"/>
      <c r="AEU138" s="0"/>
      <c r="AEV138" s="0"/>
      <c r="AEW138" s="0"/>
      <c r="AEX138" s="0"/>
      <c r="AEY138" s="0"/>
      <c r="AEZ138" s="0"/>
      <c r="AFA138" s="0"/>
      <c r="AFB138" s="0"/>
      <c r="AFC138" s="0"/>
      <c r="AFD138" s="0"/>
      <c r="AFE138" s="0"/>
      <c r="AFF138" s="0"/>
      <c r="AFG138" s="0"/>
      <c r="AFH138" s="0"/>
      <c r="AFI138" s="0"/>
      <c r="AFJ138" s="0"/>
      <c r="AFK138" s="0"/>
      <c r="AFL138" s="0"/>
      <c r="AFM138" s="0"/>
      <c r="AFN138" s="0"/>
      <c r="AFO138" s="0"/>
      <c r="AFP138" s="0"/>
      <c r="AFQ138" s="0"/>
      <c r="AFR138" s="0"/>
      <c r="AFS138" s="0"/>
      <c r="AFT138" s="0"/>
      <c r="AFU138" s="0"/>
      <c r="AFV138" s="0"/>
      <c r="AFW138" s="0"/>
      <c r="AFX138" s="0"/>
      <c r="AFY138" s="0"/>
      <c r="AFZ138" s="0"/>
      <c r="AGA138" s="0"/>
      <c r="AGB138" s="0"/>
      <c r="AGC138" s="0"/>
      <c r="AGD138" s="0"/>
      <c r="AGE138" s="0"/>
      <c r="AGF138" s="0"/>
      <c r="AGG138" s="0"/>
      <c r="AGH138" s="0"/>
      <c r="AGI138" s="0"/>
      <c r="AGJ138" s="0"/>
      <c r="AGK138" s="0"/>
      <c r="AGL138" s="0"/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  <c r="AMJ138" s="0"/>
    </row>
    <row r="139" customFormat="false" ht="15" hidden="false" customHeight="false" outlineLevel="0" collapsed="false">
      <c r="A139" s="69" t="s">
        <v>161</v>
      </c>
      <c r="B139" s="79"/>
      <c r="C139" s="79"/>
      <c r="D139" s="80"/>
      <c r="E139" s="80"/>
      <c r="F139" s="80"/>
      <c r="G139" s="80"/>
      <c r="H139" s="79"/>
      <c r="I139" s="132" t="n">
        <v>0.001</v>
      </c>
      <c r="J139" s="132" t="n">
        <f aca="false">I139</f>
        <v>0.001</v>
      </c>
      <c r="K139" s="132" t="n">
        <f aca="false">J139</f>
        <v>0.001</v>
      </c>
      <c r="L139" s="132" t="n">
        <f aca="false">K139</f>
        <v>0.001</v>
      </c>
      <c r="M139" s="133"/>
      <c r="N139" s="132" t="n">
        <v>0.001</v>
      </c>
      <c r="O139" s="132" t="n">
        <f aca="false">N139</f>
        <v>0.001</v>
      </c>
      <c r="P139" s="132" t="n">
        <f aca="false">O139</f>
        <v>0.001</v>
      </c>
      <c r="Q139" s="132" t="n">
        <f aca="false">P139</f>
        <v>0.001</v>
      </c>
      <c r="R139" s="67"/>
    </row>
    <row r="140" customFormat="false" ht="15" hidden="false" customHeight="false" outlineLevel="0" collapsed="false">
      <c r="A140" s="69" t="s">
        <v>162</v>
      </c>
      <c r="B140" s="67"/>
      <c r="C140" s="67"/>
      <c r="D140" s="130"/>
      <c r="E140" s="130"/>
      <c r="F140" s="130"/>
      <c r="G140" s="130"/>
      <c r="H140" s="67"/>
      <c r="I140" s="80" t="n">
        <f aca="false">(I114)/I141</f>
        <v>-0.567536889897843</v>
      </c>
      <c r="J140" s="80" t="n">
        <f aca="false">(J114)/J141</f>
        <v>-0.567536889897843</v>
      </c>
      <c r="K140" s="80" t="n">
        <f aca="false">(K114)/K141</f>
        <v>-0.567536889897843</v>
      </c>
      <c r="L140" s="80" t="n">
        <f aca="false">(L114)/L141</f>
        <v>-0.567536889897843</v>
      </c>
      <c r="M140" s="79"/>
      <c r="N140" s="80" t="n">
        <f aca="false">(N114)/N141</f>
        <v>-0.567536889897843</v>
      </c>
      <c r="O140" s="80" t="n">
        <f aca="false">(O114)/O141</f>
        <v>-0.567536889897843</v>
      </c>
      <c r="P140" s="80" t="n">
        <f aca="false">(P114)/P141</f>
        <v>-0.567536889897843</v>
      </c>
      <c r="Q140" s="80" t="n">
        <f aca="false">(Q114)/Q141</f>
        <v>-0.567536889897843</v>
      </c>
      <c r="R140" s="67"/>
    </row>
    <row r="141" customFormat="false" ht="15" hidden="false" customHeight="false" outlineLevel="0" collapsed="false">
      <c r="A141" s="69" t="s">
        <v>163</v>
      </c>
      <c r="B141" s="67"/>
      <c r="C141" s="67"/>
      <c r="D141" s="69"/>
      <c r="E141" s="69"/>
      <c r="G141" s="63"/>
      <c r="H141" s="67"/>
      <c r="I141" s="134" t="n">
        <v>79.29</v>
      </c>
      <c r="J141" s="134" t="n">
        <f aca="false">I141</f>
        <v>79.29</v>
      </c>
      <c r="K141" s="134" t="n">
        <f aca="false">J141</f>
        <v>79.29</v>
      </c>
      <c r="L141" s="134" t="n">
        <f aca="false">K141</f>
        <v>79.29</v>
      </c>
      <c r="M141" s="67"/>
      <c r="N141" s="134" t="n">
        <f aca="false">L141</f>
        <v>79.29</v>
      </c>
      <c r="O141" s="134" t="n">
        <f aca="false">N141</f>
        <v>79.29</v>
      </c>
      <c r="P141" s="134" t="n">
        <f aca="false">O141</f>
        <v>79.29</v>
      </c>
      <c r="Q141" s="134" t="n">
        <f aca="false">P141</f>
        <v>79.29</v>
      </c>
      <c r="R141" s="67"/>
    </row>
    <row r="142" customFormat="false" ht="15" hidden="false" customHeight="false" outlineLevel="0" collapsed="false">
      <c r="A142" s="69" t="s">
        <v>164</v>
      </c>
      <c r="B142" s="67"/>
      <c r="C142" s="67"/>
      <c r="D142" s="69"/>
      <c r="E142" s="69"/>
      <c r="G142" s="63"/>
      <c r="H142" s="67"/>
      <c r="I142" s="80" t="n">
        <f aca="false">I71/I141</f>
        <v>0.0741558834657586</v>
      </c>
      <c r="J142" s="80" t="n">
        <f aca="false">J71/J141</f>
        <v>0.145998991045529</v>
      </c>
      <c r="K142" s="80" t="n">
        <f aca="false">K71/K141</f>
        <v>0.0983130281246059</v>
      </c>
      <c r="L142" s="80" t="n">
        <f aca="false">L71/L141</f>
        <v>0.0825914995585824</v>
      </c>
      <c r="M142" s="79"/>
      <c r="N142" s="80" t="n">
        <f aca="false">N71/N141</f>
        <v>0.0786052364737041</v>
      </c>
      <c r="O142" s="80" t="n">
        <f aca="false">O71/O141</f>
        <v>0.154758930508261</v>
      </c>
      <c r="P142" s="80" t="n">
        <f aca="false">P71/P141</f>
        <v>0.104211809812082</v>
      </c>
      <c r="Q142" s="80" t="n">
        <f aca="false">Q71/Q141</f>
        <v>0.0875469895320974</v>
      </c>
      <c r="R142" s="67"/>
    </row>
    <row r="143" customFormat="false" ht="15" hidden="false" customHeight="false" outlineLevel="0" collapsed="false">
      <c r="A143" s="66" t="s">
        <v>165</v>
      </c>
      <c r="B143" s="135"/>
      <c r="C143" s="135"/>
      <c r="D143" s="66"/>
      <c r="E143" s="66"/>
      <c r="G143" s="63"/>
      <c r="H143" s="135"/>
      <c r="I143" s="136" t="n">
        <f aca="false">I138+I140+I142</f>
        <v>170.849362315318</v>
      </c>
      <c r="J143" s="136" t="n">
        <f aca="false">J138+J140+J142</f>
        <v>171.092548166219</v>
      </c>
      <c r="K143" s="136" t="n">
        <f aca="false">K138+K140+K142</f>
        <v>171.216376289364</v>
      </c>
      <c r="L143" s="136" t="n">
        <f aca="false">L138+L140+L142</f>
        <v>171.372340360949</v>
      </c>
      <c r="M143" s="137" t="n">
        <f aca="false">AVERAGE(I143:L143)</f>
        <v>171.132656782962</v>
      </c>
      <c r="N143" s="136" t="n">
        <f aca="false">N138+N140+N142</f>
        <v>170.814857786321</v>
      </c>
      <c r="O143" s="136" t="n">
        <f aca="false">O138+O140+O142</f>
        <v>171.062315269795</v>
      </c>
      <c r="P143" s="136" t="n">
        <f aca="false">P138+P140+P142</f>
        <v>171.183243242328</v>
      </c>
      <c r="Q143" s="136" t="n">
        <f aca="false">Q138+Q140+Q142</f>
        <v>171.338224990371</v>
      </c>
      <c r="R143" s="137" t="n">
        <f aca="false">AVERAGE(N143:Q143)</f>
        <v>171.099660322204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D6" activePane="bottomRight" state="frozen"/>
      <selection pane="topLeft" activeCell="A1" activeCellId="0" sqref="A1"/>
      <selection pane="topRight" activeCell="D1" activeCellId="0" sqref="D1"/>
      <selection pane="bottomLeft" activeCell="A6" activeCellId="0" sqref="A6"/>
      <selection pane="bottomRight" activeCell="N23" activeCellId="0" sqref="N23"/>
    </sheetView>
  </sheetViews>
  <sheetFormatPr defaultRowHeight="12.75"/>
  <cols>
    <col collapsed="false" hidden="false" max="1" min="1" style="0" width="43.9897959183674"/>
    <col collapsed="false" hidden="false" max="3" min="2" style="0" width="8.44387755102041"/>
    <col collapsed="false" hidden="false" max="4" min="4" style="0" width="7.48979591836735"/>
    <col collapsed="false" hidden="false" max="6" min="5" style="0" width="6.77551020408163"/>
    <col collapsed="false" hidden="false" max="7" min="7" style="0" width="7.02040816326531"/>
    <col collapsed="false" hidden="false" max="8" min="8" style="0" width="8.44387755102041"/>
    <col collapsed="false" hidden="false" max="12" min="9" style="0" width="7.25510204081633"/>
    <col collapsed="false" hidden="false" max="13" min="13" style="0" width="8.44387755102041"/>
    <col collapsed="false" hidden="false" max="17" min="14" style="0" width="7.25510204081633"/>
    <col collapsed="false" hidden="false" max="1025" min="18" style="0" width="8.44387755102041"/>
  </cols>
  <sheetData>
    <row r="1" customFormat="false" ht="18" hidden="false" customHeight="false" outlineLevel="0" collapsed="false">
      <c r="A1" s="1" t="s">
        <v>0</v>
      </c>
      <c r="B1" s="106"/>
      <c r="C1" s="106"/>
      <c r="D1" s="107"/>
      <c r="E1" s="107"/>
      <c r="H1" s="108"/>
      <c r="I1" s="64"/>
      <c r="J1" s="64"/>
      <c r="K1" s="62"/>
      <c r="L1" s="62"/>
      <c r="M1" s="62"/>
      <c r="N1" s="62"/>
      <c r="O1" s="62"/>
      <c r="P1" s="62"/>
      <c r="Q1" s="62"/>
      <c r="R1" s="62"/>
    </row>
    <row r="2" customFormat="false" ht="15" hidden="false" customHeight="false" outlineLevel="0" collapsed="false">
      <c r="A2" s="63" t="s">
        <v>166</v>
      </c>
      <c r="B2" s="106"/>
      <c r="C2" s="106"/>
      <c r="D2" s="107"/>
      <c r="E2" s="107"/>
      <c r="H2" s="108"/>
      <c r="I2" s="64"/>
      <c r="J2" s="64"/>
      <c r="K2" s="62"/>
      <c r="L2" s="62"/>
      <c r="M2" s="62"/>
      <c r="N2" s="62"/>
      <c r="O2" s="62"/>
      <c r="P2" s="62"/>
      <c r="Q2" s="62"/>
      <c r="R2" s="62"/>
    </row>
    <row r="3" customFormat="false" ht="15" hidden="false" customHeight="false" outlineLevel="0" collapsed="false">
      <c r="A3" s="109" t="str">
        <f aca="false">'P&amp;L'!A5</f>
        <v>(in $mn, except per share)</v>
      </c>
      <c r="B3" s="106"/>
      <c r="C3" s="106"/>
      <c r="D3" s="107"/>
      <c r="E3" s="107"/>
      <c r="H3" s="108"/>
      <c r="I3" s="64"/>
      <c r="J3" s="64"/>
      <c r="K3" s="62"/>
      <c r="L3" s="62"/>
      <c r="M3" s="62"/>
      <c r="N3" s="62"/>
      <c r="O3" s="62"/>
      <c r="P3" s="62"/>
      <c r="Q3" s="62"/>
      <c r="R3" s="62"/>
    </row>
    <row r="4" customFormat="false" ht="15" hidden="false" customHeight="false" outlineLevel="0" collapsed="false">
      <c r="A4" s="109"/>
      <c r="B4" s="106"/>
      <c r="C4" s="106"/>
      <c r="D4" s="107"/>
      <c r="E4" s="107"/>
      <c r="H4" s="108"/>
      <c r="I4" s="64"/>
      <c r="J4" s="64"/>
      <c r="K4" s="62"/>
      <c r="L4" s="62"/>
      <c r="M4" s="62"/>
      <c r="N4" s="62"/>
      <c r="O4" s="62"/>
      <c r="P4" s="62"/>
      <c r="Q4" s="62"/>
      <c r="R4" s="62"/>
    </row>
    <row r="5" customFormat="false" ht="15.75" hidden="false" customHeight="false" outlineLevel="0" collapsed="false">
      <c r="A5" s="138" t="s">
        <v>167</v>
      </c>
      <c r="B5" s="110" t="str">
        <f aca="false">'P&amp;L'!B5</f>
        <v>2014A</v>
      </c>
      <c r="C5" s="110" t="str">
        <f aca="false">'P&amp;L'!C5</f>
        <v>2015A</v>
      </c>
      <c r="D5" s="109" t="str">
        <f aca="false">'P&amp;L'!D5</f>
        <v>1Q16A</v>
      </c>
      <c r="E5" s="109" t="str">
        <f aca="false">'P&amp;L'!E5</f>
        <v>2Q16A</v>
      </c>
      <c r="F5" s="109" t="str">
        <f aca="false">'P&amp;L'!F5</f>
        <v>3Q16A</v>
      </c>
      <c r="G5" s="109" t="str">
        <f aca="false">'P&amp;L'!G5</f>
        <v>4Q16A</v>
      </c>
      <c r="H5" s="110" t="str">
        <f aca="false">'P&amp;L'!H5</f>
        <v>2016A</v>
      </c>
      <c r="I5" s="109" t="str">
        <f aca="false">'P&amp;L'!I5</f>
        <v>1Q17E</v>
      </c>
      <c r="J5" s="109" t="str">
        <f aca="false">'P&amp;L'!J5</f>
        <v>2Q17E</v>
      </c>
      <c r="K5" s="109" t="str">
        <f aca="false">'P&amp;L'!K5</f>
        <v>3Q17E</v>
      </c>
      <c r="L5" s="109" t="str">
        <f aca="false">'P&amp;L'!L5</f>
        <v>4Q17E</v>
      </c>
      <c r="M5" s="110" t="str">
        <f aca="false">'P&amp;L'!M5</f>
        <v>2017E</v>
      </c>
      <c r="N5" s="109" t="str">
        <f aca="false">'P&amp;L'!N5</f>
        <v>1Q18E</v>
      </c>
      <c r="O5" s="109" t="str">
        <f aca="false">'P&amp;L'!O5</f>
        <v>2Q18E</v>
      </c>
      <c r="P5" s="109" t="str">
        <f aca="false">'P&amp;L'!P5</f>
        <v>3Q18E</v>
      </c>
      <c r="Q5" s="109" t="str">
        <f aca="false">'P&amp;L'!Q5</f>
        <v>4Q18E</v>
      </c>
      <c r="R5" s="110" t="str">
        <f aca="false">'P&amp;L'!R5</f>
        <v>2018E</v>
      </c>
    </row>
    <row r="6" customFormat="false" ht="12.75" hidden="false" customHeight="false" outlineLevel="0" collapsed="false">
      <c r="A6" s="0" t="s">
        <v>168</v>
      </c>
      <c r="B6" s="139" t="n">
        <v>598.8</v>
      </c>
      <c r="C6" s="139" t="n">
        <v>647.2</v>
      </c>
      <c r="D6" s="140" t="n">
        <v>171.5</v>
      </c>
      <c r="E6" s="140" t="n">
        <v>175.5</v>
      </c>
      <c r="F6" s="140" t="n">
        <v>174.4</v>
      </c>
      <c r="G6" s="140" t="n">
        <v>178.3</v>
      </c>
      <c r="H6" s="141" t="n">
        <f aca="false">SUM(D6:G6)</f>
        <v>699.7</v>
      </c>
      <c r="I6" s="142" t="n">
        <f aca="false">D6*(1+I7)</f>
        <v>181.79</v>
      </c>
      <c r="J6" s="142" t="n">
        <f aca="false">E6*(1+J7)</f>
        <v>187.785</v>
      </c>
      <c r="K6" s="142" t="n">
        <f aca="false">F6*(1+K7)</f>
        <v>186.608</v>
      </c>
      <c r="L6" s="142" t="n">
        <f aca="false">G6*(1+L7)</f>
        <v>190.781</v>
      </c>
      <c r="M6" s="143" t="n">
        <f aca="false">SUM(I6:L6)</f>
        <v>746.964</v>
      </c>
      <c r="N6" s="142" t="n">
        <f aca="false">I6*(1+N7)</f>
        <v>192.51561</v>
      </c>
      <c r="O6" s="142" t="n">
        <f aca="false">J6*(1+O7)</f>
        <v>200.742165</v>
      </c>
      <c r="P6" s="142" t="n">
        <f aca="false">K6*(1+P7)</f>
        <v>199.483952</v>
      </c>
      <c r="Q6" s="142" t="n">
        <f aca="false">L6*(1+Q7)</f>
        <v>203.944889</v>
      </c>
      <c r="R6" s="143" t="n">
        <f aca="false">SUM(N6:Q6)</f>
        <v>796.686616</v>
      </c>
    </row>
    <row r="7" customFormat="false" ht="12.75" hidden="false" customHeight="false" outlineLevel="0" collapsed="false">
      <c r="A7" s="21" t="s">
        <v>21</v>
      </c>
      <c r="B7" s="144"/>
      <c r="C7" s="145" t="n">
        <f aca="false">C6/B6-1</f>
        <v>0.0808283233132934</v>
      </c>
      <c r="D7" s="146" t="n">
        <v>0.116</v>
      </c>
      <c r="E7" s="146" t="n">
        <v>0.062</v>
      </c>
      <c r="F7" s="146" t="n">
        <v>0.074</v>
      </c>
      <c r="G7" s="146" t="n">
        <v>0.075</v>
      </c>
      <c r="H7" s="145" t="n">
        <f aca="false">H6/C6-1</f>
        <v>0.0811186650185414</v>
      </c>
      <c r="I7" s="147" t="n">
        <v>0.06</v>
      </c>
      <c r="J7" s="147" t="n">
        <v>0.07</v>
      </c>
      <c r="K7" s="147" t="n">
        <v>0.07</v>
      </c>
      <c r="L7" s="147" t="n">
        <v>0.07</v>
      </c>
      <c r="M7" s="145" t="n">
        <f aca="false">M6/H6-1</f>
        <v>0.0675489495498072</v>
      </c>
      <c r="N7" s="147" t="n">
        <f aca="false">I7-0.001</f>
        <v>0.059</v>
      </c>
      <c r="O7" s="147" t="n">
        <f aca="false">J7-0.001</f>
        <v>0.069</v>
      </c>
      <c r="P7" s="147" t="n">
        <f aca="false">K7-0.001</f>
        <v>0.069</v>
      </c>
      <c r="Q7" s="147" t="n">
        <f aca="false">L7-0.001</f>
        <v>0.069</v>
      </c>
      <c r="R7" s="145" t="n">
        <f aca="false">R6/M6-1</f>
        <v>0.0665662816414179</v>
      </c>
    </row>
    <row r="8" customFormat="false" ht="12.75" hidden="false" customHeight="false" outlineLevel="0" collapsed="false">
      <c r="A8" s="0" t="s">
        <v>169</v>
      </c>
      <c r="B8" s="139" t="n">
        <v>84.9</v>
      </c>
      <c r="C8" s="139" t="n">
        <v>308.8</v>
      </c>
      <c r="D8" s="140" t="n">
        <v>112.9</v>
      </c>
      <c r="E8" s="140" t="n">
        <v>111.1</v>
      </c>
      <c r="F8" s="140" t="n">
        <v>109.1</v>
      </c>
      <c r="G8" s="140" t="n">
        <v>109.7</v>
      </c>
      <c r="H8" s="141" t="n">
        <f aca="false">SUM(D8:G8)</f>
        <v>442.8</v>
      </c>
      <c r="I8" s="142" t="n">
        <f aca="false">D8*(1+I9)</f>
        <v>115.158</v>
      </c>
      <c r="J8" s="142" t="n">
        <f aca="false">E8*(1+J9)</f>
        <v>113.322</v>
      </c>
      <c r="K8" s="142" t="n">
        <f aca="false">F8*(1+K9)</f>
        <v>111.282</v>
      </c>
      <c r="L8" s="142" t="n">
        <f aca="false">G8*(1+L9)</f>
        <v>111.894</v>
      </c>
      <c r="M8" s="143" t="n">
        <f aca="false">SUM(I8:L8)</f>
        <v>451.656</v>
      </c>
      <c r="N8" s="142" t="n">
        <f aca="false">I8*(1+N9)</f>
        <v>119.76432</v>
      </c>
      <c r="O8" s="142" t="n">
        <f aca="false">J8*(1+O9)</f>
        <v>117.85488</v>
      </c>
      <c r="P8" s="142" t="n">
        <f aca="false">K8*(1+P9)</f>
        <v>115.73328</v>
      </c>
      <c r="Q8" s="142" t="n">
        <f aca="false">L8*(1+Q9)</f>
        <v>116.36976</v>
      </c>
      <c r="R8" s="143" t="n">
        <f aca="false">SUM(N8:Q8)</f>
        <v>469.72224</v>
      </c>
    </row>
    <row r="9" customFormat="false" ht="12.75" hidden="false" customHeight="false" outlineLevel="0" collapsed="false">
      <c r="A9" s="21" t="s">
        <v>21</v>
      </c>
      <c r="B9" s="144"/>
      <c r="C9" s="145" t="n">
        <f aca="false">C8/B8-1</f>
        <v>2.63722025912839</v>
      </c>
      <c r="D9" s="146" t="n">
        <v>3.619</v>
      </c>
      <c r="E9" s="146" t="n">
        <v>0.704</v>
      </c>
      <c r="F9" s="146" t="n">
        <v>-0.001</v>
      </c>
      <c r="G9" s="146" t="n">
        <v>-0.003</v>
      </c>
      <c r="H9" s="145" t="n">
        <f aca="false">H8/C8-1</f>
        <v>0.433937823834197</v>
      </c>
      <c r="I9" s="147" t="n">
        <v>0.02</v>
      </c>
      <c r="J9" s="147" t="n">
        <v>0.02</v>
      </c>
      <c r="K9" s="147" t="n">
        <v>0.02</v>
      </c>
      <c r="L9" s="147" t="n">
        <v>0.02</v>
      </c>
      <c r="M9" s="145" t="n">
        <f aca="false">M8/H8-1</f>
        <v>0.02</v>
      </c>
      <c r="N9" s="147" t="n">
        <v>0.04</v>
      </c>
      <c r="O9" s="147" t="n">
        <v>0.04</v>
      </c>
      <c r="P9" s="147" t="n">
        <v>0.04</v>
      </c>
      <c r="Q9" s="147" t="n">
        <v>0.04</v>
      </c>
      <c r="R9" s="145" t="n">
        <f aca="false">R8/M8-1</f>
        <v>0.04</v>
      </c>
    </row>
    <row r="10" customFormat="false" ht="12.75" hidden="false" customHeight="false" outlineLevel="0" collapsed="false">
      <c r="A10" s="0" t="s">
        <v>170</v>
      </c>
      <c r="B10" s="139" t="n">
        <v>96.8</v>
      </c>
      <c r="C10" s="139" t="n">
        <v>116.5</v>
      </c>
      <c r="D10" s="140" t="n">
        <v>28.5</v>
      </c>
      <c r="E10" s="140" t="n">
        <v>30.6</v>
      </c>
      <c r="F10" s="140" t="n">
        <v>33.8</v>
      </c>
      <c r="G10" s="140" t="n">
        <v>35.5</v>
      </c>
      <c r="H10" s="141" t="n">
        <f aca="false">SUM(D10:G10)</f>
        <v>128.4</v>
      </c>
      <c r="I10" s="142" t="n">
        <f aca="false">D10*(1+I11)</f>
        <v>31.92</v>
      </c>
      <c r="J10" s="142" t="n">
        <f aca="false">E10*(1+J11)</f>
        <v>33.66</v>
      </c>
      <c r="K10" s="142" t="n">
        <f aca="false">F10*(1+K11)</f>
        <v>37.18</v>
      </c>
      <c r="L10" s="142" t="n">
        <f aca="false">G10*(1+L11)</f>
        <v>39.05</v>
      </c>
      <c r="M10" s="143" t="n">
        <f aca="false">SUM(I10:L10)</f>
        <v>141.81</v>
      </c>
      <c r="N10" s="142" t="n">
        <f aca="false">I10*(1+N11)</f>
        <v>35.71848</v>
      </c>
      <c r="O10" s="142" t="n">
        <f aca="false">J10*(1+O11)</f>
        <v>36.99234</v>
      </c>
      <c r="P10" s="142" t="n">
        <f aca="false">K10*(1+P11)</f>
        <v>40.86082</v>
      </c>
      <c r="Q10" s="142" t="n">
        <f aca="false">L10*(1+Q11)</f>
        <v>42.91595</v>
      </c>
      <c r="R10" s="143" t="n">
        <f aca="false">SUM(N10:Q10)</f>
        <v>156.48759</v>
      </c>
    </row>
    <row r="11" customFormat="false" ht="12.75" hidden="false" customHeight="false" outlineLevel="0" collapsed="false">
      <c r="A11" s="21" t="s">
        <v>21</v>
      </c>
      <c r="B11" s="144"/>
      <c r="C11" s="145" t="n">
        <f aca="false">C10/B10-1</f>
        <v>0.203512396694215</v>
      </c>
      <c r="D11" s="146" t="n">
        <v>-0.19</v>
      </c>
      <c r="E11" s="146" t="n">
        <v>0.159</v>
      </c>
      <c r="F11" s="146" t="n">
        <v>0.245</v>
      </c>
      <c r="G11" s="146" t="n">
        <v>0.273</v>
      </c>
      <c r="H11" s="145" t="n">
        <f aca="false">H10/C10-1</f>
        <v>0.102145922746781</v>
      </c>
      <c r="I11" s="147" t="n">
        <v>0.12</v>
      </c>
      <c r="J11" s="147" t="n">
        <v>0.1</v>
      </c>
      <c r="K11" s="147" t="n">
        <v>0.1</v>
      </c>
      <c r="L11" s="147" t="n">
        <v>0.1</v>
      </c>
      <c r="M11" s="145" t="n">
        <f aca="false">M10/H10-1</f>
        <v>0.104439252336449</v>
      </c>
      <c r="N11" s="147" t="n">
        <f aca="false">I11-0.001</f>
        <v>0.119</v>
      </c>
      <c r="O11" s="147" t="n">
        <f aca="false">J11-0.001</f>
        <v>0.099</v>
      </c>
      <c r="P11" s="147" t="n">
        <f aca="false">K11-0.001</f>
        <v>0.099</v>
      </c>
      <c r="Q11" s="147" t="n">
        <f aca="false">L11-0.001</f>
        <v>0.099</v>
      </c>
      <c r="R11" s="145" t="n">
        <f aca="false">R10/M10-1</f>
        <v>0.103501798180664</v>
      </c>
    </row>
    <row r="12" customFormat="false" ht="12.75" hidden="false" customHeight="false" outlineLevel="0" collapsed="false">
      <c r="A12" s="2" t="s">
        <v>171</v>
      </c>
      <c r="B12" s="8" t="n">
        <f aca="false">B6+B8+B10</f>
        <v>780.5</v>
      </c>
      <c r="C12" s="8" t="n">
        <f aca="false">C6+C8+C10</f>
        <v>1072.5</v>
      </c>
      <c r="D12" s="9" t="n">
        <f aca="false">D6+D8+D10</f>
        <v>312.9</v>
      </c>
      <c r="E12" s="9" t="n">
        <f aca="false">E6+E8+E10</f>
        <v>317.2</v>
      </c>
      <c r="F12" s="9" t="n">
        <f aca="false">F6+F8+F10</f>
        <v>317.3</v>
      </c>
      <c r="G12" s="9" t="n">
        <f aca="false">G6+G8+G10</f>
        <v>323.5</v>
      </c>
      <c r="H12" s="8" t="n">
        <f aca="false">H6+H8+H10</f>
        <v>1270.9</v>
      </c>
      <c r="I12" s="9" t="n">
        <f aca="false">I6+I8+I10</f>
        <v>328.868</v>
      </c>
      <c r="J12" s="9" t="n">
        <f aca="false">J6+J8+J10</f>
        <v>334.767</v>
      </c>
      <c r="K12" s="9" t="n">
        <f aca="false">K6+K8+K10</f>
        <v>335.07</v>
      </c>
      <c r="L12" s="9" t="n">
        <f aca="false">L6+L8+L10</f>
        <v>341.725</v>
      </c>
      <c r="M12" s="8" t="n">
        <f aca="false">M6+M8+M10</f>
        <v>1340.43</v>
      </c>
      <c r="N12" s="9" t="n">
        <f aca="false">N6+N8+N10</f>
        <v>347.99841</v>
      </c>
      <c r="O12" s="9" t="n">
        <f aca="false">O6+O8+O10</f>
        <v>355.589385</v>
      </c>
      <c r="P12" s="9" t="n">
        <f aca="false">P6+P8+P10</f>
        <v>356.078052</v>
      </c>
      <c r="Q12" s="9" t="n">
        <f aca="false">Q6+Q8+Q10</f>
        <v>363.230599</v>
      </c>
      <c r="R12" s="8" t="n">
        <f aca="false">R6+R8+R10</f>
        <v>1422.896446</v>
      </c>
    </row>
    <row r="13" customFormat="false" ht="12.75" hidden="false" customHeight="false" outlineLevel="0" collapsed="false">
      <c r="A13" s="21" t="s">
        <v>21</v>
      </c>
      <c r="B13" s="144"/>
      <c r="C13" s="144"/>
      <c r="D13" s="21"/>
      <c r="E13" s="21"/>
      <c r="F13" s="21"/>
      <c r="G13" s="21"/>
      <c r="H13" s="145" t="n">
        <f aca="false">H12/C12-1</f>
        <v>0.184988344988345</v>
      </c>
      <c r="I13" s="21"/>
      <c r="J13" s="21"/>
      <c r="K13" s="21"/>
      <c r="L13" s="21"/>
      <c r="M13" s="145" t="n">
        <f aca="false">M12/H12-1</f>
        <v>0.0547092611535132</v>
      </c>
      <c r="N13" s="21"/>
      <c r="O13" s="21"/>
      <c r="P13" s="21"/>
      <c r="Q13" s="21"/>
      <c r="R13" s="145" t="n">
        <f aca="false">R12/M12-1</f>
        <v>0.0615223816238073</v>
      </c>
    </row>
    <row r="14" customFormat="false" ht="12.75" hidden="false" customHeight="false" outlineLevel="0" collapsed="false">
      <c r="B14" s="141"/>
      <c r="C14" s="141"/>
      <c r="H14" s="141"/>
      <c r="M14" s="141"/>
      <c r="R14" s="141"/>
    </row>
    <row r="15" customFormat="false" ht="15.75" hidden="false" customHeight="false" outlineLevel="0" collapsed="false">
      <c r="A15" s="138" t="s">
        <v>172</v>
      </c>
      <c r="B15" s="141"/>
      <c r="C15" s="141"/>
      <c r="H15" s="141"/>
      <c r="M15" s="141"/>
      <c r="R15" s="141"/>
    </row>
    <row r="16" customFormat="false" ht="12.75" hidden="false" customHeight="false" outlineLevel="0" collapsed="false">
      <c r="A16" s="0" t="s">
        <v>173</v>
      </c>
      <c r="B16" s="139" t="n">
        <v>495</v>
      </c>
      <c r="C16" s="139" t="n">
        <v>524.6</v>
      </c>
      <c r="D16" s="140" t="n">
        <v>137.4</v>
      </c>
      <c r="E16" s="140" t="n">
        <v>138.6</v>
      </c>
      <c r="F16" s="140" t="n">
        <v>138.2</v>
      </c>
      <c r="G16" s="140" t="n">
        <v>139.9</v>
      </c>
      <c r="H16" s="141" t="n">
        <f aca="false">SUM(D16:G16)</f>
        <v>554.1</v>
      </c>
      <c r="I16" s="142" t="n">
        <f aca="false">D16*(1+I17)</f>
        <v>144.957</v>
      </c>
      <c r="J16" s="142" t="n">
        <f aca="false">E16*(1+J17)</f>
        <v>146.223</v>
      </c>
      <c r="K16" s="142" t="n">
        <f aca="false">F16*(1+K17)</f>
        <v>145.801</v>
      </c>
      <c r="L16" s="142" t="n">
        <f aca="false">G16*(1+L17)</f>
        <v>147.5945</v>
      </c>
      <c r="M16" s="143" t="n">
        <f aca="false">SUM(I16:L16)</f>
        <v>584.5755</v>
      </c>
      <c r="N16" s="142" t="n">
        <f aca="false">I16*(1+N17)</f>
        <v>152.784678</v>
      </c>
      <c r="O16" s="142" t="n">
        <f aca="false">J16*(1+O17)</f>
        <v>154.119042</v>
      </c>
      <c r="P16" s="142" t="n">
        <f aca="false">K16*(1+P17)</f>
        <v>153.674254</v>
      </c>
      <c r="Q16" s="142" t="n">
        <f aca="false">L16*(1+Q17)</f>
        <v>155.564603</v>
      </c>
      <c r="R16" s="143" t="n">
        <f aca="false">SUM(N16:Q16)</f>
        <v>616.142577</v>
      </c>
    </row>
    <row r="17" customFormat="false" ht="12.75" hidden="false" customHeight="false" outlineLevel="0" collapsed="false">
      <c r="A17" s="21" t="s">
        <v>21</v>
      </c>
      <c r="B17" s="144"/>
      <c r="C17" s="145" t="n">
        <f aca="false">C16/B16-1</f>
        <v>0.0597979797979797</v>
      </c>
      <c r="D17" s="146" t="n">
        <v>0.052</v>
      </c>
      <c r="E17" s="146" t="n">
        <v>0.06</v>
      </c>
      <c r="F17" s="146" t="n">
        <v>0.054</v>
      </c>
      <c r="G17" s="146" t="n">
        <v>0.059</v>
      </c>
      <c r="H17" s="145" t="n">
        <f aca="false">H16/C16-1</f>
        <v>0.0562333206252383</v>
      </c>
      <c r="I17" s="147" t="n">
        <v>0.055</v>
      </c>
      <c r="J17" s="147" t="n">
        <v>0.055</v>
      </c>
      <c r="K17" s="147" t="n">
        <v>0.055</v>
      </c>
      <c r="L17" s="147" t="n">
        <v>0.055</v>
      </c>
      <c r="M17" s="145" t="n">
        <f aca="false">M16/H16-1</f>
        <v>0.0549999999999997</v>
      </c>
      <c r="N17" s="147" t="n">
        <f aca="false">I17-0.001</f>
        <v>0.054</v>
      </c>
      <c r="O17" s="147" t="n">
        <f aca="false">J17-0.001</f>
        <v>0.054</v>
      </c>
      <c r="P17" s="147" t="n">
        <f aca="false">K17-0.001</f>
        <v>0.054</v>
      </c>
      <c r="Q17" s="147" t="n">
        <f aca="false">L17-0.001</f>
        <v>0.054</v>
      </c>
      <c r="R17" s="145" t="n">
        <f aca="false">R16/M16-1</f>
        <v>0.0540000000000003</v>
      </c>
    </row>
    <row r="18" customFormat="false" ht="12.75" hidden="false" customHeight="false" outlineLevel="0" collapsed="false">
      <c r="A18" s="0" t="s">
        <v>174</v>
      </c>
      <c r="B18" s="139" t="n">
        <v>155.6</v>
      </c>
      <c r="C18" s="139" t="n">
        <v>163.6</v>
      </c>
      <c r="D18" s="140" t="n">
        <v>42.4</v>
      </c>
      <c r="E18" s="140" t="n">
        <v>42.5</v>
      </c>
      <c r="F18" s="140" t="n">
        <v>42.6</v>
      </c>
      <c r="G18" s="140" t="n">
        <v>42.7</v>
      </c>
      <c r="H18" s="141" t="n">
        <f aca="false">SUM(D18:G18)</f>
        <v>170.2</v>
      </c>
      <c r="I18" s="142" t="n">
        <f aca="false">D18*(1+I19)</f>
        <v>44.4352</v>
      </c>
      <c r="J18" s="142" t="n">
        <f aca="false">E18*(1+J19)</f>
        <v>44.54</v>
      </c>
      <c r="K18" s="142" t="n">
        <f aca="false">F18*(1+K19)</f>
        <v>44.6448</v>
      </c>
      <c r="L18" s="142" t="n">
        <f aca="false">G18*(1+L19)</f>
        <v>44.7496</v>
      </c>
      <c r="M18" s="143" t="n">
        <f aca="false">SUM(I18:L18)</f>
        <v>178.3696</v>
      </c>
      <c r="N18" s="142" t="n">
        <f aca="false">I18*(1+N19)</f>
        <v>46.5236544</v>
      </c>
      <c r="O18" s="142" t="n">
        <f aca="false">J18*(1+O19)</f>
        <v>46.63338</v>
      </c>
      <c r="P18" s="142" t="n">
        <f aca="false">K18*(1+P19)</f>
        <v>46.7431056</v>
      </c>
      <c r="Q18" s="142" t="n">
        <f aca="false">L18*(1+Q19)</f>
        <v>46.8528312</v>
      </c>
      <c r="R18" s="143" t="n">
        <f aca="false">SUM(N18:Q18)</f>
        <v>186.7529712</v>
      </c>
    </row>
    <row r="19" customFormat="false" ht="12.75" hidden="false" customHeight="false" outlineLevel="0" collapsed="false">
      <c r="A19" s="21" t="s">
        <v>21</v>
      </c>
      <c r="B19" s="144"/>
      <c r="C19" s="145" t="n">
        <f aca="false">C18/B18-1</f>
        <v>0.051413881748072</v>
      </c>
      <c r="D19" s="146" t="n">
        <v>0.049</v>
      </c>
      <c r="E19" s="146" t="n">
        <v>0.038</v>
      </c>
      <c r="F19" s="146" t="n">
        <v>0.048</v>
      </c>
      <c r="G19" s="146" t="n">
        <v>0.026</v>
      </c>
      <c r="H19" s="145" t="n">
        <f aca="false">H18/C18-1</f>
        <v>0.0403422982885084</v>
      </c>
      <c r="I19" s="147" t="n">
        <v>0.048</v>
      </c>
      <c r="J19" s="147" t="n">
        <v>0.048</v>
      </c>
      <c r="K19" s="147" t="n">
        <v>0.048</v>
      </c>
      <c r="L19" s="147" t="n">
        <v>0.048</v>
      </c>
      <c r="M19" s="145" t="n">
        <f aca="false">M18/H18-1</f>
        <v>0.0480000000000003</v>
      </c>
      <c r="N19" s="147" t="n">
        <f aca="false">I19-0.001</f>
        <v>0.047</v>
      </c>
      <c r="O19" s="147" t="n">
        <f aca="false">J19-0.001</f>
        <v>0.047</v>
      </c>
      <c r="P19" s="147" t="n">
        <f aca="false">K19-0.001</f>
        <v>0.047</v>
      </c>
      <c r="Q19" s="147" t="n">
        <f aca="false">L19-0.001</f>
        <v>0.047</v>
      </c>
      <c r="R19" s="145" t="n">
        <f aca="false">R18/M18-1</f>
        <v>0.0469999999999999</v>
      </c>
    </row>
    <row r="20" customFormat="false" ht="12.75" hidden="false" customHeight="false" outlineLevel="0" collapsed="false">
      <c r="A20" s="2" t="s">
        <v>175</v>
      </c>
      <c r="B20" s="8" t="n">
        <f aca="false">B16+B18</f>
        <v>650.6</v>
      </c>
      <c r="C20" s="8" t="n">
        <f aca="false">C16+C18</f>
        <v>688.2</v>
      </c>
      <c r="D20" s="9" t="n">
        <f aca="false">D16+D18</f>
        <v>179.8</v>
      </c>
      <c r="E20" s="9" t="n">
        <f aca="false">E16+E18</f>
        <v>181.1</v>
      </c>
      <c r="F20" s="9" t="n">
        <f aca="false">F16+F18</f>
        <v>180.8</v>
      </c>
      <c r="G20" s="9" t="n">
        <f aca="false">G16+G18</f>
        <v>182.6</v>
      </c>
      <c r="H20" s="8" t="n">
        <f aca="false">H16+H18</f>
        <v>724.3</v>
      </c>
      <c r="I20" s="9" t="n">
        <f aca="false">I16+I18</f>
        <v>189.3922</v>
      </c>
      <c r="J20" s="9" t="n">
        <f aca="false">J16+J18</f>
        <v>190.763</v>
      </c>
      <c r="K20" s="9" t="n">
        <f aca="false">K16+K18</f>
        <v>190.4458</v>
      </c>
      <c r="L20" s="9" t="n">
        <f aca="false">L16+L18</f>
        <v>192.3441</v>
      </c>
      <c r="M20" s="8" t="n">
        <f aca="false">M16+M18</f>
        <v>762.9451</v>
      </c>
      <c r="N20" s="9" t="n">
        <f aca="false">N16+N18</f>
        <v>199.3083324</v>
      </c>
      <c r="O20" s="9" t="n">
        <f aca="false">O16+O18</f>
        <v>200.752422</v>
      </c>
      <c r="P20" s="9" t="n">
        <f aca="false">P16+P18</f>
        <v>200.4173596</v>
      </c>
      <c r="Q20" s="9" t="n">
        <f aca="false">Q16+Q18</f>
        <v>202.4174342</v>
      </c>
      <c r="R20" s="8" t="n">
        <f aca="false">R16+R18</f>
        <v>802.8955482</v>
      </c>
    </row>
    <row r="21" customFormat="false" ht="12.75" hidden="false" customHeight="false" outlineLevel="0" collapsed="false">
      <c r="A21" s="21" t="s">
        <v>21</v>
      </c>
      <c r="B21" s="144"/>
      <c r="C21" s="144"/>
      <c r="D21" s="21"/>
      <c r="E21" s="21"/>
      <c r="F21" s="21"/>
      <c r="G21" s="21"/>
      <c r="H21" s="145" t="n">
        <f aca="false">H20/C20-1</f>
        <v>0.0524556814879393</v>
      </c>
      <c r="I21" s="21"/>
      <c r="J21" s="21"/>
      <c r="K21" s="21"/>
      <c r="L21" s="21"/>
      <c r="M21" s="145" t="n">
        <f aca="false">M20/H20-1</f>
        <v>0.0533551014772884</v>
      </c>
      <c r="N21" s="21"/>
      <c r="O21" s="21"/>
      <c r="P21" s="21"/>
      <c r="Q21" s="21"/>
      <c r="R21" s="145" t="n">
        <f aca="false">R20/M20-1</f>
        <v>0.0523634638979924</v>
      </c>
    </row>
    <row r="22" customFormat="false" ht="12.75" hidden="false" customHeight="false" outlineLevel="0" collapsed="false">
      <c r="B22" s="141"/>
      <c r="C22" s="141"/>
      <c r="H22" s="141"/>
      <c r="M22" s="141"/>
      <c r="R22" s="141"/>
    </row>
    <row r="23" customFormat="false" ht="12.75" hidden="false" customHeight="false" outlineLevel="0" collapsed="false">
      <c r="A23" s="2" t="s">
        <v>176</v>
      </c>
      <c r="B23" s="8" t="n">
        <f aca="false">B12+B20</f>
        <v>1431.1</v>
      </c>
      <c r="C23" s="8" t="n">
        <f aca="false">C12+C20</f>
        <v>1760.7</v>
      </c>
      <c r="D23" s="9" t="n">
        <f aca="false">D12+D20</f>
        <v>492.7</v>
      </c>
      <c r="E23" s="9" t="n">
        <f aca="false">E12+E20</f>
        <v>498.3</v>
      </c>
      <c r="F23" s="9" t="n">
        <f aca="false">F12+F20</f>
        <v>498.1</v>
      </c>
      <c r="G23" s="9" t="n">
        <f aca="false">G12+G20</f>
        <v>506.1</v>
      </c>
      <c r="H23" s="8" t="n">
        <f aca="false">H12+H20</f>
        <v>1995.2</v>
      </c>
      <c r="I23" s="9" t="n">
        <f aca="false">I12+I20</f>
        <v>518.2602</v>
      </c>
      <c r="J23" s="9" t="n">
        <f aca="false">J12+J20</f>
        <v>525.53</v>
      </c>
      <c r="K23" s="9" t="n">
        <f aca="false">K12+K20</f>
        <v>525.5158</v>
      </c>
      <c r="L23" s="9" t="n">
        <f aca="false">L12+L20</f>
        <v>534.0691</v>
      </c>
      <c r="M23" s="8" t="n">
        <f aca="false">M12+M20</f>
        <v>2103.3751</v>
      </c>
      <c r="N23" s="9" t="n">
        <f aca="false">N12+N20</f>
        <v>547.3067424</v>
      </c>
      <c r="O23" s="9" t="n">
        <f aca="false">O12+O20</f>
        <v>556.341807</v>
      </c>
      <c r="P23" s="9" t="n">
        <f aca="false">P12+P20</f>
        <v>556.4954116</v>
      </c>
      <c r="Q23" s="9" t="n">
        <f aca="false">Q12+Q20</f>
        <v>565.6480332</v>
      </c>
      <c r="R23" s="8" t="n">
        <f aca="false">R12+R20</f>
        <v>2225.7919942</v>
      </c>
    </row>
    <row r="24" customFormat="false" ht="12.75" hidden="false" customHeight="false" outlineLevel="0" collapsed="false">
      <c r="A24" s="21" t="s">
        <v>177</v>
      </c>
      <c r="B24" s="148" t="n">
        <f aca="false">B23='P&amp;L'!B6</f>
        <v>1</v>
      </c>
      <c r="C24" s="148" t="n">
        <f aca="false">C23='P&amp;L'!C6</f>
        <v>1</v>
      </c>
      <c r="D24" s="21" t="n">
        <f aca="false">D23='P&amp;L'!D6</f>
        <v>1</v>
      </c>
      <c r="E24" s="21" t="n">
        <f aca="false">E23='P&amp;L'!E6</f>
        <v>1</v>
      </c>
      <c r="F24" s="21" t="n">
        <f aca="false">F23='P&amp;L'!F6</f>
        <v>1</v>
      </c>
      <c r="G24" s="21" t="n">
        <f aca="false">G23='P&amp;L'!G6</f>
        <v>1</v>
      </c>
      <c r="H24" s="148" t="n">
        <f aca="false">H23='P&amp;L'!H6</f>
        <v>1</v>
      </c>
      <c r="I24" s="21" t="n">
        <f aca="false">I23='P&amp;L'!I6</f>
        <v>1</v>
      </c>
      <c r="J24" s="21" t="n">
        <f aca="false">J23='P&amp;L'!J6</f>
        <v>1</v>
      </c>
      <c r="K24" s="21" t="n">
        <f aca="false">K23='P&amp;L'!K6</f>
        <v>1</v>
      </c>
      <c r="L24" s="21" t="n">
        <f aca="false">L23='P&amp;L'!L6</f>
        <v>1</v>
      </c>
      <c r="M24" s="148" t="n">
        <f aca="false">M23='P&amp;L'!M6</f>
        <v>1</v>
      </c>
      <c r="N24" s="21" t="n">
        <f aca="false">N23='P&amp;L'!N6</f>
        <v>1</v>
      </c>
      <c r="O24" s="21" t="n">
        <f aca="false">O23='P&amp;L'!O6</f>
        <v>1</v>
      </c>
      <c r="P24" s="21" t="n">
        <f aca="false">P23='P&amp;L'!P6</f>
        <v>1</v>
      </c>
      <c r="Q24" s="21" t="n">
        <f aca="false">Q23='P&amp;L'!Q6</f>
        <v>1</v>
      </c>
      <c r="R24" s="148" t="n">
        <f aca="false">R23='P&amp;L'!R6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E36" activePane="bottomRight" state="frozen"/>
      <selection pane="topLeft" activeCell="A1" activeCellId="0" sqref="A1"/>
      <selection pane="topRight" activeCell="E1" activeCellId="0" sqref="E1"/>
      <selection pane="bottomLeft" activeCell="A36" activeCellId="0" sqref="A36"/>
      <selection pane="bottomRight" activeCell="I49" activeCellId="0" sqref="I49"/>
    </sheetView>
  </sheetViews>
  <sheetFormatPr defaultRowHeight="12.75"/>
  <cols>
    <col collapsed="false" hidden="false" max="1" min="1" style="0" width="60.7551020408163"/>
    <col collapsed="false" hidden="true" max="2" min="2" style="0" width="0"/>
    <col collapsed="false" hidden="false" max="18" min="3" style="0" width="6.77551020408163"/>
    <col collapsed="false" hidden="false" max="1025" min="19" style="0" width="8.44387755102041"/>
  </cols>
  <sheetData>
    <row r="1" customFormat="false" ht="18" hidden="false" customHeight="false" outlineLevel="0" collapsed="false">
      <c r="A1" s="1" t="s">
        <v>0</v>
      </c>
      <c r="B1" s="106"/>
      <c r="C1" s="106"/>
      <c r="D1" s="107"/>
      <c r="E1" s="107"/>
      <c r="H1" s="108"/>
      <c r="I1" s="64"/>
      <c r="J1" s="64"/>
      <c r="K1" s="62"/>
      <c r="L1" s="62"/>
      <c r="M1" s="62"/>
      <c r="N1" s="62"/>
      <c r="O1" s="62"/>
      <c r="P1" s="62"/>
      <c r="Q1" s="62"/>
      <c r="R1" s="62"/>
    </row>
    <row r="2" customFormat="false" ht="15" hidden="false" customHeight="false" outlineLevel="0" collapsed="false">
      <c r="A2" s="63" t="s">
        <v>178</v>
      </c>
      <c r="B2" s="106"/>
      <c r="C2" s="106"/>
      <c r="D2" s="107"/>
      <c r="E2" s="107"/>
      <c r="H2" s="108"/>
      <c r="I2" s="64"/>
      <c r="J2" s="64"/>
      <c r="K2" s="62"/>
      <c r="L2" s="62"/>
      <c r="M2" s="62"/>
      <c r="N2" s="62"/>
      <c r="O2" s="62"/>
      <c r="P2" s="62"/>
      <c r="Q2" s="62"/>
      <c r="R2" s="62"/>
    </row>
    <row r="3" customFormat="false" ht="15" hidden="false" customHeight="false" outlineLevel="0" collapsed="false">
      <c r="A3" s="109" t="str">
        <f aca="false">'P&amp;L'!A5</f>
        <v>(in $mn, except per share)</v>
      </c>
      <c r="B3" s="106"/>
      <c r="C3" s="106"/>
      <c r="D3" s="107"/>
      <c r="E3" s="107"/>
      <c r="H3" s="108"/>
      <c r="I3" s="64"/>
      <c r="J3" s="64"/>
      <c r="K3" s="62"/>
      <c r="L3" s="62"/>
      <c r="M3" s="62"/>
      <c r="N3" s="62"/>
      <c r="O3" s="62"/>
      <c r="P3" s="62"/>
      <c r="Q3" s="62"/>
      <c r="R3" s="62"/>
    </row>
    <row r="4" customFormat="false" ht="15" hidden="false" customHeight="false" outlineLevel="0" collapsed="false">
      <c r="A4" s="109"/>
      <c r="B4" s="106"/>
      <c r="C4" s="106"/>
      <c r="D4" s="107"/>
      <c r="E4" s="107"/>
      <c r="H4" s="108"/>
      <c r="I4" s="64"/>
      <c r="J4" s="64"/>
      <c r="K4" s="62"/>
      <c r="L4" s="62"/>
      <c r="M4" s="62"/>
      <c r="N4" s="62"/>
      <c r="O4" s="62"/>
      <c r="P4" s="62"/>
      <c r="Q4" s="62"/>
      <c r="R4" s="62"/>
    </row>
    <row r="5" customFormat="false" ht="15.75" hidden="false" customHeight="false" outlineLevel="0" collapsed="false">
      <c r="A5" s="138" t="s">
        <v>179</v>
      </c>
      <c r="B5" s="149" t="str">
        <f aca="false">'P&amp;L'!B5</f>
        <v>2014A</v>
      </c>
      <c r="C5" s="149" t="str">
        <f aca="false">'P&amp;L'!C5</f>
        <v>2015A</v>
      </c>
      <c r="D5" s="150" t="str">
        <f aca="false">'P&amp;L'!D5</f>
        <v>1Q16A</v>
      </c>
      <c r="E5" s="150" t="str">
        <f aca="false">'P&amp;L'!E5</f>
        <v>2Q16A</v>
      </c>
      <c r="F5" s="150" t="str">
        <f aca="false">'P&amp;L'!F5</f>
        <v>3Q16A</v>
      </c>
      <c r="G5" s="150" t="str">
        <f aca="false">'P&amp;L'!G5</f>
        <v>4Q16A</v>
      </c>
      <c r="H5" s="149" t="str">
        <f aca="false">'P&amp;L'!H5</f>
        <v>2016A</v>
      </c>
      <c r="I5" s="150" t="str">
        <f aca="false">'P&amp;L'!I5</f>
        <v>1Q17E</v>
      </c>
      <c r="J5" s="150" t="str">
        <f aca="false">'P&amp;L'!J5</f>
        <v>2Q17E</v>
      </c>
      <c r="K5" s="150" t="str">
        <f aca="false">'P&amp;L'!K5</f>
        <v>3Q17E</v>
      </c>
      <c r="L5" s="150" t="str">
        <f aca="false">'P&amp;L'!L5</f>
        <v>4Q17E</v>
      </c>
      <c r="M5" s="149" t="str">
        <f aca="false">'P&amp;L'!M5</f>
        <v>2017E</v>
      </c>
      <c r="N5" s="150" t="str">
        <f aca="false">'P&amp;L'!N5</f>
        <v>1Q18E</v>
      </c>
      <c r="O5" s="150" t="str">
        <f aca="false">'P&amp;L'!O5</f>
        <v>2Q18E</v>
      </c>
      <c r="P5" s="150" t="str">
        <f aca="false">'P&amp;L'!P5</f>
        <v>3Q18E</v>
      </c>
      <c r="Q5" s="150" t="str">
        <f aca="false">'P&amp;L'!Q5</f>
        <v>4Q18E</v>
      </c>
      <c r="R5" s="149" t="str">
        <f aca="false">'P&amp;L'!R5</f>
        <v>2018E</v>
      </c>
    </row>
    <row r="6" customFormat="false" ht="12.75" hidden="false" customHeight="false" outlineLevel="0" collapsed="false">
      <c r="A6" s="0" t="s">
        <v>180</v>
      </c>
      <c r="B6" s="52" t="s">
        <v>181</v>
      </c>
      <c r="C6" s="151" t="n">
        <v>870</v>
      </c>
      <c r="D6" s="152" t="n">
        <v>705</v>
      </c>
      <c r="E6" s="153" t="n">
        <v>0</v>
      </c>
      <c r="F6" s="153" t="n">
        <v>0</v>
      </c>
      <c r="G6" s="154" t="n">
        <f aca="false">H6</f>
        <v>100</v>
      </c>
      <c r="H6" s="151" t="n">
        <v>100</v>
      </c>
      <c r="I6" s="155" t="n">
        <f aca="false">H6-70</f>
        <v>30</v>
      </c>
      <c r="J6" s="156" t="n">
        <f aca="false">I6</f>
        <v>30</v>
      </c>
      <c r="K6" s="156" t="n">
        <f aca="false">J6</f>
        <v>30</v>
      </c>
      <c r="L6" s="156" t="n">
        <f aca="false">K6</f>
        <v>30</v>
      </c>
      <c r="M6" s="52" t="n">
        <f aca="false">L6</f>
        <v>30</v>
      </c>
      <c r="N6" s="157" t="n">
        <f aca="false">M6</f>
        <v>30</v>
      </c>
      <c r="O6" s="157" t="n">
        <f aca="false">N6</f>
        <v>30</v>
      </c>
      <c r="P6" s="157" t="n">
        <f aca="false">O6</f>
        <v>30</v>
      </c>
      <c r="Q6" s="157" t="n">
        <f aca="false">P6</f>
        <v>30</v>
      </c>
      <c r="R6" s="52" t="n">
        <f aca="false">Q6</f>
        <v>30</v>
      </c>
    </row>
    <row r="7" customFormat="false" ht="12.75" hidden="false" customHeight="false" outlineLevel="0" collapsed="false">
      <c r="A7" s="0" t="s">
        <v>182</v>
      </c>
      <c r="B7" s="52" t="s">
        <v>181</v>
      </c>
      <c r="C7" s="151" t="n">
        <v>4.8</v>
      </c>
      <c r="D7" s="152" t="n">
        <v>4.143</v>
      </c>
      <c r="E7" s="153" t="n">
        <v>2.256</v>
      </c>
      <c r="F7" s="153" t="n">
        <v>6.899</v>
      </c>
      <c r="G7" s="154" t="n">
        <f aca="false">H7</f>
        <v>6.8</v>
      </c>
      <c r="H7" s="151" t="n">
        <v>6.8</v>
      </c>
      <c r="I7" s="156" t="n">
        <f aca="false">H7</f>
        <v>6.8</v>
      </c>
      <c r="J7" s="156" t="n">
        <f aca="false">I7</f>
        <v>6.8</v>
      </c>
      <c r="K7" s="156" t="n">
        <f aca="false">J7</f>
        <v>6.8</v>
      </c>
      <c r="L7" s="156" t="n">
        <f aca="false">K7</f>
        <v>6.8</v>
      </c>
      <c r="M7" s="52" t="n">
        <f aca="false">L7</f>
        <v>6.8</v>
      </c>
      <c r="N7" s="157" t="n">
        <f aca="false">M7</f>
        <v>6.8</v>
      </c>
      <c r="O7" s="157" t="n">
        <f aca="false">N7</f>
        <v>6.8</v>
      </c>
      <c r="P7" s="157" t="n">
        <f aca="false">O7</f>
        <v>6.8</v>
      </c>
      <c r="Q7" s="157" t="n">
        <f aca="false">P7</f>
        <v>6.8</v>
      </c>
      <c r="R7" s="52" t="n">
        <f aca="false">Q7</f>
        <v>6.8</v>
      </c>
    </row>
    <row r="8" customFormat="false" ht="12.75" hidden="false" customHeight="false" outlineLevel="0" collapsed="false">
      <c r="A8" s="158" t="s">
        <v>183</v>
      </c>
      <c r="B8" s="159" t="s">
        <v>181</v>
      </c>
      <c r="C8" s="160" t="n">
        <f aca="false">C6+C7</f>
        <v>874.8</v>
      </c>
      <c r="D8" s="161" t="n">
        <f aca="false">D6+D7</f>
        <v>709.143</v>
      </c>
      <c r="E8" s="162" t="n">
        <f aca="false">E6+E7</f>
        <v>2.256</v>
      </c>
      <c r="F8" s="162" t="n">
        <f aca="false">F6+F7</f>
        <v>6.899</v>
      </c>
      <c r="G8" s="163" t="n">
        <f aca="false">G6+G7</f>
        <v>106.8</v>
      </c>
      <c r="H8" s="160" t="n">
        <f aca="false">H6+H7</f>
        <v>106.8</v>
      </c>
      <c r="I8" s="164" t="n">
        <f aca="false">I6+I7</f>
        <v>36.8</v>
      </c>
      <c r="J8" s="164" t="n">
        <f aca="false">J6+J7</f>
        <v>36.8</v>
      </c>
      <c r="K8" s="164" t="n">
        <f aca="false">K6+K7</f>
        <v>36.8</v>
      </c>
      <c r="L8" s="164" t="n">
        <f aca="false">L6+L7</f>
        <v>36.8</v>
      </c>
      <c r="M8" s="165" t="n">
        <f aca="false">M6+M7</f>
        <v>36.8</v>
      </c>
      <c r="N8" s="164" t="n">
        <f aca="false">N6+N7</f>
        <v>36.8</v>
      </c>
      <c r="O8" s="164" t="n">
        <f aca="false">O6+O7</f>
        <v>36.8</v>
      </c>
      <c r="P8" s="164" t="n">
        <f aca="false">P6+P7</f>
        <v>36.8</v>
      </c>
      <c r="Q8" s="164" t="n">
        <f aca="false">Q6+Q7</f>
        <v>36.8</v>
      </c>
      <c r="R8" s="165" t="n">
        <f aca="false">R6+R7</f>
        <v>36.8</v>
      </c>
    </row>
    <row r="9" customFormat="false" ht="12.75" hidden="false" customHeight="false" outlineLevel="0" collapsed="false">
      <c r="B9" s="52"/>
      <c r="C9" s="151"/>
      <c r="D9" s="152"/>
      <c r="E9" s="153"/>
      <c r="F9" s="153"/>
      <c r="G9" s="154"/>
      <c r="H9" s="151"/>
      <c r="I9" s="157"/>
      <c r="J9" s="157"/>
      <c r="K9" s="157"/>
      <c r="L9" s="157"/>
      <c r="M9" s="52"/>
      <c r="N9" s="157"/>
      <c r="O9" s="157"/>
      <c r="P9" s="157"/>
      <c r="Q9" s="157"/>
      <c r="R9" s="52"/>
    </row>
    <row r="10" customFormat="false" ht="15.75" hidden="false" customHeight="false" outlineLevel="0" collapsed="false">
      <c r="A10" s="138" t="s">
        <v>184</v>
      </c>
      <c r="B10" s="52"/>
      <c r="C10" s="151"/>
      <c r="D10" s="152"/>
      <c r="E10" s="153"/>
      <c r="F10" s="153"/>
      <c r="G10" s="154"/>
      <c r="H10" s="151"/>
      <c r="I10" s="157"/>
      <c r="J10" s="157"/>
      <c r="K10" s="157"/>
      <c r="L10" s="157"/>
      <c r="M10" s="52"/>
      <c r="N10" s="157"/>
      <c r="O10" s="157"/>
      <c r="P10" s="157"/>
      <c r="Q10" s="157"/>
      <c r="R10" s="52"/>
    </row>
    <row r="11" customFormat="false" ht="12.75" hidden="false" customHeight="false" outlineLevel="0" collapsed="false">
      <c r="A11" s="0" t="s">
        <v>185</v>
      </c>
      <c r="B11" s="52" t="s">
        <v>181</v>
      </c>
      <c r="C11" s="151" t="n">
        <v>888.4</v>
      </c>
      <c r="D11" s="152" t="n">
        <v>888.691</v>
      </c>
      <c r="E11" s="153" t="n">
        <v>889.001</v>
      </c>
      <c r="F11" s="153" t="n">
        <v>889.311</v>
      </c>
      <c r="G11" s="154" t="n">
        <f aca="false">H11</f>
        <v>889.6</v>
      </c>
      <c r="H11" s="151" t="n">
        <v>889.6</v>
      </c>
      <c r="I11" s="156" t="n">
        <f aca="false">H11</f>
        <v>889.6</v>
      </c>
      <c r="J11" s="156" t="n">
        <f aca="false">I11</f>
        <v>889.6</v>
      </c>
      <c r="K11" s="156" t="n">
        <f aca="false">J11</f>
        <v>889.6</v>
      </c>
      <c r="L11" s="156" t="n">
        <f aca="false">K11</f>
        <v>889.6</v>
      </c>
      <c r="M11" s="52" t="n">
        <f aca="false">L11</f>
        <v>889.6</v>
      </c>
      <c r="N11" s="157" t="n">
        <f aca="false">M11</f>
        <v>889.6</v>
      </c>
      <c r="O11" s="157" t="n">
        <f aca="false">N11</f>
        <v>889.6</v>
      </c>
      <c r="P11" s="157" t="n">
        <f aca="false">O11</f>
        <v>889.6</v>
      </c>
      <c r="Q11" s="157" t="n">
        <f aca="false">P11</f>
        <v>889.6</v>
      </c>
      <c r="R11" s="52" t="n">
        <f aca="false">Q11</f>
        <v>889.6</v>
      </c>
    </row>
    <row r="12" customFormat="false" ht="12.75" hidden="false" customHeight="false" outlineLevel="0" collapsed="false">
      <c r="A12" s="0" t="s">
        <v>186</v>
      </c>
      <c r="B12" s="52" t="s">
        <v>181</v>
      </c>
      <c r="C12" s="151" t="n">
        <v>344.8</v>
      </c>
      <c r="D12" s="152" t="n">
        <v>344.818</v>
      </c>
      <c r="E12" s="153" t="n">
        <v>344.862</v>
      </c>
      <c r="F12" s="153" t="n">
        <v>344.906</v>
      </c>
      <c r="G12" s="154" t="n">
        <f aca="false">H12</f>
        <v>345</v>
      </c>
      <c r="H12" s="151" t="n">
        <v>345</v>
      </c>
      <c r="I12" s="156" t="n">
        <f aca="false">H12</f>
        <v>345</v>
      </c>
      <c r="J12" s="156" t="n">
        <f aca="false">I12</f>
        <v>345</v>
      </c>
      <c r="K12" s="156" t="n">
        <f aca="false">J12</f>
        <v>345</v>
      </c>
      <c r="L12" s="156" t="n">
        <f aca="false">K12</f>
        <v>345</v>
      </c>
      <c r="M12" s="52" t="n">
        <f aca="false">L12</f>
        <v>345</v>
      </c>
      <c r="N12" s="157" t="n">
        <f aca="false">M12</f>
        <v>345</v>
      </c>
      <c r="O12" s="157" t="n">
        <f aca="false">N12</f>
        <v>345</v>
      </c>
      <c r="P12" s="157" t="n">
        <f aca="false">O12</f>
        <v>345</v>
      </c>
      <c r="Q12" s="157" t="n">
        <f aca="false">P12</f>
        <v>345</v>
      </c>
      <c r="R12" s="52" t="n">
        <f aca="false">Q12</f>
        <v>345</v>
      </c>
    </row>
    <row r="13" customFormat="false" ht="12.75" hidden="false" customHeight="false" outlineLevel="0" collapsed="false">
      <c r="A13" s="0" t="s">
        <v>187</v>
      </c>
      <c r="B13" s="52" t="s">
        <v>181</v>
      </c>
      <c r="C13" s="151" t="n">
        <v>345.9</v>
      </c>
      <c r="D13" s="152" t="n">
        <v>346.037</v>
      </c>
      <c r="E13" s="153" t="n">
        <v>346.191</v>
      </c>
      <c r="F13" s="153" t="n">
        <v>346.345</v>
      </c>
      <c r="G13" s="154" t="n">
        <f aca="false">H13</f>
        <v>346.5</v>
      </c>
      <c r="H13" s="151" t="n">
        <v>346.5</v>
      </c>
      <c r="I13" s="156" t="n">
        <f aca="false">H13</f>
        <v>346.5</v>
      </c>
      <c r="J13" s="156" t="n">
        <f aca="false">I13</f>
        <v>346.5</v>
      </c>
      <c r="K13" s="156" t="n">
        <f aca="false">J13</f>
        <v>346.5</v>
      </c>
      <c r="L13" s="156" t="n">
        <f aca="false">K13</f>
        <v>346.5</v>
      </c>
      <c r="M13" s="52" t="n">
        <f aca="false">L13</f>
        <v>346.5</v>
      </c>
      <c r="N13" s="157" t="n">
        <f aca="false">M13</f>
        <v>346.5</v>
      </c>
      <c r="O13" s="157" t="n">
        <f aca="false">N13</f>
        <v>346.5</v>
      </c>
      <c r="P13" s="157" t="n">
        <f aca="false">O13</f>
        <v>346.5</v>
      </c>
      <c r="Q13" s="157" t="n">
        <f aca="false">P13</f>
        <v>346.5</v>
      </c>
      <c r="R13" s="52" t="n">
        <f aca="false">Q13</f>
        <v>346.5</v>
      </c>
    </row>
    <row r="14" customFormat="false" ht="12.75" hidden="false" customHeight="false" outlineLevel="0" collapsed="false">
      <c r="A14" s="0" t="s">
        <v>188</v>
      </c>
      <c r="B14" s="52" t="s">
        <v>181</v>
      </c>
      <c r="C14" s="151" t="n">
        <v>248</v>
      </c>
      <c r="D14" s="152" t="n">
        <v>248.164</v>
      </c>
      <c r="E14" s="153" t="n">
        <v>248.33</v>
      </c>
      <c r="F14" s="153" t="n">
        <v>248.496</v>
      </c>
      <c r="G14" s="154" t="n">
        <f aca="false">H14</f>
        <v>248.6</v>
      </c>
      <c r="H14" s="151" t="n">
        <v>248.6</v>
      </c>
      <c r="I14" s="156" t="n">
        <f aca="false">H14</f>
        <v>248.6</v>
      </c>
      <c r="J14" s="156" t="n">
        <f aca="false">I14</f>
        <v>248.6</v>
      </c>
      <c r="K14" s="156" t="n">
        <f aca="false">J14</f>
        <v>248.6</v>
      </c>
      <c r="L14" s="156" t="n">
        <f aca="false">K14</f>
        <v>248.6</v>
      </c>
      <c r="M14" s="52" t="n">
        <f aca="false">L14</f>
        <v>248.6</v>
      </c>
      <c r="N14" s="157" t="n">
        <f aca="false">M14</f>
        <v>248.6</v>
      </c>
      <c r="O14" s="157" t="n">
        <f aca="false">N14</f>
        <v>248.6</v>
      </c>
      <c r="P14" s="157" t="n">
        <f aca="false">O14</f>
        <v>248.6</v>
      </c>
      <c r="Q14" s="157" t="n">
        <f aca="false">P14</f>
        <v>248.6</v>
      </c>
      <c r="R14" s="52" t="n">
        <f aca="false">Q14</f>
        <v>248.6</v>
      </c>
    </row>
    <row r="15" customFormat="false" ht="12.75" hidden="false" customHeight="false" outlineLevel="0" collapsed="false">
      <c r="A15" s="0" t="s">
        <v>189</v>
      </c>
      <c r="B15" s="52" t="s">
        <v>181</v>
      </c>
      <c r="C15" s="151" t="n">
        <v>447.1</v>
      </c>
      <c r="D15" s="152" t="n">
        <v>447.245</v>
      </c>
      <c r="E15" s="153" t="n">
        <v>447.383</v>
      </c>
      <c r="F15" s="153" t="n">
        <v>447.52</v>
      </c>
      <c r="G15" s="154" t="n">
        <f aca="false">H15</f>
        <v>447.6</v>
      </c>
      <c r="H15" s="151" t="n">
        <v>447.6</v>
      </c>
      <c r="I15" s="156" t="n">
        <f aca="false">H15</f>
        <v>447.6</v>
      </c>
      <c r="J15" s="156" t="n">
        <f aca="false">I15</f>
        <v>447.6</v>
      </c>
      <c r="K15" s="156" t="n">
        <f aca="false">J15</f>
        <v>447.6</v>
      </c>
      <c r="L15" s="156" t="n">
        <f aca="false">K15</f>
        <v>447.6</v>
      </c>
      <c r="M15" s="52" t="n">
        <f aca="false">L15</f>
        <v>447.6</v>
      </c>
      <c r="N15" s="157" t="n">
        <f aca="false">M15</f>
        <v>447.6</v>
      </c>
      <c r="O15" s="157" t="n">
        <f aca="false">N15</f>
        <v>447.6</v>
      </c>
      <c r="P15" s="157" t="n">
        <f aca="false">O15</f>
        <v>447.6</v>
      </c>
      <c r="Q15" s="157" t="n">
        <f aca="false">P15</f>
        <v>447.6</v>
      </c>
      <c r="R15" s="52" t="n">
        <f aca="false">Q15</f>
        <v>447.6</v>
      </c>
    </row>
    <row r="16" customFormat="false" ht="12.75" hidden="false" customHeight="false" outlineLevel="0" collapsed="false">
      <c r="B16" s="52"/>
      <c r="C16" s="151"/>
      <c r="D16" s="152"/>
      <c r="E16" s="153"/>
      <c r="F16" s="153"/>
      <c r="G16" s="154"/>
      <c r="H16" s="151"/>
      <c r="I16" s="156"/>
      <c r="J16" s="156"/>
      <c r="K16" s="156"/>
      <c r="L16" s="156"/>
      <c r="M16" s="52"/>
      <c r="N16" s="157"/>
      <c r="O16" s="157"/>
      <c r="P16" s="157"/>
      <c r="Q16" s="157"/>
      <c r="R16" s="52"/>
    </row>
    <row r="17" customFormat="false" ht="12.75" hidden="false" customHeight="false" outlineLevel="0" collapsed="false">
      <c r="A17" s="0" t="s">
        <v>182</v>
      </c>
      <c r="B17" s="52" t="s">
        <v>181</v>
      </c>
      <c r="C17" s="151" t="n">
        <v>2.3</v>
      </c>
      <c r="D17" s="152" t="n">
        <v>2.164</v>
      </c>
      <c r="E17" s="153" t="n">
        <v>1.973</v>
      </c>
      <c r="F17" s="153" t="n">
        <v>7.332</v>
      </c>
      <c r="G17" s="154" t="n">
        <f aca="false">H17</f>
        <v>7.1</v>
      </c>
      <c r="H17" s="151" t="n">
        <v>7.1</v>
      </c>
      <c r="I17" s="156" t="n">
        <f aca="false">H17</f>
        <v>7.1</v>
      </c>
      <c r="J17" s="156" t="n">
        <f aca="false">I17</f>
        <v>7.1</v>
      </c>
      <c r="K17" s="156" t="n">
        <f aca="false">J17</f>
        <v>7.1</v>
      </c>
      <c r="L17" s="156" t="n">
        <f aca="false">K17</f>
        <v>7.1</v>
      </c>
      <c r="M17" s="52" t="n">
        <f aca="false">L17</f>
        <v>7.1</v>
      </c>
      <c r="N17" s="157" t="n">
        <f aca="false">M17</f>
        <v>7.1</v>
      </c>
      <c r="O17" s="157" t="n">
        <f aca="false">N17</f>
        <v>7.1</v>
      </c>
      <c r="P17" s="157" t="n">
        <f aca="false">O17</f>
        <v>7.1</v>
      </c>
      <c r="Q17" s="157" t="n">
        <f aca="false">P17</f>
        <v>7.1</v>
      </c>
      <c r="R17" s="52" t="n">
        <f aca="false">Q17</f>
        <v>7.1</v>
      </c>
    </row>
    <row r="18" customFormat="false" ht="12.75" hidden="false" customHeight="false" outlineLevel="0" collapsed="false">
      <c r="A18" s="0" t="s">
        <v>190</v>
      </c>
      <c r="B18" s="52" t="s">
        <v>181</v>
      </c>
      <c r="C18" s="151" t="n">
        <v>-5.6</v>
      </c>
      <c r="D18" s="152" t="n">
        <v>-5.24</v>
      </c>
      <c r="E18" s="153" t="n">
        <v>-4.708</v>
      </c>
      <c r="F18" s="153" t="n">
        <v>-4.467</v>
      </c>
      <c r="G18" s="154" t="n">
        <f aca="false">H18</f>
        <v>-4.2</v>
      </c>
      <c r="H18" s="151" t="n">
        <v>-4.2</v>
      </c>
      <c r="I18" s="156" t="n">
        <f aca="false">H18</f>
        <v>-4.2</v>
      </c>
      <c r="J18" s="156" t="n">
        <f aca="false">I18</f>
        <v>-4.2</v>
      </c>
      <c r="K18" s="156" t="n">
        <f aca="false">J18</f>
        <v>-4.2</v>
      </c>
      <c r="L18" s="156" t="n">
        <f aca="false">K18</f>
        <v>-4.2</v>
      </c>
      <c r="M18" s="52" t="n">
        <f aca="false">L18</f>
        <v>-4.2</v>
      </c>
      <c r="N18" s="157" t="n">
        <f aca="false">M18</f>
        <v>-4.2</v>
      </c>
      <c r="O18" s="157" t="n">
        <f aca="false">N18</f>
        <v>-4.2</v>
      </c>
      <c r="P18" s="157" t="n">
        <f aca="false">O18</f>
        <v>-4.2</v>
      </c>
      <c r="Q18" s="157" t="n">
        <f aca="false">P18</f>
        <v>-4.2</v>
      </c>
      <c r="R18" s="52" t="n">
        <f aca="false">Q18</f>
        <v>-4.2</v>
      </c>
    </row>
    <row r="19" customFormat="false" ht="12.75" hidden="false" customHeight="false" outlineLevel="0" collapsed="false">
      <c r="A19" s="158" t="s">
        <v>191</v>
      </c>
      <c r="B19" s="159" t="s">
        <v>181</v>
      </c>
      <c r="C19" s="160" t="n">
        <f aca="false">SUM(C11:C15,C17:C18)</f>
        <v>2270.9</v>
      </c>
      <c r="D19" s="161" t="n">
        <f aca="false">SUM(D11:D15,D17:D18)</f>
        <v>2271.879</v>
      </c>
      <c r="E19" s="162" t="n">
        <f aca="false">SUM(E11:E15,E17:E18)</f>
        <v>2273.032</v>
      </c>
      <c r="F19" s="162" t="n">
        <f aca="false">SUM(F11:F15,F17:F18)</f>
        <v>2279.443</v>
      </c>
      <c r="G19" s="163" t="n">
        <f aca="false">SUM(G11:G15,G17:G18)</f>
        <v>2280.2</v>
      </c>
      <c r="H19" s="160" t="n">
        <f aca="false">SUM(H11:H15,H17:H18)</f>
        <v>2280.2</v>
      </c>
      <c r="I19" s="164" t="n">
        <f aca="false">SUM(I11:I15,I17:I18)</f>
        <v>2280.2</v>
      </c>
      <c r="J19" s="164" t="n">
        <f aca="false">SUM(J11:J15,J17:J18)</f>
        <v>2280.2</v>
      </c>
      <c r="K19" s="164" t="n">
        <f aca="false">SUM(K11:K15,K17:K18)</f>
        <v>2280.2</v>
      </c>
      <c r="L19" s="164" t="n">
        <f aca="false">SUM(L11:L15,L17:L18)</f>
        <v>2280.2</v>
      </c>
      <c r="M19" s="165" t="n">
        <f aca="false">SUM(M11:M15,M17:M18)</f>
        <v>2280.2</v>
      </c>
      <c r="N19" s="164" t="n">
        <f aca="false">SUM(N11:N15,N17:N18)</f>
        <v>2280.2</v>
      </c>
      <c r="O19" s="164" t="n">
        <f aca="false">SUM(O11:O15,O17:O18)</f>
        <v>2280.2</v>
      </c>
      <c r="P19" s="164" t="n">
        <f aca="false">SUM(P11:P15,P17:P18)</f>
        <v>2280.2</v>
      </c>
      <c r="Q19" s="164" t="n">
        <f aca="false">SUM(Q11:Q15,Q17:Q18)</f>
        <v>2280.2</v>
      </c>
      <c r="R19" s="165" t="n">
        <f aca="false">SUM(R11:R15,R17:R18)</f>
        <v>2280.2</v>
      </c>
    </row>
    <row r="20" customFormat="false" ht="12.75" hidden="false" customHeight="false" outlineLevel="0" collapsed="false">
      <c r="B20" s="52"/>
      <c r="C20" s="151"/>
      <c r="D20" s="152"/>
      <c r="E20" s="153"/>
      <c r="F20" s="153"/>
      <c r="G20" s="166"/>
      <c r="H20" s="151"/>
      <c r="I20" s="157"/>
      <c r="J20" s="157"/>
      <c r="K20" s="157"/>
      <c r="L20" s="157"/>
      <c r="M20" s="52"/>
      <c r="N20" s="157"/>
      <c r="O20" s="157"/>
      <c r="P20" s="157"/>
      <c r="Q20" s="157"/>
      <c r="R20" s="52"/>
    </row>
    <row r="21" customFormat="false" ht="12.75" hidden="false" customHeight="false" outlineLevel="0" collapsed="false">
      <c r="A21" s="2" t="s">
        <v>192</v>
      </c>
      <c r="B21" s="167" t="s">
        <v>181</v>
      </c>
      <c r="C21" s="167" t="n">
        <f aca="false">C19+C8</f>
        <v>3145.7</v>
      </c>
      <c r="D21" s="168" t="n">
        <f aca="false">D19+D8</f>
        <v>2981.022</v>
      </c>
      <c r="E21" s="169" t="n">
        <f aca="false">E19+E8</f>
        <v>2275.288</v>
      </c>
      <c r="F21" s="169" t="n">
        <f aca="false">F19+F8</f>
        <v>2286.342</v>
      </c>
      <c r="G21" s="170" t="n">
        <f aca="false">G19+G8</f>
        <v>2387</v>
      </c>
      <c r="H21" s="167" t="n">
        <f aca="false">H19+H8</f>
        <v>2387</v>
      </c>
      <c r="I21" s="171" t="n">
        <f aca="false">I19+I8</f>
        <v>2317</v>
      </c>
      <c r="J21" s="171" t="n">
        <f aca="false">J19+J8</f>
        <v>2317</v>
      </c>
      <c r="K21" s="171" t="n">
        <f aca="false">K19+K8</f>
        <v>2317</v>
      </c>
      <c r="L21" s="171" t="n">
        <f aca="false">L19+L8</f>
        <v>2317</v>
      </c>
      <c r="M21" s="167" t="n">
        <f aca="false">M19+M8</f>
        <v>2317</v>
      </c>
      <c r="N21" s="171" t="n">
        <f aca="false">N19+N8</f>
        <v>2317</v>
      </c>
      <c r="O21" s="171" t="n">
        <f aca="false">O19+O8</f>
        <v>2317</v>
      </c>
      <c r="P21" s="171" t="n">
        <f aca="false">P19+P8</f>
        <v>2317</v>
      </c>
      <c r="Q21" s="171" t="n">
        <f aca="false">Q19+Q8</f>
        <v>2317</v>
      </c>
      <c r="R21" s="167" t="n">
        <f aca="false">R19+R8</f>
        <v>2317</v>
      </c>
    </row>
    <row r="22" customFormat="false" ht="12.75" hidden="false" customHeight="false" outlineLevel="0" collapsed="false">
      <c r="A22" s="21" t="s">
        <v>193</v>
      </c>
      <c r="B22" s="21"/>
      <c r="C22" s="21" t="n">
        <f aca="false">C21=(BS!C26+BS!C32)</f>
        <v>1</v>
      </c>
      <c r="D22" s="21" t="n">
        <f aca="false">D21=(BS!D26+BS!D32)</f>
        <v>1</v>
      </c>
      <c r="E22" s="21" t="n">
        <f aca="false">E21=(BS!E26+BS!E32)</f>
        <v>1</v>
      </c>
      <c r="F22" s="21" t="n">
        <f aca="false">F21=(BS!F26+BS!F32)</f>
        <v>1</v>
      </c>
      <c r="G22" s="21" t="n">
        <f aca="false">G21=(BS!G26+BS!G32)</f>
        <v>1</v>
      </c>
      <c r="H22" s="21" t="n">
        <f aca="false">H21=(BS!H26+BS!H32)</f>
        <v>1</v>
      </c>
      <c r="I22" s="21" t="n">
        <f aca="false">I21=(BS!I26+BS!I32)</f>
        <v>1</v>
      </c>
      <c r="J22" s="21" t="n">
        <f aca="false">J21=(BS!J26+BS!J32)</f>
        <v>1</v>
      </c>
      <c r="K22" s="21" t="n">
        <f aca="false">K21=(BS!K26+BS!K32)</f>
        <v>1</v>
      </c>
      <c r="L22" s="21" t="n">
        <f aca="false">L21=(BS!L26+BS!L32)</f>
        <v>1</v>
      </c>
      <c r="M22" s="21" t="n">
        <f aca="false">M21=(BS!M26+BS!M32)</f>
        <v>1</v>
      </c>
      <c r="N22" s="21" t="n">
        <f aca="false">N21=(BS!N26+BS!N32)</f>
        <v>1</v>
      </c>
      <c r="O22" s="21" t="n">
        <f aca="false">O21=(BS!O26+BS!O32)</f>
        <v>1</v>
      </c>
      <c r="P22" s="21" t="n">
        <f aca="false">P21=(BS!P26+BS!P32)</f>
        <v>1</v>
      </c>
      <c r="Q22" s="21" t="n">
        <f aca="false">Q21=(BS!Q26+BS!Q32)</f>
        <v>1</v>
      </c>
      <c r="R22" s="21" t="n">
        <f aca="false">R21=(BS!R26+BS!R32)</f>
        <v>1</v>
      </c>
    </row>
    <row r="24" customFormat="false" ht="15.75" hidden="false" customHeight="false" outlineLevel="0" collapsed="false">
      <c r="A24" s="138" t="s">
        <v>194</v>
      </c>
    </row>
    <row r="25" customFormat="false" ht="15.75" hidden="false" customHeight="false" outlineLevel="0" collapsed="false">
      <c r="A25" s="138" t="s">
        <v>179</v>
      </c>
      <c r="B25" s="2"/>
      <c r="C25" s="172" t="str">
        <f aca="false">C5</f>
        <v>2015A</v>
      </c>
      <c r="D25" s="2" t="str">
        <f aca="false">D5</f>
        <v>1Q16A</v>
      </c>
      <c r="E25" s="2" t="str">
        <f aca="false">E5</f>
        <v>2Q16A</v>
      </c>
      <c r="F25" s="2" t="str">
        <f aca="false">F5</f>
        <v>3Q16A</v>
      </c>
      <c r="G25" s="2" t="str">
        <f aca="false">G5</f>
        <v>4Q16A</v>
      </c>
      <c r="H25" s="172" t="str">
        <f aca="false">H5</f>
        <v>2016A</v>
      </c>
      <c r="I25" s="2" t="str">
        <f aca="false">I5</f>
        <v>1Q17E</v>
      </c>
      <c r="J25" s="2" t="str">
        <f aca="false">J5</f>
        <v>2Q17E</v>
      </c>
      <c r="K25" s="2" t="str">
        <f aca="false">K5</f>
        <v>3Q17E</v>
      </c>
      <c r="L25" s="2" t="str">
        <f aca="false">L5</f>
        <v>4Q17E</v>
      </c>
      <c r="M25" s="172" t="str">
        <f aca="false">M5</f>
        <v>2017E</v>
      </c>
      <c r="N25" s="2" t="str">
        <f aca="false">N5</f>
        <v>1Q18E</v>
      </c>
      <c r="O25" s="2" t="str">
        <f aca="false">O5</f>
        <v>2Q18E</v>
      </c>
      <c r="P25" s="2" t="str">
        <f aca="false">P5</f>
        <v>3Q18E</v>
      </c>
      <c r="Q25" s="2" t="str">
        <f aca="false">Q5</f>
        <v>4Q18E</v>
      </c>
      <c r="R25" s="172" t="str">
        <f aca="false">R5</f>
        <v>2018E</v>
      </c>
    </row>
    <row r="26" customFormat="false" ht="12.75" hidden="false" customHeight="false" outlineLevel="0" collapsed="false">
      <c r="A26" s="0" t="s">
        <v>180</v>
      </c>
      <c r="C26" s="173" t="n">
        <f aca="false">C$39/4</f>
        <v>-3.62745625</v>
      </c>
      <c r="D26" s="174" t="n">
        <f aca="false">D$39/4</f>
        <v>-1.323446171875</v>
      </c>
      <c r="E26" s="174" t="n">
        <f aca="false">E$39/4</f>
        <v>-1.171116859375</v>
      </c>
      <c r="F26" s="174" t="n">
        <f aca="false">F$39/4</f>
        <v>-0.368791171874999</v>
      </c>
      <c r="G26" s="174" t="n">
        <f aca="false">G$39/4</f>
        <v>-0.4167390625</v>
      </c>
      <c r="H26" s="175" t="n">
        <f aca="false">SUM(D26:G26)</f>
        <v>-3.280093265625</v>
      </c>
      <c r="I26" s="174" t="n">
        <v>-0.5</v>
      </c>
      <c r="J26" s="176" t="n">
        <f aca="false">I26</f>
        <v>-0.5</v>
      </c>
      <c r="K26" s="176" t="n">
        <f aca="false">J26</f>
        <v>-0.5</v>
      </c>
      <c r="L26" s="176" t="n">
        <f aca="false">K26</f>
        <v>-0.5</v>
      </c>
      <c r="M26" s="175" t="n">
        <f aca="false">SUM(I26:L26)</f>
        <v>-2</v>
      </c>
      <c r="N26" s="174" t="n">
        <v>-0.5</v>
      </c>
      <c r="O26" s="176" t="n">
        <f aca="false">N26</f>
        <v>-0.5</v>
      </c>
      <c r="P26" s="176" t="n">
        <f aca="false">O26</f>
        <v>-0.5</v>
      </c>
      <c r="Q26" s="176" t="n">
        <f aca="false">P26</f>
        <v>-0.5</v>
      </c>
      <c r="R26" s="175" t="n">
        <f aca="false">SUM(N26:Q26)</f>
        <v>-2</v>
      </c>
    </row>
    <row r="27" customFormat="false" ht="12.75" hidden="false" customHeight="false" outlineLevel="0" collapsed="false">
      <c r="A27" s="0" t="s">
        <v>182</v>
      </c>
      <c r="C27" s="173" t="n">
        <f aca="false">C$39/4</f>
        <v>-3.62745625</v>
      </c>
      <c r="D27" s="174" t="n">
        <f aca="false">D$39/4</f>
        <v>-1.323446171875</v>
      </c>
      <c r="E27" s="174" t="n">
        <f aca="false">E$39/4</f>
        <v>-1.171116859375</v>
      </c>
      <c r="F27" s="174" t="n">
        <f aca="false">F$39/4</f>
        <v>-0.368791171874999</v>
      </c>
      <c r="G27" s="174" t="n">
        <f aca="false">G$39/4</f>
        <v>-0.4167390625</v>
      </c>
      <c r="H27" s="175" t="n">
        <f aca="false">SUM(D27:G27)</f>
        <v>-3.280093265625</v>
      </c>
      <c r="I27" s="174" t="n">
        <v>-0.5</v>
      </c>
      <c r="J27" s="176" t="n">
        <f aca="false">J26</f>
        <v>-0.5</v>
      </c>
      <c r="K27" s="176" t="n">
        <f aca="false">K26</f>
        <v>-0.5</v>
      </c>
      <c r="L27" s="176" t="n">
        <f aca="false">L26</f>
        <v>-0.5</v>
      </c>
      <c r="M27" s="175" t="n">
        <f aca="false">SUM(I27:L27)</f>
        <v>-2</v>
      </c>
      <c r="N27" s="174" t="n">
        <v>-0.5</v>
      </c>
      <c r="O27" s="176" t="n">
        <f aca="false">O26</f>
        <v>-0.5</v>
      </c>
      <c r="P27" s="176" t="n">
        <f aca="false">P26</f>
        <v>-0.5</v>
      </c>
      <c r="Q27" s="176" t="n">
        <f aca="false">Q26</f>
        <v>-0.5</v>
      </c>
      <c r="R27" s="175" t="n">
        <f aca="false">SUM(N27:Q27)</f>
        <v>-2</v>
      </c>
    </row>
    <row r="28" customFormat="false" ht="12.75" hidden="false" customHeight="false" outlineLevel="0" collapsed="false">
      <c r="A28" s="158" t="s">
        <v>195</v>
      </c>
      <c r="C28" s="160" t="n">
        <f aca="false">C26+C27</f>
        <v>-7.2549125</v>
      </c>
      <c r="D28" s="162" t="n">
        <f aca="false">D26+D27</f>
        <v>-2.64689234375</v>
      </c>
      <c r="E28" s="162" t="n">
        <f aca="false">E26+E27</f>
        <v>-2.34223371875</v>
      </c>
      <c r="F28" s="162" t="n">
        <f aca="false">F26+F27</f>
        <v>-0.737582343749999</v>
      </c>
      <c r="G28" s="162" t="n">
        <f aca="false">G26+G27</f>
        <v>-0.833478124999999</v>
      </c>
      <c r="H28" s="160" t="n">
        <f aca="false">H26+H27</f>
        <v>-6.56018653125</v>
      </c>
      <c r="I28" s="162" t="n">
        <f aca="false">I26+I27</f>
        <v>-1</v>
      </c>
      <c r="J28" s="162" t="n">
        <f aca="false">J26+J27</f>
        <v>-1</v>
      </c>
      <c r="K28" s="162" t="n">
        <f aca="false">K26+K27</f>
        <v>-1</v>
      </c>
      <c r="L28" s="162" t="n">
        <f aca="false">L26+L27</f>
        <v>-1</v>
      </c>
      <c r="M28" s="160" t="n">
        <f aca="false">M26+M27</f>
        <v>-4</v>
      </c>
      <c r="N28" s="162" t="n">
        <f aca="false">N26+N27</f>
        <v>-1</v>
      </c>
      <c r="O28" s="162" t="n">
        <f aca="false">O26+O27</f>
        <v>-1</v>
      </c>
      <c r="P28" s="162" t="n">
        <f aca="false">P26+P27</f>
        <v>-1</v>
      </c>
      <c r="Q28" s="162" t="n">
        <f aca="false">Q26+Q27</f>
        <v>-1</v>
      </c>
      <c r="R28" s="160" t="n">
        <f aca="false">R26+R27</f>
        <v>-4</v>
      </c>
    </row>
    <row r="29" customFormat="false" ht="12.75" hidden="false" customHeight="false" outlineLevel="0" collapsed="false">
      <c r="C29" s="177"/>
      <c r="D29" s="178"/>
      <c r="E29" s="178"/>
      <c r="F29" s="178"/>
      <c r="G29" s="178"/>
      <c r="H29" s="177"/>
      <c r="I29" s="178"/>
      <c r="J29" s="178"/>
      <c r="K29" s="178"/>
      <c r="L29" s="178"/>
      <c r="M29" s="177"/>
      <c r="N29" s="178"/>
      <c r="O29" s="178"/>
      <c r="P29" s="178"/>
      <c r="Q29" s="178"/>
      <c r="R29" s="177"/>
    </row>
    <row r="30" customFormat="false" ht="15.75" hidden="false" customHeight="false" outlineLevel="0" collapsed="false">
      <c r="A30" s="138" t="s">
        <v>184</v>
      </c>
      <c r="C30" s="177"/>
      <c r="D30" s="178"/>
      <c r="E30" s="178"/>
      <c r="F30" s="178"/>
      <c r="G30" s="178"/>
      <c r="H30" s="177"/>
      <c r="I30" s="178"/>
      <c r="J30" s="178"/>
      <c r="K30" s="178"/>
      <c r="L30" s="178"/>
      <c r="M30" s="177"/>
      <c r="N30" s="178"/>
      <c r="O30" s="178"/>
      <c r="P30" s="178"/>
      <c r="Q30" s="178"/>
      <c r="R30" s="177"/>
    </row>
    <row r="31" customFormat="false" ht="12.75" hidden="false" customHeight="false" outlineLevel="0" collapsed="false">
      <c r="A31" s="0" t="s">
        <v>185</v>
      </c>
      <c r="C31" s="175" t="n">
        <f aca="false">-0.04*(C11)</f>
        <v>-35.536</v>
      </c>
      <c r="D31" s="176" t="n">
        <f aca="false">-0.04*(D11)/4</f>
        <v>-8.88691</v>
      </c>
      <c r="E31" s="176" t="n">
        <f aca="false">-0.04*(E11)/4</f>
        <v>-8.89001</v>
      </c>
      <c r="F31" s="176" t="n">
        <f aca="false">-0.04*(F11)/4</f>
        <v>-8.89311</v>
      </c>
      <c r="G31" s="176" t="n">
        <f aca="false">-0.04*(G11)/4</f>
        <v>-8.896</v>
      </c>
      <c r="H31" s="175" t="n">
        <f aca="false">SUM(D31:G31)</f>
        <v>-35.56603</v>
      </c>
      <c r="I31" s="176" t="n">
        <f aca="false">-0.04*(I11)/4</f>
        <v>-8.896</v>
      </c>
      <c r="J31" s="176" t="n">
        <f aca="false">-0.04*(J11)/4</f>
        <v>-8.896</v>
      </c>
      <c r="K31" s="176" t="n">
        <f aca="false">-0.04*(K11)/4</f>
        <v>-8.896</v>
      </c>
      <c r="L31" s="176" t="n">
        <f aca="false">-0.04*(L11)/4</f>
        <v>-8.896</v>
      </c>
      <c r="M31" s="175" t="n">
        <f aca="false">SUM(I31:L31)</f>
        <v>-35.584</v>
      </c>
      <c r="N31" s="176" t="n">
        <f aca="false">-0.04*(N11)/4</f>
        <v>-8.896</v>
      </c>
      <c r="O31" s="176" t="n">
        <f aca="false">-0.04*(O11)/4</f>
        <v>-8.896</v>
      </c>
      <c r="P31" s="176" t="n">
        <f aca="false">-0.04*(P11)/4</f>
        <v>-8.896</v>
      </c>
      <c r="Q31" s="176" t="n">
        <f aca="false">-0.04*(Q11)/4</f>
        <v>-8.896</v>
      </c>
      <c r="R31" s="175" t="n">
        <f aca="false">SUM(N31:Q31)</f>
        <v>-35.584</v>
      </c>
    </row>
    <row r="32" customFormat="false" ht="12.75" hidden="false" customHeight="false" outlineLevel="0" collapsed="false">
      <c r="A32" s="0" t="s">
        <v>186</v>
      </c>
      <c r="C32" s="175" t="n">
        <f aca="false">-0.055*(C12)</f>
        <v>-18.964</v>
      </c>
      <c r="D32" s="176" t="n">
        <f aca="false">-0.055*(D12)/4</f>
        <v>-4.7412475</v>
      </c>
      <c r="E32" s="176" t="n">
        <f aca="false">-0.055*(E12)/4</f>
        <v>-4.7418525</v>
      </c>
      <c r="F32" s="176" t="n">
        <f aca="false">-0.055*(F12)/4</f>
        <v>-4.7424575</v>
      </c>
      <c r="G32" s="176" t="n">
        <f aca="false">-0.055*(G12)/4</f>
        <v>-4.74375</v>
      </c>
      <c r="H32" s="175" t="n">
        <f aca="false">SUM(D32:G32)</f>
        <v>-18.9693075</v>
      </c>
      <c r="I32" s="176" t="n">
        <f aca="false">-0.055*(I12)/4</f>
        <v>-4.74375</v>
      </c>
      <c r="J32" s="176" t="n">
        <f aca="false">-0.055*(J12)/4</f>
        <v>-4.74375</v>
      </c>
      <c r="K32" s="176" t="n">
        <f aca="false">-0.055*(K12)/4</f>
        <v>-4.74375</v>
      </c>
      <c r="L32" s="176" t="n">
        <f aca="false">-0.055*(L12)/4</f>
        <v>-4.74375</v>
      </c>
      <c r="M32" s="175" t="n">
        <f aca="false">SUM(I32:L32)</f>
        <v>-18.975</v>
      </c>
      <c r="N32" s="176" t="n">
        <f aca="false">-0.055*(N12)/4</f>
        <v>-4.74375</v>
      </c>
      <c r="O32" s="176" t="n">
        <f aca="false">-0.055*(O12)/4</f>
        <v>-4.74375</v>
      </c>
      <c r="P32" s="176" t="n">
        <f aca="false">-0.055*(P12)/4</f>
        <v>-4.74375</v>
      </c>
      <c r="Q32" s="176" t="n">
        <f aca="false">-0.055*(Q12)/4</f>
        <v>-4.74375</v>
      </c>
      <c r="R32" s="175" t="n">
        <f aca="false">SUM(N32:Q32)</f>
        <v>-18.975</v>
      </c>
    </row>
    <row r="33" customFormat="false" ht="12.75" hidden="false" customHeight="false" outlineLevel="0" collapsed="false">
      <c r="A33" s="0" t="s">
        <v>187</v>
      </c>
      <c r="C33" s="175" t="n">
        <f aca="false">-0.04125*(C13)</f>
        <v>-14.268375</v>
      </c>
      <c r="D33" s="176" t="n">
        <f aca="false">-0.04125*(D13)/4</f>
        <v>-3.5685065625</v>
      </c>
      <c r="E33" s="176" t="n">
        <f aca="false">-0.04125*(E13)/4</f>
        <v>-3.5700946875</v>
      </c>
      <c r="F33" s="176" t="n">
        <f aca="false">-0.04125*(F13)/4</f>
        <v>-3.5716828125</v>
      </c>
      <c r="G33" s="176" t="n">
        <f aca="false">-0.04125*(G13)/4</f>
        <v>-3.57328125</v>
      </c>
      <c r="H33" s="175" t="n">
        <f aca="false">SUM(D33:G33)</f>
        <v>-14.2835653125</v>
      </c>
      <c r="I33" s="176" t="n">
        <f aca="false">-0.04125*(I13)/4</f>
        <v>-3.57328125</v>
      </c>
      <c r="J33" s="176" t="n">
        <f aca="false">-0.04125*(J13)/4</f>
        <v>-3.57328125</v>
      </c>
      <c r="K33" s="176" t="n">
        <f aca="false">-0.04125*(K13)/4</f>
        <v>-3.57328125</v>
      </c>
      <c r="L33" s="176" t="n">
        <f aca="false">-0.04125*(L13)/4</f>
        <v>-3.57328125</v>
      </c>
      <c r="M33" s="175" t="n">
        <f aca="false">SUM(I33:L33)</f>
        <v>-14.293125</v>
      </c>
      <c r="N33" s="176" t="n">
        <f aca="false">-0.04125*(N13)/4</f>
        <v>-3.57328125</v>
      </c>
      <c r="O33" s="176" t="n">
        <f aca="false">-0.04125*(O13)/4</f>
        <v>-3.57328125</v>
      </c>
      <c r="P33" s="176" t="n">
        <f aca="false">-0.04125*(P13)/4</f>
        <v>-3.57328125</v>
      </c>
      <c r="Q33" s="176" t="n">
        <f aca="false">-0.04125*(Q13)/4</f>
        <v>-3.57328125</v>
      </c>
      <c r="R33" s="175" t="n">
        <f aca="false">SUM(N33:Q33)</f>
        <v>-14.293125</v>
      </c>
    </row>
    <row r="34" customFormat="false" ht="12.75" hidden="false" customHeight="false" outlineLevel="0" collapsed="false">
      <c r="A34" s="0" t="s">
        <v>188</v>
      </c>
      <c r="C34" s="175" t="n">
        <f aca="false">-0.04875*(C14)</f>
        <v>-12.09</v>
      </c>
      <c r="D34" s="176" t="n">
        <f aca="false">-0.04875*(D14)/4</f>
        <v>-3.02449875</v>
      </c>
      <c r="E34" s="176" t="n">
        <f aca="false">-0.04875*(E14)/4</f>
        <v>-3.026521875</v>
      </c>
      <c r="F34" s="176" t="n">
        <f aca="false">-0.04875*(F14)/4</f>
        <v>-3.028545</v>
      </c>
      <c r="G34" s="176" t="n">
        <f aca="false">-0.04875*(G14)/4</f>
        <v>-3.0298125</v>
      </c>
      <c r="H34" s="175" t="n">
        <f aca="false">SUM(D34:G34)</f>
        <v>-12.109378125</v>
      </c>
      <c r="I34" s="176" t="n">
        <f aca="false">-0.04875*(I14)/4</f>
        <v>-3.0298125</v>
      </c>
      <c r="J34" s="176" t="n">
        <f aca="false">-0.04875*(J14)/4</f>
        <v>-3.0298125</v>
      </c>
      <c r="K34" s="176" t="n">
        <f aca="false">-0.04875*(K14)/4</f>
        <v>-3.0298125</v>
      </c>
      <c r="L34" s="176" t="n">
        <f aca="false">-0.04875*(L14)/4</f>
        <v>-3.0298125</v>
      </c>
      <c r="M34" s="175" t="n">
        <f aca="false">SUM(I34:L34)</f>
        <v>-12.11925</v>
      </c>
      <c r="N34" s="176" t="n">
        <f aca="false">-0.04875*(N14)/4</f>
        <v>-3.0298125</v>
      </c>
      <c r="O34" s="176" t="n">
        <f aca="false">-0.04875*(O14)/4</f>
        <v>-3.0298125</v>
      </c>
      <c r="P34" s="176" t="n">
        <f aca="false">-0.04875*(P14)/4</f>
        <v>-3.0298125</v>
      </c>
      <c r="Q34" s="176" t="n">
        <f aca="false">-0.04875*(Q14)/4</f>
        <v>-3.0298125</v>
      </c>
      <c r="R34" s="175" t="n">
        <f aca="false">SUM(N34:Q34)</f>
        <v>-12.11925</v>
      </c>
    </row>
    <row r="35" customFormat="false" ht="12.75" hidden="false" customHeight="false" outlineLevel="0" collapsed="false">
      <c r="A35" s="0" t="s">
        <v>189</v>
      </c>
      <c r="C35" s="175" t="n">
        <f aca="false">-0.058*(C15)</f>
        <v>-25.9318</v>
      </c>
      <c r="D35" s="176" t="n">
        <f aca="false">-0.058*(D15)/4</f>
        <v>-6.4850525</v>
      </c>
      <c r="E35" s="176" t="n">
        <f aca="false">-0.058*(E15)/4</f>
        <v>-6.4870535</v>
      </c>
      <c r="F35" s="176" t="n">
        <f aca="false">-0.058*(F15)/4</f>
        <v>-6.48904</v>
      </c>
      <c r="G35" s="176" t="n">
        <f aca="false">-0.058*(G15)/4</f>
        <v>-6.4902</v>
      </c>
      <c r="H35" s="175" t="n">
        <f aca="false">SUM(D35:G35)</f>
        <v>-25.951346</v>
      </c>
      <c r="I35" s="176" t="n">
        <f aca="false">-0.058*(I15)/4</f>
        <v>-6.4902</v>
      </c>
      <c r="J35" s="176" t="n">
        <f aca="false">-0.058*(J15)/4</f>
        <v>-6.4902</v>
      </c>
      <c r="K35" s="176" t="n">
        <f aca="false">-0.058*(K15)/4</f>
        <v>-6.4902</v>
      </c>
      <c r="L35" s="176" t="n">
        <f aca="false">-0.058*(L15)/4</f>
        <v>-6.4902</v>
      </c>
      <c r="M35" s="175" t="n">
        <f aca="false">SUM(I35:L35)</f>
        <v>-25.9608</v>
      </c>
      <c r="N35" s="176" t="n">
        <f aca="false">-0.058*(N15)/4</f>
        <v>-6.4902</v>
      </c>
      <c r="O35" s="176" t="n">
        <f aca="false">-0.058*(O15)/4</f>
        <v>-6.4902</v>
      </c>
      <c r="P35" s="176" t="n">
        <f aca="false">-0.058*(P15)/4</f>
        <v>-6.4902</v>
      </c>
      <c r="Q35" s="176" t="n">
        <f aca="false">-0.058*(Q15)/4</f>
        <v>-6.4902</v>
      </c>
      <c r="R35" s="175" t="n">
        <f aca="false">SUM(N35:Q35)</f>
        <v>-25.9608</v>
      </c>
    </row>
    <row r="36" customFormat="false" ht="12.75" hidden="false" customHeight="false" outlineLevel="0" collapsed="false">
      <c r="A36" s="158" t="s">
        <v>196</v>
      </c>
      <c r="B36" s="2"/>
      <c r="C36" s="179" t="n">
        <f aca="false">SUM(C31:C35)</f>
        <v>-106.790175</v>
      </c>
      <c r="D36" s="125" t="n">
        <f aca="false">SUM(D31:D35)</f>
        <v>-26.7062153125</v>
      </c>
      <c r="E36" s="125" t="n">
        <f aca="false">SUM(E31:E35)</f>
        <v>-26.7155325625</v>
      </c>
      <c r="F36" s="125" t="n">
        <f aca="false">SUM(F31:F35)</f>
        <v>-26.7248353125</v>
      </c>
      <c r="G36" s="125" t="n">
        <f aca="false">SUM(G31:G35)</f>
        <v>-26.73304375</v>
      </c>
      <c r="H36" s="179" t="n">
        <f aca="false">SUM(H31:H35)</f>
        <v>-106.8796269375</v>
      </c>
      <c r="I36" s="125" t="n">
        <f aca="false">SUM(I31:I35)</f>
        <v>-26.73304375</v>
      </c>
      <c r="J36" s="125" t="n">
        <f aca="false">SUM(J31:J35)</f>
        <v>-26.73304375</v>
      </c>
      <c r="K36" s="125" t="n">
        <f aca="false">SUM(K31:K35)</f>
        <v>-26.73304375</v>
      </c>
      <c r="L36" s="125" t="n">
        <f aca="false">SUM(L31:L35)</f>
        <v>-26.73304375</v>
      </c>
      <c r="M36" s="179" t="n">
        <f aca="false">SUM(M31:M35)</f>
        <v>-106.932175</v>
      </c>
      <c r="N36" s="125" t="n">
        <f aca="false">SUM(N31:N35)</f>
        <v>-26.73304375</v>
      </c>
      <c r="O36" s="125" t="n">
        <f aca="false">SUM(O31:O35)</f>
        <v>-26.73304375</v>
      </c>
      <c r="P36" s="125" t="n">
        <f aca="false">SUM(P31:P35)</f>
        <v>-26.73304375</v>
      </c>
      <c r="Q36" s="125" t="n">
        <f aca="false">SUM(Q31:Q35)</f>
        <v>-26.73304375</v>
      </c>
      <c r="R36" s="179" t="n">
        <f aca="false">SUM(R31:R35)</f>
        <v>-106.932175</v>
      </c>
    </row>
    <row r="37" customFormat="false" ht="12.75" hidden="false" customHeight="false" outlineLevel="0" collapsed="false">
      <c r="C37" s="177"/>
      <c r="D37" s="178"/>
      <c r="E37" s="178"/>
      <c r="F37" s="178"/>
      <c r="G37" s="178"/>
      <c r="H37" s="177"/>
      <c r="I37" s="178"/>
      <c r="J37" s="178"/>
      <c r="K37" s="178"/>
      <c r="L37" s="178"/>
      <c r="M37" s="177"/>
      <c r="N37" s="178"/>
      <c r="O37" s="178"/>
      <c r="P37" s="178"/>
      <c r="Q37" s="178"/>
      <c r="R37" s="177"/>
    </row>
    <row r="38" customFormat="false" ht="12.75" hidden="false" customHeight="false" outlineLevel="0" collapsed="false">
      <c r="A38" s="2" t="s">
        <v>197</v>
      </c>
      <c r="B38" s="2"/>
      <c r="C38" s="179" t="n">
        <f aca="false">'P&amp;L'!C27</f>
        <v>-121.3</v>
      </c>
      <c r="D38" s="125" t="n">
        <f aca="false">'P&amp;L'!D27</f>
        <v>-32</v>
      </c>
      <c r="E38" s="125" t="n">
        <f aca="false">'P&amp;L'!E27</f>
        <v>-31.4</v>
      </c>
      <c r="F38" s="125" t="n">
        <f aca="false">'P&amp;L'!F27</f>
        <v>-28.2</v>
      </c>
      <c r="G38" s="125" t="n">
        <f aca="false">'P&amp;L'!G27</f>
        <v>-28.4</v>
      </c>
      <c r="H38" s="179" t="n">
        <f aca="false">'P&amp;L'!H27</f>
        <v>-120</v>
      </c>
      <c r="I38" s="125" t="n">
        <f aca="false">'P&amp;L'!I27</f>
        <v>-28.73304375</v>
      </c>
      <c r="J38" s="125" t="n">
        <f aca="false">'P&amp;L'!J27</f>
        <v>-28.73304375</v>
      </c>
      <c r="K38" s="125" t="n">
        <f aca="false">'P&amp;L'!K27</f>
        <v>-28.73304375</v>
      </c>
      <c r="L38" s="125" t="n">
        <f aca="false">'P&amp;L'!L27</f>
        <v>-28.73304375</v>
      </c>
      <c r="M38" s="179" t="n">
        <f aca="false">'P&amp;L'!M27</f>
        <v>-114.932175</v>
      </c>
      <c r="N38" s="125" t="n">
        <f aca="false">'P&amp;L'!N27</f>
        <v>-28.73304375</v>
      </c>
      <c r="O38" s="125" t="n">
        <f aca="false">'P&amp;L'!O27</f>
        <v>-28.73304375</v>
      </c>
      <c r="P38" s="125" t="n">
        <f aca="false">'P&amp;L'!P27</f>
        <v>-28.73304375</v>
      </c>
      <c r="Q38" s="125" t="n">
        <f aca="false">'P&amp;L'!Q27</f>
        <v>-28.73304375</v>
      </c>
      <c r="R38" s="179" t="n">
        <f aca="false">'P&amp;L'!R27</f>
        <v>-114.932175</v>
      </c>
    </row>
    <row r="39" customFormat="false" ht="12.75" hidden="false" customHeight="false" outlineLevel="0" collapsed="false">
      <c r="A39" s="2" t="s">
        <v>198</v>
      </c>
      <c r="B39" s="2"/>
      <c r="C39" s="179" t="n">
        <f aca="false">C38-C36</f>
        <v>-14.509825</v>
      </c>
      <c r="D39" s="125" t="n">
        <f aca="false">D38-D36</f>
        <v>-5.2937846875</v>
      </c>
      <c r="E39" s="125" t="n">
        <f aca="false">E38-E36</f>
        <v>-4.6844674375</v>
      </c>
      <c r="F39" s="125" t="n">
        <f aca="false">F38-F36</f>
        <v>-1.4751646875</v>
      </c>
      <c r="G39" s="125" t="n">
        <f aca="false">G38-G36</f>
        <v>-1.66695625</v>
      </c>
      <c r="H39" s="179" t="n">
        <f aca="false">H38-H36</f>
        <v>-13.1203730625</v>
      </c>
      <c r="I39" s="125"/>
      <c r="J39" s="125"/>
      <c r="K39" s="125"/>
      <c r="L39" s="125"/>
      <c r="M39" s="179"/>
      <c r="N39" s="125"/>
      <c r="O39" s="125"/>
      <c r="P39" s="125"/>
      <c r="Q39" s="125"/>
      <c r="R39" s="179"/>
    </row>
    <row r="40" customFormat="false" ht="12.75" hidden="false" customHeight="false" outlineLevel="0" collapsed="false">
      <c r="C40" s="177"/>
      <c r="D40" s="178"/>
      <c r="E40" s="178"/>
      <c r="F40" s="178"/>
      <c r="G40" s="178"/>
      <c r="H40" s="177"/>
      <c r="I40" s="178"/>
      <c r="J40" s="178"/>
      <c r="K40" s="178"/>
      <c r="L40" s="178"/>
      <c r="M40" s="177"/>
      <c r="N40" s="178"/>
      <c r="O40" s="178"/>
      <c r="P40" s="178"/>
      <c r="Q40" s="178"/>
      <c r="R40" s="177"/>
    </row>
    <row r="41" customFormat="false" ht="12.75" hidden="false" customHeight="false" outlineLevel="0" collapsed="false">
      <c r="A41" s="0" t="s">
        <v>182</v>
      </c>
      <c r="C41" s="177" t="n">
        <f aca="false">C26</f>
        <v>-3.62745625</v>
      </c>
      <c r="D41" s="178" t="n">
        <f aca="false">D26</f>
        <v>-1.323446171875</v>
      </c>
      <c r="E41" s="178" t="n">
        <f aca="false">E26</f>
        <v>-1.171116859375</v>
      </c>
      <c r="F41" s="178" t="n">
        <f aca="false">F26</f>
        <v>-0.368791171874999</v>
      </c>
      <c r="G41" s="178" t="n">
        <f aca="false">G26</f>
        <v>-0.4167390625</v>
      </c>
      <c r="H41" s="175" t="n">
        <f aca="false">SUM(D41:G41)</f>
        <v>-3.280093265625</v>
      </c>
      <c r="I41" s="178" t="n">
        <f aca="false">I26</f>
        <v>-0.5</v>
      </c>
      <c r="J41" s="178" t="n">
        <f aca="false">J26</f>
        <v>-0.5</v>
      </c>
      <c r="K41" s="178" t="n">
        <f aca="false">K26</f>
        <v>-0.5</v>
      </c>
      <c r="L41" s="178" t="n">
        <f aca="false">L26</f>
        <v>-0.5</v>
      </c>
      <c r="M41" s="175" t="n">
        <f aca="false">SUM(I41:L41)</f>
        <v>-2</v>
      </c>
      <c r="N41" s="178" t="n">
        <f aca="false">N26</f>
        <v>-0.5</v>
      </c>
      <c r="O41" s="178" t="n">
        <f aca="false">O26</f>
        <v>-0.5</v>
      </c>
      <c r="P41" s="178" t="n">
        <f aca="false">P26</f>
        <v>-0.5</v>
      </c>
      <c r="Q41" s="178" t="n">
        <f aca="false">Q26</f>
        <v>-0.5</v>
      </c>
      <c r="R41" s="175" t="n">
        <f aca="false">SUM(N41:Q41)</f>
        <v>-2</v>
      </c>
    </row>
    <row r="42" customFormat="false" ht="12.75" hidden="false" customHeight="false" outlineLevel="0" collapsed="false">
      <c r="A42" s="0" t="s">
        <v>190</v>
      </c>
      <c r="C42" s="177" t="n">
        <f aca="false">C27</f>
        <v>-3.62745625</v>
      </c>
      <c r="D42" s="178" t="n">
        <f aca="false">D27</f>
        <v>-1.323446171875</v>
      </c>
      <c r="E42" s="178" t="n">
        <f aca="false">E27</f>
        <v>-1.171116859375</v>
      </c>
      <c r="F42" s="178" t="n">
        <f aca="false">F27</f>
        <v>-0.368791171874999</v>
      </c>
      <c r="G42" s="178" t="n">
        <f aca="false">G27</f>
        <v>-0.4167390625</v>
      </c>
      <c r="H42" s="175" t="n">
        <f aca="false">SUM(D42:G42)</f>
        <v>-3.280093265625</v>
      </c>
      <c r="I42" s="178" t="n">
        <f aca="false">I27</f>
        <v>-0.5</v>
      </c>
      <c r="J42" s="178" t="n">
        <f aca="false">J27</f>
        <v>-0.5</v>
      </c>
      <c r="K42" s="178" t="n">
        <f aca="false">K27</f>
        <v>-0.5</v>
      </c>
      <c r="L42" s="178" t="n">
        <f aca="false">L27</f>
        <v>-0.5</v>
      </c>
      <c r="M42" s="175" t="n">
        <f aca="false">SUM(I42:L42)</f>
        <v>-2</v>
      </c>
      <c r="N42" s="178" t="n">
        <f aca="false">N27</f>
        <v>-0.5</v>
      </c>
      <c r="O42" s="178" t="n">
        <f aca="false">O27</f>
        <v>-0.5</v>
      </c>
      <c r="P42" s="178" t="n">
        <f aca="false">P27</f>
        <v>-0.5</v>
      </c>
      <c r="Q42" s="178" t="n">
        <f aca="false">Q27</f>
        <v>-0.5</v>
      </c>
      <c r="R42" s="175" t="n">
        <f aca="false">SUM(N42:Q42)</f>
        <v>-2</v>
      </c>
    </row>
    <row r="43" customFormat="false" ht="12.75" hidden="false" customHeight="false" outlineLevel="0" collapsed="false">
      <c r="A43" s="2" t="s">
        <v>199</v>
      </c>
      <c r="B43" s="2"/>
      <c r="C43" s="179" t="n">
        <f aca="false">SUM(C41:C42)</f>
        <v>-7.2549125</v>
      </c>
      <c r="D43" s="125" t="n">
        <f aca="false">SUM(D41:D42)</f>
        <v>-2.64689234375</v>
      </c>
      <c r="E43" s="125" t="n">
        <f aca="false">SUM(E41:E42)</f>
        <v>-2.34223371875</v>
      </c>
      <c r="F43" s="125" t="n">
        <f aca="false">SUM(F41:F42)</f>
        <v>-0.737582343749999</v>
      </c>
      <c r="G43" s="125" t="n">
        <f aca="false">SUM(G41:G42)</f>
        <v>-0.833478124999999</v>
      </c>
      <c r="H43" s="179" t="n">
        <f aca="false">SUM(H41:H42)</f>
        <v>-6.56018653125</v>
      </c>
      <c r="I43" s="125" t="n">
        <f aca="false">SUM(I41:I42)</f>
        <v>-1</v>
      </c>
      <c r="J43" s="125" t="n">
        <f aca="false">SUM(J41:J42)</f>
        <v>-1</v>
      </c>
      <c r="K43" s="125" t="n">
        <f aca="false">SUM(K41:K42)</f>
        <v>-1</v>
      </c>
      <c r="L43" s="125" t="n">
        <f aca="false">SUM(L41:L42)</f>
        <v>-1</v>
      </c>
      <c r="M43" s="179" t="n">
        <f aca="false">SUM(M41:M42)</f>
        <v>-4</v>
      </c>
      <c r="N43" s="125" t="n">
        <f aca="false">SUM(N41:N42)</f>
        <v>-1</v>
      </c>
      <c r="O43" s="125" t="n">
        <f aca="false">SUM(O41:O42)</f>
        <v>-1</v>
      </c>
      <c r="P43" s="125" t="n">
        <f aca="false">SUM(P41:P42)</f>
        <v>-1</v>
      </c>
      <c r="Q43" s="125" t="n">
        <f aca="false">SUM(Q41:Q42)</f>
        <v>-1</v>
      </c>
      <c r="R43" s="179" t="n">
        <f aca="false">SUM(R41:R42)</f>
        <v>-4</v>
      </c>
    </row>
    <row r="44" customFormat="false" ht="12.75" hidden="false" customHeight="false" outlineLevel="0" collapsed="false">
      <c r="C44" s="141"/>
      <c r="H44" s="141"/>
      <c r="M44" s="141"/>
      <c r="R44" s="141"/>
    </row>
    <row r="45" customFormat="false" ht="12.75" hidden="false" customHeight="false" outlineLevel="0" collapsed="false">
      <c r="A45" s="2" t="s">
        <v>200</v>
      </c>
      <c r="B45" s="2"/>
      <c r="C45" s="179" t="n">
        <f aca="false">C36+C28+C41+C42</f>
        <v>-121.3</v>
      </c>
      <c r="D45" s="125" t="n">
        <f aca="false">D36+D28+D41+D42</f>
        <v>-32</v>
      </c>
      <c r="E45" s="125" t="n">
        <f aca="false">E36+E28+E41+E42</f>
        <v>-31.4</v>
      </c>
      <c r="F45" s="125" t="n">
        <f aca="false">F36+F28+F41+F42</f>
        <v>-28.2</v>
      </c>
      <c r="G45" s="125" t="n">
        <f aca="false">G36+G28+G41+G42</f>
        <v>-28.4</v>
      </c>
      <c r="H45" s="179" t="n">
        <f aca="false">H36+H28+H41+H42</f>
        <v>-120</v>
      </c>
      <c r="I45" s="125" t="n">
        <f aca="false">I36+I28+I41+I42</f>
        <v>-28.73304375</v>
      </c>
      <c r="J45" s="125" t="n">
        <f aca="false">J36+J28+J41+J42</f>
        <v>-28.73304375</v>
      </c>
      <c r="K45" s="125" t="n">
        <f aca="false">K36+K28+K41+K42</f>
        <v>-28.73304375</v>
      </c>
      <c r="L45" s="125" t="n">
        <f aca="false">L36+L28+L41+L42</f>
        <v>-28.73304375</v>
      </c>
      <c r="M45" s="179" t="n">
        <f aca="false">M36+M28+M41+M42</f>
        <v>-114.932175</v>
      </c>
      <c r="N45" s="125" t="n">
        <f aca="false">N36+N28+N41+N42</f>
        <v>-28.73304375</v>
      </c>
      <c r="O45" s="125" t="n">
        <f aca="false">O36+O28+O41+O42</f>
        <v>-28.73304375</v>
      </c>
      <c r="P45" s="125" t="n">
        <f aca="false">P36+P28+P41+P42</f>
        <v>-28.73304375</v>
      </c>
      <c r="Q45" s="125" t="n">
        <f aca="false">Q36+Q28+Q41+Q42</f>
        <v>-28.73304375</v>
      </c>
      <c r="R45" s="179" t="n">
        <f aca="false">R36+R28+R41+R42</f>
        <v>-114.932175</v>
      </c>
    </row>
    <row r="46" customFormat="false" ht="12.75" hidden="false" customHeight="false" outlineLevel="0" collapsed="false">
      <c r="A46" s="63" t="s">
        <v>177</v>
      </c>
      <c r="C46" s="180" t="n">
        <f aca="false">C45=C38</f>
        <v>1</v>
      </c>
      <c r="D46" s="0" t="n">
        <f aca="false">D45=D38</f>
        <v>1</v>
      </c>
      <c r="E46" s="0" t="n">
        <f aca="false">E45=E38</f>
        <v>1</v>
      </c>
      <c r="F46" s="0" t="n">
        <f aca="false">F45=F38</f>
        <v>1</v>
      </c>
      <c r="G46" s="0" t="n">
        <f aca="false">G45=G38</f>
        <v>1</v>
      </c>
      <c r="H46" s="180" t="n">
        <f aca="false">H45=H38</f>
        <v>1</v>
      </c>
      <c r="I46" s="0" t="n">
        <f aca="false">I45=I38</f>
        <v>1</v>
      </c>
      <c r="J46" s="0" t="n">
        <f aca="false">J45=J38</f>
        <v>1</v>
      </c>
      <c r="K46" s="0" t="n">
        <f aca="false">K45=K38</f>
        <v>1</v>
      </c>
      <c r="L46" s="0" t="n">
        <f aca="false">L45=L38</f>
        <v>1</v>
      </c>
      <c r="M46" s="180" t="n">
        <f aca="false">M45=M38</f>
        <v>1</v>
      </c>
      <c r="N46" s="0" t="n">
        <f aca="false">N45=N38</f>
        <v>1</v>
      </c>
      <c r="O46" s="0" t="n">
        <f aca="false">O45=O38</f>
        <v>1</v>
      </c>
      <c r="P46" s="0" t="n">
        <f aca="false">P45=P38</f>
        <v>1</v>
      </c>
      <c r="Q46" s="0" t="n">
        <f aca="false">Q45=Q38</f>
        <v>1</v>
      </c>
      <c r="R46" s="180" t="n">
        <f aca="false">R45=R38</f>
        <v>1</v>
      </c>
    </row>
    <row r="48" customFormat="false" ht="15.75" hidden="false" customHeight="false" outlineLevel="0" collapsed="false">
      <c r="A48" s="138" t="s">
        <v>201</v>
      </c>
    </row>
    <row r="49" customFormat="false" ht="12.75" hidden="false" customHeight="false" outlineLevel="0" collapsed="false">
      <c r="A49" s="0" t="s">
        <v>202</v>
      </c>
      <c r="C49" s="181" t="n">
        <f aca="false">BS!C7</f>
        <v>138.348</v>
      </c>
      <c r="D49" s="178" t="n">
        <f aca="false">BS!D7</f>
        <v>131.818</v>
      </c>
      <c r="E49" s="178" t="n">
        <f aca="false">BS!E7</f>
        <v>196.402</v>
      </c>
      <c r="F49" s="178" t="n">
        <f aca="false">BS!F7</f>
        <v>164.787</v>
      </c>
      <c r="G49" s="178" t="n">
        <f aca="false">BS!G7</f>
        <v>135.148</v>
      </c>
      <c r="H49" s="182" t="n">
        <f aca="false">BS!H7</f>
        <v>135.148</v>
      </c>
      <c r="I49" s="183" t="n">
        <v>388.785148736445</v>
      </c>
      <c r="J49" s="183" t="n">
        <v>251.693294214635</v>
      </c>
      <c r="K49" s="183" t="n">
        <v>167.386870826284</v>
      </c>
      <c r="L49" s="183" t="n">
        <v>112.629123555437</v>
      </c>
      <c r="M49" s="184" t="n">
        <v>112.629123555437</v>
      </c>
      <c r="N49" s="183" t="n">
        <v>824.539317345341</v>
      </c>
      <c r="O49" s="183" t="n">
        <v>644.551840932502</v>
      </c>
      <c r="P49" s="183" t="n">
        <v>554.233881948217</v>
      </c>
      <c r="Q49" s="183" t="n">
        <v>496.431988676554</v>
      </c>
      <c r="R49" s="184" t="n">
        <v>496.431988676554</v>
      </c>
    </row>
    <row r="50" customFormat="false" ht="12.75" hidden="false" customHeight="false" outlineLevel="0" collapsed="false">
      <c r="A50" s="21" t="s">
        <v>203</v>
      </c>
      <c r="B50" s="21"/>
      <c r="C50" s="185" t="n">
        <f aca="false">C49*0.005</f>
        <v>0.691739999999998</v>
      </c>
      <c r="D50" s="186" t="n">
        <f aca="false">(D49*0.005)/4</f>
        <v>0.164772499999999</v>
      </c>
      <c r="E50" s="186" t="n">
        <f aca="false">(E49*0.005)/4</f>
        <v>0.2455025</v>
      </c>
      <c r="F50" s="186" t="n">
        <f aca="false">(F49*0.005)/4</f>
        <v>0.20598375</v>
      </c>
      <c r="G50" s="186" t="n">
        <f aca="false">(G49*0.005)/4</f>
        <v>0.168935</v>
      </c>
      <c r="H50" s="185" t="n">
        <f aca="false">SUM(D50:G50)</f>
        <v>0.785193749999998</v>
      </c>
      <c r="I50" s="186" t="n">
        <f aca="false">(I49*0.005)/4</f>
        <v>0.485981435920557</v>
      </c>
      <c r="J50" s="186" t="n">
        <f aca="false">(J49*0.005)/4</f>
        <v>0.314616617768294</v>
      </c>
      <c r="K50" s="186" t="n">
        <f aca="false">(K49*0.005)/4</f>
        <v>0.209233588532855</v>
      </c>
      <c r="L50" s="186" t="n">
        <f aca="false">(L49*0.005)/4</f>
        <v>0.140786404444296</v>
      </c>
      <c r="M50" s="185" t="n">
        <f aca="false">SUM(I50:L50)</f>
        <v>1.150618046666</v>
      </c>
      <c r="N50" s="186" t="n">
        <f aca="false">(N49*0.005)/4</f>
        <v>1.03067414668168</v>
      </c>
      <c r="O50" s="186" t="n">
        <f aca="false">(O49*0.005)/4</f>
        <v>0.805689801165628</v>
      </c>
      <c r="P50" s="186" t="n">
        <f aca="false">(P49*0.005)/4</f>
        <v>0.692792352435271</v>
      </c>
      <c r="Q50" s="186" t="n">
        <f aca="false">(Q49*0.005)/4</f>
        <v>0.620539985845693</v>
      </c>
      <c r="R50" s="185" t="n">
        <f aca="false">SUM(N50:Q50)</f>
        <v>3.14969628612827</v>
      </c>
    </row>
    <row r="51" customFormat="false" ht="12.75" hidden="false" customHeight="false" outlineLevel="0" collapsed="false">
      <c r="A51" s="0" t="s">
        <v>204</v>
      </c>
      <c r="C51" s="141"/>
      <c r="F51" s="187" t="n">
        <v>100</v>
      </c>
      <c r="G51" s="187" t="n">
        <f aca="false">F51</f>
        <v>100</v>
      </c>
      <c r="H51" s="188" t="n">
        <f aca="false">G51</f>
        <v>100</v>
      </c>
      <c r="I51" s="187" t="n">
        <f aca="false">H51</f>
        <v>100</v>
      </c>
      <c r="J51" s="187" t="n">
        <f aca="false">I51</f>
        <v>100</v>
      </c>
      <c r="K51" s="187" t="n">
        <f aca="false">J51</f>
        <v>100</v>
      </c>
      <c r="L51" s="187" t="n">
        <f aca="false">K51</f>
        <v>100</v>
      </c>
      <c r="M51" s="188" t="n">
        <f aca="false">L51</f>
        <v>100</v>
      </c>
      <c r="N51" s="187" t="n">
        <f aca="false">M51</f>
        <v>100</v>
      </c>
      <c r="O51" s="187" t="n">
        <f aca="false">N51</f>
        <v>100</v>
      </c>
      <c r="P51" s="187" t="n">
        <f aca="false">O51</f>
        <v>100</v>
      </c>
      <c r="Q51" s="187" t="n">
        <f aca="false">P51</f>
        <v>100</v>
      </c>
      <c r="R51" s="188" t="n">
        <f aca="false">Q51</f>
        <v>100</v>
      </c>
    </row>
    <row r="52" customFormat="false" ht="12.75" hidden="false" customHeight="false" outlineLevel="0" collapsed="false">
      <c r="A52" s="21" t="s">
        <v>205</v>
      </c>
      <c r="B52" s="21"/>
      <c r="C52" s="144"/>
      <c r="D52" s="21"/>
      <c r="E52" s="21"/>
      <c r="F52" s="189" t="n">
        <f aca="false">(F51*0.09)/4</f>
        <v>2.25</v>
      </c>
      <c r="G52" s="189" t="n">
        <f aca="false">(G51*0.09)/4</f>
        <v>2.25</v>
      </c>
      <c r="H52" s="190" t="n">
        <f aca="false">SUM(D52:G52)</f>
        <v>4.5</v>
      </c>
      <c r="I52" s="189" t="n">
        <f aca="false">(I51*0.09)/4</f>
        <v>2.25</v>
      </c>
      <c r="J52" s="189" t="n">
        <f aca="false">(J51*0.09)/4</f>
        <v>2.25</v>
      </c>
      <c r="K52" s="189" t="n">
        <f aca="false">(K51*0.09)/4</f>
        <v>2.25</v>
      </c>
      <c r="L52" s="189" t="n">
        <f aca="false">(L51*0.09)/4</f>
        <v>2.25</v>
      </c>
      <c r="M52" s="190" t="n">
        <f aca="false">SUM(I52:L52)</f>
        <v>9</v>
      </c>
      <c r="N52" s="189" t="n">
        <f aca="false">(N51*0.09)/4</f>
        <v>2.25</v>
      </c>
      <c r="O52" s="189" t="n">
        <f aca="false">(O51*0.09)/4</f>
        <v>2.25</v>
      </c>
      <c r="P52" s="189" t="n">
        <f aca="false">(P51*0.09)/4</f>
        <v>2.25</v>
      </c>
      <c r="Q52" s="189" t="n">
        <f aca="false">(Q51*0.09)/4</f>
        <v>2.25</v>
      </c>
      <c r="R52" s="190" t="n">
        <f aca="false">SUM(N52:Q52)</f>
        <v>9</v>
      </c>
    </row>
    <row r="53" customFormat="false" ht="12.75" hidden="false" customHeight="false" outlineLevel="0" collapsed="false">
      <c r="A53" s="2" t="s">
        <v>206</v>
      </c>
      <c r="B53" s="2"/>
      <c r="C53" s="191" t="n">
        <f aca="false">C52+C50</f>
        <v>0.691739999999998</v>
      </c>
      <c r="D53" s="125" t="n">
        <f aca="false">D52+D50</f>
        <v>0.164772499999999</v>
      </c>
      <c r="E53" s="125" t="n">
        <f aca="false">E52+E50</f>
        <v>0.2455025</v>
      </c>
      <c r="F53" s="125" t="n">
        <f aca="false">F52+F50</f>
        <v>2.45598375</v>
      </c>
      <c r="G53" s="125" t="n">
        <f aca="false">G52+G50</f>
        <v>2.418935</v>
      </c>
      <c r="H53" s="191" t="n">
        <f aca="false">H52+H50</f>
        <v>5.28519375</v>
      </c>
      <c r="I53" s="125" t="n">
        <f aca="false">I52+I50</f>
        <v>2.73598143592056</v>
      </c>
      <c r="J53" s="125" t="n">
        <f aca="false">J52+J50</f>
        <v>2.56461661776829</v>
      </c>
      <c r="K53" s="125" t="n">
        <f aca="false">K52+K50</f>
        <v>2.45923358853286</v>
      </c>
      <c r="L53" s="125" t="n">
        <f aca="false">L52+L50</f>
        <v>2.3907864044443</v>
      </c>
      <c r="M53" s="191" t="n">
        <f aca="false">M52+M50</f>
        <v>10.150618046666</v>
      </c>
      <c r="N53" s="125" t="n">
        <f aca="false">N52+N50</f>
        <v>3.28067414668168</v>
      </c>
      <c r="O53" s="125" t="n">
        <f aca="false">O52+O50</f>
        <v>3.05568980116563</v>
      </c>
      <c r="P53" s="125" t="n">
        <f aca="false">P52+P50</f>
        <v>2.94279235243527</v>
      </c>
      <c r="Q53" s="125" t="n">
        <f aca="false">Q52+Q50</f>
        <v>2.87053998584569</v>
      </c>
      <c r="R53" s="191" t="n">
        <f aca="false">R52+R50</f>
        <v>12.1496962861283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LibreOffice/5.1.4.2$MacOSX_X86_64 LibreOffice_project/f99d75f39f1c57ebdd7ffc5f42867c12031db97a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2017-04-05T22:28:33Z</dcterms:created>
  <dc:creator>Faton Begolli</dc:creator>
  <dc:description/>
  <dc:language>en-US</dc:language>
  <cp:lastModifiedBy>Faton Begolli</cp:lastModifiedBy>
  <dcterms:modified xsi:type="dcterms:W3CDTF">2017-07-18T01:03:08Z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