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iaren_Chuckle\OneDrive\"/>
    </mc:Choice>
  </mc:AlternateContent>
  <bookViews>
    <workbookView xWindow="1110" yWindow="4905" windowWidth="19260" windowHeight="10665"/>
  </bookViews>
  <sheets>
    <sheet name="Miedema" sheetId="3" r:id="rId1"/>
    <sheet name="Database" sheetId="4" r:id="rId2"/>
    <sheet name="Inoue data" sheetId="5" r:id="rId3"/>
    <sheet name="Inoue data (2)" sheetId="12" r:id="rId4"/>
    <sheet name="ΔH Evolution 1.0" sheetId="10" r:id="rId5"/>
    <sheet name="ΔH Evolution 2.0" sheetId="8" r:id="rId6"/>
    <sheet name="ΔH Evolution 3.0" sheetId="11" r:id="rId7"/>
    <sheet name="Temp" sheetId="9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137" i="4" l="1"/>
  <c r="C126" i="4"/>
  <c r="C125" i="4"/>
  <c r="C127" i="4"/>
  <c r="C140" i="4"/>
  <c r="C141" i="4"/>
  <c r="C138" i="4"/>
  <c r="C123" i="4"/>
  <c r="C149" i="4"/>
  <c r="C144" i="4"/>
  <c r="C136" i="4"/>
  <c r="C128" i="4"/>
  <c r="C148" i="4"/>
  <c r="C152" i="4"/>
  <c r="C153" i="4"/>
  <c r="C130" i="4"/>
  <c r="C132" i="4"/>
  <c r="C129" i="4"/>
  <c r="C143" i="4"/>
  <c r="C131" i="4"/>
  <c r="C155" i="4"/>
  <c r="C133" i="4"/>
  <c r="C134" i="4"/>
  <c r="C124" i="4"/>
  <c r="C145" i="4"/>
  <c r="C150" i="4"/>
  <c r="C154" i="4"/>
  <c r="C156" i="4"/>
  <c r="C142" i="4"/>
  <c r="C139" i="4"/>
  <c r="C151" i="4"/>
  <c r="C147" i="4"/>
  <c r="C146" i="4"/>
  <c r="C135" i="4"/>
  <c r="C161" i="4" l="1"/>
  <c r="C56" i="4"/>
  <c r="C101" i="4"/>
  <c r="C7" i="3" l="1"/>
  <c r="D7" i="3" l="1"/>
  <c r="E7" i="3" l="1" a="1"/>
  <c r="E7" i="3" s="1"/>
  <c r="C16" i="4"/>
  <c r="F7" i="3" l="1" a="1"/>
  <c r="F7" i="3" s="1"/>
  <c r="C2" i="4"/>
  <c r="C26" i="4"/>
  <c r="C38" i="4"/>
  <c r="C39" i="4"/>
  <c r="C35" i="4"/>
  <c r="C24" i="4"/>
  <c r="C47" i="4"/>
  <c r="C42" i="4"/>
  <c r="C34" i="4"/>
  <c r="C27" i="4"/>
  <c r="C46" i="4"/>
  <c r="C50" i="4"/>
  <c r="C51" i="4"/>
  <c r="C29" i="4"/>
  <c r="C36" i="4"/>
  <c r="C31" i="4"/>
  <c r="C28" i="4"/>
  <c r="C41" i="4"/>
  <c r="C30" i="4"/>
  <c r="C53" i="4"/>
  <c r="C32" i="4"/>
  <c r="C33" i="4"/>
  <c r="C25" i="4"/>
  <c r="C43" i="4"/>
  <c r="C48" i="4"/>
  <c r="C52" i="4"/>
  <c r="C54" i="4"/>
  <c r="C40" i="4"/>
  <c r="C37" i="4"/>
  <c r="C49" i="4"/>
  <c r="C45" i="4"/>
  <c r="C44" i="4"/>
  <c r="C228" i="4"/>
  <c r="C230" i="4"/>
  <c r="C219" i="4"/>
  <c r="C218" i="4"/>
  <c r="C220" i="4"/>
  <c r="C234" i="4"/>
  <c r="C235" i="4"/>
  <c r="C231" i="4"/>
  <c r="C216" i="4"/>
  <c r="C238" i="4"/>
  <c r="C229" i="4"/>
  <c r="C221" i="4"/>
  <c r="C242" i="4"/>
  <c r="C245" i="4"/>
  <c r="C246" i="4"/>
  <c r="C223" i="4"/>
  <c r="C232" i="4"/>
  <c r="C225" i="4"/>
  <c r="C222" i="4"/>
  <c r="C237" i="4"/>
  <c r="C224" i="4"/>
  <c r="C248" i="4"/>
  <c r="C226" i="4"/>
  <c r="C227" i="4"/>
  <c r="C217" i="4"/>
  <c r="C239" i="4"/>
  <c r="C243" i="4"/>
  <c r="C247" i="4"/>
  <c r="C249" i="4"/>
  <c r="C236" i="4"/>
  <c r="C233" i="4"/>
  <c r="C244" i="4"/>
  <c r="C241" i="4"/>
  <c r="C240" i="4"/>
  <c r="G7" i="3" l="1" a="1"/>
  <c r="G7" i="3" s="1"/>
  <c r="H7" i="3" s="1" a="1"/>
  <c r="H7" i="3" l="1"/>
  <c r="I7" i="3" a="1"/>
  <c r="C270" i="4"/>
  <c r="C275" i="4"/>
  <c r="I7" i="3" l="1"/>
  <c r="J7" i="3" s="1" a="1"/>
  <c r="J7" i="3" l="1"/>
  <c r="K7" i="3" a="1"/>
  <c r="K7" i="3" l="1"/>
  <c r="L7" i="3" a="1"/>
  <c r="K224" i="11"/>
  <c r="D224" i="11"/>
  <c r="C224" i="11"/>
  <c r="J223" i="11"/>
  <c r="K223" i="11" s="1"/>
  <c r="J222" i="11"/>
  <c r="J221" i="11"/>
  <c r="J220" i="11"/>
  <c r="J219" i="11"/>
  <c r="A211" i="11"/>
  <c r="K208" i="11"/>
  <c r="D208" i="11"/>
  <c r="C208" i="11"/>
  <c r="J207" i="11"/>
  <c r="K207" i="11" s="1"/>
  <c r="J206" i="11"/>
  <c r="J205" i="11"/>
  <c r="J204" i="11"/>
  <c r="J203" i="11"/>
  <c r="A195" i="11"/>
  <c r="K192" i="11"/>
  <c r="D192" i="11"/>
  <c r="C192" i="11"/>
  <c r="J191" i="11"/>
  <c r="K191" i="11" s="1"/>
  <c r="J190" i="11"/>
  <c r="J189" i="11"/>
  <c r="J188" i="11"/>
  <c r="J187" i="11"/>
  <c r="A179" i="11"/>
  <c r="K176" i="11"/>
  <c r="D176" i="11"/>
  <c r="C176" i="11"/>
  <c r="J175" i="11"/>
  <c r="K175" i="11" s="1"/>
  <c r="J174" i="11"/>
  <c r="J173" i="11"/>
  <c r="J172" i="11"/>
  <c r="J171" i="11"/>
  <c r="A163" i="11"/>
  <c r="K160" i="11"/>
  <c r="D160" i="11"/>
  <c r="C160" i="11"/>
  <c r="J159" i="11"/>
  <c r="K159" i="11" s="1"/>
  <c r="J158" i="11"/>
  <c r="J157" i="11"/>
  <c r="J156" i="11"/>
  <c r="J155" i="11"/>
  <c r="A147" i="11"/>
  <c r="K144" i="11"/>
  <c r="D144" i="11"/>
  <c r="C144" i="11"/>
  <c r="J143" i="11"/>
  <c r="K143" i="11" s="1"/>
  <c r="J142" i="11"/>
  <c r="J141" i="11"/>
  <c r="J140" i="11"/>
  <c r="J139" i="11"/>
  <c r="A131" i="11"/>
  <c r="K128" i="11"/>
  <c r="D128" i="11"/>
  <c r="C128" i="11"/>
  <c r="J127" i="11"/>
  <c r="K127" i="11" s="1"/>
  <c r="J126" i="11"/>
  <c r="J125" i="11"/>
  <c r="J124" i="11"/>
  <c r="J123" i="11"/>
  <c r="A115" i="11"/>
  <c r="K112" i="11"/>
  <c r="D112" i="11"/>
  <c r="C112" i="11"/>
  <c r="J111" i="11"/>
  <c r="K111" i="11" s="1"/>
  <c r="J110" i="11"/>
  <c r="J109" i="11"/>
  <c r="J108" i="11"/>
  <c r="J107" i="11"/>
  <c r="A99" i="11"/>
  <c r="K96" i="11"/>
  <c r="D96" i="11"/>
  <c r="C96" i="11"/>
  <c r="J95" i="11"/>
  <c r="K95" i="11" s="1"/>
  <c r="J94" i="11"/>
  <c r="J93" i="11"/>
  <c r="J92" i="11"/>
  <c r="J91" i="11"/>
  <c r="A83" i="11"/>
  <c r="K80" i="11"/>
  <c r="D80" i="11"/>
  <c r="C80" i="11"/>
  <c r="J79" i="11"/>
  <c r="K79" i="11" s="1"/>
  <c r="J78" i="11"/>
  <c r="J77" i="11"/>
  <c r="J76" i="11"/>
  <c r="J75" i="11"/>
  <c r="A67" i="11"/>
  <c r="K64" i="11"/>
  <c r="D64" i="11"/>
  <c r="C64" i="11"/>
  <c r="J63" i="11"/>
  <c r="K63" i="11" s="1"/>
  <c r="J62" i="11"/>
  <c r="J61" i="11"/>
  <c r="J60" i="11"/>
  <c r="J59" i="11"/>
  <c r="A51" i="11"/>
  <c r="K48" i="11"/>
  <c r="D48" i="11"/>
  <c r="C48" i="11"/>
  <c r="J47" i="11"/>
  <c r="K47" i="11" s="1"/>
  <c r="J46" i="11"/>
  <c r="J45" i="11"/>
  <c r="J44" i="11"/>
  <c r="J43" i="11"/>
  <c r="C38" i="11"/>
  <c r="C54" i="11" s="1"/>
  <c r="C70" i="11" s="1"/>
  <c r="C86" i="11" s="1"/>
  <c r="C102" i="11" s="1"/>
  <c r="C118" i="11" s="1"/>
  <c r="C134" i="11" s="1"/>
  <c r="C150" i="11" s="1"/>
  <c r="C166" i="11" s="1"/>
  <c r="C182" i="11" s="1"/>
  <c r="C198" i="11" s="1"/>
  <c r="C214" i="11" s="1"/>
  <c r="C37" i="11"/>
  <c r="C53" i="11" s="1"/>
  <c r="C69" i="11" s="1"/>
  <c r="A35" i="11"/>
  <c r="K32" i="11"/>
  <c r="D32" i="11"/>
  <c r="C32" i="11"/>
  <c r="J31" i="11"/>
  <c r="K31" i="11" s="1"/>
  <c r="J30" i="11"/>
  <c r="J29" i="11"/>
  <c r="J28" i="11"/>
  <c r="J27" i="11"/>
  <c r="A19" i="11"/>
  <c r="C15" i="11"/>
  <c r="D15" i="11" s="1"/>
  <c r="C14" i="11"/>
  <c r="D14" i="11" s="1"/>
  <c r="C13" i="11"/>
  <c r="D13" i="11" s="1"/>
  <c r="C12" i="11"/>
  <c r="D12" i="11" s="1"/>
  <c r="C11" i="11"/>
  <c r="D11" i="11" s="1"/>
  <c r="C10" i="11"/>
  <c r="D10" i="11" s="1"/>
  <c r="C9" i="11"/>
  <c r="D9" i="11" s="1"/>
  <c r="C8" i="11"/>
  <c r="D8" i="11" s="1"/>
  <c r="C7" i="11"/>
  <c r="D7" i="11" s="1"/>
  <c r="C6" i="11"/>
  <c r="D6" i="11" s="1"/>
  <c r="C5" i="11"/>
  <c r="D5" i="11" s="1"/>
  <c r="C4" i="11"/>
  <c r="D4" i="11" s="1"/>
  <c r="C3" i="11"/>
  <c r="D3" i="11" s="1"/>
  <c r="C2" i="11"/>
  <c r="C5" i="8"/>
  <c r="D5" i="8" s="1"/>
  <c r="L7" i="3" l="1"/>
  <c r="M7" i="3" a="1"/>
  <c r="E4" i="11"/>
  <c r="F4" i="11" s="1"/>
  <c r="C35" i="11" s="1"/>
  <c r="E7" i="11"/>
  <c r="F7" i="11" s="1"/>
  <c r="C83" i="11" s="1"/>
  <c r="E11" i="11"/>
  <c r="F11" i="11" s="1"/>
  <c r="C147" i="11" s="1"/>
  <c r="D161" i="11" s="1"/>
  <c r="E9" i="11"/>
  <c r="F9" i="11" s="1"/>
  <c r="C115" i="11" s="1"/>
  <c r="E12" i="11"/>
  <c r="F12" i="11" s="1"/>
  <c r="C163" i="11" s="1"/>
  <c r="E15" i="11"/>
  <c r="F15" i="11" s="1"/>
  <c r="C211" i="11" s="1"/>
  <c r="D225" i="11" s="1"/>
  <c r="E8" i="11"/>
  <c r="F8" i="11" s="1"/>
  <c r="C99" i="11" s="1"/>
  <c r="D113" i="11" s="1"/>
  <c r="E13" i="11"/>
  <c r="F13" i="11" s="1"/>
  <c r="C179" i="11" s="1"/>
  <c r="D193" i="11" s="1"/>
  <c r="E14" i="11"/>
  <c r="F14" i="11" s="1"/>
  <c r="C195" i="11" s="1"/>
  <c r="E3" i="11"/>
  <c r="F3" i="11" s="1"/>
  <c r="C19" i="11" s="1"/>
  <c r="D33" i="11" s="1"/>
  <c r="E5" i="11"/>
  <c r="F5" i="11" s="1"/>
  <c r="C51" i="11" s="1"/>
  <c r="D65" i="11" s="1"/>
  <c r="E6" i="11"/>
  <c r="F6" i="11" s="1"/>
  <c r="C67" i="11" s="1"/>
  <c r="C72" i="11" s="1"/>
  <c r="C75" i="11" s="1"/>
  <c r="E10" i="11"/>
  <c r="F10" i="11" s="1"/>
  <c r="C131" i="11" s="1"/>
  <c r="D145" i="11" s="1"/>
  <c r="C104" i="11"/>
  <c r="C107" i="11" s="1"/>
  <c r="D97" i="11"/>
  <c r="C88" i="11"/>
  <c r="C91" i="11" s="1"/>
  <c r="C200" i="11"/>
  <c r="C203" i="11" s="1"/>
  <c r="D209" i="11"/>
  <c r="D49" i="11"/>
  <c r="C40" i="11"/>
  <c r="C43" i="11" s="1"/>
  <c r="C216" i="11"/>
  <c r="C219" i="11" s="1"/>
  <c r="C168" i="11"/>
  <c r="C171" i="11" s="1"/>
  <c r="D177" i="11"/>
  <c r="C24" i="11"/>
  <c r="C27" i="11" s="1"/>
  <c r="C120" i="11"/>
  <c r="C184" i="11"/>
  <c r="C187" i="11" s="1"/>
  <c r="D129" i="11"/>
  <c r="G84" i="9"/>
  <c r="C84" i="9"/>
  <c r="G83" i="9"/>
  <c r="C83" i="9"/>
  <c r="G82" i="9"/>
  <c r="C82" i="9"/>
  <c r="G81" i="9"/>
  <c r="C81" i="9"/>
  <c r="G80" i="9"/>
  <c r="C80" i="9"/>
  <c r="G79" i="9"/>
  <c r="C79" i="9"/>
  <c r="D42" i="3"/>
  <c r="D43" i="3"/>
  <c r="D44" i="3"/>
  <c r="D45" i="3"/>
  <c r="D46" i="3"/>
  <c r="D41" i="3"/>
  <c r="C266" i="4"/>
  <c r="C252" i="4"/>
  <c r="C257" i="4"/>
  <c r="C254" i="4"/>
  <c r="C251" i="4"/>
  <c r="C260" i="4"/>
  <c r="C253" i="4"/>
  <c r="C268" i="4"/>
  <c r="C255" i="4"/>
  <c r="C256" i="4"/>
  <c r="C250" i="4"/>
  <c r="C261" i="4"/>
  <c r="C264" i="4"/>
  <c r="C267" i="4"/>
  <c r="C269" i="4"/>
  <c r="C259" i="4"/>
  <c r="C258" i="4"/>
  <c r="C265" i="4"/>
  <c r="C263" i="4"/>
  <c r="C262" i="4"/>
  <c r="H42" i="3"/>
  <c r="H41" i="3"/>
  <c r="H43" i="3"/>
  <c r="H44" i="3"/>
  <c r="H45" i="3"/>
  <c r="H46" i="3"/>
  <c r="C3" i="10"/>
  <c r="D3" i="10" s="1"/>
  <c r="M7" i="3" l="1"/>
  <c r="C15" i="3" s="1"/>
  <c r="C152" i="11"/>
  <c r="C155" i="11" s="1"/>
  <c r="N7" i="3" a="1"/>
  <c r="C136" i="11"/>
  <c r="C139" i="11" s="1"/>
  <c r="D184" i="11"/>
  <c r="D187" i="11" s="1"/>
  <c r="D81" i="11"/>
  <c r="D152" i="11"/>
  <c r="E152" i="11" s="1" a="1"/>
  <c r="E152" i="11" s="1"/>
  <c r="C156" i="11" s="1"/>
  <c r="C56" i="11"/>
  <c r="C59" i="11" s="1"/>
  <c r="D200" i="11"/>
  <c r="D203" i="11" s="1"/>
  <c r="D88" i="11"/>
  <c r="D91" i="11" s="1"/>
  <c r="D24" i="11"/>
  <c r="D27" i="11" s="1"/>
  <c r="D216" i="11"/>
  <c r="D219" i="11" s="1"/>
  <c r="D104" i="11"/>
  <c r="E104" i="11" s="1" a="1"/>
  <c r="E104" i="11" s="1"/>
  <c r="D168" i="11"/>
  <c r="E168" i="11" s="1" a="1"/>
  <c r="E168" i="11" s="1"/>
  <c r="C172" i="11" s="1"/>
  <c r="C123" i="11"/>
  <c r="D155" i="11"/>
  <c r="D40" i="11"/>
  <c r="E40" i="11" s="1" a="1"/>
  <c r="E40" i="11" s="1"/>
  <c r="D120" i="11"/>
  <c r="E200" i="11" a="1"/>
  <c r="E200" i="11" s="1"/>
  <c r="C204" i="11" s="1"/>
  <c r="D72" i="11"/>
  <c r="C195" i="4"/>
  <c r="C197" i="4"/>
  <c r="C186" i="4"/>
  <c r="C185" i="4"/>
  <c r="C187" i="4"/>
  <c r="C201" i="4"/>
  <c r="C202" i="4"/>
  <c r="C198" i="4"/>
  <c r="C183" i="4"/>
  <c r="C208" i="4"/>
  <c r="C205" i="4"/>
  <c r="C196" i="4"/>
  <c r="C188" i="4"/>
  <c r="C207" i="4"/>
  <c r="C211" i="4"/>
  <c r="C212" i="4"/>
  <c r="C190" i="4"/>
  <c r="C199" i="4"/>
  <c r="C192" i="4"/>
  <c r="C189" i="4"/>
  <c r="C204" i="4"/>
  <c r="C191" i="4"/>
  <c r="C214" i="4"/>
  <c r="C193" i="4"/>
  <c r="C194" i="4"/>
  <c r="C184" i="4"/>
  <c r="C206" i="4"/>
  <c r="C209" i="4"/>
  <c r="C213" i="4"/>
  <c r="C215" i="4"/>
  <c r="C203" i="4"/>
  <c r="C200" i="4"/>
  <c r="C210" i="4"/>
  <c r="N7" i="3" l="1"/>
  <c r="F2" i="3" s="1"/>
  <c r="E24" i="11" a="1"/>
  <c r="E24" i="11" s="1"/>
  <c r="C28" i="11" s="1"/>
  <c r="D136" i="11"/>
  <c r="E136" i="11" s="1" a="1"/>
  <c r="E136" i="11" s="1"/>
  <c r="C140" i="11" s="1"/>
  <c r="E184" i="11" a="1"/>
  <c r="E184" i="11" s="1"/>
  <c r="C188" i="11" s="1"/>
  <c r="D56" i="11"/>
  <c r="E56" i="11" s="1" a="1"/>
  <c r="E56" i="11" s="1"/>
  <c r="C60" i="11" s="1"/>
  <c r="F152" i="11" a="1"/>
  <c r="F152" i="11" s="1"/>
  <c r="D156" i="11" s="1"/>
  <c r="E216" i="11" a="1"/>
  <c r="E216" i="11" s="1"/>
  <c r="C220" i="11" s="1"/>
  <c r="E88" i="11" a="1"/>
  <c r="E88" i="11" s="1"/>
  <c r="C92" i="11" s="1"/>
  <c r="C108" i="11"/>
  <c r="F104" i="11" a="1"/>
  <c r="F104" i="11" s="1"/>
  <c r="D108" i="11" s="1"/>
  <c r="F136" i="11" a="1"/>
  <c r="F136" i="11" s="1"/>
  <c r="D140" i="11" s="1"/>
  <c r="F168" i="11" a="1"/>
  <c r="F168" i="11" s="1"/>
  <c r="D172" i="11" s="1"/>
  <c r="D107" i="11"/>
  <c r="C44" i="11"/>
  <c r="D123" i="11"/>
  <c r="E120" i="11" a="1"/>
  <c r="E120" i="11" s="1"/>
  <c r="F40" i="11" a="1"/>
  <c r="F40" i="11" s="1"/>
  <c r="D44" i="11" s="1"/>
  <c r="F200" i="11" a="1"/>
  <c r="F200" i="11" s="1"/>
  <c r="G200" i="11" s="1" a="1"/>
  <c r="G200" i="11" s="1"/>
  <c r="C205" i="11" s="1"/>
  <c r="F216" i="11" a="1"/>
  <c r="F216" i="11" s="1"/>
  <c r="G216" i="11" s="1" a="1"/>
  <c r="G216" i="11" s="1"/>
  <c r="C221" i="11" s="1"/>
  <c r="D75" i="11"/>
  <c r="E72" i="11" a="1"/>
  <c r="E72" i="11" s="1"/>
  <c r="F72" i="11" s="1" a="1"/>
  <c r="F72" i="11" s="1"/>
  <c r="D76" i="11" s="1"/>
  <c r="D59" i="11"/>
  <c r="D43" i="11"/>
  <c r="F56" i="11" a="1"/>
  <c r="F56" i="11" s="1"/>
  <c r="D171" i="11"/>
  <c r="G168" i="11" a="1"/>
  <c r="G168" i="11" s="1"/>
  <c r="C274" i="4"/>
  <c r="C271" i="4"/>
  <c r="C272" i="4"/>
  <c r="C273" i="4"/>
  <c r="D15" i="3" l="1"/>
  <c r="D139" i="11"/>
  <c r="F184" i="11" a="1"/>
  <c r="F184" i="11" s="1"/>
  <c r="D188" i="11" s="1"/>
  <c r="F24" i="11" a="1"/>
  <c r="F24" i="11" s="1"/>
  <c r="D28" i="11" s="1"/>
  <c r="F88" i="11" a="1"/>
  <c r="F88" i="11" s="1"/>
  <c r="G152" i="11" a="1"/>
  <c r="G152" i="11" s="1"/>
  <c r="G104" i="11" a="1"/>
  <c r="G104" i="11" s="1"/>
  <c r="C109" i="11" s="1"/>
  <c r="G136" i="11" a="1"/>
  <c r="G136" i="11" s="1"/>
  <c r="C141" i="11" s="1"/>
  <c r="H168" i="11" a="1"/>
  <c r="H168" i="11" s="1"/>
  <c r="D173" i="11" s="1"/>
  <c r="G72" i="11" a="1"/>
  <c r="G72" i="11" s="1"/>
  <c r="C77" i="11" s="1"/>
  <c r="D204" i="11"/>
  <c r="H200" i="11" a="1"/>
  <c r="H200" i="11" s="1"/>
  <c r="D205" i="11" s="1"/>
  <c r="G24" i="11" a="1"/>
  <c r="G24" i="11" s="1"/>
  <c r="C29" i="11" s="1"/>
  <c r="D60" i="11"/>
  <c r="G56" i="11" a="1"/>
  <c r="G56" i="11" s="1"/>
  <c r="H56" i="11" s="1" a="1"/>
  <c r="H56" i="11" s="1"/>
  <c r="C76" i="11"/>
  <c r="D220" i="11"/>
  <c r="H216" i="11" a="1"/>
  <c r="H216" i="11" s="1"/>
  <c r="C124" i="11"/>
  <c r="F120" i="11" a="1"/>
  <c r="F120" i="11" s="1"/>
  <c r="D92" i="11"/>
  <c r="C173" i="11"/>
  <c r="G88" i="11" a="1"/>
  <c r="G88" i="11" s="1"/>
  <c r="G40" i="11" a="1"/>
  <c r="G40" i="11" s="1"/>
  <c r="H40" i="11" s="1" a="1"/>
  <c r="H40" i="11" s="1"/>
  <c r="D45" i="11" s="1"/>
  <c r="B4" i="8"/>
  <c r="C6" i="8"/>
  <c r="D6" i="8" s="1"/>
  <c r="C7" i="8"/>
  <c r="D7" i="8" s="1"/>
  <c r="C8" i="8"/>
  <c r="D8" i="8" s="1"/>
  <c r="C9" i="8"/>
  <c r="D9" i="8" s="1"/>
  <c r="C10" i="8"/>
  <c r="D10" i="8" s="1"/>
  <c r="C11" i="8"/>
  <c r="D11" i="8" s="1"/>
  <c r="C12" i="8"/>
  <c r="D12" i="8" s="1"/>
  <c r="C13" i="8"/>
  <c r="D13" i="8" s="1"/>
  <c r="C14" i="8"/>
  <c r="D14" i="8" s="1"/>
  <c r="C15" i="8"/>
  <c r="D15" i="8" s="1"/>
  <c r="C16" i="8"/>
  <c r="D16" i="8" s="1"/>
  <c r="C17" i="8"/>
  <c r="D17" i="8" s="1"/>
  <c r="K224" i="10"/>
  <c r="D224" i="10"/>
  <c r="C224" i="10"/>
  <c r="J223" i="10"/>
  <c r="K223" i="10" s="1"/>
  <c r="J222" i="10"/>
  <c r="J221" i="10"/>
  <c r="J220" i="10"/>
  <c r="J219" i="10"/>
  <c r="A211" i="10"/>
  <c r="K208" i="10"/>
  <c r="D208" i="10"/>
  <c r="C208" i="10"/>
  <c r="J207" i="10"/>
  <c r="K207" i="10" s="1"/>
  <c r="J206" i="10"/>
  <c r="J205" i="10"/>
  <c r="J204" i="10"/>
  <c r="J203" i="10"/>
  <c r="A195" i="10"/>
  <c r="K192" i="10"/>
  <c r="D192" i="10"/>
  <c r="C192" i="10"/>
  <c r="J191" i="10"/>
  <c r="K191" i="10" s="1"/>
  <c r="J190" i="10"/>
  <c r="J189" i="10"/>
  <c r="J188" i="10"/>
  <c r="J187" i="10"/>
  <c r="A179" i="10"/>
  <c r="K176" i="10"/>
  <c r="D176" i="10"/>
  <c r="C176" i="10"/>
  <c r="J175" i="10"/>
  <c r="K175" i="10" s="1"/>
  <c r="J174" i="10"/>
  <c r="J173" i="10"/>
  <c r="J172" i="10"/>
  <c r="J171" i="10"/>
  <c r="A163" i="10"/>
  <c r="K160" i="10"/>
  <c r="D160" i="10"/>
  <c r="C160" i="10"/>
  <c r="J159" i="10"/>
  <c r="K159" i="10" s="1"/>
  <c r="J158" i="10"/>
  <c r="J157" i="10"/>
  <c r="J156" i="10"/>
  <c r="J155" i="10"/>
  <c r="A147" i="10"/>
  <c r="K144" i="10"/>
  <c r="D144" i="10"/>
  <c r="C144" i="10"/>
  <c r="J143" i="10"/>
  <c r="K143" i="10" s="1"/>
  <c r="J142" i="10"/>
  <c r="J141" i="10"/>
  <c r="J140" i="10"/>
  <c r="J139" i="10"/>
  <c r="A131" i="10"/>
  <c r="K128" i="10"/>
  <c r="D128" i="10"/>
  <c r="C128" i="10"/>
  <c r="J127" i="10"/>
  <c r="K127" i="10" s="1"/>
  <c r="J126" i="10"/>
  <c r="J125" i="10"/>
  <c r="J124" i="10"/>
  <c r="J123" i="10"/>
  <c r="A115" i="10"/>
  <c r="K112" i="10"/>
  <c r="D112" i="10"/>
  <c r="C112" i="10"/>
  <c r="J111" i="10"/>
  <c r="K111" i="10" s="1"/>
  <c r="J110" i="10"/>
  <c r="J109" i="10"/>
  <c r="J108" i="10"/>
  <c r="J107" i="10"/>
  <c r="A99" i="10"/>
  <c r="K96" i="10"/>
  <c r="D96" i="10"/>
  <c r="C96" i="10"/>
  <c r="J95" i="10"/>
  <c r="K95" i="10" s="1"/>
  <c r="J94" i="10"/>
  <c r="J93" i="10"/>
  <c r="J92" i="10"/>
  <c r="J91" i="10"/>
  <c r="A83" i="10"/>
  <c r="K80" i="10"/>
  <c r="D80" i="10"/>
  <c r="C80" i="10"/>
  <c r="J79" i="10"/>
  <c r="K79" i="10" s="1"/>
  <c r="J78" i="10"/>
  <c r="J77" i="10"/>
  <c r="J76" i="10"/>
  <c r="J75" i="10"/>
  <c r="A67" i="10"/>
  <c r="K64" i="10"/>
  <c r="D64" i="10"/>
  <c r="C64" i="10"/>
  <c r="J63" i="10"/>
  <c r="K63" i="10" s="1"/>
  <c r="J62" i="10"/>
  <c r="J61" i="10"/>
  <c r="J60" i="10"/>
  <c r="J59" i="10"/>
  <c r="A51" i="10"/>
  <c r="K48" i="10"/>
  <c r="D48" i="10"/>
  <c r="C48" i="10"/>
  <c r="J47" i="10"/>
  <c r="K47" i="10" s="1"/>
  <c r="J46" i="10"/>
  <c r="J45" i="10"/>
  <c r="J44" i="10"/>
  <c r="J43" i="10"/>
  <c r="C38" i="10"/>
  <c r="C54" i="10" s="1"/>
  <c r="C70" i="10" s="1"/>
  <c r="C86" i="10" s="1"/>
  <c r="C102" i="10" s="1"/>
  <c r="C118" i="10" s="1"/>
  <c r="C134" i="10" s="1"/>
  <c r="C150" i="10" s="1"/>
  <c r="C166" i="10" s="1"/>
  <c r="C182" i="10" s="1"/>
  <c r="C198" i="10" s="1"/>
  <c r="C214" i="10" s="1"/>
  <c r="C37" i="10"/>
  <c r="C53" i="10" s="1"/>
  <c r="C69" i="10" s="1"/>
  <c r="A35" i="10"/>
  <c r="K32" i="10"/>
  <c r="D32" i="10"/>
  <c r="C32" i="10"/>
  <c r="J31" i="10"/>
  <c r="K31" i="10" s="1"/>
  <c r="J30" i="10"/>
  <c r="J29" i="10"/>
  <c r="J28" i="10"/>
  <c r="J27" i="10"/>
  <c r="A19" i="10"/>
  <c r="C15" i="10"/>
  <c r="D15" i="10" s="1"/>
  <c r="C14" i="10"/>
  <c r="D14" i="10" s="1"/>
  <c r="C13" i="10"/>
  <c r="D13" i="10" s="1"/>
  <c r="C12" i="10"/>
  <c r="D12" i="10" s="1"/>
  <c r="C11" i="10"/>
  <c r="D11" i="10" s="1"/>
  <c r="C10" i="10"/>
  <c r="D10" i="10" s="1"/>
  <c r="C9" i="10"/>
  <c r="D9" i="10" s="1"/>
  <c r="C8" i="10"/>
  <c r="D8" i="10" s="1"/>
  <c r="C7" i="10"/>
  <c r="D7" i="10" s="1"/>
  <c r="C6" i="10"/>
  <c r="D6" i="10" s="1"/>
  <c r="C5" i="10"/>
  <c r="D5" i="10" s="1"/>
  <c r="C4" i="10"/>
  <c r="D4" i="10" s="1"/>
  <c r="C2" i="10"/>
  <c r="C40" i="8"/>
  <c r="C56" i="8" s="1"/>
  <c r="C72" i="8" s="1"/>
  <c r="C88" i="8" s="1"/>
  <c r="C104" i="8" s="1"/>
  <c r="C120" i="8" s="1"/>
  <c r="C136" i="8" s="1"/>
  <c r="C152" i="8" s="1"/>
  <c r="C168" i="8" s="1"/>
  <c r="C184" i="8" s="1"/>
  <c r="C200" i="8" s="1"/>
  <c r="C216" i="8" s="1"/>
  <c r="C39" i="8"/>
  <c r="C55" i="8" s="1"/>
  <c r="C71" i="8" s="1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1" i="4"/>
  <c r="C157" i="4"/>
  <c r="C159" i="4"/>
  <c r="C158" i="4"/>
  <c r="C278" i="4"/>
  <c r="C276" i="4"/>
  <c r="C277" i="4"/>
  <c r="H24" i="11" l="1" a="1"/>
  <c r="H24" i="11" s="1"/>
  <c r="D29" i="11" s="1"/>
  <c r="G184" i="11" a="1"/>
  <c r="G184" i="11" s="1"/>
  <c r="H184" i="11" s="1" a="1"/>
  <c r="H184" i="11" s="1"/>
  <c r="D189" i="11" s="1"/>
  <c r="H136" i="11" a="1"/>
  <c r="H136" i="11" s="1"/>
  <c r="D141" i="11" s="1"/>
  <c r="G120" i="11" a="1"/>
  <c r="G120" i="11" s="1"/>
  <c r="C125" i="11" s="1"/>
  <c r="I168" i="11" a="1"/>
  <c r="I168" i="11" s="1"/>
  <c r="H72" i="11" a="1"/>
  <c r="H72" i="11" s="1"/>
  <c r="D77" i="11" s="1"/>
  <c r="H104" i="11" a="1"/>
  <c r="H104" i="11" s="1"/>
  <c r="C157" i="11"/>
  <c r="H152" i="11" a="1"/>
  <c r="H152" i="11" s="1"/>
  <c r="I136" i="11" a="1"/>
  <c r="I136" i="11" s="1"/>
  <c r="C142" i="11" s="1"/>
  <c r="I200" i="11" a="1"/>
  <c r="I200" i="11" s="1"/>
  <c r="C206" i="11" s="1"/>
  <c r="E14" i="10"/>
  <c r="F14" i="10" s="1"/>
  <c r="C195" i="10" s="1"/>
  <c r="E3" i="10"/>
  <c r="D61" i="11"/>
  <c r="I24" i="11" a="1"/>
  <c r="I24" i="11" s="1"/>
  <c r="J24" i="11" s="1" a="1"/>
  <c r="J24" i="11" s="1"/>
  <c r="D30" i="11" s="1"/>
  <c r="C45" i="11"/>
  <c r="I40" i="11" a="1"/>
  <c r="I40" i="11" s="1"/>
  <c r="C93" i="11"/>
  <c r="H88" i="11" a="1"/>
  <c r="H88" i="11" s="1"/>
  <c r="D221" i="11"/>
  <c r="C61" i="11"/>
  <c r="I56" i="11" a="1"/>
  <c r="I56" i="11" s="1"/>
  <c r="J56" i="11" s="1" a="1"/>
  <c r="J56" i="11" s="1"/>
  <c r="D62" i="11" s="1"/>
  <c r="J136" i="11" a="1"/>
  <c r="J136" i="11" s="1"/>
  <c r="J200" i="11" a="1"/>
  <c r="J200" i="11" s="1"/>
  <c r="K200" i="11" s="1" a="1"/>
  <c r="K200" i="11" s="1"/>
  <c r="C207" i="11" s="1"/>
  <c r="D124" i="11"/>
  <c r="I216" i="11" a="1"/>
  <c r="I216" i="11" s="1"/>
  <c r="E9" i="10"/>
  <c r="F9" i="10" s="1"/>
  <c r="C115" i="10" s="1"/>
  <c r="D129" i="10" s="1"/>
  <c r="E12" i="10"/>
  <c r="F12" i="10" s="1"/>
  <c r="C163" i="10" s="1"/>
  <c r="C168" i="10" s="1"/>
  <c r="C171" i="10" s="1"/>
  <c r="E13" i="10"/>
  <c r="F13" i="10" s="1"/>
  <c r="C179" i="10" s="1"/>
  <c r="C184" i="10" s="1"/>
  <c r="C187" i="10" s="1"/>
  <c r="E5" i="10"/>
  <c r="F5" i="10" s="1"/>
  <c r="C51" i="10" s="1"/>
  <c r="D65" i="10" s="1"/>
  <c r="E10" i="10"/>
  <c r="F10" i="10" s="1"/>
  <c r="C131" i="10" s="1"/>
  <c r="C136" i="10" s="1"/>
  <c r="C139" i="10" s="1"/>
  <c r="F3" i="10"/>
  <c r="C19" i="10" s="1"/>
  <c r="D33" i="10" s="1"/>
  <c r="E4" i="10"/>
  <c r="F4" i="10" s="1"/>
  <c r="C35" i="10" s="1"/>
  <c r="D49" i="10" s="1"/>
  <c r="E6" i="10"/>
  <c r="F6" i="10" s="1"/>
  <c r="C67" i="10" s="1"/>
  <c r="C72" i="10" s="1"/>
  <c r="C75" i="10" s="1"/>
  <c r="E15" i="10"/>
  <c r="F15" i="10" s="1"/>
  <c r="C211" i="10" s="1"/>
  <c r="D225" i="10" s="1"/>
  <c r="E7" i="10"/>
  <c r="F7" i="10" s="1"/>
  <c r="C83" i="10" s="1"/>
  <c r="D97" i="10" s="1"/>
  <c r="E8" i="10"/>
  <c r="F8" i="10" s="1"/>
  <c r="C99" i="10" s="1"/>
  <c r="C104" i="10" s="1"/>
  <c r="C107" i="10" s="1"/>
  <c r="E11" i="10"/>
  <c r="F11" i="10" s="1"/>
  <c r="C147" i="10" s="1"/>
  <c r="C152" i="10" s="1"/>
  <c r="C155" i="10" s="1"/>
  <c r="D81" i="10"/>
  <c r="D209" i="10"/>
  <c r="C200" i="10"/>
  <c r="C203" i="10" s="1"/>
  <c r="A213" i="8"/>
  <c r="A197" i="8"/>
  <c r="A181" i="8"/>
  <c r="A165" i="8"/>
  <c r="A149" i="8"/>
  <c r="A133" i="8"/>
  <c r="A117" i="8"/>
  <c r="A101" i="8"/>
  <c r="K226" i="8"/>
  <c r="D226" i="8"/>
  <c r="C226" i="8"/>
  <c r="A85" i="8"/>
  <c r="A69" i="8"/>
  <c r="A53" i="8"/>
  <c r="K210" i="8"/>
  <c r="D210" i="8"/>
  <c r="C210" i="8"/>
  <c r="K194" i="8"/>
  <c r="D194" i="8"/>
  <c r="C194" i="8"/>
  <c r="K178" i="8"/>
  <c r="D178" i="8"/>
  <c r="C178" i="8"/>
  <c r="K162" i="8"/>
  <c r="D162" i="8"/>
  <c r="C162" i="8"/>
  <c r="K146" i="8"/>
  <c r="D146" i="8"/>
  <c r="C146" i="8"/>
  <c r="K130" i="8"/>
  <c r="D130" i="8"/>
  <c r="C130" i="8"/>
  <c r="K114" i="8"/>
  <c r="D114" i="8"/>
  <c r="C114" i="8"/>
  <c r="K98" i="8"/>
  <c r="D98" i="8"/>
  <c r="C98" i="8"/>
  <c r="K82" i="8"/>
  <c r="D82" i="8"/>
  <c r="C82" i="8"/>
  <c r="K66" i="8"/>
  <c r="D66" i="8"/>
  <c r="C66" i="8"/>
  <c r="A37" i="8"/>
  <c r="A21" i="8"/>
  <c r="K50" i="8"/>
  <c r="D50" i="8"/>
  <c r="C50" i="8"/>
  <c r="K34" i="8"/>
  <c r="D34" i="8"/>
  <c r="C34" i="8"/>
  <c r="C4" i="8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C21" i="3"/>
  <c r="C23" i="3"/>
  <c r="D23" i="3" s="1"/>
  <c r="C24" i="3"/>
  <c r="D24" i="3" s="1"/>
  <c r="C25" i="3"/>
  <c r="D25" i="3" s="1"/>
  <c r="C26" i="3"/>
  <c r="D26" i="3" s="1"/>
  <c r="C27" i="3"/>
  <c r="D27" i="3" s="1"/>
  <c r="C28" i="3"/>
  <c r="D28" i="3" s="1"/>
  <c r="C29" i="3"/>
  <c r="D29" i="3" s="1"/>
  <c r="C30" i="3"/>
  <c r="D30" i="3" s="1"/>
  <c r="C31" i="3"/>
  <c r="D31" i="3" s="1"/>
  <c r="C32" i="3"/>
  <c r="D32" i="3" s="1"/>
  <c r="C33" i="3"/>
  <c r="D33" i="3" s="1"/>
  <c r="C34" i="3"/>
  <c r="D34" i="3" s="1"/>
  <c r="E34" i="3" s="1"/>
  <c r="G34" i="3" s="1"/>
  <c r="C22" i="3"/>
  <c r="D22" i="3" s="1"/>
  <c r="C19" i="4"/>
  <c r="C20" i="4"/>
  <c r="C4" i="4"/>
  <c r="C9" i="4"/>
  <c r="C6" i="4"/>
  <c r="C3" i="4"/>
  <c r="C12" i="4"/>
  <c r="C5" i="4"/>
  <c r="C22" i="4"/>
  <c r="C7" i="4"/>
  <c r="C8" i="4"/>
  <c r="C1" i="4"/>
  <c r="C13" i="4"/>
  <c r="C17" i="4"/>
  <c r="C21" i="4"/>
  <c r="C23" i="4"/>
  <c r="C11" i="4"/>
  <c r="C10" i="4"/>
  <c r="C18" i="4"/>
  <c r="C15" i="4"/>
  <c r="C14" i="4"/>
  <c r="E31" i="3" l="1"/>
  <c r="G31" i="3" s="1"/>
  <c r="E26" i="3"/>
  <c r="G26" i="3" s="1"/>
  <c r="E32" i="3"/>
  <c r="G32" i="3" s="1"/>
  <c r="E22" i="3"/>
  <c r="G22" i="3" s="1"/>
  <c r="E23" i="3"/>
  <c r="G23" i="3" s="1"/>
  <c r="C189" i="11"/>
  <c r="I184" i="11" a="1"/>
  <c r="I184" i="11" s="1"/>
  <c r="C190" i="11" s="1"/>
  <c r="E28" i="3"/>
  <c r="G28" i="3" s="1"/>
  <c r="D145" i="10"/>
  <c r="D113" i="10"/>
  <c r="D193" i="10"/>
  <c r="C24" i="10"/>
  <c r="C27" i="10" s="1"/>
  <c r="I72" i="11" a="1"/>
  <c r="I72" i="11" s="1"/>
  <c r="C78" i="11" s="1"/>
  <c r="D109" i="11"/>
  <c r="I104" i="11" a="1"/>
  <c r="I104" i="11" s="1"/>
  <c r="C110" i="11" s="1"/>
  <c r="C216" i="10"/>
  <c r="C219" i="10" s="1"/>
  <c r="D177" i="10"/>
  <c r="C174" i="11"/>
  <c r="J168" i="11" a="1"/>
  <c r="J168" i="11" s="1"/>
  <c r="K168" i="11" s="1" a="1"/>
  <c r="K168" i="11" s="1"/>
  <c r="C175" i="11" s="1"/>
  <c r="I152" i="11" a="1"/>
  <c r="I152" i="11" s="1"/>
  <c r="C158" i="11" s="1"/>
  <c r="D157" i="11"/>
  <c r="E30" i="3"/>
  <c r="G30" i="3" s="1"/>
  <c r="C120" i="10"/>
  <c r="C123" i="10" s="1"/>
  <c r="H120" i="11" a="1"/>
  <c r="H120" i="11" s="1"/>
  <c r="C40" i="10"/>
  <c r="C43" i="10" s="1"/>
  <c r="K136" i="11" a="1"/>
  <c r="K136" i="11" s="1"/>
  <c r="C143" i="11" s="1"/>
  <c r="E27" i="3"/>
  <c r="G27" i="3" s="1"/>
  <c r="J184" i="11" a="1"/>
  <c r="J184" i="11" s="1"/>
  <c r="K184" i="11" s="1" a="1"/>
  <c r="K184" i="11" s="1"/>
  <c r="C191" i="11" s="1"/>
  <c r="C30" i="11"/>
  <c r="K24" i="11" a="1"/>
  <c r="K24" i="11" s="1"/>
  <c r="C31" i="11" s="1"/>
  <c r="D93" i="11"/>
  <c r="I88" i="11" a="1"/>
  <c r="I88" i="11" s="1"/>
  <c r="J88" i="11" s="1" a="1"/>
  <c r="J88" i="11" s="1"/>
  <c r="D94" i="11" s="1"/>
  <c r="C222" i="11"/>
  <c r="J216" i="11" a="1"/>
  <c r="J216" i="11" s="1"/>
  <c r="D142" i="11"/>
  <c r="D206" i="11"/>
  <c r="L200" i="11" a="1"/>
  <c r="L200" i="11" s="1"/>
  <c r="D207" i="11" s="1"/>
  <c r="C62" i="11"/>
  <c r="K56" i="11" a="1"/>
  <c r="K56" i="11" s="1"/>
  <c r="C46" i="11"/>
  <c r="J40" i="11" a="1"/>
  <c r="J40" i="11" s="1"/>
  <c r="C56" i="10"/>
  <c r="C59" i="10" s="1"/>
  <c r="C88" i="10"/>
  <c r="D136" i="10"/>
  <c r="D139" i="10" s="1"/>
  <c r="D161" i="10"/>
  <c r="D200" i="10"/>
  <c r="E200" i="10" s="1" a="1"/>
  <c r="D168" i="10"/>
  <c r="D171" i="10" s="1"/>
  <c r="D184" i="10"/>
  <c r="D187" i="10" s="1"/>
  <c r="D216" i="10"/>
  <c r="D219" i="10" s="1"/>
  <c r="E6" i="8"/>
  <c r="F6" i="8" s="1"/>
  <c r="C37" i="8" s="1"/>
  <c r="E10" i="8"/>
  <c r="F10" i="8" s="1"/>
  <c r="C101" i="8" s="1"/>
  <c r="C106" i="8" s="1"/>
  <c r="C109" i="8" s="1"/>
  <c r="E14" i="8"/>
  <c r="F14" i="8" s="1"/>
  <c r="C165" i="8" s="1"/>
  <c r="D179" i="8" s="1"/>
  <c r="E5" i="8"/>
  <c r="F5" i="8" s="1"/>
  <c r="C21" i="8" s="1"/>
  <c r="D35" i="8" s="1"/>
  <c r="E11" i="8"/>
  <c r="F11" i="8" s="1"/>
  <c r="C117" i="8" s="1"/>
  <c r="D131" i="8" s="1"/>
  <c r="E12" i="8"/>
  <c r="F12" i="8" s="1"/>
  <c r="C133" i="8" s="1"/>
  <c r="C138" i="8" s="1"/>
  <c r="D138" i="8" s="1"/>
  <c r="D141" i="8" s="1"/>
  <c r="E9" i="8"/>
  <c r="F9" i="8" s="1"/>
  <c r="C85" i="8" s="1"/>
  <c r="D99" i="8" s="1"/>
  <c r="E13" i="8"/>
  <c r="F13" i="8" s="1"/>
  <c r="C149" i="8" s="1"/>
  <c r="D163" i="8" s="1"/>
  <c r="E17" i="8"/>
  <c r="F17" i="8" s="1"/>
  <c r="C213" i="8" s="1"/>
  <c r="D227" i="8" s="1"/>
  <c r="E7" i="8"/>
  <c r="F7" i="8" s="1"/>
  <c r="C53" i="8" s="1"/>
  <c r="C58" i="8" s="1"/>
  <c r="C61" i="8" s="1"/>
  <c r="E15" i="8"/>
  <c r="F15" i="8" s="1"/>
  <c r="C181" i="8" s="1"/>
  <c r="D195" i="8" s="1"/>
  <c r="E8" i="8"/>
  <c r="F8" i="8" s="1"/>
  <c r="C69" i="8" s="1"/>
  <c r="D83" i="8" s="1"/>
  <c r="E16" i="8"/>
  <c r="F16" i="8" s="1"/>
  <c r="C197" i="8" s="1"/>
  <c r="D211" i="8" s="1"/>
  <c r="D152" i="10"/>
  <c r="E168" i="10" a="1"/>
  <c r="E168" i="10" s="1"/>
  <c r="D72" i="10"/>
  <c r="E72" i="10" s="1" a="1"/>
  <c r="E72" i="10" s="1"/>
  <c r="D120" i="10"/>
  <c r="D24" i="10"/>
  <c r="D104" i="10"/>
  <c r="E184" i="10" a="1"/>
  <c r="J223" i="8"/>
  <c r="J208" i="8"/>
  <c r="J193" i="8"/>
  <c r="K193" i="8" s="1"/>
  <c r="J189" i="8"/>
  <c r="J174" i="8"/>
  <c r="J159" i="8"/>
  <c r="J145" i="8"/>
  <c r="K145" i="8" s="1"/>
  <c r="J141" i="8"/>
  <c r="J126" i="8"/>
  <c r="J112" i="8"/>
  <c r="J96" i="8"/>
  <c r="J81" i="8"/>
  <c r="K81" i="8" s="1"/>
  <c r="J77" i="8"/>
  <c r="J63" i="8"/>
  <c r="J222" i="8"/>
  <c r="J207" i="8"/>
  <c r="J192" i="8"/>
  <c r="J177" i="8"/>
  <c r="K177" i="8" s="1"/>
  <c r="J173" i="8"/>
  <c r="J158" i="8"/>
  <c r="J144" i="8"/>
  <c r="J129" i="8"/>
  <c r="K129" i="8" s="1"/>
  <c r="J125" i="8"/>
  <c r="J111" i="8"/>
  <c r="J95" i="8"/>
  <c r="J80" i="8"/>
  <c r="J62" i="8"/>
  <c r="J225" i="8"/>
  <c r="K225" i="8" s="1"/>
  <c r="J221" i="8"/>
  <c r="J206" i="8"/>
  <c r="J191" i="8"/>
  <c r="J176" i="8"/>
  <c r="J161" i="8"/>
  <c r="K161" i="8" s="1"/>
  <c r="J157" i="8"/>
  <c r="J143" i="8"/>
  <c r="J128" i="8"/>
  <c r="J110" i="8"/>
  <c r="J94" i="8"/>
  <c r="J79" i="8"/>
  <c r="J65" i="8"/>
  <c r="K65" i="8" s="1"/>
  <c r="J61" i="8"/>
  <c r="J224" i="8"/>
  <c r="J209" i="8"/>
  <c r="K209" i="8" s="1"/>
  <c r="J205" i="8"/>
  <c r="J190" i="8"/>
  <c r="J175" i="8"/>
  <c r="J160" i="8"/>
  <c r="J142" i="8"/>
  <c r="J127" i="8"/>
  <c r="J113" i="8"/>
  <c r="K113" i="8" s="1"/>
  <c r="J109" i="8"/>
  <c r="J97" i="8"/>
  <c r="K97" i="8" s="1"/>
  <c r="J93" i="8"/>
  <c r="J78" i="8"/>
  <c r="J64" i="8"/>
  <c r="E24" i="3"/>
  <c r="G24" i="3" s="1"/>
  <c r="E33" i="3"/>
  <c r="G33" i="3" s="1"/>
  <c r="E29" i="3"/>
  <c r="G29" i="3" s="1"/>
  <c r="E25" i="3"/>
  <c r="G25" i="3" s="1"/>
  <c r="D17" i="3"/>
  <c r="C175" i="4"/>
  <c r="C171" i="4"/>
  <c r="C173" i="4"/>
  <c r="C174" i="4"/>
  <c r="C177" i="4"/>
  <c r="C169" i="4"/>
  <c r="C170" i="4"/>
  <c r="C182" i="4"/>
  <c r="C180" i="4"/>
  <c r="C176" i="4"/>
  <c r="C172" i="4"/>
  <c r="C160" i="4"/>
  <c r="C167" i="4"/>
  <c r="C166" i="4"/>
  <c r="C181" i="4"/>
  <c r="C164" i="4"/>
  <c r="C162" i="4"/>
  <c r="C165" i="4"/>
  <c r="C168" i="4"/>
  <c r="C163" i="4"/>
  <c r="C179" i="4"/>
  <c r="C178" i="4"/>
  <c r="C92" i="4"/>
  <c r="C88" i="4"/>
  <c r="C90" i="4"/>
  <c r="C91" i="4"/>
  <c r="C94" i="4"/>
  <c r="C85" i="4"/>
  <c r="C86" i="4"/>
  <c r="C99" i="4"/>
  <c r="C97" i="4"/>
  <c r="C93" i="4"/>
  <c r="C89" i="4"/>
  <c r="C78" i="4"/>
  <c r="C83" i="4"/>
  <c r="C82" i="4"/>
  <c r="C98" i="4"/>
  <c r="C80" i="4"/>
  <c r="C87" i="4"/>
  <c r="C79" i="4"/>
  <c r="C81" i="4"/>
  <c r="C84" i="4"/>
  <c r="C96" i="4"/>
  <c r="C95" i="4"/>
  <c r="C70" i="4"/>
  <c r="C66" i="4"/>
  <c r="C68" i="4"/>
  <c r="C69" i="4"/>
  <c r="C72" i="4"/>
  <c r="C63" i="4"/>
  <c r="C64" i="4"/>
  <c r="C77" i="4"/>
  <c r="C75" i="4"/>
  <c r="C71" i="4"/>
  <c r="C67" i="4"/>
  <c r="C55" i="4"/>
  <c r="C61" i="4"/>
  <c r="C60" i="4"/>
  <c r="C76" i="4"/>
  <c r="C58" i="4"/>
  <c r="C65" i="4"/>
  <c r="C59" i="4"/>
  <c r="C62" i="4"/>
  <c r="C57" i="4"/>
  <c r="C74" i="4"/>
  <c r="C73" i="4"/>
  <c r="C115" i="4"/>
  <c r="C111" i="4"/>
  <c r="C113" i="4"/>
  <c r="C114" i="4"/>
  <c r="C117" i="4"/>
  <c r="C108" i="4"/>
  <c r="C109" i="4"/>
  <c r="C122" i="4"/>
  <c r="C120" i="4"/>
  <c r="C116" i="4"/>
  <c r="C112" i="4"/>
  <c r="C100" i="4"/>
  <c r="C106" i="4"/>
  <c r="C105" i="4"/>
  <c r="C121" i="4"/>
  <c r="C104" i="4"/>
  <c r="C110" i="4"/>
  <c r="C102" i="4"/>
  <c r="C107" i="4"/>
  <c r="C103" i="4"/>
  <c r="C119" i="4"/>
  <c r="C118" i="4"/>
  <c r="G108" i="11"/>
  <c r="H203" i="11"/>
  <c r="G107" i="11"/>
  <c r="F187" i="11"/>
  <c r="G219" i="11"/>
  <c r="I206" i="11"/>
  <c r="G92" i="11"/>
  <c r="F43" i="11"/>
  <c r="G156" i="11"/>
  <c r="G172" i="11"/>
  <c r="G155" i="11"/>
  <c r="F75" i="11"/>
  <c r="G187" i="11"/>
  <c r="F203" i="11"/>
  <c r="F27" i="11"/>
  <c r="G171" i="11"/>
  <c r="F219" i="11"/>
  <c r="F123" i="11"/>
  <c r="G139" i="11"/>
  <c r="G204" i="11"/>
  <c r="H204" i="11"/>
  <c r="G220" i="11"/>
  <c r="F139" i="11"/>
  <c r="G203" i="11"/>
  <c r="H140" i="11"/>
  <c r="F171" i="11"/>
  <c r="H139" i="11"/>
  <c r="F107" i="11"/>
  <c r="G27" i="11"/>
  <c r="G60" i="11"/>
  <c r="I205" i="11"/>
  <c r="I203" i="11"/>
  <c r="G76" i="11"/>
  <c r="G59" i="11"/>
  <c r="I204" i="11"/>
  <c r="G44" i="11"/>
  <c r="G91" i="11"/>
  <c r="F91" i="11"/>
  <c r="G75" i="11"/>
  <c r="G140" i="11"/>
  <c r="G28" i="11"/>
  <c r="F59" i="11"/>
  <c r="F155" i="11"/>
  <c r="G43" i="11"/>
  <c r="D40" i="10" l="1"/>
  <c r="L136" i="11" a="1"/>
  <c r="L136" i="11" s="1"/>
  <c r="D143" i="11" s="1"/>
  <c r="J72" i="11" a="1"/>
  <c r="J72" i="11" s="1"/>
  <c r="E138" i="8" a="1"/>
  <c r="D203" i="10"/>
  <c r="D56" i="10"/>
  <c r="D125" i="11"/>
  <c r="I120" i="11" a="1"/>
  <c r="I120" i="11" s="1"/>
  <c r="C126" i="11" s="1"/>
  <c r="D174" i="11"/>
  <c r="L168" i="11" a="1"/>
  <c r="L168" i="11" s="1"/>
  <c r="J104" i="11" a="1"/>
  <c r="J104" i="11" s="1"/>
  <c r="E136" i="10" a="1"/>
  <c r="J152" i="11" a="1"/>
  <c r="J152" i="11" s="1"/>
  <c r="D158" i="11" s="1"/>
  <c r="C10" i="3"/>
  <c r="E216" i="10" a="1"/>
  <c r="E216" i="10" s="1"/>
  <c r="C220" i="10" s="1"/>
  <c r="L24" i="11" a="1"/>
  <c r="L24" i="11" s="1"/>
  <c r="D31" i="11" s="1"/>
  <c r="L184" i="11" a="1"/>
  <c r="L184" i="11" s="1"/>
  <c r="D191" i="11" s="1"/>
  <c r="D190" i="11"/>
  <c r="E152" i="10" a="1"/>
  <c r="E152" i="10" s="1"/>
  <c r="C156" i="10" s="1"/>
  <c r="K204" i="11"/>
  <c r="K203" i="11"/>
  <c r="K206" i="11"/>
  <c r="D222" i="11"/>
  <c r="K216" i="11" a="1"/>
  <c r="K216" i="11" s="1"/>
  <c r="D78" i="11"/>
  <c r="D46" i="11"/>
  <c r="K40" i="11" a="1"/>
  <c r="K40" i="11" s="1"/>
  <c r="F195" i="11"/>
  <c r="C94" i="11"/>
  <c r="K88" i="11" a="1"/>
  <c r="K88" i="11" s="1"/>
  <c r="K72" i="11" a="1"/>
  <c r="K72" i="11" s="1"/>
  <c r="C63" i="11"/>
  <c r="L56" i="11" a="1"/>
  <c r="L56" i="11" s="1"/>
  <c r="F19" i="11"/>
  <c r="E136" i="10"/>
  <c r="C140" i="10" s="1"/>
  <c r="C91" i="10"/>
  <c r="D88" i="10"/>
  <c r="D91" i="10" s="1"/>
  <c r="E200" i="10"/>
  <c r="C204" i="10" s="1"/>
  <c r="E184" i="10"/>
  <c r="C188" i="10" s="1"/>
  <c r="D51" i="8"/>
  <c r="C42" i="8"/>
  <c r="C45" i="8" s="1"/>
  <c r="C76" i="10"/>
  <c r="D59" i="10"/>
  <c r="E56" i="10" a="1"/>
  <c r="E56" i="10" s="1"/>
  <c r="D155" i="10"/>
  <c r="F72" i="10" a="1"/>
  <c r="F72" i="10" s="1"/>
  <c r="D76" i="10" s="1"/>
  <c r="D123" i="10"/>
  <c r="E120" i="10" a="1"/>
  <c r="E120" i="10" s="1"/>
  <c r="D43" i="10"/>
  <c r="E40" i="10" a="1"/>
  <c r="E40" i="10" s="1"/>
  <c r="D107" i="10"/>
  <c r="E104" i="10" a="1"/>
  <c r="E104" i="10" s="1"/>
  <c r="C108" i="10" s="1"/>
  <c r="D75" i="10"/>
  <c r="D27" i="10"/>
  <c r="C172" i="10"/>
  <c r="E24" i="10" a="1"/>
  <c r="E24" i="10" s="1"/>
  <c r="F24" i="10" s="1" a="1"/>
  <c r="F168" i="10" a="1"/>
  <c r="F168" i="10" s="1"/>
  <c r="C170" i="8"/>
  <c r="D170" i="8" s="1"/>
  <c r="D173" i="8" s="1"/>
  <c r="D115" i="8"/>
  <c r="C26" i="8"/>
  <c r="D26" i="8" s="1"/>
  <c r="D29" i="8" s="1"/>
  <c r="C141" i="8"/>
  <c r="C186" i="8"/>
  <c r="C189" i="8" s="1"/>
  <c r="C90" i="8"/>
  <c r="C93" i="8" s="1"/>
  <c r="E138" i="8"/>
  <c r="C142" i="8" s="1"/>
  <c r="C74" i="8"/>
  <c r="C77" i="8" s="1"/>
  <c r="D67" i="8"/>
  <c r="C218" i="8"/>
  <c r="C202" i="8"/>
  <c r="C205" i="8" s="1"/>
  <c r="D58" i="8"/>
  <c r="E58" i="8" s="1" a="1"/>
  <c r="E58" i="8" s="1"/>
  <c r="C62" i="8" s="1"/>
  <c r="D106" i="8"/>
  <c r="D109" i="8" s="1"/>
  <c r="C122" i="8"/>
  <c r="D122" i="8" s="1"/>
  <c r="D125" i="8" s="1"/>
  <c r="D147" i="8"/>
  <c r="C154" i="8"/>
  <c r="D154" i="8" s="1"/>
  <c r="D157" i="8" s="1"/>
  <c r="G124" i="11"/>
  <c r="H43" i="11"/>
  <c r="H77" i="11"/>
  <c r="H188" i="11"/>
  <c r="H29" i="11"/>
  <c r="H27" i="11"/>
  <c r="H76" i="11"/>
  <c r="H59" i="11"/>
  <c r="H187" i="11"/>
  <c r="I141" i="11"/>
  <c r="H44" i="11"/>
  <c r="I189" i="11"/>
  <c r="H28" i="11"/>
  <c r="G188" i="11"/>
  <c r="G123" i="11"/>
  <c r="H61" i="11"/>
  <c r="I140" i="11"/>
  <c r="H60" i="11"/>
  <c r="H141" i="11"/>
  <c r="H172" i="11"/>
  <c r="H171" i="11"/>
  <c r="I188" i="11"/>
  <c r="H155" i="11"/>
  <c r="I139" i="11"/>
  <c r="H156" i="11"/>
  <c r="I28" i="11"/>
  <c r="H205" i="11"/>
  <c r="H45" i="11"/>
  <c r="H220" i="11"/>
  <c r="I30" i="11"/>
  <c r="H221" i="11"/>
  <c r="I190" i="11"/>
  <c r="H219" i="11"/>
  <c r="I29" i="11"/>
  <c r="I27" i="11"/>
  <c r="H75" i="11"/>
  <c r="I142" i="11"/>
  <c r="I187" i="11"/>
  <c r="F75" i="10"/>
  <c r="K140" i="11" l="1"/>
  <c r="K142" i="11"/>
  <c r="K139" i="11"/>
  <c r="E154" i="8" a="1"/>
  <c r="E106" i="8" a="1"/>
  <c r="F131" i="11"/>
  <c r="J120" i="11" a="1"/>
  <c r="J120" i="11" s="1"/>
  <c r="D126" i="11" s="1"/>
  <c r="E26" i="8" a="1"/>
  <c r="F200" i="10" a="1"/>
  <c r="F200" i="10" s="1"/>
  <c r="D204" i="10" s="1"/>
  <c r="F179" i="11"/>
  <c r="K104" i="11" a="1"/>
  <c r="K104" i="11" s="1"/>
  <c r="C111" i="11" s="1"/>
  <c r="D110" i="11"/>
  <c r="D175" i="11"/>
  <c r="F163" i="11"/>
  <c r="F136" i="10" a="1"/>
  <c r="F136" i="10" s="1"/>
  <c r="K152" i="11" a="1"/>
  <c r="K152" i="11" s="1"/>
  <c r="K188" i="11"/>
  <c r="K187" i="11"/>
  <c r="K190" i="11"/>
  <c r="F58" i="8" a="1"/>
  <c r="F58" i="8" s="1"/>
  <c r="E122" i="8" a="1"/>
  <c r="E122" i="8" s="1"/>
  <c r="C126" i="8" s="1"/>
  <c r="F138" i="8" a="1"/>
  <c r="F184" i="10" a="1"/>
  <c r="F184" i="10" s="1"/>
  <c r="D188" i="10" s="1"/>
  <c r="F216" i="10" a="1"/>
  <c r="F216" i="10" s="1"/>
  <c r="E88" i="10" a="1"/>
  <c r="E88" i="10" s="1"/>
  <c r="F152" i="10" a="1"/>
  <c r="F152" i="10" s="1"/>
  <c r="C173" i="8"/>
  <c r="E170" i="8" a="1"/>
  <c r="E170" i="8" s="1"/>
  <c r="K30" i="11"/>
  <c r="K28" i="11"/>
  <c r="K205" i="11"/>
  <c r="K209" i="11" s="1"/>
  <c r="G14" i="11" s="1"/>
  <c r="K29" i="11"/>
  <c r="K141" i="11"/>
  <c r="K27" i="11"/>
  <c r="C47" i="11"/>
  <c r="L40" i="11" a="1"/>
  <c r="L40" i="11" s="1"/>
  <c r="C95" i="11"/>
  <c r="L88" i="11" a="1"/>
  <c r="L88" i="11" s="1"/>
  <c r="D63" i="11"/>
  <c r="F51" i="11"/>
  <c r="C79" i="11"/>
  <c r="L72" i="11" a="1"/>
  <c r="L72" i="11" s="1"/>
  <c r="C223" i="11"/>
  <c r="L216" i="11" a="1"/>
  <c r="L216" i="11" s="1"/>
  <c r="F24" i="10"/>
  <c r="D28" i="10" s="1"/>
  <c r="D42" i="8"/>
  <c r="D45" i="8" s="1"/>
  <c r="C28" i="10"/>
  <c r="C124" i="10"/>
  <c r="F120" i="10" a="1"/>
  <c r="F120" i="10" s="1"/>
  <c r="F56" i="10" a="1"/>
  <c r="F56" i="10" s="1"/>
  <c r="F104" i="10" a="1"/>
  <c r="F104" i="10" s="1"/>
  <c r="C44" i="10"/>
  <c r="F40" i="10" a="1"/>
  <c r="F40" i="10" s="1"/>
  <c r="G72" i="10" a="1"/>
  <c r="G72" i="10" s="1"/>
  <c r="C77" i="10" s="1"/>
  <c r="D172" i="10"/>
  <c r="G168" i="10" a="1"/>
  <c r="G168" i="10" s="1"/>
  <c r="C60" i="10"/>
  <c r="D61" i="8"/>
  <c r="E26" i="8"/>
  <c r="C30" i="8" s="1"/>
  <c r="C29" i="8"/>
  <c r="D74" i="8"/>
  <c r="E74" i="8" s="1" a="1"/>
  <c r="E74" i="8" s="1"/>
  <c r="C78" i="8" s="1"/>
  <c r="D202" i="8"/>
  <c r="F138" i="8"/>
  <c r="D142" i="8" s="1"/>
  <c r="D186" i="8"/>
  <c r="D189" i="8" s="1"/>
  <c r="E154" i="8"/>
  <c r="C158" i="8" s="1"/>
  <c r="C125" i="8"/>
  <c r="C221" i="8"/>
  <c r="D218" i="8"/>
  <c r="C157" i="8"/>
  <c r="D90" i="8"/>
  <c r="D93" i="8" s="1"/>
  <c r="E106" i="8"/>
  <c r="C110" i="8" s="1"/>
  <c r="D10" i="3"/>
  <c r="I62" i="11"/>
  <c r="H91" i="11"/>
  <c r="H124" i="11"/>
  <c r="I172" i="11"/>
  <c r="H123" i="11"/>
  <c r="I60" i="11"/>
  <c r="F187" i="10"/>
  <c r="H157" i="11"/>
  <c r="H107" i="11"/>
  <c r="I174" i="11"/>
  <c r="H108" i="11"/>
  <c r="H93" i="11"/>
  <c r="I173" i="11"/>
  <c r="H173" i="11"/>
  <c r="H92" i="11"/>
  <c r="F203" i="10"/>
  <c r="F141" i="8"/>
  <c r="I61" i="11"/>
  <c r="F171" i="10"/>
  <c r="H189" i="11"/>
  <c r="I171" i="11"/>
  <c r="F27" i="10"/>
  <c r="I59" i="11"/>
  <c r="F154" i="8" l="1" a="1"/>
  <c r="K145" i="11"/>
  <c r="G10" i="11" s="1"/>
  <c r="F26" i="8" a="1"/>
  <c r="K120" i="11" a="1"/>
  <c r="K120" i="11" s="1"/>
  <c r="L120" i="11" s="1" a="1"/>
  <c r="L120" i="11" s="1"/>
  <c r="K173" i="11"/>
  <c r="K171" i="11"/>
  <c r="K172" i="11"/>
  <c r="K174" i="11"/>
  <c r="F122" i="8" a="1"/>
  <c r="F122" i="8" s="1"/>
  <c r="G122" i="8" s="1" a="1"/>
  <c r="G122" i="8" s="1"/>
  <c r="C127" i="8" s="1"/>
  <c r="C127" i="11"/>
  <c r="C159" i="11"/>
  <c r="L152" i="11" a="1"/>
  <c r="L152" i="11" s="1"/>
  <c r="L104" i="11" a="1"/>
  <c r="L104" i="11" s="1"/>
  <c r="K189" i="11"/>
  <c r="K193" i="11" s="1"/>
  <c r="G13" i="11" s="1"/>
  <c r="C174" i="8"/>
  <c r="F170" i="8" a="1"/>
  <c r="F170" i="8" s="1"/>
  <c r="D220" i="10"/>
  <c r="G216" i="10" a="1"/>
  <c r="D62" i="8"/>
  <c r="G58" i="8" a="1"/>
  <c r="C92" i="10"/>
  <c r="F88" i="10" a="1"/>
  <c r="F74" i="8" a="1"/>
  <c r="D221" i="8"/>
  <c r="E218" i="8" a="1"/>
  <c r="G184" i="10" a="1"/>
  <c r="G184" i="10" s="1"/>
  <c r="D156" i="10"/>
  <c r="G152" i="10" a="1"/>
  <c r="G152" i="10" s="1"/>
  <c r="D77" i="8"/>
  <c r="E90" i="8" a="1"/>
  <c r="G200" i="10" a="1"/>
  <c r="G200" i="10" s="1"/>
  <c r="C205" i="10" s="1"/>
  <c r="G138" i="8" a="1"/>
  <c r="G138" i="8" s="1"/>
  <c r="E42" i="8" a="1"/>
  <c r="E42" i="8" s="1"/>
  <c r="F42" i="8" s="1" a="1"/>
  <c r="F42" i="8" s="1"/>
  <c r="G42" i="8" s="1" a="1"/>
  <c r="G42" i="8" s="1"/>
  <c r="C47" i="8" s="1"/>
  <c r="G136" i="10" a="1"/>
  <c r="G136" i="10" s="1"/>
  <c r="G24" i="10" a="1"/>
  <c r="G24" i="10" s="1"/>
  <c r="F106" i="8" a="1"/>
  <c r="F106" i="8" s="1"/>
  <c r="D110" i="8" s="1"/>
  <c r="E186" i="8" a="1"/>
  <c r="D205" i="8"/>
  <c r="E202" i="8" a="1"/>
  <c r="E202" i="8" s="1"/>
  <c r="K61" i="11"/>
  <c r="K59" i="11"/>
  <c r="K60" i="11"/>
  <c r="K62" i="11"/>
  <c r="D79" i="11"/>
  <c r="F67" i="11"/>
  <c r="K33" i="11"/>
  <c r="G3" i="11" s="1"/>
  <c r="D47" i="11"/>
  <c r="F35" i="11"/>
  <c r="D223" i="11"/>
  <c r="F211" i="11"/>
  <c r="D95" i="11"/>
  <c r="F83" i="11"/>
  <c r="D140" i="10"/>
  <c r="F88" i="10"/>
  <c r="D92" i="10" s="1"/>
  <c r="G216" i="10"/>
  <c r="C221" i="10" s="1"/>
  <c r="D108" i="10"/>
  <c r="D44" i="10"/>
  <c r="D124" i="10"/>
  <c r="G120" i="10" a="1"/>
  <c r="G120" i="10" s="1"/>
  <c r="H120" i="10" s="1" a="1"/>
  <c r="C173" i="10"/>
  <c r="H168" i="10" a="1"/>
  <c r="H168" i="10" s="1"/>
  <c r="I168" i="10" s="1" a="1"/>
  <c r="I168" i="10" s="1"/>
  <c r="G40" i="10" a="1"/>
  <c r="G40" i="10" s="1"/>
  <c r="H40" i="10" s="1" a="1"/>
  <c r="H72" i="10" a="1"/>
  <c r="H72" i="10" s="1"/>
  <c r="D60" i="10"/>
  <c r="G56" i="10" a="1"/>
  <c r="G56" i="10" s="1"/>
  <c r="G104" i="10" a="1"/>
  <c r="G104" i="10" s="1"/>
  <c r="H104" i="10" s="1" a="1"/>
  <c r="F26" i="8"/>
  <c r="D30" i="8" s="1"/>
  <c r="E186" i="8"/>
  <c r="F186" i="8" s="1" a="1"/>
  <c r="F186" i="8" s="1"/>
  <c r="D190" i="8" s="1"/>
  <c r="G58" i="8"/>
  <c r="C63" i="8" s="1"/>
  <c r="F154" i="8"/>
  <c r="G154" i="8" s="1" a="1"/>
  <c r="G154" i="8" s="1"/>
  <c r="C159" i="8" s="1"/>
  <c r="F74" i="8"/>
  <c r="D78" i="8" s="1"/>
  <c r="E218" i="8"/>
  <c r="E90" i="8"/>
  <c r="F90" i="8" s="1" a="1"/>
  <c r="F90" i="8" s="1"/>
  <c r="D94" i="8" s="1"/>
  <c r="C46" i="8"/>
  <c r="C11" i="3"/>
  <c r="I221" i="11"/>
  <c r="F123" i="10"/>
  <c r="I76" i="11"/>
  <c r="H109" i="11"/>
  <c r="I46" i="11"/>
  <c r="I222" i="11"/>
  <c r="F155" i="10"/>
  <c r="H125" i="11"/>
  <c r="I43" i="11"/>
  <c r="I93" i="11"/>
  <c r="I44" i="11"/>
  <c r="F109" i="8"/>
  <c r="I92" i="11"/>
  <c r="I78" i="11"/>
  <c r="I75" i="11"/>
  <c r="F59" i="10"/>
  <c r="F77" i="8"/>
  <c r="F91" i="10"/>
  <c r="I94" i="11"/>
  <c r="F61" i="8"/>
  <c r="I77" i="11"/>
  <c r="I91" i="11"/>
  <c r="F139" i="10"/>
  <c r="F43" i="10"/>
  <c r="I219" i="11"/>
  <c r="I45" i="11"/>
  <c r="F107" i="10"/>
  <c r="F29" i="8"/>
  <c r="F219" i="10"/>
  <c r="I220" i="11"/>
  <c r="C143" i="8" l="1"/>
  <c r="H138" i="8" a="1"/>
  <c r="D174" i="8"/>
  <c r="G170" i="8" a="1"/>
  <c r="D46" i="8"/>
  <c r="H58" i="8" a="1"/>
  <c r="H58" i="8" s="1"/>
  <c r="D63" i="8" s="1"/>
  <c r="G90" i="8" a="1"/>
  <c r="H154" i="8" a="1"/>
  <c r="H154" i="8" s="1"/>
  <c r="D159" i="8" s="1"/>
  <c r="D127" i="11"/>
  <c r="F115" i="11"/>
  <c r="G106" i="8" a="1"/>
  <c r="D111" i="11"/>
  <c r="F99" i="11"/>
  <c r="D159" i="11"/>
  <c r="F147" i="11"/>
  <c r="H200" i="10" a="1"/>
  <c r="H200" i="10" s="1"/>
  <c r="I200" i="10" s="1" a="1"/>
  <c r="I200" i="10" s="1"/>
  <c r="C206" i="10" s="1"/>
  <c r="K177" i="11"/>
  <c r="G12" i="11" s="1"/>
  <c r="C206" i="8"/>
  <c r="F202" i="8" a="1"/>
  <c r="F202" i="8" s="1"/>
  <c r="D206" i="8" s="1"/>
  <c r="G74" i="8" a="1"/>
  <c r="G74" i="8" s="1"/>
  <c r="H122" i="8" a="1"/>
  <c r="H122" i="8" s="1"/>
  <c r="I122" i="8" s="1" a="1"/>
  <c r="I122" i="8" s="1"/>
  <c r="C128" i="8" s="1"/>
  <c r="C157" i="10"/>
  <c r="C141" i="10"/>
  <c r="H136" i="10" a="1"/>
  <c r="H136" i="10" s="1"/>
  <c r="C189" i="10"/>
  <c r="H184" i="10" a="1"/>
  <c r="H184" i="10" s="1"/>
  <c r="D189" i="10" s="1"/>
  <c r="G26" i="8" a="1"/>
  <c r="G26" i="8" s="1"/>
  <c r="H152" i="10" a="1"/>
  <c r="H152" i="10" s="1"/>
  <c r="G88" i="10" a="1"/>
  <c r="G88" i="10" s="1"/>
  <c r="G186" i="8" a="1"/>
  <c r="C29" i="10"/>
  <c r="H24" i="10" a="1"/>
  <c r="H24" i="10" s="1"/>
  <c r="C222" i="8"/>
  <c r="F218" i="8" a="1"/>
  <c r="F218" i="8" s="1"/>
  <c r="H216" i="10" a="1"/>
  <c r="H216" i="10" s="1"/>
  <c r="K46" i="11"/>
  <c r="K75" i="11"/>
  <c r="K45" i="11"/>
  <c r="K78" i="11"/>
  <c r="K92" i="11"/>
  <c r="K221" i="11"/>
  <c r="K43" i="11"/>
  <c r="K77" i="11"/>
  <c r="K93" i="11"/>
  <c r="K222" i="11"/>
  <c r="K44" i="11"/>
  <c r="K76" i="11"/>
  <c r="K91" i="11"/>
  <c r="K220" i="11"/>
  <c r="K94" i="11"/>
  <c r="K219" i="11"/>
  <c r="K65" i="11"/>
  <c r="G5" i="11" s="1"/>
  <c r="H40" i="10"/>
  <c r="D45" i="10" s="1"/>
  <c r="H120" i="10"/>
  <c r="D125" i="10" s="1"/>
  <c r="H104" i="10"/>
  <c r="D109" i="10" s="1"/>
  <c r="C174" i="10"/>
  <c r="J168" i="10" a="1"/>
  <c r="J168" i="10" s="1"/>
  <c r="D77" i="10"/>
  <c r="I72" i="10" a="1"/>
  <c r="I72" i="10" s="1"/>
  <c r="C125" i="10"/>
  <c r="C61" i="10"/>
  <c r="H56" i="10" a="1"/>
  <c r="H56" i="10" s="1"/>
  <c r="D173" i="10"/>
  <c r="C109" i="10"/>
  <c r="C45" i="10"/>
  <c r="C190" i="8"/>
  <c r="G170" i="8"/>
  <c r="G186" i="8"/>
  <c r="C191" i="8" s="1"/>
  <c r="H138" i="8"/>
  <c r="D143" i="8" s="1"/>
  <c r="D126" i="8"/>
  <c r="D158" i="8"/>
  <c r="G90" i="8"/>
  <c r="C95" i="8" s="1"/>
  <c r="C94" i="8"/>
  <c r="G106" i="8"/>
  <c r="C111" i="8" s="1"/>
  <c r="H42" i="8" a="1"/>
  <c r="H42" i="8" s="1"/>
  <c r="I42" i="8" s="1" a="1"/>
  <c r="D11" i="3"/>
  <c r="I156" i="11"/>
  <c r="F45" i="8"/>
  <c r="G75" i="10"/>
  <c r="G158" i="8"/>
  <c r="G62" i="8"/>
  <c r="I125" i="11"/>
  <c r="G171" i="10"/>
  <c r="I157" i="11"/>
  <c r="I107" i="11"/>
  <c r="I110" i="11"/>
  <c r="I126" i="11"/>
  <c r="G157" i="8"/>
  <c r="F10" i="3"/>
  <c r="F157" i="8"/>
  <c r="I108" i="11"/>
  <c r="F205" i="8"/>
  <c r="I123" i="11"/>
  <c r="F189" i="8"/>
  <c r="G142" i="8"/>
  <c r="G188" i="10"/>
  <c r="I109" i="11"/>
  <c r="G61" i="8"/>
  <c r="I155" i="11"/>
  <c r="F93" i="8"/>
  <c r="G172" i="10"/>
  <c r="F173" i="8"/>
  <c r="I124" i="11"/>
  <c r="F125" i="8"/>
  <c r="G76" i="10"/>
  <c r="I158" i="11"/>
  <c r="H90" i="8" l="1" a="1"/>
  <c r="I120" i="10" a="1"/>
  <c r="H106" i="8" a="1"/>
  <c r="K125" i="11"/>
  <c r="K124" i="11"/>
  <c r="K155" i="11"/>
  <c r="K126" i="11"/>
  <c r="K157" i="11"/>
  <c r="K123" i="11"/>
  <c r="K158" i="11"/>
  <c r="K156" i="11"/>
  <c r="K107" i="11"/>
  <c r="K109" i="11"/>
  <c r="K108" i="11"/>
  <c r="K110" i="11"/>
  <c r="C31" i="8"/>
  <c r="H26" i="8" a="1"/>
  <c r="D205" i="10"/>
  <c r="I104" i="10" a="1"/>
  <c r="I104" i="10" s="1"/>
  <c r="C110" i="10" s="1"/>
  <c r="I184" i="10" a="1"/>
  <c r="I184" i="10" s="1"/>
  <c r="C190" i="10" s="1"/>
  <c r="H186" i="8" a="1"/>
  <c r="D157" i="10"/>
  <c r="I152" i="10" a="1"/>
  <c r="I152" i="10" s="1"/>
  <c r="C158" i="10" s="1"/>
  <c r="D221" i="10"/>
  <c r="I216" i="10" a="1"/>
  <c r="I216" i="10" s="1"/>
  <c r="C79" i="8"/>
  <c r="H74" i="8" a="1"/>
  <c r="D29" i="10"/>
  <c r="I24" i="10" a="1"/>
  <c r="I24" i="10" s="1"/>
  <c r="C30" i="10" s="1"/>
  <c r="I154" i="8" a="1"/>
  <c r="J184" i="10" a="1"/>
  <c r="J184" i="10" s="1"/>
  <c r="D190" i="10" s="1"/>
  <c r="G202" i="8" a="1"/>
  <c r="G202" i="8" s="1"/>
  <c r="D222" i="8"/>
  <c r="G218" i="8" a="1"/>
  <c r="G218" i="8" s="1"/>
  <c r="C223" i="8" s="1"/>
  <c r="D141" i="10"/>
  <c r="I136" i="10" a="1"/>
  <c r="I136" i="10" s="1"/>
  <c r="J136" i="10" s="1" a="1"/>
  <c r="J136" i="10" s="1"/>
  <c r="D142" i="10" s="1"/>
  <c r="I40" i="10" a="1"/>
  <c r="I40" i="10" s="1"/>
  <c r="C46" i="10" s="1"/>
  <c r="J200" i="10" a="1"/>
  <c r="J200" i="10" s="1"/>
  <c r="D206" i="10" s="1"/>
  <c r="I58" i="8" a="1"/>
  <c r="I58" i="8" s="1"/>
  <c r="C64" i="8" s="1"/>
  <c r="C93" i="10"/>
  <c r="H88" i="10" a="1"/>
  <c r="H88" i="10" s="1"/>
  <c r="C175" i="8"/>
  <c r="H170" i="8" a="1"/>
  <c r="J122" i="8" a="1"/>
  <c r="J122" i="8" s="1"/>
  <c r="K122" i="8" s="1" a="1"/>
  <c r="I138" i="8" a="1"/>
  <c r="I138" i="8" s="1"/>
  <c r="K97" i="11"/>
  <c r="G7" i="11" s="1"/>
  <c r="K225" i="11"/>
  <c r="G15" i="11" s="1"/>
  <c r="K49" i="11"/>
  <c r="G4" i="11" s="1"/>
  <c r="K81" i="11"/>
  <c r="G6" i="11" s="1"/>
  <c r="I120" i="10"/>
  <c r="C126" i="10" s="1"/>
  <c r="H90" i="8"/>
  <c r="D95" i="8" s="1"/>
  <c r="C78" i="10"/>
  <c r="J72" i="10" a="1"/>
  <c r="J72" i="10" s="1"/>
  <c r="D61" i="10"/>
  <c r="I56" i="10" a="1"/>
  <c r="I56" i="10" s="1"/>
  <c r="D174" i="10"/>
  <c r="K168" i="10" a="1"/>
  <c r="K168" i="10" s="1"/>
  <c r="C175" i="10" s="1"/>
  <c r="J40" i="10" a="1"/>
  <c r="J40" i="10" s="1"/>
  <c r="H26" i="8"/>
  <c r="I26" i="8" s="1" a="1"/>
  <c r="I26" i="8" s="1"/>
  <c r="C32" i="8" s="1"/>
  <c r="H170" i="8"/>
  <c r="D175" i="8" s="1"/>
  <c r="H186" i="8"/>
  <c r="I186" i="8" s="1" a="1"/>
  <c r="I186" i="8" s="1"/>
  <c r="C192" i="8" s="1"/>
  <c r="I154" i="8"/>
  <c r="C160" i="8" s="1"/>
  <c r="D127" i="8"/>
  <c r="H74" i="8"/>
  <c r="D79" i="8" s="1"/>
  <c r="H106" i="8"/>
  <c r="I42" i="8"/>
  <c r="C48" i="8" s="1"/>
  <c r="D47" i="8"/>
  <c r="C12" i="3"/>
  <c r="G141" i="8"/>
  <c r="G204" i="10"/>
  <c r="G43" i="10"/>
  <c r="G60" i="10"/>
  <c r="G124" i="10"/>
  <c r="G140" i="10"/>
  <c r="G45" i="8"/>
  <c r="G139" i="10"/>
  <c r="G156" i="10"/>
  <c r="G107" i="10"/>
  <c r="G93" i="8"/>
  <c r="G108" i="10"/>
  <c r="G78" i="8"/>
  <c r="G220" i="10"/>
  <c r="G155" i="10"/>
  <c r="H171" i="10"/>
  <c r="G44" i="10"/>
  <c r="G219" i="10"/>
  <c r="H173" i="10"/>
  <c r="H203" i="10"/>
  <c r="H187" i="10"/>
  <c r="H204" i="10"/>
  <c r="G187" i="10"/>
  <c r="G27" i="10"/>
  <c r="G46" i="8"/>
  <c r="F221" i="8"/>
  <c r="G125" i="8"/>
  <c r="G28" i="10"/>
  <c r="G126" i="8"/>
  <c r="G94" i="8"/>
  <c r="G203" i="10"/>
  <c r="G59" i="10"/>
  <c r="G123" i="10"/>
  <c r="H172" i="10"/>
  <c r="H205" i="10"/>
  <c r="G77" i="8"/>
  <c r="G174" i="8"/>
  <c r="J216" i="10" l="1" a="1"/>
  <c r="C222" i="10"/>
  <c r="I90" i="8" a="1"/>
  <c r="J26" i="8" a="1"/>
  <c r="J152" i="10" a="1"/>
  <c r="J152" i="10" s="1"/>
  <c r="D158" i="10" s="1"/>
  <c r="J186" i="8" a="1"/>
  <c r="J186" i="8" s="1"/>
  <c r="D192" i="8" s="1"/>
  <c r="K129" i="11"/>
  <c r="G9" i="11" s="1"/>
  <c r="K161" i="11"/>
  <c r="G11" i="11" s="1"/>
  <c r="K113" i="11"/>
  <c r="G8" i="11" s="1"/>
  <c r="C144" i="8"/>
  <c r="J138" i="8" a="1"/>
  <c r="J138" i="8" s="1"/>
  <c r="K138" i="8" s="1" a="1"/>
  <c r="K138" i="8" s="1"/>
  <c r="C145" i="8" s="1"/>
  <c r="J58" i="8" a="1"/>
  <c r="J58" i="8" s="1"/>
  <c r="I74" i="8" a="1"/>
  <c r="I74" i="8" s="1"/>
  <c r="K200" i="10" a="1"/>
  <c r="K200" i="10" s="1"/>
  <c r="C207" i="10" s="1"/>
  <c r="J104" i="10" a="1"/>
  <c r="I170" i="8" a="1"/>
  <c r="I170" i="8" s="1"/>
  <c r="C176" i="8" s="1"/>
  <c r="J120" i="10" a="1"/>
  <c r="J120" i="10" s="1"/>
  <c r="D93" i="10"/>
  <c r="J24" i="10" a="1"/>
  <c r="J24" i="10" s="1"/>
  <c r="D30" i="10" s="1"/>
  <c r="J154" i="8" a="1"/>
  <c r="I106" i="8" a="1"/>
  <c r="I106" i="8" s="1"/>
  <c r="C112" i="8" s="1"/>
  <c r="H218" i="8" a="1"/>
  <c r="H218" i="8" s="1"/>
  <c r="C207" i="8"/>
  <c r="H202" i="8" a="1"/>
  <c r="H202" i="8" s="1"/>
  <c r="C142" i="10"/>
  <c r="K136" i="10" a="1"/>
  <c r="K136" i="10" s="1"/>
  <c r="K184" i="10" a="1"/>
  <c r="K184" i="10" s="1"/>
  <c r="I88" i="10" a="1"/>
  <c r="I88" i="10" s="1"/>
  <c r="C94" i="10" s="1"/>
  <c r="J216" i="10"/>
  <c r="K216" i="10" s="1" a="1"/>
  <c r="J104" i="10"/>
  <c r="K104" i="10" s="1" a="1"/>
  <c r="K104" i="10" s="1"/>
  <c r="C111" i="10" s="1"/>
  <c r="I90" i="8"/>
  <c r="C96" i="8" s="1"/>
  <c r="D46" i="10"/>
  <c r="K40" i="10" a="1"/>
  <c r="K40" i="10" s="1"/>
  <c r="C62" i="10"/>
  <c r="J56" i="10" a="1"/>
  <c r="J56" i="10" s="1"/>
  <c r="K56" i="10" s="1" a="1"/>
  <c r="L168" i="10" a="1"/>
  <c r="L168" i="10" s="1"/>
  <c r="D78" i="10"/>
  <c r="K72" i="10" a="1"/>
  <c r="K72" i="10" s="1"/>
  <c r="D191" i="8"/>
  <c r="D31" i="8"/>
  <c r="J26" i="8"/>
  <c r="K26" i="8" s="1" a="1"/>
  <c r="K26" i="8" s="1"/>
  <c r="C33" i="8" s="1"/>
  <c r="D128" i="8"/>
  <c r="J154" i="8"/>
  <c r="D160" i="8" s="1"/>
  <c r="K122" i="8"/>
  <c r="C129" i="8" s="1"/>
  <c r="D111" i="8"/>
  <c r="J42" i="8" a="1"/>
  <c r="J42" i="8" s="1"/>
  <c r="D12" i="3"/>
  <c r="H127" i="8"/>
  <c r="H157" i="10"/>
  <c r="G189" i="8"/>
  <c r="H28" i="10"/>
  <c r="H75" i="10"/>
  <c r="H29" i="10"/>
  <c r="H76" i="10"/>
  <c r="G11" i="3"/>
  <c r="H159" i="8"/>
  <c r="G110" i="8"/>
  <c r="G92" i="10"/>
  <c r="H43" i="10"/>
  <c r="H125" i="8"/>
  <c r="H126" i="8"/>
  <c r="H44" i="10"/>
  <c r="H190" i="8"/>
  <c r="H156" i="10"/>
  <c r="H77" i="10"/>
  <c r="H27" i="10"/>
  <c r="H189" i="10"/>
  <c r="G109" i="8"/>
  <c r="G30" i="8"/>
  <c r="H189" i="8"/>
  <c r="H157" i="8"/>
  <c r="H188" i="10"/>
  <c r="H155" i="10"/>
  <c r="G173" i="8"/>
  <c r="H158" i="8"/>
  <c r="G91" i="10"/>
  <c r="G10" i="3"/>
  <c r="G190" i="8"/>
  <c r="G29" i="8"/>
  <c r="L200" i="10" l="1" a="1"/>
  <c r="L200" i="10" s="1"/>
  <c r="C80" i="8"/>
  <c r="J74" i="8" a="1"/>
  <c r="D126" i="10"/>
  <c r="K120" i="10" a="1"/>
  <c r="K152" i="10" a="1"/>
  <c r="K152" i="10" s="1"/>
  <c r="C159" i="10" s="1"/>
  <c r="L26" i="8" a="1"/>
  <c r="K24" i="10" a="1"/>
  <c r="K24" i="10" s="1"/>
  <c r="C31" i="10" s="1"/>
  <c r="K154" i="8" a="1"/>
  <c r="K154" i="8" s="1"/>
  <c r="C161" i="8" s="1"/>
  <c r="I158" i="8" s="1"/>
  <c r="D207" i="8"/>
  <c r="I202" i="8" a="1"/>
  <c r="C191" i="10"/>
  <c r="L184" i="10" a="1"/>
  <c r="L184" i="10" s="1"/>
  <c r="D64" i="8"/>
  <c r="K58" i="8" a="1"/>
  <c r="C143" i="10"/>
  <c r="L136" i="10" a="1"/>
  <c r="L136" i="10" s="1"/>
  <c r="D143" i="10" s="1"/>
  <c r="J90" i="8" a="1"/>
  <c r="L104" i="10" a="1"/>
  <c r="L104" i="10" s="1"/>
  <c r="J88" i="10" a="1"/>
  <c r="J88" i="10" s="1"/>
  <c r="D94" i="10" s="1"/>
  <c r="J170" i="8" a="1"/>
  <c r="L138" i="8" a="1"/>
  <c r="L138" i="8" s="1"/>
  <c r="F133" i="8" s="1"/>
  <c r="L122" i="8" a="1"/>
  <c r="L122" i="8" s="1"/>
  <c r="D129" i="8" s="1"/>
  <c r="D223" i="8"/>
  <c r="I218" i="8" a="1"/>
  <c r="I218" i="8" s="1"/>
  <c r="J106" i="8" a="1"/>
  <c r="J106" i="8" s="1"/>
  <c r="K106" i="8" s="1" a="1"/>
  <c r="K106" i="8" s="1"/>
  <c r="C113" i="8" s="1"/>
  <c r="L24" i="10" a="1"/>
  <c r="L24" i="10" s="1"/>
  <c r="D222" i="10"/>
  <c r="K186" i="8" a="1"/>
  <c r="L152" i="10" a="1"/>
  <c r="L152" i="10" s="1"/>
  <c r="F147" i="10" s="1"/>
  <c r="K216" i="10"/>
  <c r="C223" i="10" s="1"/>
  <c r="D110" i="10"/>
  <c r="K120" i="10"/>
  <c r="L120" i="10" s="1" a="1"/>
  <c r="K56" i="10"/>
  <c r="C63" i="10" s="1"/>
  <c r="J90" i="8"/>
  <c r="D96" i="8" s="1"/>
  <c r="K186" i="8"/>
  <c r="C193" i="8" s="1"/>
  <c r="I192" i="8" s="1"/>
  <c r="D144" i="8"/>
  <c r="C47" i="10"/>
  <c r="L40" i="10" a="1"/>
  <c r="L40" i="10" s="1"/>
  <c r="D207" i="10"/>
  <c r="F195" i="10"/>
  <c r="D175" i="10"/>
  <c r="F163" i="10"/>
  <c r="D62" i="10"/>
  <c r="C79" i="10"/>
  <c r="L72" i="10" a="1"/>
  <c r="L72" i="10" s="1"/>
  <c r="D32" i="8"/>
  <c r="L26" i="8"/>
  <c r="D33" i="8" s="1"/>
  <c r="J170" i="8"/>
  <c r="K170" i="8" s="1" a="1"/>
  <c r="K170" i="8" s="1"/>
  <c r="C177" i="8" s="1"/>
  <c r="K58" i="8"/>
  <c r="C65" i="8" s="1"/>
  <c r="J74" i="8"/>
  <c r="D80" i="8" s="1"/>
  <c r="I202" i="8"/>
  <c r="C208" i="8" s="1"/>
  <c r="L186" i="8" a="1"/>
  <c r="D48" i="8"/>
  <c r="K42" i="8" a="1"/>
  <c r="K42" i="8" s="1"/>
  <c r="C13" i="3"/>
  <c r="I127" i="8"/>
  <c r="I32" i="8"/>
  <c r="I30" i="8"/>
  <c r="I144" i="8"/>
  <c r="I142" i="8"/>
  <c r="I126" i="8"/>
  <c r="I29" i="8"/>
  <c r="I143" i="8"/>
  <c r="I128" i="8"/>
  <c r="I31" i="8"/>
  <c r="I141" i="8"/>
  <c r="I125" i="8"/>
  <c r="H31" i="8"/>
  <c r="H93" i="8"/>
  <c r="H141" i="10"/>
  <c r="H63" i="8"/>
  <c r="I173" i="10"/>
  <c r="H47" i="8"/>
  <c r="H61" i="8"/>
  <c r="G222" i="8"/>
  <c r="H46" i="8"/>
  <c r="H142" i="8"/>
  <c r="I174" i="10"/>
  <c r="I206" i="10"/>
  <c r="I140" i="10"/>
  <c r="I205" i="10"/>
  <c r="H123" i="10"/>
  <c r="H94" i="8"/>
  <c r="H77" i="8"/>
  <c r="H59" i="10"/>
  <c r="H29" i="8"/>
  <c r="H107" i="10"/>
  <c r="H62" i="8"/>
  <c r="H92" i="10"/>
  <c r="I172" i="10"/>
  <c r="H45" i="8"/>
  <c r="H61" i="10"/>
  <c r="H141" i="8"/>
  <c r="G221" i="8"/>
  <c r="G206" i="8"/>
  <c r="H108" i="10"/>
  <c r="H91" i="10"/>
  <c r="G205" i="8"/>
  <c r="I171" i="10"/>
  <c r="H124" i="10"/>
  <c r="H219" i="10"/>
  <c r="I203" i="10"/>
  <c r="H78" i="8"/>
  <c r="H109" i="10"/>
  <c r="H143" i="8"/>
  <c r="H139" i="10"/>
  <c r="H30" i="8"/>
  <c r="H191" i="8"/>
  <c r="H220" i="10"/>
  <c r="H140" i="10"/>
  <c r="I204" i="10"/>
  <c r="H95" i="8"/>
  <c r="H60" i="10"/>
  <c r="H45" i="10"/>
  <c r="K74" i="8" l="1" a="1"/>
  <c r="L216" i="10" a="1"/>
  <c r="L216" i="10" s="1"/>
  <c r="K90" i="8" a="1"/>
  <c r="K90" i="8" s="1"/>
  <c r="D111" i="10"/>
  <c r="F99" i="10"/>
  <c r="D159" i="10"/>
  <c r="C127" i="10"/>
  <c r="D31" i="10"/>
  <c r="F19" i="10"/>
  <c r="L170" i="8" a="1"/>
  <c r="L170" i="8" s="1"/>
  <c r="F165" i="8" s="1"/>
  <c r="L154" i="8" a="1"/>
  <c r="L154" i="8" s="1"/>
  <c r="D161" i="8" s="1"/>
  <c r="L56" i="10" a="1"/>
  <c r="L56" i="10" s="1"/>
  <c r="D112" i="8"/>
  <c r="L106" i="8" a="1"/>
  <c r="L106" i="8" s="1"/>
  <c r="K88" i="10" a="1"/>
  <c r="K88" i="10" s="1"/>
  <c r="C95" i="10" s="1"/>
  <c r="J202" i="8" a="1"/>
  <c r="J202" i="8" s="1"/>
  <c r="L58" i="8" a="1"/>
  <c r="L58" i="8" s="1"/>
  <c r="D65" i="8" s="1"/>
  <c r="L88" i="10" a="1"/>
  <c r="L88" i="10" s="1"/>
  <c r="F83" i="10" s="1"/>
  <c r="D191" i="10"/>
  <c r="F179" i="10"/>
  <c r="I159" i="8"/>
  <c r="K159" i="8" s="1"/>
  <c r="I157" i="8"/>
  <c r="K157" i="8" s="1"/>
  <c r="L120" i="10"/>
  <c r="D127" i="10" s="1"/>
  <c r="F131" i="10"/>
  <c r="K140" i="10"/>
  <c r="I189" i="8"/>
  <c r="K189" i="8" s="1"/>
  <c r="I160" i="8"/>
  <c r="K160" i="8" s="1"/>
  <c r="I191" i="8"/>
  <c r="K191" i="8" s="1"/>
  <c r="I190" i="8"/>
  <c r="K190" i="8" s="1"/>
  <c r="L186" i="8"/>
  <c r="D193" i="8" s="1"/>
  <c r="D145" i="8"/>
  <c r="F117" i="8"/>
  <c r="K206" i="10"/>
  <c r="K205" i="10"/>
  <c r="K204" i="10"/>
  <c r="K172" i="10"/>
  <c r="K174" i="10"/>
  <c r="K173" i="10"/>
  <c r="K171" i="10"/>
  <c r="K203" i="10"/>
  <c r="D223" i="10"/>
  <c r="F211" i="10"/>
  <c r="D47" i="10"/>
  <c r="F35" i="10"/>
  <c r="D79" i="10"/>
  <c r="F67" i="10"/>
  <c r="K125" i="8"/>
  <c r="K128" i="8"/>
  <c r="K126" i="8"/>
  <c r="K127" i="8"/>
  <c r="F21" i="8"/>
  <c r="K74" i="8"/>
  <c r="C81" i="8" s="1"/>
  <c r="D176" i="8"/>
  <c r="J218" i="8" a="1"/>
  <c r="J218" i="8" s="1"/>
  <c r="D224" i="8" s="1"/>
  <c r="C224" i="8"/>
  <c r="C49" i="8"/>
  <c r="L42" i="8" a="1"/>
  <c r="L42" i="8" s="1"/>
  <c r="K192" i="8"/>
  <c r="K158" i="8"/>
  <c r="K144" i="8"/>
  <c r="K142" i="8"/>
  <c r="K141" i="8"/>
  <c r="K143" i="8"/>
  <c r="D13" i="3"/>
  <c r="I62" i="8"/>
  <c r="I63" i="8"/>
  <c r="I61" i="8"/>
  <c r="I64" i="8"/>
  <c r="I43" i="10"/>
  <c r="I27" i="10"/>
  <c r="I156" i="10"/>
  <c r="I141" i="10"/>
  <c r="I157" i="10"/>
  <c r="I142" i="10"/>
  <c r="I75" i="10"/>
  <c r="I30" i="10"/>
  <c r="I221" i="10"/>
  <c r="I188" i="10"/>
  <c r="I28" i="10"/>
  <c r="H175" i="8"/>
  <c r="I220" i="10"/>
  <c r="I219" i="10"/>
  <c r="I139" i="10"/>
  <c r="I190" i="10"/>
  <c r="I158" i="10"/>
  <c r="I77" i="10"/>
  <c r="I76" i="10"/>
  <c r="I107" i="10"/>
  <c r="H110" i="8"/>
  <c r="H221" i="10"/>
  <c r="H109" i="8"/>
  <c r="I29" i="10"/>
  <c r="H125" i="10"/>
  <c r="H12" i="3"/>
  <c r="H79" i="8"/>
  <c r="I44" i="10"/>
  <c r="I222" i="10"/>
  <c r="H10" i="3"/>
  <c r="I46" i="10"/>
  <c r="I189" i="10"/>
  <c r="I126" i="10"/>
  <c r="H11" i="3"/>
  <c r="H93" i="10"/>
  <c r="I110" i="10"/>
  <c r="H221" i="8"/>
  <c r="I123" i="10"/>
  <c r="I109" i="10"/>
  <c r="I155" i="10"/>
  <c r="H174" i="8"/>
  <c r="I78" i="10"/>
  <c r="I45" i="10"/>
  <c r="H173" i="8"/>
  <c r="I108" i="10"/>
  <c r="I187" i="10"/>
  <c r="L74" i="8" l="1" a="1"/>
  <c r="F181" i="8"/>
  <c r="C97" i="8"/>
  <c r="I94" i="8" s="1"/>
  <c r="L90" i="8" a="1"/>
  <c r="L90" i="8" s="1"/>
  <c r="F85" i="8" s="1"/>
  <c r="K155" i="10"/>
  <c r="K157" i="10"/>
  <c r="K158" i="10"/>
  <c r="K156" i="10"/>
  <c r="K108" i="10"/>
  <c r="K109" i="10"/>
  <c r="K107" i="10"/>
  <c r="K110" i="10"/>
  <c r="K139" i="10"/>
  <c r="K141" i="10"/>
  <c r="K142" i="10"/>
  <c r="K30" i="10"/>
  <c r="K29" i="10"/>
  <c r="K27" i="10"/>
  <c r="K28" i="10"/>
  <c r="K202" i="8" a="1"/>
  <c r="K202" i="8" s="1"/>
  <c r="C209" i="8" s="1"/>
  <c r="I208" i="8" s="1"/>
  <c r="D95" i="10"/>
  <c r="K218" i="8" a="1"/>
  <c r="K218" i="8" s="1"/>
  <c r="K187" i="10"/>
  <c r="K190" i="10"/>
  <c r="K189" i="10"/>
  <c r="K188" i="10"/>
  <c r="F115" i="10"/>
  <c r="D63" i="10"/>
  <c r="F51" i="10"/>
  <c r="F149" i="8"/>
  <c r="D177" i="8"/>
  <c r="K209" i="10"/>
  <c r="G14" i="10" s="1"/>
  <c r="K44" i="10"/>
  <c r="K222" i="10"/>
  <c r="K126" i="10"/>
  <c r="K78" i="10"/>
  <c r="K46" i="10"/>
  <c r="K221" i="10"/>
  <c r="K75" i="10"/>
  <c r="K45" i="10"/>
  <c r="K219" i="10"/>
  <c r="K123" i="10"/>
  <c r="K76" i="10"/>
  <c r="K43" i="10"/>
  <c r="K220" i="10"/>
  <c r="K77" i="10"/>
  <c r="K177" i="10"/>
  <c r="G12" i="10" s="1"/>
  <c r="K131" i="8"/>
  <c r="G11" i="8" s="1"/>
  <c r="L74" i="8"/>
  <c r="F69" i="8" s="1"/>
  <c r="F53" i="8"/>
  <c r="D208" i="8"/>
  <c r="F101" i="8"/>
  <c r="D113" i="8"/>
  <c r="F37" i="8"/>
  <c r="D49" i="8"/>
  <c r="K195" i="8"/>
  <c r="G15" i="8" s="1"/>
  <c r="K163" i="8"/>
  <c r="G13" i="8" s="1"/>
  <c r="K147" i="8"/>
  <c r="G12" i="8" s="1"/>
  <c r="K63" i="8"/>
  <c r="K64" i="8"/>
  <c r="K62" i="8"/>
  <c r="K61" i="8"/>
  <c r="J49" i="8"/>
  <c r="K49" i="8" s="1"/>
  <c r="J45" i="8"/>
  <c r="J31" i="8"/>
  <c r="K31" i="8" s="1"/>
  <c r="J30" i="8"/>
  <c r="K30" i="8" s="1"/>
  <c r="J46" i="8"/>
  <c r="J32" i="8"/>
  <c r="K32" i="8" s="1"/>
  <c r="J48" i="8"/>
  <c r="J47" i="8"/>
  <c r="J33" i="8"/>
  <c r="K33" i="8" s="1"/>
  <c r="J29" i="8"/>
  <c r="K29" i="8" s="1"/>
  <c r="C14" i="3"/>
  <c r="I175" i="8"/>
  <c r="I174" i="8"/>
  <c r="I176" i="8"/>
  <c r="I173" i="8"/>
  <c r="I111" i="8"/>
  <c r="I112" i="8"/>
  <c r="I46" i="8"/>
  <c r="I109" i="8"/>
  <c r="I45" i="8"/>
  <c r="I110" i="8"/>
  <c r="I47" i="8"/>
  <c r="I48" i="8"/>
  <c r="H222" i="8"/>
  <c r="I62" i="10"/>
  <c r="I124" i="10"/>
  <c r="I61" i="10"/>
  <c r="I93" i="10"/>
  <c r="H206" i="8"/>
  <c r="I92" i="10"/>
  <c r="I94" i="10"/>
  <c r="H223" i="8"/>
  <c r="I60" i="10"/>
  <c r="I59" i="10"/>
  <c r="H111" i="8"/>
  <c r="H205" i="8"/>
  <c r="I91" i="10"/>
  <c r="I125" i="10"/>
  <c r="H207" i="8"/>
  <c r="I95" i="8" l="1"/>
  <c r="K95" i="8" s="1"/>
  <c r="I93" i="8"/>
  <c r="K93" i="8" s="1"/>
  <c r="I96" i="8"/>
  <c r="K96" i="8" s="1"/>
  <c r="K124" i="10"/>
  <c r="K113" i="10"/>
  <c r="G8" i="10" s="1"/>
  <c r="K125" i="10"/>
  <c r="K161" i="10"/>
  <c r="G11" i="10" s="1"/>
  <c r="I206" i="8"/>
  <c r="K206" i="8" s="1"/>
  <c r="I207" i="8"/>
  <c r="K207" i="8" s="1"/>
  <c r="I205" i="8"/>
  <c r="K205" i="8" s="1"/>
  <c r="K145" i="10"/>
  <c r="G10" i="10" s="1"/>
  <c r="K33" i="10"/>
  <c r="G3" i="10" s="1"/>
  <c r="K92" i="10"/>
  <c r="K93" i="10"/>
  <c r="K91" i="10"/>
  <c r="K94" i="10"/>
  <c r="C225" i="8"/>
  <c r="L218" i="8" a="1"/>
  <c r="L218" i="8" s="1"/>
  <c r="D14" i="3"/>
  <c r="L202" i="8" a="1"/>
  <c r="L202" i="8" s="1"/>
  <c r="D209" i="8" s="1"/>
  <c r="K193" i="10"/>
  <c r="G13" i="10" s="1"/>
  <c r="K61" i="10"/>
  <c r="K62" i="10"/>
  <c r="K60" i="10"/>
  <c r="K59" i="10"/>
  <c r="D97" i="8"/>
  <c r="K173" i="8"/>
  <c r="K176" i="8"/>
  <c r="K174" i="8"/>
  <c r="K175" i="8"/>
  <c r="D81" i="8"/>
  <c r="K49" i="10"/>
  <c r="G4" i="10" s="1"/>
  <c r="K225" i="10"/>
  <c r="G15" i="10" s="1"/>
  <c r="K81" i="10"/>
  <c r="G6" i="10" s="1"/>
  <c r="K208" i="8"/>
  <c r="K112" i="8"/>
  <c r="K111" i="8"/>
  <c r="K109" i="8"/>
  <c r="K110" i="8"/>
  <c r="K48" i="8"/>
  <c r="K45" i="8"/>
  <c r="K46" i="8"/>
  <c r="K47" i="8"/>
  <c r="K94" i="8"/>
  <c r="K67" i="8"/>
  <c r="G7" i="8" s="1"/>
  <c r="K35" i="8"/>
  <c r="G5" i="8" s="1"/>
  <c r="I77" i="8"/>
  <c r="I79" i="8"/>
  <c r="I80" i="8"/>
  <c r="I78" i="8"/>
  <c r="I12" i="3"/>
  <c r="I11" i="3"/>
  <c r="I10" i="3"/>
  <c r="I13" i="3"/>
  <c r="K129" i="10" l="1"/>
  <c r="G9" i="10" s="1"/>
  <c r="D16" i="3"/>
  <c r="K97" i="10"/>
  <c r="G7" i="10" s="1"/>
  <c r="F197" i="8"/>
  <c r="K65" i="10"/>
  <c r="G5" i="10" s="1"/>
  <c r="K179" i="8"/>
  <c r="G14" i="8" s="1"/>
  <c r="K78" i="8"/>
  <c r="K80" i="8"/>
  <c r="K79" i="8"/>
  <c r="K77" i="8"/>
  <c r="K211" i="8"/>
  <c r="G16" i="8" s="1"/>
  <c r="K115" i="8"/>
  <c r="G10" i="8" s="1"/>
  <c r="F213" i="8"/>
  <c r="D225" i="8"/>
  <c r="K51" i="8"/>
  <c r="G6" i="8" s="1"/>
  <c r="K99" i="8"/>
  <c r="G9" i="8" s="1"/>
  <c r="I221" i="8"/>
  <c r="I223" i="8"/>
  <c r="I224" i="8"/>
  <c r="I222" i="8"/>
  <c r="K83" i="8" l="1"/>
  <c r="G8" i="8" s="1"/>
  <c r="K224" i="8"/>
  <c r="K223" i="8"/>
  <c r="K221" i="8"/>
  <c r="K222" i="8"/>
  <c r="K12" i="3"/>
  <c r="K11" i="3"/>
  <c r="K15" i="3"/>
  <c r="K13" i="3"/>
  <c r="K14" i="3"/>
  <c r="K10" i="3"/>
  <c r="J14" i="3"/>
  <c r="J10" i="3"/>
  <c r="J12" i="3"/>
  <c r="J11" i="3"/>
  <c r="J13" i="3"/>
  <c r="L15" i="3" l="1"/>
  <c r="L10" i="3"/>
  <c r="L14" i="3"/>
  <c r="L13" i="3"/>
  <c r="L12" i="3"/>
  <c r="L11" i="3"/>
  <c r="K227" i="8"/>
  <c r="G17" i="8" s="1"/>
  <c r="L17" i="3" l="1"/>
</calcChain>
</file>

<file path=xl/sharedStrings.xml><?xml version="1.0" encoding="utf-8"?>
<sst xmlns="http://schemas.openxmlformats.org/spreadsheetml/2006/main" count="2005" uniqueCount="189">
  <si>
    <t xml:space="preserve">Input: </t>
  </si>
  <si>
    <t>Co25Cr25Fe25Ni25</t>
  </si>
  <si>
    <t>Checksum</t>
  </si>
  <si>
    <t>Data entry:</t>
  </si>
  <si>
    <t>Database!C1</t>
  </si>
  <si>
    <t>Database!d278</t>
  </si>
  <si>
    <t>Fe</t>
  </si>
  <si>
    <t>Co</t>
  </si>
  <si>
    <t>Ni</t>
  </si>
  <si>
    <t>Al</t>
  </si>
  <si>
    <t>Si</t>
  </si>
  <si>
    <t>Elements</t>
  </si>
  <si>
    <t>Percentage</t>
  </si>
  <si>
    <t>a x 1</t>
  </si>
  <si>
    <t>a x 2</t>
  </si>
  <si>
    <t>a x 3</t>
  </si>
  <si>
    <t>a x 4</t>
  </si>
  <si>
    <t>ax5</t>
  </si>
  <si>
    <t>Sum</t>
  </si>
  <si>
    <t>v2 : 6 component | error checking</t>
  </si>
  <si>
    <t>ax6</t>
  </si>
  <si>
    <t>ax7</t>
  </si>
  <si>
    <t>CCFN</t>
  </si>
  <si>
    <t>Formula</t>
  </si>
  <si>
    <t>Paste</t>
  </si>
  <si>
    <t>ΔH</t>
  </si>
  <si>
    <t>700+273</t>
  </si>
  <si>
    <t>Ti</t>
  </si>
  <si>
    <t>AlTi0.5</t>
  </si>
  <si>
    <t>As</t>
  </si>
  <si>
    <t>BB</t>
  </si>
  <si>
    <t>Cr</t>
  </si>
  <si>
    <t>Cu</t>
  </si>
  <si>
    <t>Ga</t>
  </si>
  <si>
    <t>Ge</t>
  </si>
  <si>
    <t>Mn</t>
  </si>
  <si>
    <t>Mo</t>
  </si>
  <si>
    <t>Nb</t>
  </si>
  <si>
    <t>Rb</t>
  </si>
  <si>
    <t>Rh</t>
  </si>
  <si>
    <t>Ru</t>
  </si>
  <si>
    <t>Sr</t>
  </si>
  <si>
    <t>Tc</t>
  </si>
  <si>
    <t>Vv</t>
  </si>
  <si>
    <t>V</t>
  </si>
  <si>
    <t>y</t>
  </si>
  <si>
    <t>Zn</t>
  </si>
  <si>
    <t>Zr</t>
  </si>
  <si>
    <t>AI</t>
  </si>
  <si>
    <t>C</t>
  </si>
  <si>
    <t>Ca</t>
  </si>
  <si>
    <t>K</t>
  </si>
  <si>
    <t>Pd</t>
  </si>
  <si>
    <t>Mg</t>
  </si>
  <si>
    <t>N</t>
  </si>
  <si>
    <t>Sn</t>
  </si>
  <si>
    <t>Na</t>
  </si>
  <si>
    <t>P</t>
  </si>
  <si>
    <t>Y</t>
  </si>
  <si>
    <t>Sc</t>
  </si>
  <si>
    <t>B</t>
  </si>
  <si>
    <t>Be</t>
  </si>
  <si>
    <t>H</t>
  </si>
  <si>
    <t>Li</t>
  </si>
  <si>
    <t>W</t>
  </si>
  <si>
    <t>Ag</t>
  </si>
  <si>
    <t>Cd</t>
  </si>
  <si>
    <t>In</t>
  </si>
  <si>
    <t>Sb</t>
  </si>
  <si>
    <t>c</t>
  </si>
  <si>
    <t>Cs</t>
  </si>
  <si>
    <t>Ba</t>
  </si>
  <si>
    <t>La</t>
  </si>
  <si>
    <t>Ce</t>
  </si>
  <si>
    <t>Pr</t>
  </si>
  <si>
    <t>Nd</t>
  </si>
  <si>
    <t>p</t>
  </si>
  <si>
    <t>Pm</t>
  </si>
  <si>
    <t>Sm</t>
  </si>
  <si>
    <t>Eu</t>
  </si>
  <si>
    <t>Gd</t>
  </si>
  <si>
    <t>Tb</t>
  </si>
  <si>
    <t>v</t>
  </si>
  <si>
    <t>Dy</t>
  </si>
  <si>
    <t>Ho</t>
  </si>
  <si>
    <t>Er</t>
  </si>
  <si>
    <t>Tm</t>
  </si>
  <si>
    <t>Yb</t>
  </si>
  <si>
    <t>Lu</t>
  </si>
  <si>
    <t>a</t>
  </si>
  <si>
    <t>HI</t>
  </si>
  <si>
    <t>Hf</t>
  </si>
  <si>
    <t>Ta</t>
  </si>
  <si>
    <t>w</t>
  </si>
  <si>
    <t>Re</t>
  </si>
  <si>
    <t>Os</t>
  </si>
  <si>
    <t>Pb</t>
  </si>
  <si>
    <t>lr</t>
  </si>
  <si>
    <t>pt</t>
  </si>
  <si>
    <t>Au</t>
  </si>
  <si>
    <t>Hg</t>
  </si>
  <si>
    <t>Tl</t>
  </si>
  <si>
    <t>Bi</t>
  </si>
  <si>
    <t>Th</t>
  </si>
  <si>
    <t>u</t>
  </si>
  <si>
    <t>Pu</t>
  </si>
  <si>
    <t>n</t>
  </si>
  <si>
    <t>Hh</t>
  </si>
  <si>
    <t>Bb</t>
  </si>
  <si>
    <t>Cc</t>
  </si>
  <si>
    <t>Nn</t>
  </si>
  <si>
    <t>Pp</t>
  </si>
  <si>
    <t>Kk</t>
  </si>
  <si>
    <t>Yy</t>
  </si>
  <si>
    <t>Hl</t>
  </si>
  <si>
    <t>Ww</t>
  </si>
  <si>
    <t>Pt</t>
  </si>
  <si>
    <t>Uu</t>
  </si>
  <si>
    <t>5-component evolution</t>
  </si>
  <si>
    <t>Formula Output</t>
  </si>
  <si>
    <t>Reference</t>
  </si>
  <si>
    <t>Database!d115</t>
  </si>
  <si>
    <t>Components</t>
  </si>
  <si>
    <t>Database!d152</t>
  </si>
  <si>
    <t>Fe25Co25Cr25Ni25Al00</t>
  </si>
  <si>
    <t>Fe24Co24Cr24Ni24Al06</t>
  </si>
  <si>
    <t>Fe22Co22Cr22Ni22Al12</t>
  </si>
  <si>
    <t>Fe21Co21Cr21Ni21Al16</t>
  </si>
  <si>
    <t>Fe20Co20Cr20Ni20Al20</t>
  </si>
  <si>
    <t>Fe19Co19Cr19Ni19Al24</t>
  </si>
  <si>
    <t>Fe18Co18Cr18Ni18Al28</t>
  </si>
  <si>
    <t>Fe18Co18Cr18Ni18Al31</t>
  </si>
  <si>
    <t>Fe17Co17Cr17Ni17Al34</t>
  </si>
  <si>
    <t>Fe16Co16Cr16Ni16Al36</t>
  </si>
  <si>
    <t>Fe16Co16Cr16Ni16Al39</t>
  </si>
  <si>
    <t>Fe15Co15Cr15Ni15Al41</t>
  </si>
  <si>
    <t>Fe15Co15Cr15Ni15Al43</t>
  </si>
  <si>
    <t>Fe25Co25Cr25Ni25Ti00</t>
  </si>
  <si>
    <t>Fe24Co24Cr24Ni24Ti06</t>
  </si>
  <si>
    <t>Fe22Co22Cr22Ni22Ti12</t>
  </si>
  <si>
    <t>Fe21Co21Cr21Ni21Ti16</t>
  </si>
  <si>
    <t>Fe20Co20Cr20Ni20Ti20</t>
  </si>
  <si>
    <t>Fe19Co19Cr19Ni19Ti24</t>
  </si>
  <si>
    <t>Fe18Co18Cr18Ni18Ti28</t>
  </si>
  <si>
    <t>Fe18Co18Cr18Ni18Ti31</t>
  </si>
  <si>
    <t>Fe17Co17Cr17Ni17Ti34</t>
  </si>
  <si>
    <t>Fe16Co16Cr16Ni16Ti36</t>
  </si>
  <si>
    <t>Fe16Co16Cr16Ni16Ti39</t>
  </si>
  <si>
    <t>Fe15Co15Cr15Ni15Ti41</t>
  </si>
  <si>
    <t>Fe15Co15Cr15Ni15Ti43</t>
  </si>
  <si>
    <t>Fe25Co25Cr25Ni25Cu00</t>
  </si>
  <si>
    <t>Fe24Co24Cr24Ni24Cu06</t>
  </si>
  <si>
    <t>Fe22Co22Cr22Ni22Cu12</t>
  </si>
  <si>
    <t>Fe21Co21Cr21Ni21Cu16</t>
  </si>
  <si>
    <t>Fe20Co20Cr20Ni20Cu20</t>
  </si>
  <si>
    <t>Fe19Co19Cr19Ni19Cu24</t>
  </si>
  <si>
    <t>Fe18Co18Cr18Ni18Cu28</t>
  </si>
  <si>
    <t>Fe18Co18Cr18Ni18Cu31</t>
  </si>
  <si>
    <t>Fe17Co17Cr17Ni17Cu34</t>
  </si>
  <si>
    <t>Fe16Co16Cr16Ni16Cu36</t>
  </si>
  <si>
    <t>Fe16Co16Cr16Ni16Cu39</t>
  </si>
  <si>
    <t>Fe15Co15Cr15Ni15Cu41</t>
  </si>
  <si>
    <t>Fe15Co15Cr15Ni15Cu43</t>
  </si>
  <si>
    <t>Fe25Co25Cr25Ni25Pd00</t>
  </si>
  <si>
    <t>Fe24Co24Cr24Ni24Pd06</t>
  </si>
  <si>
    <t>Fe22Co22Cr22Ni22Pd12</t>
  </si>
  <si>
    <t>Fe21Co21Cr21Ni21Pd16</t>
  </si>
  <si>
    <t>Fe20Co20Cr20Ni20Pd20</t>
  </si>
  <si>
    <t>Fe19Co19Cr19Ni19Pd24</t>
  </si>
  <si>
    <t>Fe18Co18Cr18Ni18Pd28</t>
  </si>
  <si>
    <t>Fe18Co18Cr18Ni18Pd31</t>
  </si>
  <si>
    <t>Fe17Co17Cr17Ni17Pd34</t>
  </si>
  <si>
    <t>Fe16Co16Cr16Ni16Pd36</t>
  </si>
  <si>
    <t>Fe16Co16Cr16Ni16Pd39</t>
  </si>
  <si>
    <t>Fe15Co15Cr15Ni15Pd41</t>
  </si>
  <si>
    <t>Fe15Co15Cr15Ni15Pd43</t>
  </si>
  <si>
    <t>Fe25Co25Cr25Ni25Mn00</t>
  </si>
  <si>
    <t>Fe24Co24Cr24Ni24Mn06</t>
  </si>
  <si>
    <t>Fe22Co22Cr22Ni22Mn12</t>
  </si>
  <si>
    <t>Fe21Co21Cr21Ni21Mn16</t>
  </si>
  <si>
    <t>Fe20Co20Cr20Ni20Mn20</t>
  </si>
  <si>
    <t>Fe19Co19Cr19Ni19Mn24</t>
  </si>
  <si>
    <t>Fe18Co18Cr18Ni18Mn28</t>
  </si>
  <si>
    <t>Fe18Co18Cr18Ni18Mn31</t>
  </si>
  <si>
    <t>Fe17Co17Cr17Ni17Mn34</t>
  </si>
  <si>
    <t>Fe16Co16Cr16Ni16Mn36</t>
  </si>
  <si>
    <t>Fe16Co16Cr16Ni16Mn39</t>
  </si>
  <si>
    <t>Fe15Co15Cr15Ni15Mn41</t>
  </si>
  <si>
    <t>Fe15Co15Cr15Ni15Mn43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</si>
</sst>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2" xfId="0" applyFill="1" applyBorder="1"/>
    <xf numFmtId="0" fontId="0" fillId="6" borderId="0" xfId="0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7" borderId="7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Miedema!$B$22:$B$30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Miedema!$I$22:$I$31</c:f>
              <c:numCache>
                <c:formatCode>General</c:formatCode>
                <c:ptCount val="10"/>
                <c:pt idx="0">
                  <c:v>-3.75</c:v>
                </c:pt>
                <c:pt idx="1">
                  <c:v>-6.51</c:v>
                </c:pt>
                <c:pt idx="2">
                  <c:v>-8.5</c:v>
                </c:pt>
                <c:pt idx="3">
                  <c:v>-9.77</c:v>
                </c:pt>
                <c:pt idx="4">
                  <c:v>-10.88</c:v>
                </c:pt>
                <c:pt idx="5">
                  <c:v>-11.83</c:v>
                </c:pt>
                <c:pt idx="6">
                  <c:v>-12.63</c:v>
                </c:pt>
                <c:pt idx="7">
                  <c:v>-13.77</c:v>
                </c:pt>
                <c:pt idx="8">
                  <c:v>-13.99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7D-4C5E-AFBD-5C1DDBA26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749888"/>
        <c:axId val="275751680"/>
      </c:scatterChart>
      <c:valAx>
        <c:axId val="27574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5751680"/>
        <c:crosses val="autoZero"/>
        <c:crossBetween val="midCat"/>
      </c:valAx>
      <c:valAx>
        <c:axId val="275751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75749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Miedema!$D$40:$D$47</c:f>
              <c:numCache>
                <c:formatCode>General</c:formatCode>
                <c:ptCount val="8"/>
                <c:pt idx="0">
                  <c:v>0</c:v>
                </c:pt>
                <c:pt idx="1">
                  <c:v>0.51</c:v>
                </c:pt>
                <c:pt idx="2">
                  <c:v>1.01</c:v>
                </c:pt>
                <c:pt idx="3">
                  <c:v>1.5</c:v>
                </c:pt>
                <c:pt idx="4">
                  <c:v>2.0100000000000002</c:v>
                </c:pt>
                <c:pt idx="5">
                  <c:v>2.5099999999999998</c:v>
                </c:pt>
                <c:pt idx="6">
                  <c:v>3</c:v>
                </c:pt>
              </c:numCache>
            </c:numRef>
          </c:xVal>
          <c:yVal>
            <c:numRef>
              <c:f>Miedema!$J$40:$J$47</c:f>
              <c:numCache>
                <c:formatCode>General</c:formatCode>
                <c:ptCount val="8"/>
                <c:pt idx="0">
                  <c:v>-3.75</c:v>
                </c:pt>
                <c:pt idx="1">
                  <c:v>-11.32</c:v>
                </c:pt>
                <c:pt idx="2">
                  <c:v>-15.39</c:v>
                </c:pt>
                <c:pt idx="3">
                  <c:v>-19.88</c:v>
                </c:pt>
                <c:pt idx="4">
                  <c:v>-21.73</c:v>
                </c:pt>
                <c:pt idx="5">
                  <c:v>-23.15</c:v>
                </c:pt>
                <c:pt idx="6">
                  <c:v>-25.09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43-4D5A-81AF-CD3F5F390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168320"/>
        <c:axId val="342299008"/>
      </c:scatterChart>
      <c:valAx>
        <c:axId val="34216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2299008"/>
        <c:crosses val="autoZero"/>
        <c:crossBetween val="midCat"/>
      </c:valAx>
      <c:valAx>
        <c:axId val="3422990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42168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'ΔH Evolution 1.0'!$B$3:$B$15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'ΔH Evolution 1.0'!$G$3:$G$15</c:f>
              <c:numCache>
                <c:formatCode>0.00</c:formatCode>
                <c:ptCount val="13"/>
                <c:pt idx="0">
                  <c:v>-3.75</c:v>
                </c:pt>
                <c:pt idx="1">
                  <c:v>-6.9120000000000008</c:v>
                </c:pt>
                <c:pt idx="2">
                  <c:v>-9.24</c:v>
                </c:pt>
                <c:pt idx="3">
                  <c:v>-10.709999999999997</c:v>
                </c:pt>
                <c:pt idx="4">
                  <c:v>-12.000000000000002</c:v>
                </c:pt>
                <c:pt idx="5">
                  <c:v>-13.11</c:v>
                </c:pt>
                <c:pt idx="6">
                  <c:v>-14.039999999999996</c:v>
                </c:pt>
                <c:pt idx="7">
                  <c:v>-15.335999999999997</c:v>
                </c:pt>
                <c:pt idx="8">
                  <c:v>-15.606000000000003</c:v>
                </c:pt>
                <c:pt idx="9">
                  <c:v>-15.360000000000001</c:v>
                </c:pt>
                <c:pt idx="10">
                  <c:v>-16.512</c:v>
                </c:pt>
                <c:pt idx="11">
                  <c:v>-16.11</c:v>
                </c:pt>
                <c:pt idx="12">
                  <c:v>-16.829999999999998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6A-42C4-A104-378ECDAFF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621056"/>
        <c:axId val="350633344"/>
      </c:scatterChart>
      <c:valAx>
        <c:axId val="350621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0633344"/>
        <c:crosses val="autoZero"/>
        <c:crossBetween val="midCat"/>
      </c:valAx>
      <c:valAx>
        <c:axId val="350633344"/>
        <c:scaling>
          <c:orientation val="minMax"/>
          <c:max val="0"/>
        </c:scaling>
        <c:delete val="0"/>
        <c:axPos val="l"/>
        <c:numFmt formatCode="0.00" sourceLinked="1"/>
        <c:majorTickMark val="out"/>
        <c:minorTickMark val="none"/>
        <c:tickLblPos val="nextTo"/>
        <c:crossAx val="350621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'ΔH Evolution 2.0'!$B$5:$B$17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'ΔH Evolution 2.0'!$G$5:$G$17</c:f>
              <c:numCache>
                <c:formatCode>0.00</c:formatCode>
                <c:ptCount val="13"/>
                <c:pt idx="0">
                  <c:v>-2.7744000000000004</c:v>
                </c:pt>
                <c:pt idx="1">
                  <c:v>-3.1992000000000003</c:v>
                </c:pt>
                <c:pt idx="2">
                  <c:v>-2.1227999999999998</c:v>
                </c:pt>
                <c:pt idx="3">
                  <c:v>-1.9440000000000002</c:v>
                </c:pt>
                <c:pt idx="4">
                  <c:v>-1.6800000000000002</c:v>
                </c:pt>
                <c:pt idx="5">
                  <c:v>-1.6415999999999999</c:v>
                </c:pt>
                <c:pt idx="6">
                  <c:v>-1.3992</c:v>
                </c:pt>
                <c:pt idx="7">
                  <c:v>-1.2851999999999997</c:v>
                </c:pt>
                <c:pt idx="8">
                  <c:v>-1.2480000000000002</c:v>
                </c:pt>
                <c:pt idx="9">
                  <c:v>-1.1400000000000001</c:v>
                </c:pt>
                <c:pt idx="10">
                  <c:v>-1.0367999999999999</c:v>
                </c:pt>
                <c:pt idx="11">
                  <c:v>-1.0367999999999999</c:v>
                </c:pt>
                <c:pt idx="12">
                  <c:v>-0.99960000000000004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96-4A00-B54E-6EAEE02CD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634816"/>
        <c:axId val="313636352"/>
      </c:scatterChart>
      <c:valAx>
        <c:axId val="313634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3636352"/>
        <c:crosses val="autoZero"/>
        <c:crossBetween val="midCat"/>
      </c:valAx>
      <c:valAx>
        <c:axId val="313636352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313634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'ΔH Evolution 3.0'!$B$3:$B$15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'ΔH Evolution 3.0'!$G$3:$G$15</c:f>
              <c:numCache>
                <c:formatCode>0.00</c:formatCode>
                <c:ptCount val="13"/>
                <c:pt idx="0">
                  <c:v>-3.75</c:v>
                </c:pt>
                <c:pt idx="1">
                  <c:v>-6.9120000000000008</c:v>
                </c:pt>
                <c:pt idx="2">
                  <c:v>-9.24</c:v>
                </c:pt>
                <c:pt idx="3">
                  <c:v>-10.709999999999997</c:v>
                </c:pt>
                <c:pt idx="4">
                  <c:v>-12.000000000000002</c:v>
                </c:pt>
                <c:pt idx="5">
                  <c:v>-13.11</c:v>
                </c:pt>
                <c:pt idx="6">
                  <c:v>-14.039999999999996</c:v>
                </c:pt>
                <c:pt idx="7">
                  <c:v>-15.335999999999997</c:v>
                </c:pt>
                <c:pt idx="8">
                  <c:v>-15.606000000000003</c:v>
                </c:pt>
                <c:pt idx="9">
                  <c:v>-15.360000000000001</c:v>
                </c:pt>
                <c:pt idx="10">
                  <c:v>-16.512</c:v>
                </c:pt>
                <c:pt idx="11">
                  <c:v>-16.11</c:v>
                </c:pt>
                <c:pt idx="12">
                  <c:v>-16.829999999999998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39-4EAF-9DDD-06998E533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164736"/>
        <c:axId val="314166272"/>
      </c:scatterChart>
      <c:valAx>
        <c:axId val="314164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166272"/>
        <c:crosses val="autoZero"/>
        <c:crossBetween val="midCat"/>
      </c:valAx>
      <c:valAx>
        <c:axId val="314166272"/>
        <c:scaling>
          <c:orientation val="minMax"/>
          <c:max val="0"/>
        </c:scaling>
        <c:delete val="0"/>
        <c:axPos val="l"/>
        <c:numFmt formatCode="0.00" sourceLinked="1"/>
        <c:majorTickMark val="out"/>
        <c:minorTickMark val="none"/>
        <c:tickLblPos val="nextTo"/>
        <c:crossAx val="314164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Temp!$A$1</c:f>
              <c:strCache>
                <c:ptCount val="1"/>
                <c:pt idx="0">
                  <c:v>Al</c:v>
                </c:pt>
              </c:strCache>
            </c:strRef>
          </c:tx>
          <c:marker>
            <c:symbol val="none"/>
          </c:marker>
          <c:xVal>
            <c:numRef>
              <c:f>Temp!$A$2:$A$14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Temp!$F$2:$F$14</c:f>
              <c:numCache>
                <c:formatCode>General</c:formatCode>
                <c:ptCount val="13"/>
                <c:pt idx="0">
                  <c:v>-3.75</c:v>
                </c:pt>
                <c:pt idx="1">
                  <c:v>-8.9855999999999998</c:v>
                </c:pt>
                <c:pt idx="2">
                  <c:v>-13.041600000000001</c:v>
                </c:pt>
                <c:pt idx="3">
                  <c:v>-15.548399999999997</c:v>
                </c:pt>
                <c:pt idx="4">
                  <c:v>-17.760000000000002</c:v>
                </c:pt>
                <c:pt idx="5">
                  <c:v>-19.676400000000001</c:v>
                </c:pt>
                <c:pt idx="6">
                  <c:v>-21.297599999999996</c:v>
                </c:pt>
                <c:pt idx="7">
                  <c:v>-23.371199999999995</c:v>
                </c:pt>
                <c:pt idx="8">
                  <c:v>-23.929200000000005</c:v>
                </c:pt>
                <c:pt idx="9">
                  <c:v>-23.654400000000003</c:v>
                </c:pt>
                <c:pt idx="10">
                  <c:v>-25.497599999999998</c:v>
                </c:pt>
                <c:pt idx="11">
                  <c:v>-24.965999999999998</c:v>
                </c:pt>
                <c:pt idx="12">
                  <c:v>-26.117999999999999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84-4B80-A793-283E68BC3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178560"/>
        <c:axId val="317915904"/>
      </c:scatterChart>
      <c:valAx>
        <c:axId val="314178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7915904"/>
        <c:crosses val="autoZero"/>
        <c:crossBetween val="midCat"/>
      </c:valAx>
      <c:valAx>
        <c:axId val="3179159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14178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Temp!$A$16</c:f>
              <c:strCache>
                <c:ptCount val="1"/>
                <c:pt idx="0">
                  <c:v>Ti</c:v>
                </c:pt>
              </c:strCache>
            </c:strRef>
          </c:tx>
          <c:marker>
            <c:symbol val="none"/>
          </c:marker>
          <c:xVal>
            <c:numRef>
              <c:f>Temp!$A$17:$A$29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Temp!$F$17:$F$29</c:f>
              <c:numCache>
                <c:formatCode>General</c:formatCode>
                <c:ptCount val="13"/>
                <c:pt idx="0">
                  <c:v>-3.75</c:v>
                </c:pt>
                <c:pt idx="1">
                  <c:v>-6.5087999999999999</c:v>
                </c:pt>
                <c:pt idx="2">
                  <c:v>-8.5007999999999999</c:v>
                </c:pt>
                <c:pt idx="3">
                  <c:v>-9.7691999999999997</c:v>
                </c:pt>
                <c:pt idx="4">
                  <c:v>-10.880000000000003</c:v>
                </c:pt>
                <c:pt idx="5">
                  <c:v>-11.833200000000001</c:v>
                </c:pt>
                <c:pt idx="6">
                  <c:v>-12.628799999999998</c:v>
                </c:pt>
                <c:pt idx="7">
                  <c:v>-13.773599999999998</c:v>
                </c:pt>
                <c:pt idx="8">
                  <c:v>-13.987600000000004</c:v>
                </c:pt>
                <c:pt idx="9">
                  <c:v>-13.747200000000001</c:v>
                </c:pt>
                <c:pt idx="10">
                  <c:v>-14.764800000000001</c:v>
                </c:pt>
                <c:pt idx="11">
                  <c:v>-14.387999999999998</c:v>
                </c:pt>
                <c:pt idx="12">
                  <c:v>-15.024000000000001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B-445C-BBA1-B2F178021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924096"/>
        <c:axId val="317925632"/>
      </c:scatterChart>
      <c:valAx>
        <c:axId val="31792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7925632"/>
        <c:crosses val="autoZero"/>
        <c:crossBetween val="midCat"/>
      </c:valAx>
      <c:valAx>
        <c:axId val="3179256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17924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Temp!$A$31</c:f>
              <c:strCache>
                <c:ptCount val="1"/>
                <c:pt idx="0">
                  <c:v>Cu</c:v>
                </c:pt>
              </c:strCache>
            </c:strRef>
          </c:tx>
          <c:marker>
            <c:symbol val="none"/>
          </c:marker>
          <c:xVal>
            <c:numRef>
              <c:f>Temp!$A$32:$A$44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Temp!$F$32:$F$44</c:f>
              <c:numCache>
                <c:formatCode>General</c:formatCode>
                <c:ptCount val="13"/>
                <c:pt idx="0">
                  <c:v>-3.75</c:v>
                </c:pt>
                <c:pt idx="1">
                  <c:v>-1.44</c:v>
                </c:pt>
                <c:pt idx="2">
                  <c:v>0.79199999999999993</c:v>
                </c:pt>
                <c:pt idx="3">
                  <c:v>2.0579999999999998</c:v>
                </c:pt>
                <c:pt idx="4">
                  <c:v>3.2000000000000006</c:v>
                </c:pt>
                <c:pt idx="5">
                  <c:v>4.218</c:v>
                </c:pt>
                <c:pt idx="6">
                  <c:v>5.1120000000000001</c:v>
                </c:pt>
                <c:pt idx="7">
                  <c:v>5.8679999999999994</c:v>
                </c:pt>
                <c:pt idx="8">
                  <c:v>6.3580000000000014</c:v>
                </c:pt>
                <c:pt idx="9">
                  <c:v>6.5279999999999996</c:v>
                </c:pt>
                <c:pt idx="10">
                  <c:v>7.2</c:v>
                </c:pt>
                <c:pt idx="11">
                  <c:v>7.2599999999999989</c:v>
                </c:pt>
                <c:pt idx="12">
                  <c:v>7.6800000000000006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CE-4440-9458-0C931FDAC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942016"/>
        <c:axId val="317956096"/>
      </c:scatterChart>
      <c:valAx>
        <c:axId val="31794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7956096"/>
        <c:crosses val="autoZero"/>
        <c:crossBetween val="midCat"/>
      </c:valAx>
      <c:valAx>
        <c:axId val="3179560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17942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Temp!$A$46</c:f>
              <c:strCache>
                <c:ptCount val="1"/>
                <c:pt idx="0">
                  <c:v>Pd</c:v>
                </c:pt>
              </c:strCache>
            </c:strRef>
          </c:tx>
          <c:marker>
            <c:symbol val="none"/>
          </c:marker>
          <c:xVal>
            <c:numRef>
              <c:f>Temp!$A$47:$A$59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Temp!$F$47:$F$59</c:f>
              <c:numCache>
                <c:formatCode>General</c:formatCode>
                <c:ptCount val="13"/>
                <c:pt idx="0">
                  <c:v>-3.75</c:v>
                </c:pt>
                <c:pt idx="1">
                  <c:v>-4.6079999999999997</c:v>
                </c:pt>
                <c:pt idx="2">
                  <c:v>-5.016</c:v>
                </c:pt>
                <c:pt idx="3">
                  <c:v>-5.3339999999999996</c:v>
                </c:pt>
                <c:pt idx="4">
                  <c:v>-5.6000000000000014</c:v>
                </c:pt>
                <c:pt idx="5">
                  <c:v>-5.8140000000000001</c:v>
                </c:pt>
                <c:pt idx="6">
                  <c:v>-5.976</c:v>
                </c:pt>
                <c:pt idx="7">
                  <c:v>-6.4080000000000004</c:v>
                </c:pt>
                <c:pt idx="8">
                  <c:v>-6.3580000000000005</c:v>
                </c:pt>
                <c:pt idx="9">
                  <c:v>-6.1440000000000001</c:v>
                </c:pt>
                <c:pt idx="10">
                  <c:v>-6.5280000000000005</c:v>
                </c:pt>
                <c:pt idx="11">
                  <c:v>-6.27</c:v>
                </c:pt>
                <c:pt idx="12">
                  <c:v>-6.51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3F-460D-B6BE-ABED885C7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050304"/>
        <c:axId val="318051840"/>
      </c:scatterChart>
      <c:valAx>
        <c:axId val="31805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8051840"/>
        <c:crosses val="autoZero"/>
        <c:crossBetween val="midCat"/>
      </c:valAx>
      <c:valAx>
        <c:axId val="3180518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18050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Temp!$A$1</c:f>
              <c:strCache>
                <c:ptCount val="1"/>
                <c:pt idx="0">
                  <c:v>Al</c:v>
                </c:pt>
              </c:strCache>
            </c:strRef>
          </c:tx>
          <c:marker>
            <c:symbol val="none"/>
          </c:marker>
          <c:xVal>
            <c:numRef>
              <c:f>Temp!$A$2:$A$14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Temp!$F$2:$F$14</c:f>
              <c:numCache>
                <c:formatCode>General</c:formatCode>
                <c:ptCount val="13"/>
                <c:pt idx="0">
                  <c:v>-3.75</c:v>
                </c:pt>
                <c:pt idx="1">
                  <c:v>-8.9855999999999998</c:v>
                </c:pt>
                <c:pt idx="2">
                  <c:v>-13.041600000000001</c:v>
                </c:pt>
                <c:pt idx="3">
                  <c:v>-15.548399999999997</c:v>
                </c:pt>
                <c:pt idx="4">
                  <c:v>-17.760000000000002</c:v>
                </c:pt>
                <c:pt idx="5">
                  <c:v>-19.676400000000001</c:v>
                </c:pt>
                <c:pt idx="6">
                  <c:v>-21.297599999999996</c:v>
                </c:pt>
                <c:pt idx="7">
                  <c:v>-23.371199999999995</c:v>
                </c:pt>
                <c:pt idx="8">
                  <c:v>-23.929200000000005</c:v>
                </c:pt>
                <c:pt idx="9">
                  <c:v>-23.654400000000003</c:v>
                </c:pt>
                <c:pt idx="10">
                  <c:v>-25.497599999999998</c:v>
                </c:pt>
                <c:pt idx="11">
                  <c:v>-24.965999999999998</c:v>
                </c:pt>
                <c:pt idx="12">
                  <c:v>-26.117999999999999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8D-41C2-A7A6-DF8F0FA871F0}"/>
            </c:ext>
          </c:extLst>
        </c:ser>
        <c:ser>
          <c:idx val="2"/>
          <c:order val="2"/>
          <c:tx>
            <c:strRef>
              <c:f>Temp!$A$16</c:f>
              <c:strCache>
                <c:ptCount val="1"/>
                <c:pt idx="0">
                  <c:v>Ti</c:v>
                </c:pt>
              </c:strCache>
            </c:strRef>
          </c:tx>
          <c:marker>
            <c:symbol val="none"/>
          </c:marker>
          <c:xVal>
            <c:numRef>
              <c:f>Temp!$A$17:$A$29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Temp!$F$17:$F$29</c:f>
              <c:numCache>
                <c:formatCode>General</c:formatCode>
                <c:ptCount val="13"/>
                <c:pt idx="0">
                  <c:v>-3.75</c:v>
                </c:pt>
                <c:pt idx="1">
                  <c:v>-6.5087999999999999</c:v>
                </c:pt>
                <c:pt idx="2">
                  <c:v>-8.5007999999999999</c:v>
                </c:pt>
                <c:pt idx="3">
                  <c:v>-9.7691999999999997</c:v>
                </c:pt>
                <c:pt idx="4">
                  <c:v>-10.880000000000003</c:v>
                </c:pt>
                <c:pt idx="5">
                  <c:v>-11.833200000000001</c:v>
                </c:pt>
                <c:pt idx="6">
                  <c:v>-12.628799999999998</c:v>
                </c:pt>
                <c:pt idx="7">
                  <c:v>-13.773599999999998</c:v>
                </c:pt>
                <c:pt idx="8">
                  <c:v>-13.987600000000004</c:v>
                </c:pt>
                <c:pt idx="9">
                  <c:v>-13.747200000000001</c:v>
                </c:pt>
                <c:pt idx="10">
                  <c:v>-14.764800000000001</c:v>
                </c:pt>
                <c:pt idx="11">
                  <c:v>-14.387999999999998</c:v>
                </c:pt>
                <c:pt idx="12">
                  <c:v>-15.024000000000001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8D-41C2-A7A6-DF8F0FA871F0}"/>
            </c:ext>
          </c:extLst>
        </c:ser>
        <c:ser>
          <c:idx val="3"/>
          <c:order val="3"/>
          <c:tx>
            <c:strRef>
              <c:f>Temp!$A$31</c:f>
              <c:strCache>
                <c:ptCount val="1"/>
                <c:pt idx="0">
                  <c:v>Cu</c:v>
                </c:pt>
              </c:strCache>
            </c:strRef>
          </c:tx>
          <c:marker>
            <c:symbol val="none"/>
          </c:marker>
          <c:xVal>
            <c:numRef>
              <c:f>Temp!$A$32:$A$44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Temp!$F$32:$F$44</c:f>
              <c:numCache>
                <c:formatCode>General</c:formatCode>
                <c:ptCount val="13"/>
                <c:pt idx="0">
                  <c:v>-3.75</c:v>
                </c:pt>
                <c:pt idx="1">
                  <c:v>-1.44</c:v>
                </c:pt>
                <c:pt idx="2">
                  <c:v>0.79199999999999993</c:v>
                </c:pt>
                <c:pt idx="3">
                  <c:v>2.0579999999999998</c:v>
                </c:pt>
                <c:pt idx="4">
                  <c:v>3.2000000000000006</c:v>
                </c:pt>
                <c:pt idx="5">
                  <c:v>4.218</c:v>
                </c:pt>
                <c:pt idx="6">
                  <c:v>5.1120000000000001</c:v>
                </c:pt>
                <c:pt idx="7">
                  <c:v>5.8679999999999994</c:v>
                </c:pt>
                <c:pt idx="8">
                  <c:v>6.3580000000000014</c:v>
                </c:pt>
                <c:pt idx="9">
                  <c:v>6.5279999999999996</c:v>
                </c:pt>
                <c:pt idx="10">
                  <c:v>7.2</c:v>
                </c:pt>
                <c:pt idx="11">
                  <c:v>7.2599999999999989</c:v>
                </c:pt>
                <c:pt idx="12">
                  <c:v>7.6800000000000006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8D-41C2-A7A6-DF8F0FA871F0}"/>
            </c:ext>
          </c:extLst>
        </c:ser>
        <c:ser>
          <c:idx val="0"/>
          <c:order val="0"/>
          <c:tx>
            <c:strRef>
              <c:f>Temp!$A$46</c:f>
              <c:strCache>
                <c:ptCount val="1"/>
                <c:pt idx="0">
                  <c:v>Pd</c:v>
                </c:pt>
              </c:strCache>
            </c:strRef>
          </c:tx>
          <c:marker>
            <c:symbol val="none"/>
          </c:marker>
          <c:xVal>
            <c:numRef>
              <c:f>Temp!$A$47:$A$59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Temp!$F$47:$F$59</c:f>
              <c:numCache>
                <c:formatCode>General</c:formatCode>
                <c:ptCount val="13"/>
                <c:pt idx="0">
                  <c:v>-3.75</c:v>
                </c:pt>
                <c:pt idx="1">
                  <c:v>-4.6079999999999997</c:v>
                </c:pt>
                <c:pt idx="2">
                  <c:v>-5.016</c:v>
                </c:pt>
                <c:pt idx="3">
                  <c:v>-5.3339999999999996</c:v>
                </c:pt>
                <c:pt idx="4">
                  <c:v>-5.6000000000000014</c:v>
                </c:pt>
                <c:pt idx="5">
                  <c:v>-5.8140000000000001</c:v>
                </c:pt>
                <c:pt idx="6">
                  <c:v>-5.976</c:v>
                </c:pt>
                <c:pt idx="7">
                  <c:v>-6.4080000000000004</c:v>
                </c:pt>
                <c:pt idx="8">
                  <c:v>-6.3580000000000005</c:v>
                </c:pt>
                <c:pt idx="9">
                  <c:v>-6.1440000000000001</c:v>
                </c:pt>
                <c:pt idx="10">
                  <c:v>-6.5280000000000005</c:v>
                </c:pt>
                <c:pt idx="11">
                  <c:v>-6.27</c:v>
                </c:pt>
                <c:pt idx="12">
                  <c:v>-6.51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8D-41C2-A7A6-DF8F0FA87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071936"/>
        <c:axId val="318073472"/>
      </c:scatterChart>
      <c:valAx>
        <c:axId val="31807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8073472"/>
        <c:crosses val="autoZero"/>
        <c:crossBetween val="midCat"/>
      </c:valAx>
      <c:valAx>
        <c:axId val="3180734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1807193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Temp!$A$1</c:f>
              <c:strCache>
                <c:ptCount val="1"/>
                <c:pt idx="0">
                  <c:v>Al</c:v>
                </c:pt>
              </c:strCache>
            </c:strRef>
          </c:tx>
          <c:marker>
            <c:symbol val="none"/>
          </c:marker>
          <c:xVal>
            <c:numRef>
              <c:f>Temp!$F$2:$F$14</c:f>
              <c:numCache>
                <c:formatCode>General</c:formatCode>
                <c:ptCount val="13"/>
                <c:pt idx="0">
                  <c:v>-3.75</c:v>
                </c:pt>
                <c:pt idx="1">
                  <c:v>-8.9855999999999998</c:v>
                </c:pt>
                <c:pt idx="2">
                  <c:v>-13.041600000000001</c:v>
                </c:pt>
                <c:pt idx="3">
                  <c:v>-15.548399999999997</c:v>
                </c:pt>
                <c:pt idx="4">
                  <c:v>-17.760000000000002</c:v>
                </c:pt>
                <c:pt idx="5">
                  <c:v>-19.676400000000001</c:v>
                </c:pt>
                <c:pt idx="6">
                  <c:v>-21.297599999999996</c:v>
                </c:pt>
                <c:pt idx="7">
                  <c:v>-23.371199999999995</c:v>
                </c:pt>
                <c:pt idx="8">
                  <c:v>-23.929200000000005</c:v>
                </c:pt>
                <c:pt idx="9">
                  <c:v>-23.654400000000003</c:v>
                </c:pt>
                <c:pt idx="10">
                  <c:v>-25.497599999999998</c:v>
                </c:pt>
                <c:pt idx="11">
                  <c:v>-24.965999999999998</c:v>
                </c:pt>
                <c:pt idx="12">
                  <c:v>-26.117999999999999</c:v>
                </c:pt>
              </c:numCache>
            </c:numRef>
          </c:xVal>
          <c:yVal>
            <c:numRef>
              <c:f>Temp!$A$2:$A$14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B1-463F-B9BE-1F95679B59EA}"/>
            </c:ext>
          </c:extLst>
        </c:ser>
        <c:ser>
          <c:idx val="2"/>
          <c:order val="2"/>
          <c:tx>
            <c:strRef>
              <c:f>Temp!$A$16</c:f>
              <c:strCache>
                <c:ptCount val="1"/>
                <c:pt idx="0">
                  <c:v>Ti</c:v>
                </c:pt>
              </c:strCache>
            </c:strRef>
          </c:tx>
          <c:marker>
            <c:symbol val="none"/>
          </c:marker>
          <c:xVal>
            <c:numRef>
              <c:f>Temp!$F$17:$F$29</c:f>
              <c:numCache>
                <c:formatCode>General</c:formatCode>
                <c:ptCount val="13"/>
                <c:pt idx="0">
                  <c:v>-3.75</c:v>
                </c:pt>
                <c:pt idx="1">
                  <c:v>-6.5087999999999999</c:v>
                </c:pt>
                <c:pt idx="2">
                  <c:v>-8.5007999999999999</c:v>
                </c:pt>
                <c:pt idx="3">
                  <c:v>-9.7691999999999997</c:v>
                </c:pt>
                <c:pt idx="4">
                  <c:v>-10.880000000000003</c:v>
                </c:pt>
                <c:pt idx="5">
                  <c:v>-11.833200000000001</c:v>
                </c:pt>
                <c:pt idx="6">
                  <c:v>-12.628799999999998</c:v>
                </c:pt>
                <c:pt idx="7">
                  <c:v>-13.773599999999998</c:v>
                </c:pt>
                <c:pt idx="8">
                  <c:v>-13.987600000000004</c:v>
                </c:pt>
                <c:pt idx="9">
                  <c:v>-13.747200000000001</c:v>
                </c:pt>
                <c:pt idx="10">
                  <c:v>-14.764800000000001</c:v>
                </c:pt>
                <c:pt idx="11">
                  <c:v>-14.387999999999998</c:v>
                </c:pt>
                <c:pt idx="12">
                  <c:v>-15.024000000000001</c:v>
                </c:pt>
              </c:numCache>
            </c:numRef>
          </c:xVal>
          <c:yVal>
            <c:numRef>
              <c:f>Temp!$A$17:$A$29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B1-463F-B9BE-1F95679B59EA}"/>
            </c:ext>
          </c:extLst>
        </c:ser>
        <c:ser>
          <c:idx val="3"/>
          <c:order val="3"/>
          <c:tx>
            <c:strRef>
              <c:f>Temp!$A$31</c:f>
              <c:strCache>
                <c:ptCount val="1"/>
                <c:pt idx="0">
                  <c:v>Cu</c:v>
                </c:pt>
              </c:strCache>
            </c:strRef>
          </c:tx>
          <c:marker>
            <c:symbol val="none"/>
          </c:marker>
          <c:xVal>
            <c:numRef>
              <c:f>Temp!$F$32:$F$44</c:f>
              <c:numCache>
                <c:formatCode>General</c:formatCode>
                <c:ptCount val="13"/>
                <c:pt idx="0">
                  <c:v>-3.75</c:v>
                </c:pt>
                <c:pt idx="1">
                  <c:v>-1.44</c:v>
                </c:pt>
                <c:pt idx="2">
                  <c:v>0.79199999999999993</c:v>
                </c:pt>
                <c:pt idx="3">
                  <c:v>2.0579999999999998</c:v>
                </c:pt>
                <c:pt idx="4">
                  <c:v>3.2000000000000006</c:v>
                </c:pt>
                <c:pt idx="5">
                  <c:v>4.218</c:v>
                </c:pt>
                <c:pt idx="6">
                  <c:v>5.1120000000000001</c:v>
                </c:pt>
                <c:pt idx="7">
                  <c:v>5.8679999999999994</c:v>
                </c:pt>
                <c:pt idx="8">
                  <c:v>6.3580000000000014</c:v>
                </c:pt>
                <c:pt idx="9">
                  <c:v>6.5279999999999996</c:v>
                </c:pt>
                <c:pt idx="10">
                  <c:v>7.2</c:v>
                </c:pt>
                <c:pt idx="11">
                  <c:v>7.2599999999999989</c:v>
                </c:pt>
                <c:pt idx="12">
                  <c:v>7.6800000000000006</c:v>
                </c:pt>
              </c:numCache>
            </c:numRef>
          </c:xVal>
          <c:yVal>
            <c:numRef>
              <c:f>Temp!$A$32:$A$44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B1-463F-B9BE-1F95679B59EA}"/>
            </c:ext>
          </c:extLst>
        </c:ser>
        <c:ser>
          <c:idx val="0"/>
          <c:order val="0"/>
          <c:tx>
            <c:strRef>
              <c:f>Temp!$A$46</c:f>
              <c:strCache>
                <c:ptCount val="1"/>
                <c:pt idx="0">
                  <c:v>Pd</c:v>
                </c:pt>
              </c:strCache>
            </c:strRef>
          </c:tx>
          <c:marker>
            <c:symbol val="none"/>
          </c:marker>
          <c:xVal>
            <c:numRef>
              <c:f>Temp!$F$47:$F$59</c:f>
              <c:numCache>
                <c:formatCode>General</c:formatCode>
                <c:ptCount val="13"/>
                <c:pt idx="0">
                  <c:v>-3.75</c:v>
                </c:pt>
                <c:pt idx="1">
                  <c:v>-4.6079999999999997</c:v>
                </c:pt>
                <c:pt idx="2">
                  <c:v>-5.016</c:v>
                </c:pt>
                <c:pt idx="3">
                  <c:v>-5.3339999999999996</c:v>
                </c:pt>
                <c:pt idx="4">
                  <c:v>-5.6000000000000014</c:v>
                </c:pt>
                <c:pt idx="5">
                  <c:v>-5.8140000000000001</c:v>
                </c:pt>
                <c:pt idx="6">
                  <c:v>-5.976</c:v>
                </c:pt>
                <c:pt idx="7">
                  <c:v>-6.4080000000000004</c:v>
                </c:pt>
                <c:pt idx="8">
                  <c:v>-6.3580000000000005</c:v>
                </c:pt>
                <c:pt idx="9">
                  <c:v>-6.1440000000000001</c:v>
                </c:pt>
                <c:pt idx="10">
                  <c:v>-6.5280000000000005</c:v>
                </c:pt>
                <c:pt idx="11">
                  <c:v>-6.27</c:v>
                </c:pt>
                <c:pt idx="12">
                  <c:v>-6.51</c:v>
                </c:pt>
              </c:numCache>
            </c:numRef>
          </c:xVal>
          <c:yVal>
            <c:numRef>
              <c:f>Temp!$A$47:$A$59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4B1-463F-B9BE-1F95679B5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109952"/>
        <c:axId val="319389696"/>
      </c:scatterChart>
      <c:valAx>
        <c:axId val="31810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9389696"/>
        <c:crosses val="autoZero"/>
        <c:crossBetween val="midCat"/>
      </c:valAx>
      <c:valAx>
        <c:axId val="3193896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1810995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Temp!$A$61</c:f>
              <c:strCache>
                <c:ptCount val="1"/>
                <c:pt idx="0">
                  <c:v>Mn</c:v>
                </c:pt>
              </c:strCache>
            </c:strRef>
          </c:tx>
          <c:marker>
            <c:symbol val="none"/>
          </c:marker>
          <c:xVal>
            <c:numRef>
              <c:f>Temp!$A$62:$A$74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Temp!$F$62:$F$74</c:f>
              <c:numCache>
                <c:formatCode>General</c:formatCode>
                <c:ptCount val="13"/>
                <c:pt idx="0">
                  <c:v>-3.75</c:v>
                </c:pt>
                <c:pt idx="1">
                  <c:v>-4.0895999999999999</c:v>
                </c:pt>
                <c:pt idx="2">
                  <c:v>-4.0655999999999999</c:v>
                </c:pt>
                <c:pt idx="3">
                  <c:v>-4.1243999999999996</c:v>
                </c:pt>
                <c:pt idx="4">
                  <c:v>-4.160000000000001</c:v>
                </c:pt>
                <c:pt idx="5">
                  <c:v>-4.1723999999999997</c:v>
                </c:pt>
                <c:pt idx="6">
                  <c:v>-4.1616</c:v>
                </c:pt>
                <c:pt idx="7">
                  <c:v>-4.3991999999999996</c:v>
                </c:pt>
                <c:pt idx="8">
                  <c:v>-4.2772000000000006</c:v>
                </c:pt>
                <c:pt idx="9">
                  <c:v>-4.0703999999999994</c:v>
                </c:pt>
                <c:pt idx="10">
                  <c:v>-4.2816000000000001</c:v>
                </c:pt>
                <c:pt idx="11">
                  <c:v>-4.0559999999999992</c:v>
                </c:pt>
                <c:pt idx="12">
                  <c:v>-4.1879999999999997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97-409E-A02F-FC733E0C3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442944"/>
        <c:axId val="319444480"/>
      </c:scatterChart>
      <c:valAx>
        <c:axId val="31944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9444480"/>
        <c:crosses val="autoZero"/>
        <c:crossBetween val="midCat"/>
      </c:valAx>
      <c:valAx>
        <c:axId val="3194444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19442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AlTi</a:t>
            </a:r>
            <a:r>
              <a:rPr lang="en-US" baseline="-25000"/>
              <a:t>0.5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AlTi0.5</c:v>
          </c:tx>
          <c:marker>
            <c:symbol val="none"/>
          </c:marker>
          <c:xVal>
            <c:numRef>
              <c:f>Miedema!$D$40:$D$47</c:f>
              <c:numCache>
                <c:formatCode>General</c:formatCode>
                <c:ptCount val="8"/>
                <c:pt idx="0">
                  <c:v>0</c:v>
                </c:pt>
                <c:pt idx="1">
                  <c:v>0.51</c:v>
                </c:pt>
                <c:pt idx="2">
                  <c:v>1.01</c:v>
                </c:pt>
                <c:pt idx="3">
                  <c:v>1.5</c:v>
                </c:pt>
                <c:pt idx="4">
                  <c:v>2.0100000000000002</c:v>
                </c:pt>
                <c:pt idx="5">
                  <c:v>2.5099999999999998</c:v>
                </c:pt>
                <c:pt idx="6">
                  <c:v>3</c:v>
                </c:pt>
              </c:numCache>
            </c:numRef>
          </c:xVal>
          <c:yVal>
            <c:numRef>
              <c:f>Miedema!$J$40:$J$47</c:f>
              <c:numCache>
                <c:formatCode>General</c:formatCode>
                <c:ptCount val="8"/>
                <c:pt idx="0">
                  <c:v>-3.75</c:v>
                </c:pt>
                <c:pt idx="1">
                  <c:v>-11.32</c:v>
                </c:pt>
                <c:pt idx="2">
                  <c:v>-15.39</c:v>
                </c:pt>
                <c:pt idx="3">
                  <c:v>-19.88</c:v>
                </c:pt>
                <c:pt idx="4">
                  <c:v>-21.73</c:v>
                </c:pt>
                <c:pt idx="5">
                  <c:v>-23.15</c:v>
                </c:pt>
                <c:pt idx="6">
                  <c:v>-25.09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9C-4E4E-AB8B-B9623DEFB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735296"/>
        <c:axId val="319736832"/>
      </c:scatterChart>
      <c:valAx>
        <c:axId val="319735296"/>
        <c:scaling>
          <c:orientation val="minMax"/>
          <c:max val="3.5"/>
        </c:scaling>
        <c:delete val="0"/>
        <c:axPos val="b"/>
        <c:numFmt formatCode="General" sourceLinked="1"/>
        <c:majorTickMark val="out"/>
        <c:minorTickMark val="none"/>
        <c:tickLblPos val="nextTo"/>
        <c:crossAx val="319736832"/>
        <c:crosses val="autoZero"/>
        <c:crossBetween val="midCat"/>
      </c:valAx>
      <c:valAx>
        <c:axId val="3197368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19735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Temp!$A$1</c:f>
              <c:strCache>
                <c:ptCount val="1"/>
                <c:pt idx="0">
                  <c:v>Al</c:v>
                </c:pt>
              </c:strCache>
            </c:strRef>
          </c:tx>
          <c:marker>
            <c:symbol val="none"/>
          </c:marker>
          <c:xVal>
            <c:numRef>
              <c:f>Temp!$A$2:$A$14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Temp!$F$2:$F$14</c:f>
              <c:numCache>
                <c:formatCode>General</c:formatCode>
                <c:ptCount val="13"/>
                <c:pt idx="0">
                  <c:v>-3.75</c:v>
                </c:pt>
                <c:pt idx="1">
                  <c:v>-8.9855999999999998</c:v>
                </c:pt>
                <c:pt idx="2">
                  <c:v>-13.041600000000001</c:v>
                </c:pt>
                <c:pt idx="3">
                  <c:v>-15.548399999999997</c:v>
                </c:pt>
                <c:pt idx="4">
                  <c:v>-17.760000000000002</c:v>
                </c:pt>
                <c:pt idx="5">
                  <c:v>-19.676400000000001</c:v>
                </c:pt>
                <c:pt idx="6">
                  <c:v>-21.297599999999996</c:v>
                </c:pt>
                <c:pt idx="7">
                  <c:v>-23.371199999999995</c:v>
                </c:pt>
                <c:pt idx="8">
                  <c:v>-23.929200000000005</c:v>
                </c:pt>
                <c:pt idx="9">
                  <c:v>-23.654400000000003</c:v>
                </c:pt>
                <c:pt idx="10">
                  <c:v>-25.497599999999998</c:v>
                </c:pt>
                <c:pt idx="11">
                  <c:v>-24.965999999999998</c:v>
                </c:pt>
                <c:pt idx="12">
                  <c:v>-26.117999999999999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4A-4880-B11D-12B897338F7F}"/>
            </c:ext>
          </c:extLst>
        </c:ser>
        <c:ser>
          <c:idx val="2"/>
          <c:order val="2"/>
          <c:tx>
            <c:strRef>
              <c:f>Temp!$A$16</c:f>
              <c:strCache>
                <c:ptCount val="1"/>
                <c:pt idx="0">
                  <c:v>Ti</c:v>
                </c:pt>
              </c:strCache>
            </c:strRef>
          </c:tx>
          <c:marker>
            <c:symbol val="none"/>
          </c:marker>
          <c:xVal>
            <c:numRef>
              <c:f>Temp!$A$17:$A$29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Temp!$F$17:$F$29</c:f>
              <c:numCache>
                <c:formatCode>General</c:formatCode>
                <c:ptCount val="13"/>
                <c:pt idx="0">
                  <c:v>-3.75</c:v>
                </c:pt>
                <c:pt idx="1">
                  <c:v>-6.5087999999999999</c:v>
                </c:pt>
                <c:pt idx="2">
                  <c:v>-8.5007999999999999</c:v>
                </c:pt>
                <c:pt idx="3">
                  <c:v>-9.7691999999999997</c:v>
                </c:pt>
                <c:pt idx="4">
                  <c:v>-10.880000000000003</c:v>
                </c:pt>
                <c:pt idx="5">
                  <c:v>-11.833200000000001</c:v>
                </c:pt>
                <c:pt idx="6">
                  <c:v>-12.628799999999998</c:v>
                </c:pt>
                <c:pt idx="7">
                  <c:v>-13.773599999999998</c:v>
                </c:pt>
                <c:pt idx="8">
                  <c:v>-13.987600000000004</c:v>
                </c:pt>
                <c:pt idx="9">
                  <c:v>-13.747200000000001</c:v>
                </c:pt>
                <c:pt idx="10">
                  <c:v>-14.764800000000001</c:v>
                </c:pt>
                <c:pt idx="11">
                  <c:v>-14.387999999999998</c:v>
                </c:pt>
                <c:pt idx="12">
                  <c:v>-15.024000000000001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4A-4880-B11D-12B897338F7F}"/>
            </c:ext>
          </c:extLst>
        </c:ser>
        <c:ser>
          <c:idx val="3"/>
          <c:order val="3"/>
          <c:tx>
            <c:strRef>
              <c:f>Temp!$A$31</c:f>
              <c:strCache>
                <c:ptCount val="1"/>
                <c:pt idx="0">
                  <c:v>Cu</c:v>
                </c:pt>
              </c:strCache>
            </c:strRef>
          </c:tx>
          <c:marker>
            <c:symbol val="none"/>
          </c:marker>
          <c:xVal>
            <c:numRef>
              <c:f>Temp!$A$32:$A$44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Temp!$F$32:$F$44</c:f>
              <c:numCache>
                <c:formatCode>General</c:formatCode>
                <c:ptCount val="13"/>
                <c:pt idx="0">
                  <c:v>-3.75</c:v>
                </c:pt>
                <c:pt idx="1">
                  <c:v>-1.44</c:v>
                </c:pt>
                <c:pt idx="2">
                  <c:v>0.79199999999999993</c:v>
                </c:pt>
                <c:pt idx="3">
                  <c:v>2.0579999999999998</c:v>
                </c:pt>
                <c:pt idx="4">
                  <c:v>3.2000000000000006</c:v>
                </c:pt>
                <c:pt idx="5">
                  <c:v>4.218</c:v>
                </c:pt>
                <c:pt idx="6">
                  <c:v>5.1120000000000001</c:v>
                </c:pt>
                <c:pt idx="7">
                  <c:v>5.8679999999999994</c:v>
                </c:pt>
                <c:pt idx="8">
                  <c:v>6.3580000000000014</c:v>
                </c:pt>
                <c:pt idx="9">
                  <c:v>6.5279999999999996</c:v>
                </c:pt>
                <c:pt idx="10">
                  <c:v>7.2</c:v>
                </c:pt>
                <c:pt idx="11">
                  <c:v>7.2599999999999989</c:v>
                </c:pt>
                <c:pt idx="12">
                  <c:v>7.6800000000000006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4A-4880-B11D-12B897338F7F}"/>
            </c:ext>
          </c:extLst>
        </c:ser>
        <c:ser>
          <c:idx val="4"/>
          <c:order val="4"/>
          <c:tx>
            <c:strRef>
              <c:f>Temp!$A$46</c:f>
              <c:strCache>
                <c:ptCount val="1"/>
                <c:pt idx="0">
                  <c:v>Pd</c:v>
                </c:pt>
              </c:strCache>
            </c:strRef>
          </c:tx>
          <c:marker>
            <c:symbol val="none"/>
          </c:marker>
          <c:xVal>
            <c:numRef>
              <c:f>Temp!$A$47:$A$59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Temp!$F$47:$F$59</c:f>
              <c:numCache>
                <c:formatCode>General</c:formatCode>
                <c:ptCount val="13"/>
                <c:pt idx="0">
                  <c:v>-3.75</c:v>
                </c:pt>
                <c:pt idx="1">
                  <c:v>-4.6079999999999997</c:v>
                </c:pt>
                <c:pt idx="2">
                  <c:v>-5.016</c:v>
                </c:pt>
                <c:pt idx="3">
                  <c:v>-5.3339999999999996</c:v>
                </c:pt>
                <c:pt idx="4">
                  <c:v>-5.6000000000000014</c:v>
                </c:pt>
                <c:pt idx="5">
                  <c:v>-5.8140000000000001</c:v>
                </c:pt>
                <c:pt idx="6">
                  <c:v>-5.976</c:v>
                </c:pt>
                <c:pt idx="7">
                  <c:v>-6.4080000000000004</c:v>
                </c:pt>
                <c:pt idx="8">
                  <c:v>-6.3580000000000005</c:v>
                </c:pt>
                <c:pt idx="9">
                  <c:v>-6.1440000000000001</c:v>
                </c:pt>
                <c:pt idx="10">
                  <c:v>-6.5280000000000005</c:v>
                </c:pt>
                <c:pt idx="11">
                  <c:v>-6.27</c:v>
                </c:pt>
                <c:pt idx="12">
                  <c:v>-6.51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4A-4880-B11D-12B897338F7F}"/>
            </c:ext>
          </c:extLst>
        </c:ser>
        <c:ser>
          <c:idx val="5"/>
          <c:order val="5"/>
          <c:tx>
            <c:strRef>
              <c:f>Temp!$A$61</c:f>
              <c:strCache>
                <c:ptCount val="1"/>
                <c:pt idx="0">
                  <c:v>Mn</c:v>
                </c:pt>
              </c:strCache>
            </c:strRef>
          </c:tx>
          <c:marker>
            <c:symbol val="none"/>
          </c:marker>
          <c:xVal>
            <c:numRef>
              <c:f>Temp!$A$62:$A$74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Temp!$F$62:$F$74</c:f>
              <c:numCache>
                <c:formatCode>General</c:formatCode>
                <c:ptCount val="13"/>
                <c:pt idx="0">
                  <c:v>-3.75</c:v>
                </c:pt>
                <c:pt idx="1">
                  <c:v>-4.0895999999999999</c:v>
                </c:pt>
                <c:pt idx="2">
                  <c:v>-4.0655999999999999</c:v>
                </c:pt>
                <c:pt idx="3">
                  <c:v>-4.1243999999999996</c:v>
                </c:pt>
                <c:pt idx="4">
                  <c:v>-4.160000000000001</c:v>
                </c:pt>
                <c:pt idx="5">
                  <c:v>-4.1723999999999997</c:v>
                </c:pt>
                <c:pt idx="6">
                  <c:v>-4.1616</c:v>
                </c:pt>
                <c:pt idx="7">
                  <c:v>-4.3991999999999996</c:v>
                </c:pt>
                <c:pt idx="8">
                  <c:v>-4.2772000000000006</c:v>
                </c:pt>
                <c:pt idx="9">
                  <c:v>-4.0703999999999994</c:v>
                </c:pt>
                <c:pt idx="10">
                  <c:v>-4.2816000000000001</c:v>
                </c:pt>
                <c:pt idx="11">
                  <c:v>-4.0559999999999992</c:v>
                </c:pt>
                <c:pt idx="12">
                  <c:v>-4.1879999999999997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4A-4880-B11D-12B897338F7F}"/>
            </c:ext>
          </c:extLst>
        </c:ser>
        <c:ser>
          <c:idx val="0"/>
          <c:order val="0"/>
          <c:tx>
            <c:v>AlTi0.5</c:v>
          </c:tx>
          <c:marker>
            <c:symbol val="none"/>
          </c:marker>
          <c:xVal>
            <c:numRef>
              <c:f>Miedema!$D$40:$D$47</c:f>
              <c:numCache>
                <c:formatCode>General</c:formatCode>
                <c:ptCount val="8"/>
                <c:pt idx="0">
                  <c:v>0</c:v>
                </c:pt>
                <c:pt idx="1">
                  <c:v>0.51</c:v>
                </c:pt>
                <c:pt idx="2">
                  <c:v>1.01</c:v>
                </c:pt>
                <c:pt idx="3">
                  <c:v>1.5</c:v>
                </c:pt>
                <c:pt idx="4">
                  <c:v>2.0100000000000002</c:v>
                </c:pt>
                <c:pt idx="5">
                  <c:v>2.5099999999999998</c:v>
                </c:pt>
                <c:pt idx="6">
                  <c:v>3</c:v>
                </c:pt>
              </c:numCache>
            </c:numRef>
          </c:xVal>
          <c:yVal>
            <c:numRef>
              <c:f>Miedema!$J$40:$J$47</c:f>
              <c:numCache>
                <c:formatCode>General</c:formatCode>
                <c:ptCount val="8"/>
                <c:pt idx="0">
                  <c:v>-3.75</c:v>
                </c:pt>
                <c:pt idx="1">
                  <c:v>-11.32</c:v>
                </c:pt>
                <c:pt idx="2">
                  <c:v>-15.39</c:v>
                </c:pt>
                <c:pt idx="3">
                  <c:v>-19.88</c:v>
                </c:pt>
                <c:pt idx="4">
                  <c:v>-21.73</c:v>
                </c:pt>
                <c:pt idx="5">
                  <c:v>-23.15</c:v>
                </c:pt>
                <c:pt idx="6">
                  <c:v>-25.09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D4A-4880-B11D-12B897338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811200"/>
        <c:axId val="343812736"/>
      </c:scatterChart>
      <c:valAx>
        <c:axId val="343811200"/>
        <c:scaling>
          <c:orientation val="minMax"/>
          <c:max val="3.5"/>
        </c:scaling>
        <c:delete val="0"/>
        <c:axPos val="b"/>
        <c:numFmt formatCode="General" sourceLinked="1"/>
        <c:majorTickMark val="out"/>
        <c:minorTickMark val="none"/>
        <c:tickLblPos val="nextTo"/>
        <c:crossAx val="343812736"/>
        <c:crosses val="autoZero"/>
        <c:crossBetween val="midCat"/>
      </c:valAx>
      <c:valAx>
        <c:axId val="3438127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4381120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20</xdr:row>
      <xdr:rowOff>0</xdr:rowOff>
    </xdr:from>
    <xdr:to>
      <xdr:col>14</xdr:col>
      <xdr:colOff>333375</xdr:colOff>
      <xdr:row>34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338137</xdr:colOff>
      <xdr:row>37</xdr:row>
      <xdr:rowOff>166687</xdr:rowOff>
    </xdr:from>
    <xdr:to>
      <xdr:col>16</xdr:col>
      <xdr:colOff>252412</xdr:colOff>
      <xdr:row>52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15</xdr:col>
      <xdr:colOff>590550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15</xdr:col>
      <xdr:colOff>590550</xdr:colOff>
      <xdr:row>17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15</xdr:col>
      <xdr:colOff>590550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0</xdr:rowOff>
    </xdr:from>
    <xdr:to>
      <xdr:col>14</xdr:col>
      <xdr:colOff>304800</xdr:colOff>
      <xdr:row>29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30</xdr:row>
      <xdr:rowOff>0</xdr:rowOff>
    </xdr:from>
    <xdr:to>
      <xdr:col>14</xdr:col>
      <xdr:colOff>304800</xdr:colOff>
      <xdr:row>44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45</xdr:row>
      <xdr:rowOff>0</xdr:rowOff>
    </xdr:from>
    <xdr:to>
      <xdr:col>14</xdr:col>
      <xdr:colOff>304800</xdr:colOff>
      <xdr:row>59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30</xdr:row>
      <xdr:rowOff>0</xdr:rowOff>
    </xdr:from>
    <xdr:to>
      <xdr:col>23</xdr:col>
      <xdr:colOff>304799</xdr:colOff>
      <xdr:row>44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46</xdr:row>
      <xdr:rowOff>0</xdr:rowOff>
    </xdr:from>
    <xdr:to>
      <xdr:col>23</xdr:col>
      <xdr:colOff>304799</xdr:colOff>
      <xdr:row>60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60</xdr:row>
      <xdr:rowOff>0</xdr:rowOff>
    </xdr:from>
    <xdr:to>
      <xdr:col>14</xdr:col>
      <xdr:colOff>304800</xdr:colOff>
      <xdr:row>74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338136</xdr:colOff>
      <xdr:row>75</xdr:row>
      <xdr:rowOff>166687</xdr:rowOff>
    </xdr:from>
    <xdr:to>
      <xdr:col>17</xdr:col>
      <xdr:colOff>36795</xdr:colOff>
      <xdr:row>90</xdr:row>
      <xdr:rowOff>52387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0</xdr:colOff>
      <xdr:row>72</xdr:row>
      <xdr:rowOff>0</xdr:rowOff>
    </xdr:from>
    <xdr:to>
      <xdr:col>26</xdr:col>
      <xdr:colOff>304799</xdr:colOff>
      <xdr:row>86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3"/>
  <sheetViews>
    <sheetView tabSelected="1" workbookViewId="0">
      <selection activeCell="G14" sqref="G14"/>
    </sheetView>
  </sheetViews>
  <sheetFormatPr defaultColWidth="8.85546875" defaultRowHeight="15" x14ac:dyDescent="0.25"/>
  <cols>
    <col min="1" max="1" width="3.28515625" style="2" customWidth="1"/>
    <col min="2" max="2" width="10.7109375" style="2" bestFit="1" customWidth="1"/>
    <col min="3" max="3" width="26.42578125" style="2" bestFit="1" customWidth="1"/>
    <col min="4" max="14" width="12.7109375" style="2" customWidth="1"/>
    <col min="15" max="15" width="8.85546875" style="2"/>
    <col min="16" max="16" width="10.140625" style="2" bestFit="1" customWidth="1"/>
    <col min="17" max="17" width="13.5703125" style="2" bestFit="1" customWidth="1"/>
    <col min="18" max="18" width="14.5703125" style="2" bestFit="1" customWidth="1"/>
    <col min="19" max="19" width="8.85546875" style="2"/>
    <col min="20" max="20" width="9.85546875" style="2" bestFit="1" customWidth="1"/>
    <col min="21" max="16384" width="8.85546875" style="2"/>
  </cols>
  <sheetData>
    <row r="1" spans="2:14" x14ac:dyDescent="0.25">
      <c r="B1" s="3" t="s">
        <v>19</v>
      </c>
    </row>
    <row r="2" spans="2:14" x14ac:dyDescent="0.25">
      <c r="B2" s="2" t="s">
        <v>0</v>
      </c>
      <c r="C2" s="4" t="s">
        <v>1</v>
      </c>
      <c r="E2" s="5" t="s">
        <v>2</v>
      </c>
      <c r="F2" s="5" t="e">
        <f>IF(D7+F7+H7+J7+L7+N7&gt;98,"Pass",D7+F7+H7+J7+L7+N7+P7)</f>
        <v>#VALUE!</v>
      </c>
    </row>
    <row r="4" spans="2:14" x14ac:dyDescent="0.25">
      <c r="B4" s="2" t="s">
        <v>3</v>
      </c>
      <c r="C4" s="4" t="s">
        <v>4</v>
      </c>
    </row>
    <row r="5" spans="2:14" x14ac:dyDescent="0.25">
      <c r="C5" s="4" t="s">
        <v>5</v>
      </c>
    </row>
    <row r="6" spans="2:14" x14ac:dyDescent="0.25">
      <c r="C6" s="6">
        <v>1</v>
      </c>
      <c r="E6" s="2">
        <v>2</v>
      </c>
      <c r="G6" s="2">
        <v>3</v>
      </c>
      <c r="I6" s="2">
        <v>4</v>
      </c>
      <c r="K6" s="2">
        <v>5</v>
      </c>
      <c r="M6" s="2">
        <v>6</v>
      </c>
    </row>
    <row r="7" spans="2:14" x14ac:dyDescent="0.25">
      <c r="C7" s="2" t="str">
        <f>LEFT(C2,SMALL(FIND({0,1,2,3,4,5,6,7,8,9},C2&amp;"0123456789"),1)-1)</f>
        <v>Co</v>
      </c>
      <c r="D7" s="2" t="str">
        <f>LEFT(RIGHT(C2, LEN(C2)-LEN(C7)),SMALL(FIND({0,1,2,3,4,5,6,7,8,9},RIGHT(C2, LEN(C2)-LEN(RIGHT(C2, LEN(C2)-LEN(C7))))&amp;"0123456789"),1)+1)</f>
        <v>25</v>
      </c>
      <c r="E7" s="2" t="str">
        <f t="array" ref="E7">LEFT(RIGHT(C2, LEN(C2)-SUM(LEN(C7:D7))),SMALL(FIND({0,1,2,3,4,5,6,7,8,9},RIGHT(C2, LEN(C2)-SUM(LEN(C7:D7)))&amp;"0123456789"),1)-1)</f>
        <v>Cr</v>
      </c>
      <c r="F7" s="2" t="str">
        <f t="array" ref="F7">LEFT(RIGHT(C2, LEN(C2)-SUM(LEN(C7:E7))),SMALL(FIND({0,1,2,3,4,5,6,7,8,9},RIGHT(C2, LEN(C2)-SUM(LEN(C7:E7)))&amp;"0123456789"),1)+1)</f>
        <v>25</v>
      </c>
      <c r="G7" s="2" t="str">
        <f t="array" ref="G7">LEFT(RIGHT(C2, LEN(C2)-SUM(LEN(C7:F7))),SMALL(FIND({0,1,2,3,4,5,6,7,8,9},RIGHT(C2, LEN(C2)-SUM(LEN(C7:F7)))&amp;"0123456789"),1)-1)</f>
        <v>Fe</v>
      </c>
      <c r="H7" s="2" t="str">
        <f t="array" ref="H7">LEFT(RIGHT(C2, LEN(C2)-SUM(LEN(C7:G7))),SMALL(FIND({0,1,2,3,4,5,6,7,8,9},RIGHT(C2, LEN(C2)-SUM(LEN(C7:G7)))&amp;"0123456789"),1)+1)</f>
        <v>25</v>
      </c>
      <c r="I7" s="2" t="str">
        <f t="array" ref="I7">LEFT(RIGHT(C2, LEN(C2)-SUM(LEN(C7:H7))),SMALL(FIND({0,1,2,3,4,5,6,7,8,9},RIGHT(C2, LEN(C2)-SUM(LEN(C7:H7)))&amp;"0123456789"),1)-1)</f>
        <v>Ni</v>
      </c>
      <c r="J7" s="2" t="str">
        <f t="array" ref="J7">LEFT(RIGHT(C2, LEN(C2)-SUM(LEN(C7:I7))),SMALL(FIND({0,1,2,3,4,5,6,7,8,9},RIGHT(C2, LEN(C2)-SUM(LEN(C7:I7)))&amp;"0123456789"),1)+1)</f>
        <v>25</v>
      </c>
      <c r="K7" s="2" t="str">
        <f t="array" ref="K7">LEFT(RIGHT(C2, LEN(C2)-SUM(LEN(C7:J7))),SMALL(FIND({0,1,2,3,4,5,6,7,8,9},RIGHT(C2, LEN(C2)-SUM(LEN(C7:J7)))&amp;"0123456789"),1)-1)</f>
        <v/>
      </c>
      <c r="L7" s="2" t="str">
        <f t="array" ref="L7">LEFT(RIGHT(C2, LEN(C2)-SUM(LEN(C7:K7))),SMALL(FIND({0,1,2,3,4,5,6,7,8,9},RIGHT(C2, LEN(C2)-SUM(LEN(C7:K7)))&amp;"0123456789"),1)+1)</f>
        <v/>
      </c>
      <c r="M7" s="2" t="str">
        <f t="array" ref="M7">LEFT(RIGHT(C2, LEN(C2)-SUM(LEN(C7:L7))),SMALL(FIND({0,1,2,3,4,5,6,7,8,9},RIGHT(C2, LEN(C2)-SUM(LEN(C7:L7)))&amp;"0123456789"),1)-1)</f>
        <v/>
      </c>
      <c r="N7" s="2" t="str">
        <f t="array" ref="N7">LEFT(RIGHT(C2, LEN(C2)-SUM(LEN(C7:M7))),SMALL(FIND({0,1,2,3,4,5,6,7,8,9},RIGHT(C2, LEN(C2)-SUM(LEN(C7:M7)))&amp;"0123456789"),1)+1)</f>
        <v/>
      </c>
    </row>
    <row r="9" spans="2:14" x14ac:dyDescent="0.25"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20</v>
      </c>
      <c r="K9" s="1" t="s">
        <v>21</v>
      </c>
      <c r="L9" s="1" t="s">
        <v>18</v>
      </c>
    </row>
    <row r="10" spans="2:14" x14ac:dyDescent="0.25">
      <c r="C10" s="2" t="str">
        <f>C7</f>
        <v>Co</v>
      </c>
      <c r="D10" s="2" t="str">
        <f>D7</f>
        <v>25</v>
      </c>
      <c r="F10" s="2">
        <f ca="1">IF(C11="","",IF(ISERROR(VLOOKUP(C10&amp;C11,INDIRECT(C4):INDIRECT(C5),2,FALSE)*(4*(D10/100)*(D11/100))),VLOOKUP(C11&amp;C10,INDIRECT(C4):INDIRECT(C5),2,FALSE)*(4*(D10/100)*(D11/100)),VLOOKUP(C10&amp;C11,INDIRECT(C4):INDIRECT(C5),2,FALSE)*(4*(D10/100)*(D11/100))))</f>
        <v>-1</v>
      </c>
      <c r="G10" s="2">
        <f ca="1">IF(C12="","",IF(ISERROR(VLOOKUP(C10&amp;C12,INDIRECT(C4):INDIRECT(C5),2,FALSE)*(4*(D10/100)*(D12/100))),VLOOKUP(C12&amp;C10,INDIRECT(C4):INDIRECT(C5),2,FALSE)*(4*(D10/100)*(D12/100)),VLOOKUP(C10&amp;C12,INDIRECT(C4):INDIRECT(C5),2,FALSE)*(4*(D10/100)*(D12/100))))</f>
        <v>-0.25</v>
      </c>
      <c r="H10" s="2">
        <f ca="1">IF(C13="","",IF(ISERROR(VLOOKUP(C10&amp;C13,INDIRECT(C4):INDIRECT(C5),2,FALSE)*(4*(D10/100)*(D13/100))),VLOOKUP(C13&amp;C10,INDIRECT(C4):INDIRECT(C5),2,FALSE)*(4*(D10/100)*(D13/100)),VLOOKUP(C10&amp;C13,INDIRECT(C4):INDIRECT(C5),2,FALSE)*(4*(D10/100)*(D13/100))))</f>
        <v>0</v>
      </c>
      <c r="I10" s="2" t="str">
        <f ca="1">IF(C14="","",IF(ISERROR(VLOOKUP(C10&amp;C14,INDIRECT(C4):INDIRECT(C5),2,FALSE)*(4*(D10/100)*(D14/100))),VLOOKUP(C14&amp;C10,INDIRECT(C4):INDIRECT(C5),2,FALSE)*(4*(D10/100)*(D14/100)),VLOOKUP(C10&amp;C14,INDIRECT(C4):INDIRECT(C5),2,FALSE)*(4*(D10/100)*(D14/100))))</f>
        <v/>
      </c>
      <c r="J10" s="2" t="str">
        <f ca="1">IF($C$15="","",IF(ISERROR(VLOOKUP(C10&amp;$C$15,INDIRECT($C$4):INDIRECT($C$5),2,FALSE)*(4*(D10/100)*($D$15/100))),VLOOKUP($C$15&amp;C10,INDIRECT($C$4):INDIRECT($C$5),2,FALSE)*(4*(D10/100)*($D$15/100)),VLOOKUP(C10&amp;$C$15,INDIRECT($C$4):INDIRECT($C$5),2,FALSE)*(4*(D10/100)*($D$15/100))))</f>
        <v/>
      </c>
      <c r="K10" s="2" t="str">
        <f ca="1">IF($C$16="","",IF(ISERROR(VLOOKUP(C10&amp;$C$16,INDIRECT($C$4):INDIRECT($C$5),2,FALSE)*(4*(D10/100)*($D$16/100))),VLOOKUP($C$16&amp;C10,INDIRECT($C$4):INDIRECT($C$5),2,FALSE)*(4*(D10/100)*($D$16/100)),VLOOKUP(C10&amp;$C$16,INDIRECT($C$4):INDIRECT($C$5),2,FALSE)*(4*(D10/100)*($D$16/100))))</f>
        <v/>
      </c>
      <c r="L10" s="2">
        <f ca="1">SUM(E10:K10)</f>
        <v>-1.25</v>
      </c>
    </row>
    <row r="11" spans="2:14" x14ac:dyDescent="0.25">
      <c r="C11" s="2" t="str">
        <f>E7</f>
        <v>Cr</v>
      </c>
      <c r="D11" s="2" t="str">
        <f>F7</f>
        <v>25</v>
      </c>
      <c r="G11" s="2">
        <f ca="1">IF(C12="","",IF(ISERROR(VLOOKUP(C11&amp;C12,INDIRECT(C4):INDIRECT(C5),2,FALSE)*(4*(D11/100)*(D12/100))),VLOOKUP(C12&amp;C11,INDIRECT(C4):INDIRECT(C5),2,FALSE)*(4*(D11/100)*(D12/100)),VLOOKUP(C11&amp;C12,INDIRECT(C4):INDIRECT(C5),2,FALSE)*(4*(D11/100)*(D12/100))))</f>
        <v>-0.25</v>
      </c>
      <c r="H11" s="2">
        <f ca="1">IF(C13="","",IF(ISERROR(VLOOKUP(C11&amp;C13,INDIRECT(C4):INDIRECT(C5),2,FALSE)*(4*(D11/100)*(D13/100))),VLOOKUP(C13&amp;C11,INDIRECT(C4):INDIRECT(C5),2,FALSE)*(4*(D11/100)*(D13/100)),VLOOKUP(C11&amp;C13,INDIRECT(C4):INDIRECT(C5),2,FALSE)*(4*(D11/100)*(D13/100))))</f>
        <v>-1.75</v>
      </c>
      <c r="I11" s="2" t="str">
        <f ca="1">IF(C14="","",IF(ISERROR(VLOOKUP(C11&amp;C14,INDIRECT(C4):INDIRECT(C5),2,FALSE)*(4*(D11/100)*(D14/100))),VLOOKUP(C14&amp;C11,INDIRECT(C4):INDIRECT(C5),2,FALSE)*(4*(D11/100)*(D14/100)),VLOOKUP(C11&amp;C14,INDIRECT(C4):INDIRECT(C5),2,FALSE)*(4*(D11/100)*(D14/100))))</f>
        <v/>
      </c>
      <c r="J11" s="2" t="str">
        <f ca="1">IF($C$15="","",IF(ISERROR(VLOOKUP(C11&amp;$C$15,INDIRECT($C$4):INDIRECT($C$5),2,FALSE)*(4*(D11/100)*($D$15/100))),VLOOKUP($C$15&amp;C11,INDIRECT($C$4):INDIRECT($C$5),2,FALSE)*(4*(D11/100)*($D$15/100)),VLOOKUP(C11&amp;$C$15,INDIRECT($C$4):INDIRECT($C$5),2,FALSE)*(4*(D11/100)*($D$15/100))))</f>
        <v/>
      </c>
      <c r="K11" s="2" t="str">
        <f ca="1">IF($C$16="","",IF(ISERROR(VLOOKUP(C11&amp;$C$16,INDIRECT($C$4):INDIRECT($C$5),2,FALSE)*(4*(D11/100)*($D$16/100))),VLOOKUP($C$16&amp;C11,INDIRECT($C$4):INDIRECT($C$5),2,FALSE)*(4*(D11/100)*($D$16/100)),VLOOKUP(C11&amp;$C$16,INDIRECT($C$4):INDIRECT($C$5),2,FALSE)*(4*(D11/100)*($D$16/100))))</f>
        <v/>
      </c>
      <c r="L11" s="2">
        <f t="shared" ref="L11:L15" ca="1" si="0">SUM(E11:K11)</f>
        <v>-2</v>
      </c>
    </row>
    <row r="12" spans="2:14" x14ac:dyDescent="0.25">
      <c r="C12" s="2" t="str">
        <f>G7</f>
        <v>Fe</v>
      </c>
      <c r="D12" s="2" t="str">
        <f>H7</f>
        <v>25</v>
      </c>
      <c r="H12" s="2">
        <f ca="1">IF(C13="","",IF(ISERROR(VLOOKUP(C12&amp;C13,INDIRECT(C4):INDIRECT(C5),2,FALSE)*(4*(D12/100)*(D13/100))),VLOOKUP(C13&amp;C12,INDIRECT(C4):INDIRECT(C5),2,FALSE)*(4*(D12/100)*(D13/100)),VLOOKUP(C12&amp;C13,INDIRECT(C4):INDIRECT(C5),2,FALSE)*(4*(D12/100)*(D13/100))))</f>
        <v>-0.5</v>
      </c>
      <c r="I12" s="2" t="str">
        <f ca="1">IF(C14="","",LOOKUP(C12&amp;C14,INDIRECT(C4):INDIRECT(C5))*(4*(D12/100)*(D14/100)))</f>
        <v/>
      </c>
      <c r="J12" s="2" t="str">
        <f ca="1">IF($C$15="","",IF(ISERROR(VLOOKUP(C12&amp;$C$15,INDIRECT($C$4):INDIRECT($C$5),2,FALSE)*(4*(D12/100)*($D$15/100))),VLOOKUP($C$15&amp;C12,INDIRECT($C$4):INDIRECT($C$5),2,FALSE)*(4*(D12/100)*($D$15/100)),VLOOKUP(C12&amp;$C$15,INDIRECT($C$4):INDIRECT($C$5),2,FALSE)*(4*(D12/100)*($D$15/100))))</f>
        <v/>
      </c>
      <c r="K12" s="2" t="str">
        <f ca="1">IF($C$16="","",IF(ISERROR(VLOOKUP(C12&amp;$C$16,INDIRECT($C$4):INDIRECT($C$5),2,FALSE)*(4*(D12/100)*($D$16/100))),VLOOKUP($C$16&amp;C12,INDIRECT($C$4):INDIRECT($C$5),2,FALSE)*(4*(D12/100)*($D$16/100)),VLOOKUP(C12&amp;$C$16,INDIRECT($C$4):INDIRECT($C$5),2,FALSE)*(4*(D12/100)*($D$16/100))))</f>
        <v/>
      </c>
      <c r="L12" s="2">
        <f t="shared" ca="1" si="0"/>
        <v>-0.5</v>
      </c>
    </row>
    <row r="13" spans="2:14" x14ac:dyDescent="0.25">
      <c r="C13" s="2" t="str">
        <f>I7</f>
        <v>Ni</v>
      </c>
      <c r="D13" s="2" t="str">
        <f>J7</f>
        <v>25</v>
      </c>
      <c r="I13" s="2" t="str">
        <f ca="1">IF(C14="","",LOOKUP(C13&amp;C14,INDIRECT(C4):INDIRECT(C5))*(4*(D13/100)*(D14/100)))</f>
        <v/>
      </c>
      <c r="J13" s="2" t="str">
        <f ca="1">IF($C$15="","",IF(ISERROR(VLOOKUP(C13&amp;$C$15,INDIRECT($C$4):INDIRECT($C$5),2,FALSE)*(4*(D13/100)*($D$15/100))),VLOOKUP($C$15&amp;C13,INDIRECT($C$4):INDIRECT($C$5),2,FALSE)*(4*(D13/100)*($D$15/100)),VLOOKUP(C13&amp;$C$15,INDIRECT($C$4):INDIRECT($C$5),2,FALSE)*(4*(D13/100)*($D$15/100))))</f>
        <v/>
      </c>
      <c r="K13" s="2" t="str">
        <f ca="1">IF($C$16="","",IF(ISERROR(VLOOKUP(C13&amp;$C$16,INDIRECT($C$4):INDIRECT($C$5),2,FALSE)*(4*(D13/100)*($D$16/100))),VLOOKUP($C$16&amp;C13,INDIRECT($C$4):INDIRECT($C$5),2,FALSE)*(4*(D13/100)*($D$16/100)),VLOOKUP(C13&amp;$C$16,INDIRECT($C$4):INDIRECT($C$5),2,FALSE)*(4*(D13/100)*($D$16/100))))</f>
        <v/>
      </c>
      <c r="L13" s="2">
        <f t="shared" ca="1" si="0"/>
        <v>0</v>
      </c>
    </row>
    <row r="14" spans="2:14" x14ac:dyDescent="0.25">
      <c r="C14" s="2" t="str">
        <f t="shared" ref="C14" si="1">K7</f>
        <v/>
      </c>
      <c r="D14" s="2" t="str">
        <f>IF(L7="","",L7)</f>
        <v/>
      </c>
      <c r="J14" s="2" t="str">
        <f ca="1">IF($C$15="","",IF(ISERROR(VLOOKUP(C14&amp;$C$15,INDIRECT($C$4):INDIRECT($C$5),2,FALSE)*(4*(D14/100)*($D$15/100))),VLOOKUP($C$15&amp;C14,INDIRECT($C$4):INDIRECT($C$5),2,FALSE)*(4*(D14/100)*($D$15/100)),VLOOKUP(C14&amp;$C$15,INDIRECT($C$4):INDIRECT($C$5),2,FALSE)*(4*(D14/100)*($D$15/100))))</f>
        <v/>
      </c>
      <c r="K14" s="2" t="str">
        <f ca="1">IF($C$16="","",IF(ISERROR(VLOOKUP(C14&amp;$C$16,INDIRECT($C$4):INDIRECT($C$5),2,FALSE)*(4*(D14/100)*($D$16/100))),VLOOKUP($C$16&amp;C14,INDIRECT($C$4):INDIRECT($C$5),2,FALSE)*(4*(D14/100)*($D$16/100)),VLOOKUP(C14&amp;$C$16,INDIRECT($C$4):INDIRECT($C$5),2,FALSE)*(4*(D14/100)*($D$16/100))))</f>
        <v/>
      </c>
      <c r="L14" s="2">
        <f t="shared" ca="1" si="0"/>
        <v>0</v>
      </c>
    </row>
    <row r="15" spans="2:14" x14ac:dyDescent="0.25">
      <c r="C15" s="2" t="str">
        <f>M7</f>
        <v/>
      </c>
      <c r="D15" s="2" t="str">
        <f>IF(N7="","",N7)</f>
        <v/>
      </c>
      <c r="K15" s="2" t="str">
        <f ca="1">IF($C$16="","",IF(ISERROR(VLOOKUP(C15&amp;$C$16,INDIRECT($C$4):INDIRECT($C$5),2,FALSE)*(4*(D15/100)*($D$16/100))),VLOOKUP($C$16&amp;C15,INDIRECT($C$4):INDIRECT($C$5),2,FALSE)*(4*(D15/100)*($D$16/100)),VLOOKUP(C15&amp;$C$16,INDIRECT($C$4):INDIRECT($C$5),2,FALSE)*(4*(D15/100)*($D$16/100))))</f>
        <v/>
      </c>
      <c r="L15" s="2">
        <f t="shared" ca="1" si="0"/>
        <v>0</v>
      </c>
    </row>
    <row r="16" spans="2:14" x14ac:dyDescent="0.25">
      <c r="D16" s="2" t="str">
        <f>IF(P7="","",P7)</f>
        <v/>
      </c>
    </row>
    <row r="17" spans="2:19" x14ac:dyDescent="0.25">
      <c r="D17" s="2" t="str">
        <f>"Enthalphy of mixing for "&amp;C2&amp;" is"</f>
        <v>Enthalphy of mixing for Co25Cr25Fe25Ni25 is</v>
      </c>
      <c r="L17" s="7">
        <f ca="1">(SUM(L10:L14))</f>
        <v>-3.75</v>
      </c>
    </row>
    <row r="21" spans="2:19" x14ac:dyDescent="0.25">
      <c r="B21" s="1" t="s">
        <v>9</v>
      </c>
      <c r="C21" s="1" t="str">
        <f>B21</f>
        <v>Al</v>
      </c>
      <c r="D21" s="1" t="s">
        <v>22</v>
      </c>
      <c r="E21" s="1" t="s">
        <v>23</v>
      </c>
      <c r="G21" s="1" t="s">
        <v>24</v>
      </c>
      <c r="I21" s="1" t="s">
        <v>25</v>
      </c>
    </row>
    <row r="22" spans="2:19" x14ac:dyDescent="0.25">
      <c r="B22" s="1">
        <v>0</v>
      </c>
      <c r="C22" s="7">
        <f>ROUNDUP(B22/(4+B22),2)</f>
        <v>0</v>
      </c>
      <c r="D22" s="7">
        <f>ROUNDUP((1-C22)/4,2)</f>
        <v>0.25</v>
      </c>
      <c r="E22" s="3" t="str">
        <f>"Fe"&amp;D22*100&amp;"Co"&amp;D22*100&amp;"Cr"&amp;D22*100&amp;"Ni"&amp;D22*100&amp;$C$21&amp;C22*100</f>
        <v>Fe25Co25Cr25Ni25Al0</v>
      </c>
      <c r="G22" s="2" t="str">
        <f t="shared" ref="G22:G34" si="2">E22</f>
        <v>Fe25Co25Cr25Ni25Al0</v>
      </c>
      <c r="H22" s="2">
        <f t="shared" ref="H22:H34" si="3">F22</f>
        <v>0</v>
      </c>
      <c r="I22" s="2">
        <v>-3.75</v>
      </c>
    </row>
    <row r="23" spans="2:19" x14ac:dyDescent="0.25">
      <c r="B23" s="1">
        <v>0.25</v>
      </c>
      <c r="C23" s="7">
        <f t="shared" ref="C23:C34" si="4">ROUNDUP(B23/(4+B23),2)</f>
        <v>6.0000000000000005E-2</v>
      </c>
      <c r="D23" s="7">
        <f t="shared" ref="D23:D34" si="5">ROUNDUP((1-C23)/4,2)</f>
        <v>0.24000000000000002</v>
      </c>
      <c r="E23" s="3" t="str">
        <f t="shared" ref="E23:E34" si="6">"Fe"&amp;D23*100&amp;"Co"&amp;D23*100&amp;"Cr"&amp;D23*100&amp;"Ni"&amp;D23*100&amp;$C$21&amp;C23*100</f>
        <v>Fe24Co24Cr24Ni24Al6</v>
      </c>
      <c r="G23" s="2" t="str">
        <f t="shared" si="2"/>
        <v>Fe24Co24Cr24Ni24Al6</v>
      </c>
      <c r="H23" s="2">
        <f t="shared" si="3"/>
        <v>0</v>
      </c>
      <c r="I23" s="2">
        <v>-6.51</v>
      </c>
    </row>
    <row r="24" spans="2:19" x14ac:dyDescent="0.25">
      <c r="B24" s="1">
        <v>0.5</v>
      </c>
      <c r="C24" s="7">
        <f t="shared" si="4"/>
        <v>0.12</v>
      </c>
      <c r="D24" s="7">
        <f t="shared" si="5"/>
        <v>0.22</v>
      </c>
      <c r="E24" s="3" t="str">
        <f t="shared" si="6"/>
        <v>Fe22Co22Cr22Ni22Al12</v>
      </c>
      <c r="G24" s="2" t="str">
        <f t="shared" si="2"/>
        <v>Fe22Co22Cr22Ni22Al12</v>
      </c>
      <c r="H24" s="2">
        <f t="shared" si="3"/>
        <v>0</v>
      </c>
      <c r="I24" s="2">
        <v>-8.5</v>
      </c>
    </row>
    <row r="25" spans="2:19" x14ac:dyDescent="0.25">
      <c r="B25" s="1">
        <v>0.75</v>
      </c>
      <c r="C25" s="7">
        <f t="shared" si="4"/>
        <v>0.16</v>
      </c>
      <c r="D25" s="7">
        <f t="shared" si="5"/>
        <v>0.21</v>
      </c>
      <c r="E25" s="3" t="str">
        <f t="shared" si="6"/>
        <v>Fe21Co21Cr21Ni21Al16</v>
      </c>
      <c r="G25" s="2" t="str">
        <f t="shared" si="2"/>
        <v>Fe21Co21Cr21Ni21Al16</v>
      </c>
      <c r="H25" s="2">
        <f t="shared" si="3"/>
        <v>0</v>
      </c>
      <c r="I25" s="2">
        <v>-9.77</v>
      </c>
    </row>
    <row r="26" spans="2:19" x14ac:dyDescent="0.25">
      <c r="B26" s="1">
        <v>1</v>
      </c>
      <c r="C26" s="7">
        <f t="shared" si="4"/>
        <v>0.2</v>
      </c>
      <c r="D26" s="7">
        <f t="shared" si="5"/>
        <v>0.2</v>
      </c>
      <c r="E26" s="3" t="str">
        <f t="shared" si="6"/>
        <v>Fe20Co20Cr20Ni20Al20</v>
      </c>
      <c r="G26" s="2" t="str">
        <f t="shared" si="2"/>
        <v>Fe20Co20Cr20Ni20Al20</v>
      </c>
      <c r="H26" s="2">
        <f t="shared" si="3"/>
        <v>0</v>
      </c>
      <c r="I26" s="2">
        <v>-10.88</v>
      </c>
    </row>
    <row r="27" spans="2:19" x14ac:dyDescent="0.25">
      <c r="B27" s="1">
        <v>1.25</v>
      </c>
      <c r="C27" s="7">
        <f t="shared" si="4"/>
        <v>0.24000000000000002</v>
      </c>
      <c r="D27" s="7">
        <f t="shared" si="5"/>
        <v>0.19</v>
      </c>
      <c r="E27" s="3" t="str">
        <f t="shared" si="6"/>
        <v>Fe19Co19Cr19Ni19Al24</v>
      </c>
      <c r="G27" s="2" t="str">
        <f t="shared" si="2"/>
        <v>Fe19Co19Cr19Ni19Al24</v>
      </c>
      <c r="H27" s="2">
        <f t="shared" si="3"/>
        <v>0</v>
      </c>
      <c r="I27" s="2">
        <v>-11.83</v>
      </c>
    </row>
    <row r="28" spans="2:19" x14ac:dyDescent="0.25">
      <c r="B28" s="1">
        <v>1.5</v>
      </c>
      <c r="C28" s="7">
        <f t="shared" si="4"/>
        <v>0.28000000000000003</v>
      </c>
      <c r="D28" s="7">
        <f t="shared" si="5"/>
        <v>0.18</v>
      </c>
      <c r="E28" s="3" t="str">
        <f t="shared" si="6"/>
        <v>Fe18Co18Cr18Ni18Al28</v>
      </c>
      <c r="G28" s="2" t="str">
        <f t="shared" si="2"/>
        <v>Fe18Co18Cr18Ni18Al28</v>
      </c>
      <c r="H28" s="2">
        <f t="shared" si="3"/>
        <v>0</v>
      </c>
      <c r="I28" s="2">
        <v>-12.63</v>
      </c>
    </row>
    <row r="29" spans="2:19" x14ac:dyDescent="0.25">
      <c r="B29" s="1">
        <v>1.75</v>
      </c>
      <c r="C29" s="7">
        <f t="shared" si="4"/>
        <v>0.31</v>
      </c>
      <c r="D29" s="7">
        <f t="shared" si="5"/>
        <v>0.18000000000000002</v>
      </c>
      <c r="E29" s="3" t="str">
        <f t="shared" si="6"/>
        <v>Fe18Co18Cr18Ni18Al31</v>
      </c>
      <c r="G29" s="2" t="str">
        <f t="shared" si="2"/>
        <v>Fe18Co18Cr18Ni18Al31</v>
      </c>
      <c r="H29" s="2">
        <f t="shared" si="3"/>
        <v>0</v>
      </c>
      <c r="I29" s="2">
        <v>-13.77</v>
      </c>
    </row>
    <row r="30" spans="2:19" x14ac:dyDescent="0.25">
      <c r="B30" s="1">
        <v>2</v>
      </c>
      <c r="C30" s="7">
        <f t="shared" si="4"/>
        <v>0.34</v>
      </c>
      <c r="D30" s="7">
        <f t="shared" si="5"/>
        <v>0.17</v>
      </c>
      <c r="E30" s="3" t="str">
        <f t="shared" si="6"/>
        <v>Fe17Co17Cr17Ni17Al34</v>
      </c>
      <c r="G30" s="2" t="str">
        <f t="shared" si="2"/>
        <v>Fe17Co17Cr17Ni17Al34</v>
      </c>
      <c r="H30" s="2">
        <f t="shared" si="3"/>
        <v>0</v>
      </c>
      <c r="I30" s="2">
        <v>-13.99</v>
      </c>
    </row>
    <row r="31" spans="2:19" x14ac:dyDescent="0.25">
      <c r="B31" s="1">
        <v>2.25</v>
      </c>
      <c r="C31" s="7">
        <f t="shared" si="4"/>
        <v>0.36</v>
      </c>
      <c r="D31" s="7">
        <f t="shared" si="5"/>
        <v>0.16</v>
      </c>
      <c r="E31" s="3" t="str">
        <f t="shared" si="6"/>
        <v>Fe16Co16Cr16Ni16Al36</v>
      </c>
      <c r="G31" s="2" t="str">
        <f t="shared" si="2"/>
        <v>Fe16Co16Cr16Ni16Al36</v>
      </c>
      <c r="H31" s="2">
        <f t="shared" si="3"/>
        <v>0</v>
      </c>
      <c r="S31" s="2" t="s">
        <v>26</v>
      </c>
    </row>
    <row r="32" spans="2:19" x14ac:dyDescent="0.25">
      <c r="B32" s="1">
        <v>2.5</v>
      </c>
      <c r="C32" s="7">
        <f t="shared" si="4"/>
        <v>0.39</v>
      </c>
      <c r="D32" s="7">
        <f t="shared" si="5"/>
        <v>0.16</v>
      </c>
      <c r="E32" s="3" t="str">
        <f t="shared" si="6"/>
        <v>Fe16Co16Cr16Ni16Al39</v>
      </c>
      <c r="G32" s="2" t="str">
        <f t="shared" si="2"/>
        <v>Fe16Co16Cr16Ni16Al39</v>
      </c>
      <c r="H32" s="2">
        <f t="shared" si="3"/>
        <v>0</v>
      </c>
    </row>
    <row r="33" spans="2:10" x14ac:dyDescent="0.25">
      <c r="B33" s="1">
        <v>2.75</v>
      </c>
      <c r="C33" s="7">
        <f t="shared" si="4"/>
        <v>0.41000000000000003</v>
      </c>
      <c r="D33" s="7">
        <f t="shared" si="5"/>
        <v>0.15000000000000002</v>
      </c>
      <c r="E33" s="3" t="str">
        <f t="shared" si="6"/>
        <v>Fe15Co15Cr15Ni15Al41</v>
      </c>
      <c r="G33" s="2" t="str">
        <f t="shared" si="2"/>
        <v>Fe15Co15Cr15Ni15Al41</v>
      </c>
      <c r="H33" s="2">
        <f t="shared" si="3"/>
        <v>0</v>
      </c>
    </row>
    <row r="34" spans="2:10" x14ac:dyDescent="0.25">
      <c r="B34" s="1">
        <v>3</v>
      </c>
      <c r="C34" s="7">
        <f t="shared" si="4"/>
        <v>0.43</v>
      </c>
      <c r="D34" s="7">
        <f t="shared" si="5"/>
        <v>0.15000000000000002</v>
      </c>
      <c r="E34" s="3" t="str">
        <f t="shared" si="6"/>
        <v>Fe15Co15Cr15Ni15Al43</v>
      </c>
      <c r="G34" s="2" t="str">
        <f t="shared" si="2"/>
        <v>Fe15Co15Cr15Ni15Al43</v>
      </c>
      <c r="H34" s="2">
        <f t="shared" si="3"/>
        <v>0</v>
      </c>
    </row>
    <row r="35" spans="2:10" x14ac:dyDescent="0.25">
      <c r="B35" s="1"/>
      <c r="C35" s="7"/>
      <c r="D35" s="7"/>
      <c r="E35" s="3"/>
    </row>
    <row r="36" spans="2:10" x14ac:dyDescent="0.25">
      <c r="B36" s="1"/>
      <c r="C36" s="7"/>
      <c r="D36" s="7"/>
      <c r="E36" s="3"/>
    </row>
    <row r="37" spans="2:10" x14ac:dyDescent="0.25">
      <c r="B37" s="1"/>
      <c r="C37" s="7"/>
      <c r="D37" s="7"/>
      <c r="E37" s="3"/>
    </row>
    <row r="38" spans="2:10" x14ac:dyDescent="0.25">
      <c r="B38" s="1"/>
      <c r="C38" s="23"/>
      <c r="D38" s="23"/>
      <c r="E38" s="1"/>
      <c r="F38" s="1"/>
      <c r="G38" s="1"/>
      <c r="H38" s="1"/>
      <c r="I38" s="1"/>
    </row>
    <row r="39" spans="2:10" x14ac:dyDescent="0.25">
      <c r="B39" s="1" t="s">
        <v>9</v>
      </c>
      <c r="C39" s="1" t="s">
        <v>27</v>
      </c>
      <c r="D39" s="1" t="s">
        <v>28</v>
      </c>
      <c r="E39" s="23" t="s">
        <v>22</v>
      </c>
      <c r="F39" s="23" t="s">
        <v>9</v>
      </c>
      <c r="G39" s="1" t="s">
        <v>27</v>
      </c>
      <c r="H39" s="1" t="s">
        <v>23</v>
      </c>
      <c r="I39" s="1"/>
      <c r="J39" s="1" t="s">
        <v>25</v>
      </c>
    </row>
    <row r="40" spans="2:10" x14ac:dyDescent="0.25">
      <c r="B40" s="2">
        <v>0</v>
      </c>
      <c r="C40" s="2">
        <v>0</v>
      </c>
      <c r="D40" s="2">
        <v>0</v>
      </c>
      <c r="E40" s="2">
        <v>0.25</v>
      </c>
      <c r="F40" s="2">
        <v>0</v>
      </c>
      <c r="G40" s="2">
        <v>0</v>
      </c>
      <c r="J40" s="2">
        <v>-3.75</v>
      </c>
    </row>
    <row r="41" spans="2:10" x14ac:dyDescent="0.25">
      <c r="B41" s="2">
        <v>0.34</v>
      </c>
      <c r="C41" s="22">
        <v>0.17</v>
      </c>
      <c r="D41" s="2">
        <f>B41+C41</f>
        <v>0.51</v>
      </c>
      <c r="E41" s="7">
        <v>0.23</v>
      </c>
      <c r="F41" s="7">
        <v>0.08</v>
      </c>
      <c r="G41" s="2">
        <v>0.04</v>
      </c>
      <c r="H41" s="3" t="str">
        <f>"Fe"&amp;E41*100&amp;"Co"&amp;E41*100&amp;"Cr"&amp;E41*100&amp;"Ni"&amp;E41*100&amp;$F$39&amp;0&amp;F41*100&amp;$G$39&amp;0&amp;G41*100</f>
        <v>Fe23Co23Cr23Ni23Al08Ti04</v>
      </c>
      <c r="J41" s="2">
        <v>-11.32</v>
      </c>
    </row>
    <row r="42" spans="2:10" x14ac:dyDescent="0.25">
      <c r="B42" s="2">
        <v>0.67</v>
      </c>
      <c r="C42" s="22">
        <v>0.34</v>
      </c>
      <c r="D42" s="2">
        <f t="shared" ref="D42:D46" si="7">B42+C42</f>
        <v>1.01</v>
      </c>
      <c r="E42" s="7">
        <v>0.2</v>
      </c>
      <c r="F42" s="7">
        <v>0.14000000000000001</v>
      </c>
      <c r="G42" s="2">
        <v>6.9999999999999993E-2</v>
      </c>
      <c r="H42" s="3" t="str">
        <f>"Fe"&amp;E42*100&amp;"Co"&amp;E42*100&amp;"Cr"&amp;E42*100&amp;"Ni"&amp;E42*100&amp;$F$39&amp;F42*100&amp;$G$39&amp;0&amp;G42*100</f>
        <v>Fe20Co20Cr20Ni20Al14Ti07</v>
      </c>
      <c r="J42" s="2">
        <v>-15.39</v>
      </c>
    </row>
    <row r="43" spans="2:10" x14ac:dyDescent="0.25">
      <c r="B43" s="2">
        <v>1</v>
      </c>
      <c r="C43" s="22">
        <v>0.5</v>
      </c>
      <c r="D43" s="2">
        <f t="shared" si="7"/>
        <v>1.5</v>
      </c>
      <c r="E43" s="7">
        <v>0.19</v>
      </c>
      <c r="F43" s="7">
        <v>0.19</v>
      </c>
      <c r="G43" s="2">
        <v>9.9999999999999992E-2</v>
      </c>
      <c r="H43" s="3" t="str">
        <f>"Fe"&amp;E43*100&amp;"Co"&amp;E43*100&amp;"Cr"&amp;E43*100&amp;"Ni"&amp;E43*100&amp;$F$39&amp;F43*100&amp;$G$39&amp;G43*100</f>
        <v>Fe19Co19Cr19Ni19Al19Ti10</v>
      </c>
      <c r="J43" s="2">
        <v>-19.88</v>
      </c>
    </row>
    <row r="44" spans="2:10" x14ac:dyDescent="0.25">
      <c r="B44" s="2">
        <v>1.34</v>
      </c>
      <c r="C44" s="22">
        <v>0.67</v>
      </c>
      <c r="D44" s="2">
        <f t="shared" si="7"/>
        <v>2.0100000000000002</v>
      </c>
      <c r="E44" s="7">
        <v>0.17</v>
      </c>
      <c r="F44" s="7">
        <v>0.23</v>
      </c>
      <c r="G44" s="2">
        <v>0.12</v>
      </c>
      <c r="H44" s="3" t="str">
        <f>"Fe"&amp;E44*100&amp;"Co"&amp;E44*100&amp;"Cr"&amp;E44*100&amp;"Ni"&amp;E44*100&amp;$F$39&amp;F44*100&amp;$G$39&amp;G44*100</f>
        <v>Fe17Co17Cr17Ni17Al23Ti12</v>
      </c>
      <c r="J44" s="2">
        <v>-21.73</v>
      </c>
    </row>
    <row r="45" spans="2:10" x14ac:dyDescent="0.25">
      <c r="B45" s="2">
        <v>1.67</v>
      </c>
      <c r="C45" s="22">
        <v>0.84</v>
      </c>
      <c r="D45" s="2">
        <f t="shared" si="7"/>
        <v>2.5099999999999998</v>
      </c>
      <c r="E45" s="7">
        <v>0.16</v>
      </c>
      <c r="F45" s="7">
        <v>0.26</v>
      </c>
      <c r="G45" s="2">
        <v>0.13</v>
      </c>
      <c r="H45" s="3" t="str">
        <f>"Fe"&amp;E45*100&amp;"Co"&amp;E45*100&amp;"Cr"&amp;E45*100&amp;"Ni"&amp;E45*100&amp;$F$39&amp;F45*100&amp;$G$39&amp;G45*100</f>
        <v>Fe16Co16Cr16Ni16Al26Ti13</v>
      </c>
      <c r="J45" s="2">
        <v>-23.15</v>
      </c>
    </row>
    <row r="46" spans="2:10" x14ac:dyDescent="0.25">
      <c r="B46" s="2">
        <v>2</v>
      </c>
      <c r="C46" s="22">
        <v>1</v>
      </c>
      <c r="D46" s="2">
        <f t="shared" si="7"/>
        <v>3</v>
      </c>
      <c r="E46" s="7">
        <v>0.15000000000000002</v>
      </c>
      <c r="F46" s="7">
        <v>0.29000000000000004</v>
      </c>
      <c r="G46" s="2">
        <v>0.15000000000000002</v>
      </c>
      <c r="H46" s="3" t="str">
        <f>"Fe"&amp;E46*100&amp;"Co"&amp;E46*100&amp;"Cr"&amp;E46*100&amp;"Ni"&amp;E46*100&amp;$F$39&amp;F46*100&amp;$G$39&amp;G46*100</f>
        <v>Fe15Co15Cr15Ni15Al29Ti15</v>
      </c>
      <c r="J46" s="2">
        <v>-25.09</v>
      </c>
    </row>
    <row r="47" spans="2:10" x14ac:dyDescent="0.25">
      <c r="C47" s="22"/>
      <c r="E47" s="7"/>
      <c r="F47" s="7"/>
      <c r="H47" s="3"/>
    </row>
    <row r="48" spans="2:10" x14ac:dyDescent="0.25">
      <c r="C48" s="1"/>
      <c r="D48" s="7"/>
      <c r="E48" s="7"/>
    </row>
    <row r="59" spans="9:13" x14ac:dyDescent="0.25">
      <c r="I59" s="7"/>
    </row>
    <row r="63" spans="9:13" x14ac:dyDescent="0.25">
      <c r="M63" s="13"/>
    </row>
  </sheetData>
  <sortState ref="Q30:T78">
    <sortCondition ref="S30:S78"/>
  </sortState>
  <pageMargins left="0.7" right="0.7" top="0.75" bottom="0.75" header="0.3" footer="0.3"/>
  <pageSetup paperSize="9" orientation="portrait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workbookViewId="0">
      <selection activeCell="E39" sqref="E39"/>
    </sheetView>
  </sheetViews>
  <sheetFormatPr defaultColWidth="9.140625" defaultRowHeight="15" x14ac:dyDescent="0.25"/>
  <cols>
    <col min="1" max="2" width="9.140625" style="9"/>
    <col min="3" max="3" width="9.140625" style="10"/>
    <col min="4" max="16384" width="9.140625" style="9"/>
  </cols>
  <sheetData>
    <row r="1" spans="1:9" x14ac:dyDescent="0.25">
      <c r="A1" s="9" t="s">
        <v>9</v>
      </c>
      <c r="B1" s="9" t="s">
        <v>29</v>
      </c>
      <c r="C1" s="9" t="str">
        <f t="shared" ref="C1:C64" si="0">A1&amp;B1</f>
        <v>AlAs</v>
      </c>
      <c r="D1" s="9">
        <v>-6</v>
      </c>
      <c r="F1" s="9" t="s">
        <v>9</v>
      </c>
      <c r="G1" s="9" t="s">
        <v>29</v>
      </c>
      <c r="H1" s="9" t="str">
        <f t="shared" ref="H1:H66" si="1">F1&amp;G1</f>
        <v>AlAs</v>
      </c>
      <c r="I1" s="9">
        <v>-6</v>
      </c>
    </row>
    <row r="2" spans="1:9" x14ac:dyDescent="0.25">
      <c r="A2" s="9" t="s">
        <v>9</v>
      </c>
      <c r="B2" s="9" t="s">
        <v>30</v>
      </c>
      <c r="C2" s="9" t="str">
        <f t="shared" si="0"/>
        <v>AlBB</v>
      </c>
      <c r="D2" s="9">
        <v>0</v>
      </c>
    </row>
    <row r="3" spans="1:9" x14ac:dyDescent="0.25">
      <c r="A3" s="9" t="s">
        <v>9</v>
      </c>
      <c r="B3" s="9" t="s">
        <v>7</v>
      </c>
      <c r="C3" s="9" t="str">
        <f t="shared" si="0"/>
        <v>AlCo</v>
      </c>
      <c r="D3" s="9">
        <v>-19</v>
      </c>
      <c r="F3" s="9" t="s">
        <v>9</v>
      </c>
      <c r="G3" s="9" t="s">
        <v>7</v>
      </c>
      <c r="H3" s="9" t="str">
        <f t="shared" si="1"/>
        <v>AlCo</v>
      </c>
      <c r="I3" s="9">
        <v>-19</v>
      </c>
    </row>
    <row r="4" spans="1:9" x14ac:dyDescent="0.25">
      <c r="A4" s="9" t="s">
        <v>9</v>
      </c>
      <c r="B4" s="9" t="s">
        <v>31</v>
      </c>
      <c r="C4" s="9" t="str">
        <f t="shared" si="0"/>
        <v>AlCr</v>
      </c>
      <c r="D4" s="9">
        <v>-10</v>
      </c>
      <c r="F4" s="9" t="s">
        <v>9</v>
      </c>
      <c r="G4" s="9" t="s">
        <v>31</v>
      </c>
      <c r="H4" s="9" t="str">
        <f t="shared" si="1"/>
        <v>AlCr</v>
      </c>
      <c r="I4" s="9">
        <v>-10</v>
      </c>
    </row>
    <row r="5" spans="1:9" x14ac:dyDescent="0.25">
      <c r="A5" s="9" t="s">
        <v>9</v>
      </c>
      <c r="B5" s="9" t="s">
        <v>32</v>
      </c>
      <c r="C5" s="9" t="str">
        <f t="shared" si="0"/>
        <v>AlCu</v>
      </c>
      <c r="D5" s="9">
        <v>-1</v>
      </c>
      <c r="F5" s="9" t="s">
        <v>9</v>
      </c>
      <c r="G5" s="9" t="s">
        <v>32</v>
      </c>
      <c r="H5" s="9" t="str">
        <f t="shared" si="1"/>
        <v>AlCu</v>
      </c>
      <c r="I5" s="9">
        <v>-1</v>
      </c>
    </row>
    <row r="6" spans="1:9" x14ac:dyDescent="0.25">
      <c r="A6" s="9" t="s">
        <v>9</v>
      </c>
      <c r="B6" s="9" t="s">
        <v>6</v>
      </c>
      <c r="C6" s="9" t="str">
        <f t="shared" si="0"/>
        <v>AlFe</v>
      </c>
      <c r="D6" s="9">
        <v>-11</v>
      </c>
      <c r="F6" s="9" t="s">
        <v>9</v>
      </c>
      <c r="G6" s="9" t="s">
        <v>6</v>
      </c>
      <c r="H6" s="9" t="str">
        <f t="shared" si="1"/>
        <v>AlFe</v>
      </c>
      <c r="I6" s="9">
        <v>-11</v>
      </c>
    </row>
    <row r="7" spans="1:9" x14ac:dyDescent="0.25">
      <c r="A7" s="9" t="s">
        <v>9</v>
      </c>
      <c r="B7" s="9" t="s">
        <v>33</v>
      </c>
      <c r="C7" s="9" t="str">
        <f t="shared" si="0"/>
        <v>AlGa</v>
      </c>
      <c r="D7" s="9">
        <v>1</v>
      </c>
      <c r="F7" s="9" t="s">
        <v>9</v>
      </c>
      <c r="G7" s="9" t="s">
        <v>33</v>
      </c>
      <c r="H7" s="9" t="str">
        <f t="shared" si="1"/>
        <v>AlGa</v>
      </c>
      <c r="I7" s="9">
        <v>1</v>
      </c>
    </row>
    <row r="8" spans="1:9" x14ac:dyDescent="0.25">
      <c r="A8" s="9" t="s">
        <v>9</v>
      </c>
      <c r="B8" s="9" t="s">
        <v>34</v>
      </c>
      <c r="C8" s="9" t="str">
        <f t="shared" si="0"/>
        <v>AlGe</v>
      </c>
      <c r="D8" s="9">
        <v>-14.5</v>
      </c>
      <c r="F8" s="9" t="s">
        <v>9</v>
      </c>
      <c r="G8" s="9" t="s">
        <v>34</v>
      </c>
      <c r="H8" s="9" t="str">
        <f t="shared" si="1"/>
        <v>AlGe</v>
      </c>
      <c r="I8" s="9">
        <v>-14.5</v>
      </c>
    </row>
    <row r="9" spans="1:9" x14ac:dyDescent="0.25">
      <c r="A9" s="9" t="s">
        <v>9</v>
      </c>
      <c r="B9" s="9" t="s">
        <v>35</v>
      </c>
      <c r="C9" s="9" t="str">
        <f t="shared" si="0"/>
        <v>AlMn</v>
      </c>
      <c r="D9" s="9">
        <v>-19</v>
      </c>
      <c r="F9" s="9" t="s">
        <v>9</v>
      </c>
      <c r="G9" s="9" t="s">
        <v>35</v>
      </c>
      <c r="H9" s="9" t="str">
        <f t="shared" si="1"/>
        <v>AlMn</v>
      </c>
      <c r="I9" s="9">
        <v>-19</v>
      </c>
    </row>
    <row r="10" spans="1:9" x14ac:dyDescent="0.25">
      <c r="A10" s="9" t="s">
        <v>9</v>
      </c>
      <c r="B10" s="9" t="s">
        <v>36</v>
      </c>
      <c r="C10" s="9" t="str">
        <f t="shared" si="0"/>
        <v>AlMo</v>
      </c>
      <c r="D10" s="9">
        <v>-5</v>
      </c>
      <c r="F10" s="9" t="s">
        <v>9</v>
      </c>
      <c r="G10" s="9" t="s">
        <v>36</v>
      </c>
      <c r="H10" s="9" t="str">
        <f t="shared" si="1"/>
        <v>AlMo</v>
      </c>
      <c r="I10" s="9">
        <v>-5</v>
      </c>
    </row>
    <row r="11" spans="1:9" x14ac:dyDescent="0.25">
      <c r="A11" s="9" t="s">
        <v>9</v>
      </c>
      <c r="B11" s="9" t="s">
        <v>37</v>
      </c>
      <c r="C11" s="9" t="str">
        <f t="shared" si="0"/>
        <v>AlNb</v>
      </c>
      <c r="D11" s="9">
        <v>-18</v>
      </c>
      <c r="F11" s="9" t="s">
        <v>9</v>
      </c>
      <c r="G11" s="9" t="s">
        <v>37</v>
      </c>
      <c r="H11" s="9" t="str">
        <f t="shared" si="1"/>
        <v>AlNb</v>
      </c>
      <c r="I11" s="9">
        <v>-18</v>
      </c>
    </row>
    <row r="12" spans="1:9" x14ac:dyDescent="0.25">
      <c r="A12" s="9" t="s">
        <v>9</v>
      </c>
      <c r="B12" s="9" t="s">
        <v>8</v>
      </c>
      <c r="C12" s="9" t="str">
        <f t="shared" si="0"/>
        <v>AlNi</v>
      </c>
      <c r="D12" s="9">
        <v>-22</v>
      </c>
      <c r="F12" s="9" t="s">
        <v>9</v>
      </c>
      <c r="G12" s="9" t="s">
        <v>8</v>
      </c>
      <c r="H12" s="9" t="str">
        <f t="shared" si="1"/>
        <v>AlNi</v>
      </c>
      <c r="I12" s="9">
        <v>-22</v>
      </c>
    </row>
    <row r="13" spans="1:9" x14ac:dyDescent="0.25">
      <c r="A13" s="9" t="s">
        <v>9</v>
      </c>
      <c r="B13" s="9" t="s">
        <v>38</v>
      </c>
      <c r="C13" s="9" t="str">
        <f t="shared" si="0"/>
        <v>AlRb</v>
      </c>
      <c r="D13" s="9">
        <v>25</v>
      </c>
      <c r="F13" s="9" t="s">
        <v>9</v>
      </c>
      <c r="G13" s="9" t="s">
        <v>38</v>
      </c>
      <c r="H13" s="9" t="str">
        <f t="shared" si="1"/>
        <v>AlRb</v>
      </c>
      <c r="I13" s="9">
        <v>25</v>
      </c>
    </row>
    <row r="14" spans="1:9" x14ac:dyDescent="0.25">
      <c r="A14" s="9" t="s">
        <v>9</v>
      </c>
      <c r="B14" s="9" t="s">
        <v>39</v>
      </c>
      <c r="C14" s="9" t="str">
        <f t="shared" si="0"/>
        <v>AlRh</v>
      </c>
      <c r="D14" s="9">
        <v>-32</v>
      </c>
      <c r="F14" s="9" t="s">
        <v>9</v>
      </c>
      <c r="G14" s="9" t="s">
        <v>39</v>
      </c>
      <c r="H14" s="9" t="str">
        <f t="shared" si="1"/>
        <v>AlRh</v>
      </c>
      <c r="I14" s="9">
        <v>-32</v>
      </c>
    </row>
    <row r="15" spans="1:9" x14ac:dyDescent="0.25">
      <c r="A15" s="9" t="s">
        <v>9</v>
      </c>
      <c r="B15" s="9" t="s">
        <v>40</v>
      </c>
      <c r="C15" s="9" t="str">
        <f t="shared" si="0"/>
        <v>AlRu</v>
      </c>
      <c r="D15" s="9">
        <v>-21</v>
      </c>
      <c r="F15" s="9" t="s">
        <v>9</v>
      </c>
      <c r="G15" s="9" t="s">
        <v>40</v>
      </c>
      <c r="H15" s="9" t="str">
        <f t="shared" si="1"/>
        <v>AlRu</v>
      </c>
      <c r="I15" s="9">
        <v>-21</v>
      </c>
    </row>
    <row r="16" spans="1:9" x14ac:dyDescent="0.25">
      <c r="A16" s="9" t="s">
        <v>9</v>
      </c>
      <c r="B16" s="9" t="s">
        <v>10</v>
      </c>
      <c r="C16" s="9" t="str">
        <f t="shared" si="0"/>
        <v>AlSi</v>
      </c>
      <c r="D16" s="9">
        <v>-19</v>
      </c>
    </row>
    <row r="17" spans="1:13" x14ac:dyDescent="0.25">
      <c r="A17" s="9" t="s">
        <v>9</v>
      </c>
      <c r="B17" s="9" t="s">
        <v>41</v>
      </c>
      <c r="C17" s="9" t="str">
        <f t="shared" si="0"/>
        <v>AlSr</v>
      </c>
      <c r="D17" s="9">
        <v>-18</v>
      </c>
      <c r="F17" s="9" t="s">
        <v>9</v>
      </c>
      <c r="G17" s="9" t="s">
        <v>41</v>
      </c>
      <c r="H17" s="9" t="str">
        <f t="shared" si="1"/>
        <v>AlSr</v>
      </c>
      <c r="I17" s="9">
        <v>-18</v>
      </c>
    </row>
    <row r="18" spans="1:13" x14ac:dyDescent="0.25">
      <c r="A18" s="9" t="s">
        <v>9</v>
      </c>
      <c r="B18" s="9" t="s">
        <v>42</v>
      </c>
      <c r="C18" s="9" t="str">
        <f t="shared" si="0"/>
        <v>AlTc</v>
      </c>
      <c r="D18" s="9">
        <v>-20</v>
      </c>
      <c r="F18" s="9" t="s">
        <v>9</v>
      </c>
      <c r="G18" s="9" t="s">
        <v>42</v>
      </c>
      <c r="H18" s="9" t="str">
        <f t="shared" si="1"/>
        <v>AlTc</v>
      </c>
      <c r="I18" s="9">
        <v>-20</v>
      </c>
    </row>
    <row r="19" spans="1:13" x14ac:dyDescent="0.25">
      <c r="A19" s="9" t="s">
        <v>9</v>
      </c>
      <c r="B19" s="9" t="s">
        <v>27</v>
      </c>
      <c r="C19" s="9" t="str">
        <f t="shared" si="0"/>
        <v>AlTi</v>
      </c>
      <c r="D19" s="9">
        <v>-30</v>
      </c>
      <c r="F19" s="9" t="s">
        <v>9</v>
      </c>
      <c r="G19" s="9" t="s">
        <v>27</v>
      </c>
      <c r="H19" s="9" t="str">
        <f t="shared" si="1"/>
        <v>AlTi</v>
      </c>
      <c r="I19" s="9">
        <v>-30</v>
      </c>
    </row>
    <row r="20" spans="1:13" x14ac:dyDescent="0.25">
      <c r="A20" s="9" t="s">
        <v>9</v>
      </c>
      <c r="B20" s="9" t="s">
        <v>43</v>
      </c>
      <c r="C20" s="9" t="str">
        <f t="shared" si="0"/>
        <v>AlVv</v>
      </c>
      <c r="D20" s="9">
        <v>-16</v>
      </c>
      <c r="F20" s="9" t="s">
        <v>9</v>
      </c>
      <c r="G20" s="9" t="s">
        <v>44</v>
      </c>
      <c r="H20" s="9" t="str">
        <f t="shared" si="1"/>
        <v>AlV</v>
      </c>
      <c r="I20" s="9">
        <v>-16</v>
      </c>
    </row>
    <row r="21" spans="1:13" x14ac:dyDescent="0.25">
      <c r="A21" s="9" t="s">
        <v>9</v>
      </c>
      <c r="B21" s="9" t="s">
        <v>45</v>
      </c>
      <c r="C21" s="9" t="str">
        <f t="shared" si="0"/>
        <v>Aly</v>
      </c>
      <c r="D21" s="9">
        <v>-38</v>
      </c>
      <c r="F21" s="9" t="s">
        <v>9</v>
      </c>
      <c r="G21" s="9" t="s">
        <v>45</v>
      </c>
      <c r="H21" s="9" t="str">
        <f t="shared" si="1"/>
        <v>Aly</v>
      </c>
      <c r="I21" s="9">
        <v>-38</v>
      </c>
    </row>
    <row r="22" spans="1:13" x14ac:dyDescent="0.25">
      <c r="A22" s="9" t="s">
        <v>9</v>
      </c>
      <c r="B22" s="9" t="s">
        <v>46</v>
      </c>
      <c r="C22" s="9" t="str">
        <f t="shared" si="0"/>
        <v>AlZn</v>
      </c>
      <c r="D22" s="9">
        <v>1</v>
      </c>
      <c r="F22" s="9" t="s">
        <v>9</v>
      </c>
      <c r="G22" s="9" t="s">
        <v>46</v>
      </c>
      <c r="H22" s="9" t="str">
        <f t="shared" si="1"/>
        <v>AlZn</v>
      </c>
      <c r="I22" s="9">
        <v>1</v>
      </c>
    </row>
    <row r="23" spans="1:13" x14ac:dyDescent="0.25">
      <c r="A23" s="9" t="s">
        <v>9</v>
      </c>
      <c r="B23" s="9" t="s">
        <v>47</v>
      </c>
      <c r="C23" s="9" t="str">
        <f t="shared" si="0"/>
        <v>AlZr</v>
      </c>
      <c r="D23" s="9">
        <v>-44</v>
      </c>
      <c r="F23" s="9" t="s">
        <v>9</v>
      </c>
      <c r="G23" s="9" t="s">
        <v>47</v>
      </c>
      <c r="H23" s="9" t="str">
        <f t="shared" si="1"/>
        <v>AlZr</v>
      </c>
      <c r="I23" s="9">
        <v>-44</v>
      </c>
    </row>
    <row r="24" spans="1:13" x14ac:dyDescent="0.25">
      <c r="A24" s="20" t="s">
        <v>30</v>
      </c>
      <c r="B24" s="20" t="s">
        <v>48</v>
      </c>
      <c r="C24" s="20" t="str">
        <f t="shared" si="0"/>
        <v>BBAI</v>
      </c>
      <c r="D24" s="20">
        <v>0</v>
      </c>
      <c r="F24" s="9" t="s">
        <v>7</v>
      </c>
      <c r="G24" s="9" t="s">
        <v>29</v>
      </c>
      <c r="H24" s="9" t="str">
        <f t="shared" si="1"/>
        <v>CoAs</v>
      </c>
      <c r="I24" s="9">
        <v>-18</v>
      </c>
    </row>
    <row r="25" spans="1:13" x14ac:dyDescent="0.25">
      <c r="A25" s="20" t="s">
        <v>30</v>
      </c>
      <c r="B25" s="20" t="s">
        <v>29</v>
      </c>
      <c r="C25" s="20" t="str">
        <f t="shared" si="0"/>
        <v>BBAs</v>
      </c>
      <c r="D25" s="20">
        <v>10</v>
      </c>
      <c r="F25" s="9" t="s">
        <v>7</v>
      </c>
      <c r="G25" s="9" t="s">
        <v>31</v>
      </c>
      <c r="H25" s="9" t="str">
        <f t="shared" si="1"/>
        <v>CoCr</v>
      </c>
      <c r="I25" s="9">
        <v>-4</v>
      </c>
    </row>
    <row r="26" spans="1:13" x14ac:dyDescent="0.25">
      <c r="A26" s="20" t="s">
        <v>30</v>
      </c>
      <c r="B26" s="20" t="s">
        <v>49</v>
      </c>
      <c r="C26" s="20" t="str">
        <f t="shared" si="0"/>
        <v>BBC</v>
      </c>
      <c r="D26" s="20">
        <v>-10</v>
      </c>
      <c r="F26" s="9" t="s">
        <v>7</v>
      </c>
      <c r="G26" s="9" t="s">
        <v>32</v>
      </c>
      <c r="H26" s="9" t="str">
        <f t="shared" si="1"/>
        <v>CoCu</v>
      </c>
      <c r="I26" s="9">
        <v>6</v>
      </c>
    </row>
    <row r="27" spans="1:13" x14ac:dyDescent="0.25">
      <c r="A27" s="20" t="s">
        <v>30</v>
      </c>
      <c r="B27" s="20" t="s">
        <v>50</v>
      </c>
      <c r="C27" s="20" t="str">
        <f t="shared" si="0"/>
        <v>BBCa</v>
      </c>
      <c r="D27" s="20">
        <v>-22</v>
      </c>
      <c r="F27" s="9" t="s">
        <v>7</v>
      </c>
      <c r="G27" s="9" t="s">
        <v>6</v>
      </c>
      <c r="H27" s="9" t="str">
        <f t="shared" si="1"/>
        <v>CoFe</v>
      </c>
      <c r="I27" s="9">
        <v>-1</v>
      </c>
    </row>
    <row r="28" spans="1:13" x14ac:dyDescent="0.25">
      <c r="A28" s="20" t="s">
        <v>30</v>
      </c>
      <c r="B28" s="20" t="s">
        <v>7</v>
      </c>
      <c r="C28" s="20" t="str">
        <f t="shared" si="0"/>
        <v>BBCo</v>
      </c>
      <c r="D28" s="20">
        <v>-24</v>
      </c>
      <c r="F28" s="9" t="s">
        <v>7</v>
      </c>
      <c r="G28" s="9" t="s">
        <v>33</v>
      </c>
      <c r="H28" s="9" t="str">
        <f t="shared" si="1"/>
        <v>CoGa</v>
      </c>
      <c r="I28" s="9">
        <v>-11</v>
      </c>
    </row>
    <row r="29" spans="1:13" x14ac:dyDescent="0.25">
      <c r="A29" s="20" t="s">
        <v>30</v>
      </c>
      <c r="B29" s="20" t="s">
        <v>31</v>
      </c>
      <c r="C29" s="20" t="str">
        <f t="shared" si="0"/>
        <v>BBCr</v>
      </c>
      <c r="D29" s="20">
        <v>-31</v>
      </c>
      <c r="F29" s="9" t="s">
        <v>7</v>
      </c>
      <c r="G29" s="9" t="s">
        <v>34</v>
      </c>
      <c r="H29" s="9" t="str">
        <f t="shared" si="1"/>
        <v>CoGe</v>
      </c>
      <c r="I29" s="9">
        <v>-21.5</v>
      </c>
    </row>
    <row r="30" spans="1:13" x14ac:dyDescent="0.25">
      <c r="A30" s="20" t="s">
        <v>30</v>
      </c>
      <c r="B30" s="20" t="s">
        <v>32</v>
      </c>
      <c r="C30" s="20" t="str">
        <f t="shared" si="0"/>
        <v>BBCu</v>
      </c>
      <c r="D30" s="20">
        <v>0</v>
      </c>
      <c r="F30" s="9" t="s">
        <v>7</v>
      </c>
      <c r="G30" s="9" t="s">
        <v>35</v>
      </c>
      <c r="H30" s="9" t="str">
        <f t="shared" si="1"/>
        <v>CoMn</v>
      </c>
      <c r="I30" s="9">
        <v>-5</v>
      </c>
    </row>
    <row r="31" spans="1:13" x14ac:dyDescent="0.25">
      <c r="A31" s="20" t="s">
        <v>30</v>
      </c>
      <c r="B31" s="20" t="s">
        <v>6</v>
      </c>
      <c r="C31" s="20" t="str">
        <f t="shared" si="0"/>
        <v>BBFe</v>
      </c>
      <c r="D31" s="20">
        <v>-26</v>
      </c>
      <c r="F31" s="9" t="s">
        <v>7</v>
      </c>
      <c r="G31" s="9" t="s">
        <v>36</v>
      </c>
      <c r="H31" s="9" t="str">
        <f t="shared" si="1"/>
        <v>CoMo</v>
      </c>
      <c r="I31" s="9">
        <v>-5</v>
      </c>
      <c r="M31" s="20"/>
    </row>
    <row r="32" spans="1:13" x14ac:dyDescent="0.25">
      <c r="A32" s="20" t="s">
        <v>30</v>
      </c>
      <c r="B32" s="20" t="s">
        <v>33</v>
      </c>
      <c r="C32" s="20" t="str">
        <f t="shared" si="0"/>
        <v>BBGa</v>
      </c>
      <c r="D32" s="20">
        <v>6</v>
      </c>
      <c r="F32" s="9" t="s">
        <v>7</v>
      </c>
      <c r="G32" s="9" t="s">
        <v>37</v>
      </c>
      <c r="H32" s="9" t="str">
        <f t="shared" si="1"/>
        <v>CoNb</v>
      </c>
      <c r="I32" s="9">
        <v>-25</v>
      </c>
      <c r="M32" s="20"/>
    </row>
    <row r="33" spans="1:13" x14ac:dyDescent="0.25">
      <c r="A33" s="20" t="s">
        <v>30</v>
      </c>
      <c r="B33" s="20" t="s">
        <v>34</v>
      </c>
      <c r="C33" s="20" t="str">
        <f t="shared" si="0"/>
        <v>BBGe</v>
      </c>
      <c r="D33" s="20">
        <v>-0.5</v>
      </c>
      <c r="F33" s="9" t="s">
        <v>7</v>
      </c>
      <c r="G33" s="9" t="s">
        <v>8</v>
      </c>
      <c r="H33" s="9" t="str">
        <f t="shared" si="1"/>
        <v>CoNi</v>
      </c>
      <c r="I33" s="9">
        <v>0</v>
      </c>
      <c r="M33" s="20"/>
    </row>
    <row r="34" spans="1:13" x14ac:dyDescent="0.25">
      <c r="A34" s="20" t="s">
        <v>30</v>
      </c>
      <c r="B34" s="20" t="s">
        <v>51</v>
      </c>
      <c r="C34" s="20" t="str">
        <f t="shared" si="0"/>
        <v>BBK</v>
      </c>
      <c r="D34" s="20">
        <v>27</v>
      </c>
      <c r="F34" s="9" t="s">
        <v>7</v>
      </c>
      <c r="G34" s="9" t="s">
        <v>52</v>
      </c>
      <c r="H34" s="9" t="str">
        <f t="shared" si="1"/>
        <v>CoPd</v>
      </c>
      <c r="I34" s="9">
        <v>-1</v>
      </c>
      <c r="M34" s="20"/>
    </row>
    <row r="35" spans="1:13" x14ac:dyDescent="0.25">
      <c r="A35" s="20" t="s">
        <v>30</v>
      </c>
      <c r="B35" s="20" t="s">
        <v>53</v>
      </c>
      <c r="C35" s="20" t="str">
        <f t="shared" si="0"/>
        <v>BBMg</v>
      </c>
      <c r="D35" s="20">
        <v>-4</v>
      </c>
      <c r="F35" s="9" t="s">
        <v>7</v>
      </c>
      <c r="G35" s="9" t="s">
        <v>38</v>
      </c>
      <c r="H35" s="9" t="str">
        <f t="shared" si="1"/>
        <v>CoRb</v>
      </c>
      <c r="I35" s="9">
        <v>57</v>
      </c>
      <c r="M35" s="20"/>
    </row>
    <row r="36" spans="1:13" x14ac:dyDescent="0.25">
      <c r="A36" s="20" t="s">
        <v>30</v>
      </c>
      <c r="B36" s="20" t="s">
        <v>35</v>
      </c>
      <c r="C36" s="20" t="str">
        <f t="shared" si="0"/>
        <v>BBMn</v>
      </c>
      <c r="D36" s="20">
        <v>-32</v>
      </c>
      <c r="F36" s="9" t="s">
        <v>7</v>
      </c>
      <c r="G36" s="9" t="s">
        <v>39</v>
      </c>
      <c r="H36" s="9" t="str">
        <f t="shared" si="1"/>
        <v>CoRh</v>
      </c>
      <c r="I36" s="9">
        <v>2</v>
      </c>
    </row>
    <row r="37" spans="1:13" x14ac:dyDescent="0.25">
      <c r="A37" s="20" t="s">
        <v>30</v>
      </c>
      <c r="B37" s="20" t="s">
        <v>36</v>
      </c>
      <c r="C37" s="20" t="str">
        <f t="shared" si="0"/>
        <v>BBMo</v>
      </c>
      <c r="D37" s="20">
        <v>-34</v>
      </c>
      <c r="F37" s="9" t="s">
        <v>7</v>
      </c>
      <c r="G37" s="9" t="s">
        <v>40</v>
      </c>
      <c r="H37" s="9" t="str">
        <f t="shared" si="1"/>
        <v>CoRu</v>
      </c>
      <c r="I37" s="9">
        <v>-1</v>
      </c>
    </row>
    <row r="38" spans="1:13" x14ac:dyDescent="0.25">
      <c r="A38" s="20" t="s">
        <v>30</v>
      </c>
      <c r="B38" s="20" t="s">
        <v>54</v>
      </c>
      <c r="C38" s="20" t="str">
        <f t="shared" si="0"/>
        <v>BBN</v>
      </c>
      <c r="D38" s="20">
        <v>-28</v>
      </c>
      <c r="F38" s="9" t="s">
        <v>7</v>
      </c>
      <c r="G38" s="9" t="s">
        <v>55</v>
      </c>
      <c r="H38" s="9" t="str">
        <f t="shared" si="1"/>
        <v>CoSn</v>
      </c>
      <c r="I38" s="9">
        <v>0</v>
      </c>
    </row>
    <row r="39" spans="1:13" x14ac:dyDescent="0.25">
      <c r="A39" s="20" t="s">
        <v>30</v>
      </c>
      <c r="B39" s="20" t="s">
        <v>56</v>
      </c>
      <c r="C39" s="20" t="str">
        <f t="shared" si="0"/>
        <v>BBNa</v>
      </c>
      <c r="D39" s="20">
        <v>18</v>
      </c>
      <c r="F39" s="9" t="s">
        <v>7</v>
      </c>
      <c r="G39" s="9" t="s">
        <v>41</v>
      </c>
      <c r="H39" s="9" t="str">
        <f t="shared" si="1"/>
        <v>CoSr</v>
      </c>
      <c r="I39" s="9">
        <v>10</v>
      </c>
    </row>
    <row r="40" spans="1:13" x14ac:dyDescent="0.25">
      <c r="A40" s="20" t="s">
        <v>30</v>
      </c>
      <c r="B40" s="20" t="s">
        <v>37</v>
      </c>
      <c r="C40" s="20" t="str">
        <f t="shared" si="0"/>
        <v>BBNb</v>
      </c>
      <c r="D40" s="20">
        <v>-54</v>
      </c>
      <c r="F40" s="9" t="s">
        <v>7</v>
      </c>
      <c r="G40" s="9" t="s">
        <v>42</v>
      </c>
      <c r="H40" s="9" t="str">
        <f t="shared" si="1"/>
        <v>CoTc</v>
      </c>
      <c r="I40" s="9">
        <v>0</v>
      </c>
    </row>
    <row r="41" spans="1:13" x14ac:dyDescent="0.25">
      <c r="A41" s="20" t="s">
        <v>30</v>
      </c>
      <c r="B41" s="20" t="s">
        <v>8</v>
      </c>
      <c r="C41" s="20" t="str">
        <f t="shared" si="0"/>
        <v>BBNi</v>
      </c>
      <c r="D41" s="20">
        <v>-24</v>
      </c>
      <c r="F41" s="9" t="s">
        <v>7</v>
      </c>
      <c r="G41" s="9" t="s">
        <v>27</v>
      </c>
      <c r="H41" s="9" t="str">
        <f t="shared" si="1"/>
        <v>CoTi</v>
      </c>
      <c r="I41" s="9">
        <v>-28</v>
      </c>
    </row>
    <row r="42" spans="1:13" x14ac:dyDescent="0.25">
      <c r="A42" s="20" t="s">
        <v>30</v>
      </c>
      <c r="B42" s="20" t="s">
        <v>57</v>
      </c>
      <c r="C42" s="20" t="str">
        <f t="shared" si="0"/>
        <v>BBP</v>
      </c>
      <c r="D42" s="20">
        <v>0.5</v>
      </c>
      <c r="F42" s="9" t="s">
        <v>7</v>
      </c>
      <c r="G42" s="9" t="s">
        <v>44</v>
      </c>
      <c r="H42" s="9" t="str">
        <f t="shared" si="1"/>
        <v>CoV</v>
      </c>
      <c r="I42" s="9">
        <v>-14</v>
      </c>
    </row>
    <row r="43" spans="1:13" x14ac:dyDescent="0.25">
      <c r="A43" s="20" t="s">
        <v>30</v>
      </c>
      <c r="B43" s="20" t="s">
        <v>38</v>
      </c>
      <c r="C43" s="20" t="str">
        <f t="shared" si="0"/>
        <v>BBRb</v>
      </c>
      <c r="D43" s="20">
        <v>28</v>
      </c>
      <c r="F43" s="9" t="s">
        <v>7</v>
      </c>
      <c r="G43" s="9" t="s">
        <v>58</v>
      </c>
      <c r="H43" s="9" t="str">
        <f t="shared" si="1"/>
        <v>CoY</v>
      </c>
      <c r="I43" s="9">
        <v>-22</v>
      </c>
    </row>
    <row r="44" spans="1:13" x14ac:dyDescent="0.25">
      <c r="A44" s="20" t="s">
        <v>30</v>
      </c>
      <c r="B44" s="20" t="s">
        <v>39</v>
      </c>
      <c r="C44" s="20" t="str">
        <f t="shared" si="0"/>
        <v>BBRh</v>
      </c>
      <c r="D44" s="20">
        <v>-25</v>
      </c>
      <c r="F44" s="9" t="s">
        <v>7</v>
      </c>
      <c r="G44" s="9" t="s">
        <v>46</v>
      </c>
      <c r="H44" s="9" t="str">
        <f t="shared" si="1"/>
        <v>CoZn</v>
      </c>
      <c r="I44" s="9">
        <v>-5</v>
      </c>
    </row>
    <row r="45" spans="1:13" x14ac:dyDescent="0.25">
      <c r="A45" s="20" t="s">
        <v>30</v>
      </c>
      <c r="B45" s="20" t="s">
        <v>40</v>
      </c>
      <c r="C45" s="20" t="str">
        <f t="shared" si="0"/>
        <v>BBRu</v>
      </c>
      <c r="D45" s="20">
        <v>-24</v>
      </c>
      <c r="F45" s="9" t="s">
        <v>7</v>
      </c>
      <c r="G45" s="9" t="s">
        <v>47</v>
      </c>
      <c r="H45" s="9" t="str">
        <f t="shared" si="1"/>
        <v>CoZr</v>
      </c>
      <c r="I45" s="9">
        <v>-41</v>
      </c>
    </row>
    <row r="46" spans="1:13" x14ac:dyDescent="0.25">
      <c r="A46" s="20" t="s">
        <v>30</v>
      </c>
      <c r="B46" s="20" t="s">
        <v>59</v>
      </c>
      <c r="C46" s="20" t="str">
        <f t="shared" si="0"/>
        <v>BBSc</v>
      </c>
      <c r="D46" s="20">
        <v>-55</v>
      </c>
      <c r="F46" s="9" t="s">
        <v>31</v>
      </c>
      <c r="G46" s="9" t="s">
        <v>29</v>
      </c>
      <c r="H46" s="9" t="str">
        <f t="shared" si="1"/>
        <v>CrAs</v>
      </c>
      <c r="I46" s="9">
        <v>-19</v>
      </c>
    </row>
    <row r="47" spans="1:13" x14ac:dyDescent="0.25">
      <c r="A47" s="20" t="s">
        <v>30</v>
      </c>
      <c r="B47" s="20" t="s">
        <v>10</v>
      </c>
      <c r="C47" s="20" t="str">
        <f t="shared" si="0"/>
        <v>BBSi</v>
      </c>
      <c r="D47" s="20">
        <v>-14</v>
      </c>
      <c r="F47" s="9" t="s">
        <v>31</v>
      </c>
      <c r="G47" s="9" t="s">
        <v>7</v>
      </c>
      <c r="H47" s="9" t="str">
        <f t="shared" si="1"/>
        <v>CrCo</v>
      </c>
      <c r="I47" s="9">
        <v>-4</v>
      </c>
    </row>
    <row r="48" spans="1:13" x14ac:dyDescent="0.25">
      <c r="A48" s="20" t="s">
        <v>30</v>
      </c>
      <c r="B48" s="20" t="s">
        <v>41</v>
      </c>
      <c r="C48" s="20" t="str">
        <f t="shared" si="0"/>
        <v>BBSr</v>
      </c>
      <c r="D48" s="20">
        <v>-18</v>
      </c>
      <c r="F48" s="9" t="s">
        <v>31</v>
      </c>
      <c r="G48" s="9" t="s">
        <v>32</v>
      </c>
      <c r="H48" s="9" t="str">
        <f t="shared" si="1"/>
        <v>CrCu</v>
      </c>
      <c r="I48" s="9">
        <v>12</v>
      </c>
    </row>
    <row r="49" spans="1:9" x14ac:dyDescent="0.25">
      <c r="A49" s="20" t="s">
        <v>30</v>
      </c>
      <c r="B49" s="20" t="s">
        <v>42</v>
      </c>
      <c r="C49" s="20" t="str">
        <f t="shared" si="0"/>
        <v>BBTc</v>
      </c>
      <c r="D49" s="20">
        <v>-25</v>
      </c>
      <c r="F49" s="9" t="s">
        <v>31</v>
      </c>
      <c r="G49" s="9" t="s">
        <v>6</v>
      </c>
      <c r="H49" s="9" t="str">
        <f t="shared" si="1"/>
        <v>CrFe</v>
      </c>
      <c r="I49" s="9">
        <v>-1</v>
      </c>
    </row>
    <row r="50" spans="1:9" x14ac:dyDescent="0.25">
      <c r="A50" s="20" t="s">
        <v>30</v>
      </c>
      <c r="B50" s="20" t="s">
        <v>27</v>
      </c>
      <c r="C50" s="20" t="str">
        <f t="shared" si="0"/>
        <v>BBTi</v>
      </c>
      <c r="D50" s="20">
        <v>-58</v>
      </c>
      <c r="F50" s="9" t="s">
        <v>31</v>
      </c>
      <c r="G50" s="9" t="s">
        <v>33</v>
      </c>
      <c r="H50" s="9" t="str">
        <f t="shared" si="1"/>
        <v>CrGa</v>
      </c>
      <c r="I50" s="9">
        <v>-1</v>
      </c>
    </row>
    <row r="51" spans="1:9" x14ac:dyDescent="0.25">
      <c r="A51" s="20" t="s">
        <v>30</v>
      </c>
      <c r="B51" s="20" t="s">
        <v>43</v>
      </c>
      <c r="C51" s="20" t="str">
        <f t="shared" si="0"/>
        <v>BBVv</v>
      </c>
      <c r="D51" s="20">
        <v>-42</v>
      </c>
      <c r="F51" s="9" t="s">
        <v>31</v>
      </c>
      <c r="G51" s="9" t="s">
        <v>34</v>
      </c>
      <c r="H51" s="9" t="str">
        <f t="shared" si="1"/>
        <v>CrGe</v>
      </c>
      <c r="I51" s="9">
        <v>-18.5</v>
      </c>
    </row>
    <row r="52" spans="1:9" x14ac:dyDescent="0.25">
      <c r="A52" s="20" t="s">
        <v>30</v>
      </c>
      <c r="B52" s="20" t="s">
        <v>45</v>
      </c>
      <c r="C52" s="20" t="str">
        <f t="shared" si="0"/>
        <v>BBy</v>
      </c>
      <c r="D52" s="20">
        <v>-50</v>
      </c>
      <c r="F52" s="9" t="s">
        <v>31</v>
      </c>
      <c r="G52" s="9" t="s">
        <v>35</v>
      </c>
      <c r="H52" s="9" t="str">
        <f t="shared" si="1"/>
        <v>CrMn</v>
      </c>
      <c r="I52" s="9">
        <v>2</v>
      </c>
    </row>
    <row r="53" spans="1:9" x14ac:dyDescent="0.25">
      <c r="A53" s="20" t="s">
        <v>30</v>
      </c>
      <c r="B53" s="20" t="s">
        <v>46</v>
      </c>
      <c r="C53" s="20" t="str">
        <f t="shared" si="0"/>
        <v>BBZn</v>
      </c>
      <c r="D53" s="20">
        <v>4</v>
      </c>
      <c r="F53" s="9" t="s">
        <v>31</v>
      </c>
      <c r="G53" s="9" t="s">
        <v>36</v>
      </c>
      <c r="H53" s="9" t="str">
        <f t="shared" si="1"/>
        <v>CrMo</v>
      </c>
      <c r="I53" s="9">
        <v>0</v>
      </c>
    </row>
    <row r="54" spans="1:9" x14ac:dyDescent="0.25">
      <c r="A54" s="20" t="s">
        <v>30</v>
      </c>
      <c r="B54" s="20" t="s">
        <v>47</v>
      </c>
      <c r="C54" s="20" t="str">
        <f t="shared" si="0"/>
        <v>BBZr</v>
      </c>
      <c r="D54" s="20">
        <v>-71</v>
      </c>
      <c r="F54" s="9" t="s">
        <v>31</v>
      </c>
      <c r="G54" s="9" t="s">
        <v>37</v>
      </c>
      <c r="H54" s="9" t="str">
        <f t="shared" si="1"/>
        <v>CrNb</v>
      </c>
      <c r="I54" s="9">
        <v>-7</v>
      </c>
    </row>
    <row r="55" spans="1:9" x14ac:dyDescent="0.25">
      <c r="A55" s="9" t="s">
        <v>7</v>
      </c>
      <c r="B55" s="9" t="s">
        <v>29</v>
      </c>
      <c r="C55" s="9" t="str">
        <f t="shared" si="0"/>
        <v>CoAs</v>
      </c>
      <c r="D55" s="9">
        <v>-18</v>
      </c>
      <c r="F55" s="9" t="s">
        <v>31</v>
      </c>
      <c r="G55" s="9" t="s">
        <v>8</v>
      </c>
      <c r="H55" s="9" t="str">
        <f t="shared" si="1"/>
        <v>CrNi</v>
      </c>
      <c r="I55" s="9">
        <v>-7</v>
      </c>
    </row>
    <row r="56" spans="1:9" x14ac:dyDescent="0.25">
      <c r="A56" s="20" t="s">
        <v>7</v>
      </c>
      <c r="B56" s="20" t="s">
        <v>30</v>
      </c>
      <c r="C56" s="20" t="str">
        <f t="shared" si="0"/>
        <v>CoBB</v>
      </c>
      <c r="D56" s="20">
        <v>-24</v>
      </c>
      <c r="F56" s="9" t="s">
        <v>31</v>
      </c>
      <c r="G56" s="9" t="s">
        <v>52</v>
      </c>
      <c r="H56" s="9" t="str">
        <f t="shared" si="1"/>
        <v>CrPd</v>
      </c>
      <c r="I56" s="9">
        <v>-15</v>
      </c>
    </row>
    <row r="57" spans="1:9" x14ac:dyDescent="0.25">
      <c r="A57" s="9" t="s">
        <v>7</v>
      </c>
      <c r="B57" s="9" t="s">
        <v>31</v>
      </c>
      <c r="C57" s="9" t="str">
        <f t="shared" si="0"/>
        <v>CoCr</v>
      </c>
      <c r="D57" s="9">
        <v>-4</v>
      </c>
      <c r="F57" s="9" t="s">
        <v>31</v>
      </c>
      <c r="G57" s="9" t="s">
        <v>38</v>
      </c>
      <c r="H57" s="9" t="str">
        <f t="shared" si="1"/>
        <v>CrRb</v>
      </c>
      <c r="I57" s="9">
        <v>94</v>
      </c>
    </row>
    <row r="58" spans="1:9" x14ac:dyDescent="0.25">
      <c r="A58" s="9" t="s">
        <v>7</v>
      </c>
      <c r="B58" s="9" t="s">
        <v>32</v>
      </c>
      <c r="C58" s="9" t="str">
        <f t="shared" si="0"/>
        <v>CoCu</v>
      </c>
      <c r="D58" s="9">
        <v>6</v>
      </c>
      <c r="F58" s="9" t="s">
        <v>31</v>
      </c>
      <c r="G58" s="9" t="s">
        <v>39</v>
      </c>
      <c r="H58" s="9" t="str">
        <f t="shared" si="1"/>
        <v>CrRh</v>
      </c>
      <c r="I58" s="9">
        <v>-13</v>
      </c>
    </row>
    <row r="59" spans="1:9" x14ac:dyDescent="0.25">
      <c r="A59" s="9" t="s">
        <v>7</v>
      </c>
      <c r="B59" s="9" t="s">
        <v>6</v>
      </c>
      <c r="C59" s="9" t="str">
        <f t="shared" si="0"/>
        <v>CoFe</v>
      </c>
      <c r="D59" s="9">
        <v>-1</v>
      </c>
      <c r="F59" s="9" t="s">
        <v>31</v>
      </c>
      <c r="G59" s="9" t="s">
        <v>40</v>
      </c>
      <c r="H59" s="9" t="str">
        <f t="shared" si="1"/>
        <v>CrRu</v>
      </c>
      <c r="I59" s="9">
        <v>-12</v>
      </c>
    </row>
    <row r="60" spans="1:9" x14ac:dyDescent="0.25">
      <c r="A60" s="9" t="s">
        <v>7</v>
      </c>
      <c r="B60" s="9" t="s">
        <v>33</v>
      </c>
      <c r="C60" s="9" t="str">
        <f t="shared" si="0"/>
        <v>CoGa</v>
      </c>
      <c r="D60" s="9">
        <v>-11</v>
      </c>
      <c r="F60" s="9" t="s">
        <v>31</v>
      </c>
      <c r="G60" s="9" t="s">
        <v>55</v>
      </c>
      <c r="H60" s="9" t="str">
        <f t="shared" si="1"/>
        <v>CrSn</v>
      </c>
      <c r="I60" s="9">
        <v>10</v>
      </c>
    </row>
    <row r="61" spans="1:9" x14ac:dyDescent="0.25">
      <c r="A61" s="9" t="s">
        <v>7</v>
      </c>
      <c r="B61" s="9" t="s">
        <v>34</v>
      </c>
      <c r="C61" s="9" t="str">
        <f t="shared" si="0"/>
        <v>CoGe</v>
      </c>
      <c r="D61" s="9">
        <v>-21.5</v>
      </c>
      <c r="F61" s="9" t="s">
        <v>31</v>
      </c>
      <c r="G61" s="9" t="s">
        <v>41</v>
      </c>
      <c r="H61" s="9" t="str">
        <f t="shared" si="1"/>
        <v>CrSr</v>
      </c>
      <c r="I61" s="9">
        <v>47</v>
      </c>
    </row>
    <row r="62" spans="1:9" x14ac:dyDescent="0.25">
      <c r="A62" s="9" t="s">
        <v>7</v>
      </c>
      <c r="B62" s="9" t="s">
        <v>35</v>
      </c>
      <c r="C62" s="9" t="str">
        <f t="shared" si="0"/>
        <v>CoMn</v>
      </c>
      <c r="D62" s="9">
        <v>-5</v>
      </c>
      <c r="F62" s="9" t="s">
        <v>31</v>
      </c>
      <c r="G62" s="9" t="s">
        <v>42</v>
      </c>
      <c r="H62" s="9" t="str">
        <f t="shared" si="1"/>
        <v>CrTc</v>
      </c>
      <c r="I62" s="9">
        <v>-9</v>
      </c>
    </row>
    <row r="63" spans="1:9" x14ac:dyDescent="0.25">
      <c r="A63" s="9" t="s">
        <v>7</v>
      </c>
      <c r="B63" s="9" t="s">
        <v>36</v>
      </c>
      <c r="C63" s="9" t="str">
        <f t="shared" si="0"/>
        <v>CoMo</v>
      </c>
      <c r="D63" s="9">
        <v>-5</v>
      </c>
      <c r="F63" s="9" t="s">
        <v>31</v>
      </c>
      <c r="G63" s="9" t="s">
        <v>27</v>
      </c>
      <c r="H63" s="9" t="str">
        <f t="shared" si="1"/>
        <v>CrTi</v>
      </c>
      <c r="I63" s="9">
        <v>-7</v>
      </c>
    </row>
    <row r="64" spans="1:9" x14ac:dyDescent="0.25">
      <c r="A64" s="9" t="s">
        <v>7</v>
      </c>
      <c r="B64" s="9" t="s">
        <v>37</v>
      </c>
      <c r="C64" s="9" t="str">
        <f t="shared" si="0"/>
        <v>CoNb</v>
      </c>
      <c r="D64" s="9">
        <v>-25</v>
      </c>
      <c r="F64" s="9" t="s">
        <v>31</v>
      </c>
      <c r="G64" s="9" t="s">
        <v>44</v>
      </c>
      <c r="H64" s="9" t="str">
        <f t="shared" si="1"/>
        <v>CrV</v>
      </c>
      <c r="I64" s="9">
        <v>-2</v>
      </c>
    </row>
    <row r="65" spans="1:9" x14ac:dyDescent="0.25">
      <c r="A65" s="9" t="s">
        <v>7</v>
      </c>
      <c r="B65" s="9" t="s">
        <v>8</v>
      </c>
      <c r="C65" s="9" t="str">
        <f t="shared" ref="C65:C128" si="2">A65&amp;B65</f>
        <v>CoNi</v>
      </c>
      <c r="D65" s="9">
        <v>0</v>
      </c>
      <c r="F65" s="9" t="s">
        <v>31</v>
      </c>
      <c r="G65" s="9" t="s">
        <v>58</v>
      </c>
      <c r="H65" s="9" t="str">
        <f t="shared" si="1"/>
        <v>CrY</v>
      </c>
      <c r="I65" s="9">
        <v>11</v>
      </c>
    </row>
    <row r="66" spans="1:9" x14ac:dyDescent="0.25">
      <c r="A66" s="9" t="s">
        <v>7</v>
      </c>
      <c r="B66" s="9" t="s">
        <v>52</v>
      </c>
      <c r="C66" s="9" t="str">
        <f t="shared" si="2"/>
        <v>CoPd</v>
      </c>
      <c r="D66" s="9">
        <v>-1</v>
      </c>
      <c r="F66" s="9" t="s">
        <v>31</v>
      </c>
      <c r="G66" s="9" t="s">
        <v>46</v>
      </c>
      <c r="H66" s="9" t="str">
        <f t="shared" si="1"/>
        <v>CrZn</v>
      </c>
      <c r="I66" s="9">
        <v>5</v>
      </c>
    </row>
    <row r="67" spans="1:9" x14ac:dyDescent="0.25">
      <c r="A67" s="9" t="s">
        <v>7</v>
      </c>
      <c r="B67" s="9" t="s">
        <v>38</v>
      </c>
      <c r="C67" s="9" t="str">
        <f t="shared" si="2"/>
        <v>CoRb</v>
      </c>
      <c r="D67" s="9">
        <v>57</v>
      </c>
      <c r="F67" s="9" t="s">
        <v>31</v>
      </c>
      <c r="G67" s="9" t="s">
        <v>47</v>
      </c>
      <c r="H67" s="9" t="str">
        <f t="shared" ref="H67:H111" si="3">F67&amp;G67</f>
        <v>CrZr</v>
      </c>
      <c r="I67" s="9">
        <v>-12</v>
      </c>
    </row>
    <row r="68" spans="1:9" x14ac:dyDescent="0.25">
      <c r="A68" s="9" t="s">
        <v>7</v>
      </c>
      <c r="B68" s="9" t="s">
        <v>39</v>
      </c>
      <c r="C68" s="9" t="str">
        <f t="shared" si="2"/>
        <v>CoRh</v>
      </c>
      <c r="D68" s="9">
        <v>2</v>
      </c>
      <c r="F68" s="9" t="s">
        <v>6</v>
      </c>
      <c r="G68" s="9" t="s">
        <v>29</v>
      </c>
      <c r="H68" s="9" t="str">
        <f t="shared" si="3"/>
        <v>FeAs</v>
      </c>
      <c r="I68" s="9">
        <v>-14</v>
      </c>
    </row>
    <row r="69" spans="1:9" x14ac:dyDescent="0.25">
      <c r="A69" s="9" t="s">
        <v>7</v>
      </c>
      <c r="B69" s="9" t="s">
        <v>40</v>
      </c>
      <c r="C69" s="9" t="str">
        <f t="shared" si="2"/>
        <v>CoRu</v>
      </c>
      <c r="D69" s="9">
        <v>-1</v>
      </c>
      <c r="F69" s="9" t="s">
        <v>6</v>
      </c>
      <c r="G69" s="9" t="s">
        <v>7</v>
      </c>
      <c r="H69" s="9" t="str">
        <f t="shared" si="3"/>
        <v>FeCo</v>
      </c>
      <c r="I69" s="9">
        <v>-1</v>
      </c>
    </row>
    <row r="70" spans="1:9" x14ac:dyDescent="0.25">
      <c r="A70" s="9" t="s">
        <v>7</v>
      </c>
      <c r="B70" s="9" t="s">
        <v>55</v>
      </c>
      <c r="C70" s="9" t="str">
        <f t="shared" si="2"/>
        <v>CoSn</v>
      </c>
      <c r="D70" s="9">
        <v>0</v>
      </c>
      <c r="F70" s="9" t="s">
        <v>6</v>
      </c>
      <c r="G70" s="9" t="s">
        <v>31</v>
      </c>
      <c r="H70" s="9" t="str">
        <f t="shared" si="3"/>
        <v>FeCr</v>
      </c>
      <c r="I70" s="9">
        <v>-1</v>
      </c>
    </row>
    <row r="71" spans="1:9" x14ac:dyDescent="0.25">
      <c r="A71" s="9" t="s">
        <v>7</v>
      </c>
      <c r="B71" s="9" t="s">
        <v>41</v>
      </c>
      <c r="C71" s="9" t="str">
        <f t="shared" si="2"/>
        <v>CoSr</v>
      </c>
      <c r="D71" s="9">
        <v>10</v>
      </c>
      <c r="F71" s="9" t="s">
        <v>6</v>
      </c>
      <c r="G71" s="9" t="s">
        <v>32</v>
      </c>
      <c r="H71" s="9" t="str">
        <f t="shared" si="3"/>
        <v>FeCu</v>
      </c>
      <c r="I71" s="9">
        <v>13</v>
      </c>
    </row>
    <row r="72" spans="1:9" x14ac:dyDescent="0.25">
      <c r="A72" s="9" t="s">
        <v>7</v>
      </c>
      <c r="B72" s="9" t="s">
        <v>42</v>
      </c>
      <c r="C72" s="9" t="str">
        <f t="shared" si="2"/>
        <v>CoTc</v>
      </c>
      <c r="D72" s="9">
        <v>0</v>
      </c>
      <c r="F72" s="9" t="s">
        <v>6</v>
      </c>
      <c r="G72" s="9" t="s">
        <v>33</v>
      </c>
      <c r="H72" s="9" t="str">
        <f t="shared" si="3"/>
        <v>FeGa</v>
      </c>
      <c r="I72" s="9">
        <v>-2</v>
      </c>
    </row>
    <row r="73" spans="1:9" x14ac:dyDescent="0.25">
      <c r="A73" s="9" t="s">
        <v>7</v>
      </c>
      <c r="B73" s="9" t="s">
        <v>27</v>
      </c>
      <c r="C73" s="9" t="str">
        <f t="shared" si="2"/>
        <v>CoTi</v>
      </c>
      <c r="D73" s="9">
        <v>-28</v>
      </c>
      <c r="F73" s="9" t="s">
        <v>6</v>
      </c>
      <c r="G73" s="9" t="s">
        <v>34</v>
      </c>
      <c r="H73" s="9" t="str">
        <f t="shared" si="3"/>
        <v>FeGe</v>
      </c>
      <c r="I73" s="9">
        <v>-15.5</v>
      </c>
    </row>
    <row r="74" spans="1:9" x14ac:dyDescent="0.25">
      <c r="A74" s="9" t="s">
        <v>7</v>
      </c>
      <c r="B74" s="9" t="s">
        <v>43</v>
      </c>
      <c r="C74" s="9" t="str">
        <f t="shared" si="2"/>
        <v>CoVv</v>
      </c>
      <c r="D74" s="9">
        <v>-14</v>
      </c>
      <c r="F74" s="9" t="s">
        <v>6</v>
      </c>
      <c r="G74" s="9" t="s">
        <v>35</v>
      </c>
      <c r="H74" s="9" t="str">
        <f t="shared" si="3"/>
        <v>FeMn</v>
      </c>
      <c r="I74" s="9">
        <v>0</v>
      </c>
    </row>
    <row r="75" spans="1:9" x14ac:dyDescent="0.25">
      <c r="A75" s="9" t="s">
        <v>7</v>
      </c>
      <c r="B75" s="9" t="s">
        <v>58</v>
      </c>
      <c r="C75" s="9" t="str">
        <f t="shared" si="2"/>
        <v>CoY</v>
      </c>
      <c r="D75" s="9">
        <v>-22</v>
      </c>
      <c r="F75" s="9" t="s">
        <v>6</v>
      </c>
      <c r="G75" s="9" t="s">
        <v>36</v>
      </c>
      <c r="H75" s="9" t="str">
        <f t="shared" si="3"/>
        <v>FeMo</v>
      </c>
      <c r="I75" s="9">
        <v>-2</v>
      </c>
    </row>
    <row r="76" spans="1:9" x14ac:dyDescent="0.25">
      <c r="A76" s="9" t="s">
        <v>7</v>
      </c>
      <c r="B76" s="9" t="s">
        <v>46</v>
      </c>
      <c r="C76" s="9" t="str">
        <f t="shared" si="2"/>
        <v>CoZn</v>
      </c>
      <c r="D76" s="9">
        <v>-5</v>
      </c>
      <c r="F76" s="9" t="s">
        <v>6</v>
      </c>
      <c r="G76" s="9" t="s">
        <v>37</v>
      </c>
      <c r="H76" s="9" t="str">
        <f t="shared" si="3"/>
        <v>FeNb</v>
      </c>
      <c r="I76" s="9">
        <v>-16</v>
      </c>
    </row>
    <row r="77" spans="1:9" x14ac:dyDescent="0.25">
      <c r="A77" s="9" t="s">
        <v>7</v>
      </c>
      <c r="B77" s="9" t="s">
        <v>47</v>
      </c>
      <c r="C77" s="9" t="str">
        <f t="shared" si="2"/>
        <v>CoZr</v>
      </c>
      <c r="D77" s="9">
        <v>-41</v>
      </c>
      <c r="F77" s="9" t="s">
        <v>6</v>
      </c>
      <c r="G77" s="9" t="s">
        <v>8</v>
      </c>
      <c r="H77" s="9" t="str">
        <f t="shared" si="3"/>
        <v>FeNi</v>
      </c>
      <c r="I77" s="9">
        <v>-2</v>
      </c>
    </row>
    <row r="78" spans="1:9" x14ac:dyDescent="0.25">
      <c r="A78" s="9" t="s">
        <v>31</v>
      </c>
      <c r="B78" s="9" t="s">
        <v>29</v>
      </c>
      <c r="C78" s="9" t="str">
        <f t="shared" si="2"/>
        <v>CrAs</v>
      </c>
      <c r="D78" s="9">
        <v>-19</v>
      </c>
      <c r="F78" s="9" t="s">
        <v>6</v>
      </c>
      <c r="G78" s="9" t="s">
        <v>52</v>
      </c>
      <c r="H78" s="9" t="str">
        <f t="shared" si="3"/>
        <v>FePd</v>
      </c>
      <c r="I78" s="9">
        <v>-4</v>
      </c>
    </row>
    <row r="79" spans="1:9" x14ac:dyDescent="0.25">
      <c r="A79" s="9" t="s">
        <v>31</v>
      </c>
      <c r="B79" s="9" t="s">
        <v>7</v>
      </c>
      <c r="C79" s="9" t="str">
        <f t="shared" si="2"/>
        <v>CrCo</v>
      </c>
      <c r="D79" s="9">
        <v>-4</v>
      </c>
      <c r="F79" s="9" t="s">
        <v>6</v>
      </c>
      <c r="G79" s="9" t="s">
        <v>38</v>
      </c>
      <c r="H79" s="9" t="str">
        <f t="shared" si="3"/>
        <v>FeRb</v>
      </c>
      <c r="I79" s="9">
        <v>83</v>
      </c>
    </row>
    <row r="80" spans="1:9" x14ac:dyDescent="0.25">
      <c r="A80" s="9" t="s">
        <v>31</v>
      </c>
      <c r="B80" s="9" t="s">
        <v>32</v>
      </c>
      <c r="C80" s="9" t="str">
        <f t="shared" si="2"/>
        <v>CrCu</v>
      </c>
      <c r="D80" s="9">
        <v>12</v>
      </c>
      <c r="F80" s="9" t="s">
        <v>6</v>
      </c>
      <c r="G80" s="9" t="s">
        <v>39</v>
      </c>
      <c r="H80" s="9" t="str">
        <f t="shared" si="3"/>
        <v>FeRh</v>
      </c>
      <c r="I80" s="9">
        <v>-5</v>
      </c>
    </row>
    <row r="81" spans="1:9" x14ac:dyDescent="0.25">
      <c r="A81" s="9" t="s">
        <v>31</v>
      </c>
      <c r="B81" s="9" t="s">
        <v>6</v>
      </c>
      <c r="C81" s="9" t="str">
        <f t="shared" si="2"/>
        <v>CrFe</v>
      </c>
      <c r="D81" s="9">
        <v>-1</v>
      </c>
      <c r="F81" s="9" t="s">
        <v>6</v>
      </c>
      <c r="G81" s="9" t="s">
        <v>40</v>
      </c>
      <c r="H81" s="9" t="str">
        <f t="shared" si="3"/>
        <v>FeRu</v>
      </c>
      <c r="I81" s="9">
        <v>-5</v>
      </c>
    </row>
    <row r="82" spans="1:9" x14ac:dyDescent="0.25">
      <c r="A82" s="9" t="s">
        <v>31</v>
      </c>
      <c r="B82" s="9" t="s">
        <v>33</v>
      </c>
      <c r="C82" s="9" t="str">
        <f t="shared" si="2"/>
        <v>CrGa</v>
      </c>
      <c r="D82" s="9">
        <v>-1</v>
      </c>
      <c r="F82" s="9" t="s">
        <v>6</v>
      </c>
      <c r="G82" s="9" t="s">
        <v>55</v>
      </c>
      <c r="H82" s="9" t="str">
        <f t="shared" si="3"/>
        <v>FeSn</v>
      </c>
      <c r="I82" s="9">
        <v>11</v>
      </c>
    </row>
    <row r="83" spans="1:9" x14ac:dyDescent="0.25">
      <c r="A83" s="9" t="s">
        <v>31</v>
      </c>
      <c r="B83" s="9" t="s">
        <v>34</v>
      </c>
      <c r="C83" s="9" t="str">
        <f t="shared" si="2"/>
        <v>CrGe</v>
      </c>
      <c r="D83" s="9">
        <v>-18.5</v>
      </c>
      <c r="F83" s="9" t="s">
        <v>6</v>
      </c>
      <c r="G83" s="9" t="s">
        <v>41</v>
      </c>
      <c r="H83" s="9" t="str">
        <f t="shared" si="3"/>
        <v>FeSr</v>
      </c>
      <c r="I83" s="9">
        <v>34</v>
      </c>
    </row>
    <row r="84" spans="1:9" x14ac:dyDescent="0.25">
      <c r="A84" s="9" t="s">
        <v>31</v>
      </c>
      <c r="B84" s="9" t="s">
        <v>35</v>
      </c>
      <c r="C84" s="9" t="str">
        <f t="shared" si="2"/>
        <v>CrMn</v>
      </c>
      <c r="D84" s="9">
        <v>2</v>
      </c>
      <c r="F84" s="9" t="s">
        <v>6</v>
      </c>
      <c r="G84" s="9" t="s">
        <v>42</v>
      </c>
      <c r="H84" s="9" t="str">
        <f t="shared" si="3"/>
        <v>FeTc</v>
      </c>
      <c r="I84" s="9">
        <v>-3</v>
      </c>
    </row>
    <row r="85" spans="1:9" x14ac:dyDescent="0.25">
      <c r="A85" s="9" t="s">
        <v>31</v>
      </c>
      <c r="B85" s="9" t="s">
        <v>36</v>
      </c>
      <c r="C85" s="9" t="str">
        <f t="shared" si="2"/>
        <v>CrMo</v>
      </c>
      <c r="D85" s="9">
        <v>0</v>
      </c>
      <c r="F85" s="9" t="s">
        <v>6</v>
      </c>
      <c r="G85" s="9" t="s">
        <v>27</v>
      </c>
      <c r="H85" s="9" t="str">
        <f t="shared" si="3"/>
        <v>FeTi</v>
      </c>
      <c r="I85" s="9">
        <v>17</v>
      </c>
    </row>
    <row r="86" spans="1:9" x14ac:dyDescent="0.25">
      <c r="A86" s="9" t="s">
        <v>31</v>
      </c>
      <c r="B86" s="9" t="s">
        <v>37</v>
      </c>
      <c r="C86" s="9" t="str">
        <f t="shared" si="2"/>
        <v>CrNb</v>
      </c>
      <c r="D86" s="9">
        <v>-7</v>
      </c>
      <c r="F86" s="9" t="s">
        <v>6</v>
      </c>
      <c r="G86" s="9" t="s">
        <v>44</v>
      </c>
      <c r="H86" s="9" t="str">
        <f t="shared" si="3"/>
        <v>FeV</v>
      </c>
      <c r="I86" s="9">
        <v>-7</v>
      </c>
    </row>
    <row r="87" spans="1:9" x14ac:dyDescent="0.25">
      <c r="A87" s="9" t="s">
        <v>31</v>
      </c>
      <c r="B87" s="9" t="s">
        <v>8</v>
      </c>
      <c r="C87" s="9" t="str">
        <f t="shared" si="2"/>
        <v>CrNi</v>
      </c>
      <c r="D87" s="9">
        <v>-7</v>
      </c>
      <c r="F87" s="9" t="s">
        <v>6</v>
      </c>
      <c r="G87" s="9" t="s">
        <v>58</v>
      </c>
      <c r="H87" s="9" t="str">
        <f t="shared" si="3"/>
        <v>FeY</v>
      </c>
      <c r="I87" s="9">
        <v>-1</v>
      </c>
    </row>
    <row r="88" spans="1:9" x14ac:dyDescent="0.25">
      <c r="A88" s="9" t="s">
        <v>31</v>
      </c>
      <c r="B88" s="9" t="s">
        <v>52</v>
      </c>
      <c r="C88" s="9" t="str">
        <f t="shared" si="2"/>
        <v>CrPd</v>
      </c>
      <c r="D88" s="9">
        <v>-15</v>
      </c>
      <c r="F88" s="9" t="s">
        <v>6</v>
      </c>
      <c r="G88" s="9" t="s">
        <v>46</v>
      </c>
      <c r="H88" s="9" t="str">
        <f t="shared" si="3"/>
        <v>FeZn</v>
      </c>
      <c r="I88" s="9">
        <v>4</v>
      </c>
    </row>
    <row r="89" spans="1:9" x14ac:dyDescent="0.25">
      <c r="A89" s="9" t="s">
        <v>31</v>
      </c>
      <c r="B89" s="9" t="s">
        <v>38</v>
      </c>
      <c r="C89" s="9" t="str">
        <f t="shared" si="2"/>
        <v>CrRb</v>
      </c>
      <c r="D89" s="9">
        <v>94</v>
      </c>
      <c r="F89" s="9" t="s">
        <v>6</v>
      </c>
      <c r="G89" s="9" t="s">
        <v>47</v>
      </c>
      <c r="H89" s="9" t="str">
        <f t="shared" si="3"/>
        <v>FeZr</v>
      </c>
      <c r="I89" s="9">
        <v>-25</v>
      </c>
    </row>
    <row r="90" spans="1:9" x14ac:dyDescent="0.25">
      <c r="A90" s="9" t="s">
        <v>31</v>
      </c>
      <c r="B90" s="9" t="s">
        <v>39</v>
      </c>
      <c r="C90" s="9" t="str">
        <f t="shared" si="2"/>
        <v>CrRh</v>
      </c>
      <c r="D90" s="9">
        <v>-13</v>
      </c>
      <c r="F90" s="9" t="s">
        <v>8</v>
      </c>
      <c r="G90" s="9" t="s">
        <v>29</v>
      </c>
      <c r="H90" s="9" t="str">
        <f t="shared" si="3"/>
        <v>NiAs</v>
      </c>
      <c r="I90" s="9">
        <v>-19</v>
      </c>
    </row>
    <row r="91" spans="1:9" x14ac:dyDescent="0.25">
      <c r="A91" s="9" t="s">
        <v>31</v>
      </c>
      <c r="B91" s="9" t="s">
        <v>40</v>
      </c>
      <c r="C91" s="9" t="str">
        <f t="shared" si="2"/>
        <v>CrRu</v>
      </c>
      <c r="D91" s="9">
        <v>-12</v>
      </c>
      <c r="F91" s="9" t="s">
        <v>8</v>
      </c>
      <c r="G91" s="9" t="s">
        <v>7</v>
      </c>
      <c r="H91" s="9" t="str">
        <f t="shared" si="3"/>
        <v>NiCo</v>
      </c>
      <c r="I91" s="9">
        <v>0</v>
      </c>
    </row>
    <row r="92" spans="1:9" x14ac:dyDescent="0.25">
      <c r="A92" s="9" t="s">
        <v>31</v>
      </c>
      <c r="B92" s="9" t="s">
        <v>55</v>
      </c>
      <c r="C92" s="9" t="str">
        <f t="shared" si="2"/>
        <v>CrSn</v>
      </c>
      <c r="D92" s="9">
        <v>10</v>
      </c>
      <c r="F92" s="9" t="s">
        <v>8</v>
      </c>
      <c r="G92" s="9" t="s">
        <v>31</v>
      </c>
      <c r="H92" s="9" t="str">
        <f t="shared" si="3"/>
        <v>NiCr</v>
      </c>
      <c r="I92" s="9">
        <v>-7</v>
      </c>
    </row>
    <row r="93" spans="1:9" x14ac:dyDescent="0.25">
      <c r="A93" s="9" t="s">
        <v>31</v>
      </c>
      <c r="B93" s="9" t="s">
        <v>41</v>
      </c>
      <c r="C93" s="9" t="str">
        <f t="shared" si="2"/>
        <v>CrSr</v>
      </c>
      <c r="D93" s="9">
        <v>47</v>
      </c>
      <c r="F93" s="9" t="s">
        <v>8</v>
      </c>
      <c r="G93" s="9" t="s">
        <v>32</v>
      </c>
      <c r="H93" s="9" t="str">
        <f t="shared" si="3"/>
        <v>NiCu</v>
      </c>
      <c r="I93" s="9">
        <v>4</v>
      </c>
    </row>
    <row r="94" spans="1:9" x14ac:dyDescent="0.25">
      <c r="A94" s="9" t="s">
        <v>31</v>
      </c>
      <c r="B94" s="9" t="s">
        <v>42</v>
      </c>
      <c r="C94" s="9" t="str">
        <f t="shared" si="2"/>
        <v>CrTc</v>
      </c>
      <c r="D94" s="9">
        <v>-9</v>
      </c>
      <c r="F94" s="9" t="s">
        <v>8</v>
      </c>
      <c r="G94" s="9" t="s">
        <v>6</v>
      </c>
      <c r="H94" s="9" t="str">
        <f t="shared" si="3"/>
        <v>NiFe</v>
      </c>
      <c r="I94" s="9">
        <v>-2</v>
      </c>
    </row>
    <row r="95" spans="1:9" x14ac:dyDescent="0.25">
      <c r="A95" s="9" t="s">
        <v>31</v>
      </c>
      <c r="B95" s="9" t="s">
        <v>27</v>
      </c>
      <c r="C95" s="9" t="str">
        <f t="shared" si="2"/>
        <v>CrTi</v>
      </c>
      <c r="D95" s="9">
        <v>-7</v>
      </c>
      <c r="F95" s="9" t="s">
        <v>8</v>
      </c>
      <c r="G95" s="9" t="s">
        <v>33</v>
      </c>
      <c r="H95" s="9" t="str">
        <f t="shared" si="3"/>
        <v>NiGa</v>
      </c>
      <c r="I95" s="9">
        <v>-15</v>
      </c>
    </row>
    <row r="96" spans="1:9" x14ac:dyDescent="0.25">
      <c r="A96" s="9" t="s">
        <v>31</v>
      </c>
      <c r="B96" s="9" t="s">
        <v>43</v>
      </c>
      <c r="C96" s="9" t="str">
        <f t="shared" si="2"/>
        <v>CrVv</v>
      </c>
      <c r="D96" s="9">
        <v>-2</v>
      </c>
      <c r="F96" s="9" t="s">
        <v>8</v>
      </c>
      <c r="G96" s="9" t="s">
        <v>34</v>
      </c>
      <c r="H96" s="9" t="str">
        <f t="shared" si="3"/>
        <v>NiGe</v>
      </c>
      <c r="I96" s="9">
        <v>-23.5</v>
      </c>
    </row>
    <row r="97" spans="1:9" x14ac:dyDescent="0.25">
      <c r="A97" s="9" t="s">
        <v>31</v>
      </c>
      <c r="B97" s="9" t="s">
        <v>58</v>
      </c>
      <c r="C97" s="9" t="str">
        <f t="shared" si="2"/>
        <v>CrY</v>
      </c>
      <c r="D97" s="9">
        <v>11</v>
      </c>
      <c r="F97" s="9" t="s">
        <v>8</v>
      </c>
      <c r="G97" s="9" t="s">
        <v>35</v>
      </c>
      <c r="H97" s="9" t="str">
        <f t="shared" si="3"/>
        <v>NiMn</v>
      </c>
      <c r="I97" s="9">
        <v>-8</v>
      </c>
    </row>
    <row r="98" spans="1:9" x14ac:dyDescent="0.25">
      <c r="A98" s="9" t="s">
        <v>31</v>
      </c>
      <c r="B98" s="9" t="s">
        <v>46</v>
      </c>
      <c r="C98" s="9" t="str">
        <f t="shared" si="2"/>
        <v>CrZn</v>
      </c>
      <c r="D98" s="9">
        <v>5</v>
      </c>
      <c r="F98" s="9" t="s">
        <v>8</v>
      </c>
      <c r="G98" s="9" t="s">
        <v>36</v>
      </c>
      <c r="H98" s="9" t="str">
        <f t="shared" si="3"/>
        <v>NiMo</v>
      </c>
      <c r="I98" s="9">
        <v>-7</v>
      </c>
    </row>
    <row r="99" spans="1:9" x14ac:dyDescent="0.25">
      <c r="A99" s="9" t="s">
        <v>31</v>
      </c>
      <c r="B99" s="9" t="s">
        <v>47</v>
      </c>
      <c r="C99" s="9" t="str">
        <f t="shared" si="2"/>
        <v>CrZr</v>
      </c>
      <c r="D99" s="9">
        <v>-12</v>
      </c>
      <c r="F99" s="9" t="s">
        <v>8</v>
      </c>
      <c r="G99" s="9" t="s">
        <v>37</v>
      </c>
      <c r="H99" s="9" t="str">
        <f t="shared" si="3"/>
        <v>NiNb</v>
      </c>
      <c r="I99" s="9">
        <v>-30</v>
      </c>
    </row>
    <row r="100" spans="1:9" x14ac:dyDescent="0.25">
      <c r="A100" s="9" t="s">
        <v>6</v>
      </c>
      <c r="B100" s="9" t="s">
        <v>29</v>
      </c>
      <c r="C100" s="9" t="str">
        <f t="shared" si="2"/>
        <v>FeAs</v>
      </c>
      <c r="D100" s="9">
        <v>-14</v>
      </c>
      <c r="F100" s="9" t="s">
        <v>8</v>
      </c>
      <c r="G100" s="9" t="s">
        <v>52</v>
      </c>
      <c r="H100" s="9" t="str">
        <f t="shared" si="3"/>
        <v>NiPd</v>
      </c>
      <c r="I100" s="9">
        <v>0</v>
      </c>
    </row>
    <row r="101" spans="1:9" x14ac:dyDescent="0.25">
      <c r="A101" s="20" t="s">
        <v>6</v>
      </c>
      <c r="B101" s="20" t="s">
        <v>30</v>
      </c>
      <c r="C101" s="20" t="str">
        <f t="shared" si="2"/>
        <v>FeBB</v>
      </c>
      <c r="D101" s="20">
        <v>-26</v>
      </c>
      <c r="F101" s="9" t="s">
        <v>8</v>
      </c>
      <c r="G101" s="9" t="s">
        <v>38</v>
      </c>
      <c r="H101" s="9" t="str">
        <f t="shared" si="3"/>
        <v>NiRb</v>
      </c>
      <c r="I101" s="9">
        <v>47</v>
      </c>
    </row>
    <row r="102" spans="1:9" x14ac:dyDescent="0.25">
      <c r="A102" s="9" t="s">
        <v>6</v>
      </c>
      <c r="B102" s="9" t="s">
        <v>7</v>
      </c>
      <c r="C102" s="9" t="str">
        <f t="shared" si="2"/>
        <v>FeCo</v>
      </c>
      <c r="D102" s="9">
        <v>-1</v>
      </c>
      <c r="F102" s="9" t="s">
        <v>8</v>
      </c>
      <c r="G102" s="9" t="s">
        <v>39</v>
      </c>
      <c r="H102" s="9" t="str">
        <f t="shared" si="3"/>
        <v>NiRh</v>
      </c>
      <c r="I102" s="9">
        <v>-1</v>
      </c>
    </row>
    <row r="103" spans="1:9" x14ac:dyDescent="0.25">
      <c r="A103" s="9" t="s">
        <v>6</v>
      </c>
      <c r="B103" s="9" t="s">
        <v>31</v>
      </c>
      <c r="C103" s="9" t="str">
        <f t="shared" si="2"/>
        <v>FeCr</v>
      </c>
      <c r="D103" s="9">
        <v>-1</v>
      </c>
      <c r="F103" s="9" t="s">
        <v>8</v>
      </c>
      <c r="G103" s="9" t="s">
        <v>40</v>
      </c>
      <c r="H103" s="9" t="str">
        <f t="shared" si="3"/>
        <v>NiRu</v>
      </c>
      <c r="I103" s="9">
        <v>0</v>
      </c>
    </row>
    <row r="104" spans="1:9" x14ac:dyDescent="0.25">
      <c r="A104" s="9" t="s">
        <v>6</v>
      </c>
      <c r="B104" s="9" t="s">
        <v>32</v>
      </c>
      <c r="C104" s="9" t="str">
        <f t="shared" si="2"/>
        <v>FeCu</v>
      </c>
      <c r="D104" s="9">
        <v>13</v>
      </c>
      <c r="F104" s="9" t="s">
        <v>8</v>
      </c>
      <c r="G104" s="9" t="s">
        <v>55</v>
      </c>
      <c r="H104" s="9" t="str">
        <f t="shared" si="3"/>
        <v>NiSn</v>
      </c>
      <c r="I104" s="9">
        <v>-4</v>
      </c>
    </row>
    <row r="105" spans="1:9" x14ac:dyDescent="0.25">
      <c r="A105" s="9" t="s">
        <v>6</v>
      </c>
      <c r="B105" s="9" t="s">
        <v>33</v>
      </c>
      <c r="C105" s="9" t="str">
        <f t="shared" si="2"/>
        <v>FeGa</v>
      </c>
      <c r="D105" s="9">
        <v>-2</v>
      </c>
      <c r="F105" s="9" t="s">
        <v>8</v>
      </c>
      <c r="G105" s="9" t="s">
        <v>41</v>
      </c>
      <c r="H105" s="9" t="str">
        <f t="shared" si="3"/>
        <v>NiSr</v>
      </c>
      <c r="I105" s="9">
        <v>-1</v>
      </c>
    </row>
    <row r="106" spans="1:9" x14ac:dyDescent="0.25">
      <c r="A106" s="9" t="s">
        <v>6</v>
      </c>
      <c r="B106" s="9" t="s">
        <v>34</v>
      </c>
      <c r="C106" s="9" t="str">
        <f t="shared" si="2"/>
        <v>FeGe</v>
      </c>
      <c r="D106" s="9">
        <v>-15.5</v>
      </c>
      <c r="F106" s="9" t="s">
        <v>8</v>
      </c>
      <c r="G106" s="9" t="s">
        <v>42</v>
      </c>
      <c r="H106" s="9" t="str">
        <f t="shared" si="3"/>
        <v>NiTc</v>
      </c>
      <c r="I106" s="9">
        <v>1</v>
      </c>
    </row>
    <row r="107" spans="1:9" x14ac:dyDescent="0.25">
      <c r="A107" s="9" t="s">
        <v>6</v>
      </c>
      <c r="B107" s="9" t="s">
        <v>35</v>
      </c>
      <c r="C107" s="9" t="str">
        <f t="shared" si="2"/>
        <v>FeMn</v>
      </c>
      <c r="D107" s="9">
        <v>0</v>
      </c>
      <c r="F107" s="9" t="s">
        <v>8</v>
      </c>
      <c r="G107" s="9" t="s">
        <v>27</v>
      </c>
      <c r="H107" s="9" t="str">
        <f t="shared" si="3"/>
        <v>NiTi</v>
      </c>
      <c r="I107" s="9">
        <v>-35</v>
      </c>
    </row>
    <row r="108" spans="1:9" x14ac:dyDescent="0.25">
      <c r="A108" s="9" t="s">
        <v>6</v>
      </c>
      <c r="B108" s="9" t="s">
        <v>36</v>
      </c>
      <c r="C108" s="9" t="str">
        <f t="shared" si="2"/>
        <v>FeMo</v>
      </c>
      <c r="D108" s="9">
        <v>-2</v>
      </c>
      <c r="F108" s="9" t="s">
        <v>8</v>
      </c>
      <c r="G108" s="9" t="s">
        <v>44</v>
      </c>
      <c r="H108" s="9" t="str">
        <f t="shared" si="3"/>
        <v>NiV</v>
      </c>
      <c r="I108" s="9">
        <v>-18</v>
      </c>
    </row>
    <row r="109" spans="1:9" x14ac:dyDescent="0.25">
      <c r="A109" s="9" t="s">
        <v>6</v>
      </c>
      <c r="B109" s="9" t="s">
        <v>37</v>
      </c>
      <c r="C109" s="9" t="str">
        <f t="shared" si="2"/>
        <v>FeNb</v>
      </c>
      <c r="D109" s="9">
        <v>-16</v>
      </c>
      <c r="F109" s="9" t="s">
        <v>8</v>
      </c>
      <c r="G109" s="9" t="s">
        <v>58</v>
      </c>
      <c r="H109" s="9" t="str">
        <f t="shared" si="3"/>
        <v>NiY</v>
      </c>
      <c r="I109" s="9">
        <v>-31</v>
      </c>
    </row>
    <row r="110" spans="1:9" x14ac:dyDescent="0.25">
      <c r="A110" s="9" t="s">
        <v>6</v>
      </c>
      <c r="B110" s="9" t="s">
        <v>8</v>
      </c>
      <c r="C110" s="9" t="str">
        <f t="shared" si="2"/>
        <v>FeNi</v>
      </c>
      <c r="D110" s="9">
        <v>-2</v>
      </c>
      <c r="F110" s="9" t="s">
        <v>8</v>
      </c>
      <c r="G110" s="9" t="s">
        <v>46</v>
      </c>
      <c r="H110" s="9" t="str">
        <f t="shared" si="3"/>
        <v>NiZn</v>
      </c>
      <c r="I110" s="9">
        <v>-9</v>
      </c>
    </row>
    <row r="111" spans="1:9" x14ac:dyDescent="0.25">
      <c r="A111" s="9" t="s">
        <v>6</v>
      </c>
      <c r="B111" s="9" t="s">
        <v>52</v>
      </c>
      <c r="C111" s="9" t="str">
        <f t="shared" si="2"/>
        <v>FePd</v>
      </c>
      <c r="D111" s="9">
        <v>-4</v>
      </c>
      <c r="F111" s="9" t="s">
        <v>8</v>
      </c>
      <c r="G111" s="9" t="s">
        <v>47</v>
      </c>
      <c r="H111" s="9" t="str">
        <f t="shared" si="3"/>
        <v>NiZr</v>
      </c>
      <c r="I111" s="9">
        <v>-49</v>
      </c>
    </row>
    <row r="112" spans="1:9" x14ac:dyDescent="0.25">
      <c r="A112" s="9" t="s">
        <v>6</v>
      </c>
      <c r="B112" s="9" t="s">
        <v>38</v>
      </c>
      <c r="C112" s="9" t="str">
        <f t="shared" si="2"/>
        <v>FeRb</v>
      </c>
      <c r="D112" s="9">
        <v>83</v>
      </c>
    </row>
    <row r="113" spans="1:5" x14ac:dyDescent="0.25">
      <c r="A113" s="9" t="s">
        <v>6</v>
      </c>
      <c r="B113" s="9" t="s">
        <v>39</v>
      </c>
      <c r="C113" s="9" t="str">
        <f t="shared" si="2"/>
        <v>FeRh</v>
      </c>
      <c r="D113" s="9">
        <v>-5</v>
      </c>
    </row>
    <row r="114" spans="1:5" x14ac:dyDescent="0.25">
      <c r="A114" s="9" t="s">
        <v>6</v>
      </c>
      <c r="B114" s="9" t="s">
        <v>40</v>
      </c>
      <c r="C114" s="9" t="str">
        <f t="shared" si="2"/>
        <v>FeRu</v>
      </c>
      <c r="D114" s="9">
        <v>-5</v>
      </c>
    </row>
    <row r="115" spans="1:5" x14ac:dyDescent="0.25">
      <c r="A115" s="9" t="s">
        <v>6</v>
      </c>
      <c r="B115" s="9" t="s">
        <v>55</v>
      </c>
      <c r="C115" s="9" t="str">
        <f t="shared" si="2"/>
        <v>FeSn</v>
      </c>
      <c r="D115" s="9">
        <v>11</v>
      </c>
    </row>
    <row r="116" spans="1:5" x14ac:dyDescent="0.25">
      <c r="A116" s="9" t="s">
        <v>6</v>
      </c>
      <c r="B116" s="9" t="s">
        <v>41</v>
      </c>
      <c r="C116" s="9" t="str">
        <f t="shared" si="2"/>
        <v>FeSr</v>
      </c>
      <c r="D116" s="9">
        <v>34</v>
      </c>
    </row>
    <row r="117" spans="1:5" x14ac:dyDescent="0.25">
      <c r="A117" s="9" t="s">
        <v>6</v>
      </c>
      <c r="B117" s="9" t="s">
        <v>42</v>
      </c>
      <c r="C117" s="9" t="str">
        <f t="shared" si="2"/>
        <v>FeTc</v>
      </c>
      <c r="D117" s="9">
        <v>-3</v>
      </c>
    </row>
    <row r="118" spans="1:5" x14ac:dyDescent="0.25">
      <c r="A118" s="9" t="s">
        <v>6</v>
      </c>
      <c r="B118" s="9" t="s">
        <v>27</v>
      </c>
      <c r="C118" s="9" t="str">
        <f t="shared" si="2"/>
        <v>FeTi</v>
      </c>
      <c r="D118" s="9">
        <v>17</v>
      </c>
    </row>
    <row r="119" spans="1:5" x14ac:dyDescent="0.25">
      <c r="A119" s="9" t="s">
        <v>6</v>
      </c>
      <c r="B119" s="9" t="s">
        <v>43</v>
      </c>
      <c r="C119" s="9" t="str">
        <f t="shared" si="2"/>
        <v>FeVv</v>
      </c>
      <c r="D119" s="9">
        <v>-7</v>
      </c>
      <c r="E119" s="20"/>
    </row>
    <row r="120" spans="1:5" x14ac:dyDescent="0.25">
      <c r="A120" s="9" t="s">
        <v>6</v>
      </c>
      <c r="B120" s="9" t="s">
        <v>58</v>
      </c>
      <c r="C120" s="9" t="str">
        <f t="shared" si="2"/>
        <v>FeY</v>
      </c>
      <c r="D120" s="9">
        <v>-1</v>
      </c>
      <c r="E120" s="20"/>
    </row>
    <row r="121" spans="1:5" x14ac:dyDescent="0.25">
      <c r="A121" s="9" t="s">
        <v>6</v>
      </c>
      <c r="B121" s="9" t="s">
        <v>46</v>
      </c>
      <c r="C121" s="9" t="str">
        <f t="shared" si="2"/>
        <v>FeZn</v>
      </c>
      <c r="D121" s="9">
        <v>4</v>
      </c>
      <c r="E121" s="20"/>
    </row>
    <row r="122" spans="1:5" x14ac:dyDescent="0.25">
      <c r="A122" s="9" t="s">
        <v>6</v>
      </c>
      <c r="B122" s="9" t="s">
        <v>47</v>
      </c>
      <c r="C122" s="9" t="str">
        <f t="shared" si="2"/>
        <v>FeZr</v>
      </c>
      <c r="D122" s="9">
        <v>-25</v>
      </c>
      <c r="E122" s="20"/>
    </row>
    <row r="123" spans="1:5" x14ac:dyDescent="0.25">
      <c r="A123" s="9" t="s">
        <v>35</v>
      </c>
      <c r="B123" s="24" t="s">
        <v>48</v>
      </c>
      <c r="C123" s="9" t="str">
        <f t="shared" si="2"/>
        <v>MnAI</v>
      </c>
      <c r="D123" s="49">
        <v>-19</v>
      </c>
      <c r="E123" s="20"/>
    </row>
    <row r="124" spans="1:5" x14ac:dyDescent="0.25">
      <c r="A124" s="9" t="s">
        <v>35</v>
      </c>
      <c r="B124" s="2" t="s">
        <v>29</v>
      </c>
      <c r="C124" s="9" t="str">
        <f t="shared" si="2"/>
        <v>MnAs</v>
      </c>
      <c r="D124" s="2">
        <v>-31</v>
      </c>
      <c r="E124" s="20"/>
    </row>
    <row r="125" spans="1:5" x14ac:dyDescent="0.25">
      <c r="A125" s="9" t="s">
        <v>35</v>
      </c>
      <c r="B125" s="24" t="s">
        <v>60</v>
      </c>
      <c r="C125" s="9" t="str">
        <f t="shared" si="2"/>
        <v>MnB</v>
      </c>
      <c r="D125" s="49">
        <v>-32</v>
      </c>
      <c r="E125" s="20"/>
    </row>
    <row r="126" spans="1:5" x14ac:dyDescent="0.25">
      <c r="A126" s="9" t="s">
        <v>35</v>
      </c>
      <c r="B126" s="18" t="s">
        <v>61</v>
      </c>
      <c r="C126" s="9" t="str">
        <f t="shared" si="2"/>
        <v>MnBe</v>
      </c>
      <c r="D126" s="17">
        <v>-10</v>
      </c>
      <c r="E126" s="20"/>
    </row>
    <row r="127" spans="1:5" x14ac:dyDescent="0.25">
      <c r="A127" s="9" t="s">
        <v>35</v>
      </c>
      <c r="B127" s="18" t="s">
        <v>49</v>
      </c>
      <c r="C127" s="9" t="str">
        <f t="shared" si="2"/>
        <v>MnC</v>
      </c>
      <c r="D127" s="17">
        <v>-66</v>
      </c>
      <c r="E127" s="20"/>
    </row>
    <row r="128" spans="1:5" x14ac:dyDescent="0.25">
      <c r="A128" s="9" t="s">
        <v>35</v>
      </c>
      <c r="B128" s="18" t="s">
        <v>50</v>
      </c>
      <c r="C128" s="9" t="str">
        <f t="shared" si="2"/>
        <v>MnCa</v>
      </c>
      <c r="D128" s="17">
        <v>19</v>
      </c>
      <c r="E128" s="20"/>
    </row>
    <row r="129" spans="1:5" x14ac:dyDescent="0.25">
      <c r="A129" s="9" t="s">
        <v>35</v>
      </c>
      <c r="B129" s="2" t="s">
        <v>7</v>
      </c>
      <c r="C129" s="9" t="str">
        <f t="shared" ref="C129:C192" si="4">A129&amp;B129</f>
        <v>MnCo</v>
      </c>
      <c r="D129" s="2">
        <v>-5</v>
      </c>
      <c r="E129" s="20"/>
    </row>
    <row r="130" spans="1:5" x14ac:dyDescent="0.25">
      <c r="A130" s="9" t="s">
        <v>35</v>
      </c>
      <c r="B130" s="18" t="s">
        <v>31</v>
      </c>
      <c r="C130" s="9" t="str">
        <f t="shared" si="4"/>
        <v>MnCr</v>
      </c>
      <c r="D130" s="17">
        <v>2</v>
      </c>
      <c r="E130" s="20"/>
    </row>
    <row r="131" spans="1:5" x14ac:dyDescent="0.25">
      <c r="A131" s="9" t="s">
        <v>35</v>
      </c>
      <c r="B131" s="2" t="s">
        <v>32</v>
      </c>
      <c r="C131" s="9" t="str">
        <f t="shared" si="4"/>
        <v>MnCu</v>
      </c>
      <c r="D131" s="2">
        <v>4</v>
      </c>
      <c r="E131" s="20"/>
    </row>
    <row r="132" spans="1:5" x14ac:dyDescent="0.25">
      <c r="A132" s="9" t="s">
        <v>35</v>
      </c>
      <c r="B132" s="2" t="s">
        <v>6</v>
      </c>
      <c r="C132" s="9" t="str">
        <f t="shared" si="4"/>
        <v>MnFe</v>
      </c>
      <c r="D132" s="2">
        <v>0</v>
      </c>
      <c r="E132" s="20"/>
    </row>
    <row r="133" spans="1:5" x14ac:dyDescent="0.25">
      <c r="A133" s="9" t="s">
        <v>35</v>
      </c>
      <c r="B133" s="2" t="s">
        <v>33</v>
      </c>
      <c r="C133" s="9" t="str">
        <f t="shared" si="4"/>
        <v>MnGa</v>
      </c>
      <c r="D133" s="2">
        <v>-13</v>
      </c>
      <c r="E133" s="20"/>
    </row>
    <row r="134" spans="1:5" x14ac:dyDescent="0.25">
      <c r="A134" s="9" t="s">
        <v>35</v>
      </c>
      <c r="B134" s="2" t="s">
        <v>34</v>
      </c>
      <c r="C134" s="9" t="str">
        <f t="shared" si="4"/>
        <v>MnGe</v>
      </c>
      <c r="D134" s="2">
        <v>-31.5</v>
      </c>
      <c r="E134" s="20"/>
    </row>
    <row r="135" spans="1:5" x14ac:dyDescent="0.25">
      <c r="A135" s="9" t="s">
        <v>35</v>
      </c>
      <c r="B135" s="18" t="s">
        <v>62</v>
      </c>
      <c r="C135" s="9" t="str">
        <f t="shared" si="4"/>
        <v>MnH</v>
      </c>
      <c r="D135" s="17">
        <v>-34</v>
      </c>
      <c r="E135" s="20"/>
    </row>
    <row r="136" spans="1:5" x14ac:dyDescent="0.25">
      <c r="A136" s="9" t="s">
        <v>35</v>
      </c>
      <c r="B136" s="18" t="s">
        <v>51</v>
      </c>
      <c r="C136" s="9" t="str">
        <f t="shared" si="4"/>
        <v>MnK</v>
      </c>
      <c r="D136" s="17">
        <v>66</v>
      </c>
      <c r="E136" s="20"/>
    </row>
    <row r="137" spans="1:5" x14ac:dyDescent="0.25">
      <c r="A137" s="9" t="s">
        <v>35</v>
      </c>
      <c r="B137" s="18" t="s">
        <v>63</v>
      </c>
      <c r="C137" s="9" t="str">
        <f t="shared" si="4"/>
        <v>MnLi</v>
      </c>
      <c r="D137" s="17">
        <v>19</v>
      </c>
      <c r="E137" s="20"/>
    </row>
    <row r="138" spans="1:5" x14ac:dyDescent="0.25">
      <c r="A138" s="9" t="s">
        <v>35</v>
      </c>
      <c r="B138" s="18" t="s">
        <v>53</v>
      </c>
      <c r="C138" s="9" t="str">
        <f t="shared" si="4"/>
        <v>MnMg</v>
      </c>
      <c r="D138" s="17">
        <v>10</v>
      </c>
      <c r="E138" s="20"/>
    </row>
    <row r="139" spans="1:5" x14ac:dyDescent="0.25">
      <c r="A139" s="9" t="s">
        <v>35</v>
      </c>
      <c r="B139" s="2" t="s">
        <v>36</v>
      </c>
      <c r="C139" s="9" t="str">
        <f t="shared" si="4"/>
        <v>MnMo</v>
      </c>
      <c r="D139" s="2">
        <v>5</v>
      </c>
      <c r="E139" s="20"/>
    </row>
    <row r="140" spans="1:5" x14ac:dyDescent="0.25">
      <c r="A140" s="9" t="s">
        <v>35</v>
      </c>
      <c r="B140" s="18" t="s">
        <v>54</v>
      </c>
      <c r="C140" s="9" t="str">
        <f t="shared" si="4"/>
        <v>MnN</v>
      </c>
      <c r="D140" s="17">
        <v>-119</v>
      </c>
      <c r="E140" s="20"/>
    </row>
    <row r="141" spans="1:5" x14ac:dyDescent="0.25">
      <c r="A141" s="9" t="s">
        <v>35</v>
      </c>
      <c r="B141" s="18" t="s">
        <v>56</v>
      </c>
      <c r="C141" s="9" t="str">
        <f t="shared" si="4"/>
        <v>MnNa</v>
      </c>
      <c r="D141" s="17">
        <v>49</v>
      </c>
      <c r="E141" s="20"/>
    </row>
    <row r="142" spans="1:5" x14ac:dyDescent="0.25">
      <c r="A142" s="9" t="s">
        <v>35</v>
      </c>
      <c r="B142" s="2" t="s">
        <v>37</v>
      </c>
      <c r="C142" s="9" t="str">
        <f t="shared" si="4"/>
        <v>MnNb</v>
      </c>
      <c r="D142" s="2">
        <v>-4</v>
      </c>
      <c r="E142" s="20"/>
    </row>
    <row r="143" spans="1:5" x14ac:dyDescent="0.25">
      <c r="A143" s="9" t="s">
        <v>35</v>
      </c>
      <c r="B143" s="2" t="s">
        <v>8</v>
      </c>
      <c r="C143" s="9" t="str">
        <f t="shared" si="4"/>
        <v>MnNi</v>
      </c>
      <c r="D143" s="2">
        <v>-8</v>
      </c>
      <c r="E143" s="20"/>
    </row>
    <row r="144" spans="1:5" x14ac:dyDescent="0.25">
      <c r="A144" s="9" t="s">
        <v>35</v>
      </c>
      <c r="B144" s="18" t="s">
        <v>57</v>
      </c>
      <c r="C144" s="9" t="str">
        <f t="shared" si="4"/>
        <v>MnP</v>
      </c>
      <c r="D144" s="17">
        <v>-57.5</v>
      </c>
      <c r="E144" s="20"/>
    </row>
    <row r="145" spans="1:7" x14ac:dyDescent="0.25">
      <c r="A145" s="9" t="s">
        <v>35</v>
      </c>
      <c r="B145" s="2" t="s">
        <v>38</v>
      </c>
      <c r="C145" s="9" t="str">
        <f t="shared" si="4"/>
        <v>MnRb</v>
      </c>
      <c r="D145" s="2">
        <v>69</v>
      </c>
      <c r="E145" s="20"/>
    </row>
    <row r="146" spans="1:7" x14ac:dyDescent="0.25">
      <c r="A146" s="9" t="s">
        <v>35</v>
      </c>
      <c r="B146" s="2" t="s">
        <v>39</v>
      </c>
      <c r="C146" s="9" t="str">
        <f t="shared" si="4"/>
        <v>MnRh</v>
      </c>
      <c r="D146" s="2">
        <v>-16</v>
      </c>
      <c r="E146" s="20"/>
    </row>
    <row r="147" spans="1:7" x14ac:dyDescent="0.25">
      <c r="A147" s="9" t="s">
        <v>35</v>
      </c>
      <c r="B147" s="2" t="s">
        <v>40</v>
      </c>
      <c r="C147" s="9" t="str">
        <f t="shared" si="4"/>
        <v>MnRu</v>
      </c>
      <c r="D147" s="2">
        <v>-11</v>
      </c>
      <c r="E147" s="20"/>
    </row>
    <row r="148" spans="1:7" x14ac:dyDescent="0.25">
      <c r="A148" s="9" t="s">
        <v>35</v>
      </c>
      <c r="B148" s="18" t="s">
        <v>59</v>
      </c>
      <c r="C148" s="9" t="str">
        <f t="shared" si="4"/>
        <v>MnSc</v>
      </c>
      <c r="D148" s="17">
        <v>-8</v>
      </c>
      <c r="E148" s="20"/>
    </row>
    <row r="149" spans="1:7" x14ac:dyDescent="0.25">
      <c r="A149" s="9" t="s">
        <v>35</v>
      </c>
      <c r="B149" s="18" t="s">
        <v>10</v>
      </c>
      <c r="C149" s="9" t="str">
        <f t="shared" si="4"/>
        <v>MnSi</v>
      </c>
      <c r="D149" s="17">
        <v>-45</v>
      </c>
      <c r="E149" s="20"/>
    </row>
    <row r="150" spans="1:7" x14ac:dyDescent="0.25">
      <c r="A150" s="9" t="s">
        <v>35</v>
      </c>
      <c r="B150" s="2" t="s">
        <v>41</v>
      </c>
      <c r="C150" s="9" t="str">
        <f t="shared" si="4"/>
        <v>MnSr</v>
      </c>
      <c r="D150" s="2">
        <v>27</v>
      </c>
      <c r="E150" s="20"/>
    </row>
    <row r="151" spans="1:7" x14ac:dyDescent="0.25">
      <c r="A151" s="9" t="s">
        <v>35</v>
      </c>
      <c r="B151" s="2" t="s">
        <v>42</v>
      </c>
      <c r="C151" s="9" t="str">
        <f t="shared" si="4"/>
        <v>MnTc</v>
      </c>
      <c r="D151" s="2">
        <v>-8</v>
      </c>
      <c r="E151" s="20"/>
    </row>
    <row r="152" spans="1:7" x14ac:dyDescent="0.25">
      <c r="A152" s="9" t="s">
        <v>35</v>
      </c>
      <c r="B152" s="18" t="s">
        <v>27</v>
      </c>
      <c r="C152" s="9" t="str">
        <f t="shared" si="4"/>
        <v>MnTi</v>
      </c>
      <c r="D152" s="17">
        <v>-8</v>
      </c>
      <c r="E152" s="20"/>
      <c r="F152" s="20"/>
      <c r="G152" s="20"/>
    </row>
    <row r="153" spans="1:7" x14ac:dyDescent="0.25">
      <c r="A153" s="9" t="s">
        <v>35</v>
      </c>
      <c r="B153" s="18" t="s">
        <v>43</v>
      </c>
      <c r="C153" s="9" t="str">
        <f t="shared" si="4"/>
        <v>MnVv</v>
      </c>
      <c r="D153" s="17">
        <v>-1</v>
      </c>
      <c r="E153" s="20"/>
      <c r="F153" s="20"/>
      <c r="G153" s="20"/>
    </row>
    <row r="154" spans="1:7" x14ac:dyDescent="0.25">
      <c r="A154" s="9" t="s">
        <v>35</v>
      </c>
      <c r="B154" s="2" t="s">
        <v>58</v>
      </c>
      <c r="C154" s="9" t="str">
        <f t="shared" si="4"/>
        <v>MnY</v>
      </c>
      <c r="D154" s="2">
        <v>-1</v>
      </c>
      <c r="E154" s="20"/>
      <c r="F154" s="20"/>
      <c r="G154" s="20"/>
    </row>
    <row r="155" spans="1:7" x14ac:dyDescent="0.25">
      <c r="A155" s="9" t="s">
        <v>35</v>
      </c>
      <c r="B155" s="2" t="s">
        <v>46</v>
      </c>
      <c r="C155" s="9" t="str">
        <f t="shared" si="4"/>
        <v>MnZn</v>
      </c>
      <c r="D155" s="2">
        <v>-6</v>
      </c>
      <c r="E155" s="20"/>
      <c r="F155" s="20"/>
      <c r="G155" s="20"/>
    </row>
    <row r="156" spans="1:7" x14ac:dyDescent="0.25">
      <c r="A156" s="9" t="s">
        <v>35</v>
      </c>
      <c r="B156" s="2" t="s">
        <v>47</v>
      </c>
      <c r="C156" s="9" t="str">
        <f t="shared" si="4"/>
        <v>MnZr</v>
      </c>
      <c r="D156" s="2">
        <v>-15</v>
      </c>
      <c r="E156" s="20"/>
    </row>
    <row r="157" spans="1:7" x14ac:dyDescent="0.25">
      <c r="A157" s="9" t="s">
        <v>36</v>
      </c>
      <c r="B157" s="9" t="s">
        <v>64</v>
      </c>
      <c r="C157" s="17" t="str">
        <f t="shared" si="4"/>
        <v>MoW</v>
      </c>
      <c r="D157" s="9">
        <v>0</v>
      </c>
      <c r="E157" s="20"/>
    </row>
    <row r="158" spans="1:7" x14ac:dyDescent="0.25">
      <c r="A158" s="9" t="s">
        <v>37</v>
      </c>
      <c r="B158" s="9" t="s">
        <v>36</v>
      </c>
      <c r="C158" s="17" t="str">
        <f t="shared" si="4"/>
        <v>NbMo</v>
      </c>
      <c r="D158" s="9">
        <v>-6</v>
      </c>
      <c r="E158" s="20"/>
    </row>
    <row r="159" spans="1:7" x14ac:dyDescent="0.25">
      <c r="A159" s="9" t="s">
        <v>37</v>
      </c>
      <c r="B159" s="9" t="s">
        <v>64</v>
      </c>
      <c r="C159" s="17" t="str">
        <f t="shared" si="4"/>
        <v>NbW</v>
      </c>
      <c r="D159" s="9">
        <v>-8</v>
      </c>
      <c r="E159" s="20"/>
    </row>
    <row r="160" spans="1:7" x14ac:dyDescent="0.25">
      <c r="A160" s="9" t="s">
        <v>8</v>
      </c>
      <c r="B160" s="9" t="s">
        <v>29</v>
      </c>
      <c r="C160" s="9" t="str">
        <f t="shared" si="4"/>
        <v>NiAs</v>
      </c>
      <c r="D160" s="9">
        <v>-19</v>
      </c>
      <c r="E160" s="20"/>
    </row>
    <row r="161" spans="1:5" x14ac:dyDescent="0.25">
      <c r="A161" s="20" t="s">
        <v>8</v>
      </c>
      <c r="B161" s="20" t="s">
        <v>30</v>
      </c>
      <c r="C161" s="20" t="str">
        <f t="shared" si="4"/>
        <v>NiBB</v>
      </c>
      <c r="D161" s="20">
        <v>-24</v>
      </c>
      <c r="E161" s="20"/>
    </row>
    <row r="162" spans="1:5" x14ac:dyDescent="0.25">
      <c r="A162" s="9" t="s">
        <v>8</v>
      </c>
      <c r="B162" s="9" t="s">
        <v>7</v>
      </c>
      <c r="C162" s="9" t="str">
        <f t="shared" si="4"/>
        <v>NiCo</v>
      </c>
      <c r="D162" s="9">
        <v>0</v>
      </c>
      <c r="E162" s="20"/>
    </row>
    <row r="163" spans="1:5" x14ac:dyDescent="0.25">
      <c r="A163" s="9" t="s">
        <v>8</v>
      </c>
      <c r="B163" s="9" t="s">
        <v>31</v>
      </c>
      <c r="C163" s="9" t="str">
        <f t="shared" si="4"/>
        <v>NiCr</v>
      </c>
      <c r="D163" s="9">
        <v>-7</v>
      </c>
      <c r="E163" s="20"/>
    </row>
    <row r="164" spans="1:5" x14ac:dyDescent="0.25">
      <c r="A164" s="9" t="s">
        <v>8</v>
      </c>
      <c r="B164" s="9" t="s">
        <v>32</v>
      </c>
      <c r="C164" s="9" t="str">
        <f t="shared" si="4"/>
        <v>NiCu</v>
      </c>
      <c r="D164" s="9">
        <v>4</v>
      </c>
      <c r="E164" s="20"/>
    </row>
    <row r="165" spans="1:5" x14ac:dyDescent="0.25">
      <c r="A165" s="9" t="s">
        <v>8</v>
      </c>
      <c r="B165" s="9" t="s">
        <v>6</v>
      </c>
      <c r="C165" s="9" t="str">
        <f t="shared" si="4"/>
        <v>NiFe</v>
      </c>
      <c r="D165" s="9">
        <v>-2</v>
      </c>
      <c r="E165" s="20"/>
    </row>
    <row r="166" spans="1:5" x14ac:dyDescent="0.25">
      <c r="A166" s="9" t="s">
        <v>8</v>
      </c>
      <c r="B166" s="9" t="s">
        <v>33</v>
      </c>
      <c r="C166" s="9" t="str">
        <f t="shared" si="4"/>
        <v>NiGa</v>
      </c>
      <c r="D166" s="9">
        <v>-15</v>
      </c>
      <c r="E166" s="20"/>
    </row>
    <row r="167" spans="1:5" x14ac:dyDescent="0.25">
      <c r="A167" s="9" t="s">
        <v>8</v>
      </c>
      <c r="B167" s="9" t="s">
        <v>34</v>
      </c>
      <c r="C167" s="9" t="str">
        <f t="shared" si="4"/>
        <v>NiGe</v>
      </c>
      <c r="D167" s="9">
        <v>-23.5</v>
      </c>
      <c r="E167" s="20"/>
    </row>
    <row r="168" spans="1:5" x14ac:dyDescent="0.25">
      <c r="A168" s="9" t="s">
        <v>8</v>
      </c>
      <c r="B168" s="9" t="s">
        <v>35</v>
      </c>
      <c r="C168" s="9" t="str">
        <f t="shared" si="4"/>
        <v>NiMn</v>
      </c>
      <c r="D168" s="9">
        <v>-8</v>
      </c>
      <c r="E168" s="20"/>
    </row>
    <row r="169" spans="1:5" x14ac:dyDescent="0.25">
      <c r="A169" s="9" t="s">
        <v>8</v>
      </c>
      <c r="B169" s="9" t="s">
        <v>36</v>
      </c>
      <c r="C169" s="9" t="str">
        <f t="shared" si="4"/>
        <v>NiMo</v>
      </c>
      <c r="D169" s="9">
        <v>-7</v>
      </c>
      <c r="E169" s="20"/>
    </row>
    <row r="170" spans="1:5" x14ac:dyDescent="0.25">
      <c r="A170" s="9" t="s">
        <v>8</v>
      </c>
      <c r="B170" s="9" t="s">
        <v>37</v>
      </c>
      <c r="C170" s="9" t="str">
        <f t="shared" si="4"/>
        <v>NiNb</v>
      </c>
      <c r="D170" s="9">
        <v>-30</v>
      </c>
      <c r="E170" s="20"/>
    </row>
    <row r="171" spans="1:5" x14ac:dyDescent="0.25">
      <c r="A171" s="9" t="s">
        <v>8</v>
      </c>
      <c r="B171" s="9" t="s">
        <v>52</v>
      </c>
      <c r="C171" s="9" t="str">
        <f t="shared" si="4"/>
        <v>NiPd</v>
      </c>
      <c r="D171" s="9">
        <v>0</v>
      </c>
      <c r="E171" s="20"/>
    </row>
    <row r="172" spans="1:5" x14ac:dyDescent="0.25">
      <c r="A172" s="9" t="s">
        <v>8</v>
      </c>
      <c r="B172" s="9" t="s">
        <v>38</v>
      </c>
      <c r="C172" s="9" t="str">
        <f t="shared" si="4"/>
        <v>NiRb</v>
      </c>
      <c r="D172" s="9">
        <v>47</v>
      </c>
      <c r="E172" s="20"/>
    </row>
    <row r="173" spans="1:5" x14ac:dyDescent="0.25">
      <c r="A173" s="9" t="s">
        <v>8</v>
      </c>
      <c r="B173" s="9" t="s">
        <v>39</v>
      </c>
      <c r="C173" s="9" t="str">
        <f t="shared" si="4"/>
        <v>NiRh</v>
      </c>
      <c r="D173" s="9">
        <v>-1</v>
      </c>
      <c r="E173" s="20"/>
    </row>
    <row r="174" spans="1:5" x14ac:dyDescent="0.25">
      <c r="A174" s="9" t="s">
        <v>8</v>
      </c>
      <c r="B174" s="9" t="s">
        <v>40</v>
      </c>
      <c r="C174" s="9" t="str">
        <f t="shared" si="4"/>
        <v>NiRu</v>
      </c>
      <c r="D174" s="9">
        <v>0</v>
      </c>
      <c r="E174" s="20"/>
    </row>
    <row r="175" spans="1:5" x14ac:dyDescent="0.25">
      <c r="A175" s="9" t="s">
        <v>8</v>
      </c>
      <c r="B175" s="9" t="s">
        <v>55</v>
      </c>
      <c r="C175" s="9" t="str">
        <f t="shared" si="4"/>
        <v>NiSn</v>
      </c>
      <c r="D175" s="9">
        <v>-4</v>
      </c>
    </row>
    <row r="176" spans="1:5" x14ac:dyDescent="0.25">
      <c r="A176" s="9" t="s">
        <v>8</v>
      </c>
      <c r="B176" s="9" t="s">
        <v>41</v>
      </c>
      <c r="C176" s="9" t="str">
        <f t="shared" si="4"/>
        <v>NiSr</v>
      </c>
      <c r="D176" s="9">
        <v>-1</v>
      </c>
    </row>
    <row r="177" spans="1:4" x14ac:dyDescent="0.25">
      <c r="A177" s="9" t="s">
        <v>8</v>
      </c>
      <c r="B177" s="9" t="s">
        <v>42</v>
      </c>
      <c r="C177" s="9" t="str">
        <f t="shared" si="4"/>
        <v>NiTc</v>
      </c>
      <c r="D177" s="9">
        <v>1</v>
      </c>
    </row>
    <row r="178" spans="1:4" x14ac:dyDescent="0.25">
      <c r="A178" s="9" t="s">
        <v>8</v>
      </c>
      <c r="B178" s="9" t="s">
        <v>27</v>
      </c>
      <c r="C178" s="9" t="str">
        <f t="shared" si="4"/>
        <v>NiTi</v>
      </c>
      <c r="D178" s="9">
        <v>-35</v>
      </c>
    </row>
    <row r="179" spans="1:4" x14ac:dyDescent="0.25">
      <c r="A179" s="9" t="s">
        <v>8</v>
      </c>
      <c r="B179" s="9" t="s">
        <v>43</v>
      </c>
      <c r="C179" s="9" t="str">
        <f t="shared" si="4"/>
        <v>NiVv</v>
      </c>
      <c r="D179" s="9">
        <v>-18</v>
      </c>
    </row>
    <row r="180" spans="1:4" x14ac:dyDescent="0.25">
      <c r="A180" s="9" t="s">
        <v>8</v>
      </c>
      <c r="B180" s="9" t="s">
        <v>58</v>
      </c>
      <c r="C180" s="9" t="str">
        <f t="shared" si="4"/>
        <v>NiY</v>
      </c>
      <c r="D180" s="9">
        <v>-31</v>
      </c>
    </row>
    <row r="181" spans="1:4" x14ac:dyDescent="0.25">
      <c r="A181" s="9" t="s">
        <v>8</v>
      </c>
      <c r="B181" s="9" t="s">
        <v>46</v>
      </c>
      <c r="C181" s="9" t="str">
        <f t="shared" si="4"/>
        <v>NiZn</v>
      </c>
      <c r="D181" s="9">
        <v>-9</v>
      </c>
    </row>
    <row r="182" spans="1:4" x14ac:dyDescent="0.25">
      <c r="A182" s="9" t="s">
        <v>8</v>
      </c>
      <c r="B182" s="9" t="s">
        <v>47</v>
      </c>
      <c r="C182" s="9" t="str">
        <f t="shared" si="4"/>
        <v>NiZr</v>
      </c>
      <c r="D182" s="9">
        <v>-49</v>
      </c>
    </row>
    <row r="183" spans="1:4" x14ac:dyDescent="0.25">
      <c r="A183" s="9" t="s">
        <v>40</v>
      </c>
      <c r="B183" s="20" t="s">
        <v>48</v>
      </c>
      <c r="C183" s="21" t="str">
        <f t="shared" si="4"/>
        <v>RuAI</v>
      </c>
      <c r="D183" s="20">
        <v>-21</v>
      </c>
    </row>
    <row r="184" spans="1:4" x14ac:dyDescent="0.25">
      <c r="A184" s="9" t="s">
        <v>40</v>
      </c>
      <c r="B184" s="20" t="s">
        <v>29</v>
      </c>
      <c r="C184" s="21" t="str">
        <f t="shared" si="4"/>
        <v>RuAs</v>
      </c>
      <c r="D184" s="20">
        <v>-14</v>
      </c>
    </row>
    <row r="185" spans="1:4" x14ac:dyDescent="0.25">
      <c r="A185" s="9" t="s">
        <v>40</v>
      </c>
      <c r="B185" s="20" t="s">
        <v>30</v>
      </c>
      <c r="C185" s="21" t="str">
        <f t="shared" si="4"/>
        <v>RuBB</v>
      </c>
      <c r="D185" s="20">
        <v>-24</v>
      </c>
    </row>
    <row r="186" spans="1:4" x14ac:dyDescent="0.25">
      <c r="A186" s="9" t="s">
        <v>40</v>
      </c>
      <c r="B186" s="20" t="s">
        <v>61</v>
      </c>
      <c r="C186" s="21" t="str">
        <f t="shared" si="4"/>
        <v>RuBe</v>
      </c>
      <c r="D186" s="20">
        <v>-3</v>
      </c>
    </row>
    <row r="187" spans="1:4" x14ac:dyDescent="0.25">
      <c r="A187" s="9" t="s">
        <v>40</v>
      </c>
      <c r="B187" s="20" t="s">
        <v>49</v>
      </c>
      <c r="C187" s="21" t="str">
        <f t="shared" si="4"/>
        <v>RuC</v>
      </c>
      <c r="D187" s="20">
        <v>-35</v>
      </c>
    </row>
    <row r="188" spans="1:4" x14ac:dyDescent="0.25">
      <c r="A188" s="9" t="s">
        <v>40</v>
      </c>
      <c r="B188" s="20" t="s">
        <v>50</v>
      </c>
      <c r="C188" s="21" t="str">
        <f t="shared" si="4"/>
        <v>RuCa</v>
      </c>
      <c r="D188" s="20">
        <v>-4</v>
      </c>
    </row>
    <row r="189" spans="1:4" x14ac:dyDescent="0.25">
      <c r="A189" s="9" t="s">
        <v>40</v>
      </c>
      <c r="B189" s="20" t="s">
        <v>7</v>
      </c>
      <c r="C189" s="21" t="str">
        <f t="shared" si="4"/>
        <v>RuCo</v>
      </c>
      <c r="D189" s="20">
        <v>-1</v>
      </c>
    </row>
    <row r="190" spans="1:4" x14ac:dyDescent="0.25">
      <c r="A190" s="9" t="s">
        <v>40</v>
      </c>
      <c r="B190" s="20" t="s">
        <v>31</v>
      </c>
      <c r="C190" s="21" t="str">
        <f t="shared" si="4"/>
        <v>RuCr</v>
      </c>
      <c r="D190" s="20">
        <v>-12</v>
      </c>
    </row>
    <row r="191" spans="1:4" x14ac:dyDescent="0.25">
      <c r="A191" s="9" t="s">
        <v>40</v>
      </c>
      <c r="B191" s="20" t="s">
        <v>32</v>
      </c>
      <c r="C191" s="21" t="str">
        <f t="shared" si="4"/>
        <v>RuCu</v>
      </c>
      <c r="D191" s="20">
        <v>7</v>
      </c>
    </row>
    <row r="192" spans="1:4" x14ac:dyDescent="0.25">
      <c r="A192" s="9" t="s">
        <v>40</v>
      </c>
      <c r="B192" s="20" t="s">
        <v>6</v>
      </c>
      <c r="C192" s="21" t="str">
        <f t="shared" si="4"/>
        <v>RuFe</v>
      </c>
      <c r="D192" s="20">
        <v>-5</v>
      </c>
    </row>
    <row r="193" spans="1:10" x14ac:dyDescent="0.25">
      <c r="A193" s="9" t="s">
        <v>40</v>
      </c>
      <c r="B193" s="20" t="s">
        <v>33</v>
      </c>
      <c r="C193" s="21" t="str">
        <f t="shared" ref="C193:C256" si="5">A193&amp;B193</f>
        <v>RuGa</v>
      </c>
      <c r="D193" s="20">
        <v>-11</v>
      </c>
    </row>
    <row r="194" spans="1:10" x14ac:dyDescent="0.25">
      <c r="A194" s="9" t="s">
        <v>40</v>
      </c>
      <c r="B194" s="20" t="s">
        <v>34</v>
      </c>
      <c r="C194" s="21" t="str">
        <f t="shared" si="5"/>
        <v>RuGe</v>
      </c>
      <c r="D194" s="20">
        <v>-18.5</v>
      </c>
    </row>
    <row r="195" spans="1:10" x14ac:dyDescent="0.25">
      <c r="A195" s="9" t="s">
        <v>40</v>
      </c>
      <c r="B195" s="20" t="s">
        <v>62</v>
      </c>
      <c r="C195" s="21" t="str">
        <f t="shared" si="5"/>
        <v>RuH</v>
      </c>
      <c r="D195" s="20">
        <v>-20</v>
      </c>
    </row>
    <row r="196" spans="1:10" x14ac:dyDescent="0.25">
      <c r="A196" s="9" t="s">
        <v>40</v>
      </c>
      <c r="B196" s="20" t="s">
        <v>51</v>
      </c>
      <c r="C196" s="21" t="str">
        <f t="shared" si="5"/>
        <v>RuK</v>
      </c>
      <c r="D196" s="20">
        <v>60</v>
      </c>
    </row>
    <row r="197" spans="1:10" x14ac:dyDescent="0.25">
      <c r="A197" s="9" t="s">
        <v>40</v>
      </c>
      <c r="B197" s="20" t="s">
        <v>63</v>
      </c>
      <c r="C197" s="21" t="str">
        <f t="shared" si="5"/>
        <v>RuLi</v>
      </c>
      <c r="D197" s="20">
        <v>5</v>
      </c>
    </row>
    <row r="198" spans="1:10" x14ac:dyDescent="0.25">
      <c r="A198" s="9" t="s">
        <v>40</v>
      </c>
      <c r="B198" s="20" t="s">
        <v>53</v>
      </c>
      <c r="C198" s="21" t="str">
        <f t="shared" si="5"/>
        <v>RuMg</v>
      </c>
      <c r="D198" s="20">
        <v>0</v>
      </c>
    </row>
    <row r="199" spans="1:10" x14ac:dyDescent="0.25">
      <c r="A199" s="9" t="s">
        <v>40</v>
      </c>
      <c r="B199" s="20" t="s">
        <v>35</v>
      </c>
      <c r="C199" s="21" t="str">
        <f t="shared" si="5"/>
        <v>RuMn</v>
      </c>
      <c r="D199" s="20">
        <v>-11</v>
      </c>
    </row>
    <row r="200" spans="1:10" x14ac:dyDescent="0.25">
      <c r="A200" s="9" t="s">
        <v>40</v>
      </c>
      <c r="B200" s="20" t="s">
        <v>36</v>
      </c>
      <c r="C200" s="21" t="str">
        <f t="shared" si="5"/>
        <v>RuMo</v>
      </c>
      <c r="D200" s="20">
        <v>-14</v>
      </c>
    </row>
    <row r="201" spans="1:10" x14ac:dyDescent="0.25">
      <c r="A201" s="9" t="s">
        <v>40</v>
      </c>
      <c r="B201" s="20" t="s">
        <v>54</v>
      </c>
      <c r="C201" s="21" t="str">
        <f t="shared" si="5"/>
        <v>RuN</v>
      </c>
      <c r="D201" s="20">
        <v>-61</v>
      </c>
    </row>
    <row r="202" spans="1:10" x14ac:dyDescent="0.25">
      <c r="A202" s="9" t="s">
        <v>40</v>
      </c>
      <c r="B202" s="20" t="s">
        <v>56</v>
      </c>
      <c r="C202" s="21" t="str">
        <f t="shared" si="5"/>
        <v>RuNa</v>
      </c>
      <c r="D202" s="20">
        <v>44</v>
      </c>
    </row>
    <row r="203" spans="1:10" x14ac:dyDescent="0.25">
      <c r="A203" s="9" t="s">
        <v>40</v>
      </c>
      <c r="B203" s="20" t="s">
        <v>37</v>
      </c>
      <c r="C203" s="21" t="str">
        <f t="shared" si="5"/>
        <v>RuNb</v>
      </c>
      <c r="D203" s="20">
        <v>-41</v>
      </c>
    </row>
    <row r="204" spans="1:10" x14ac:dyDescent="0.25">
      <c r="A204" s="9" t="s">
        <v>40</v>
      </c>
      <c r="B204" s="20" t="s">
        <v>8</v>
      </c>
      <c r="C204" s="21" t="str">
        <f t="shared" si="5"/>
        <v>RuNi</v>
      </c>
      <c r="D204" s="20">
        <v>0</v>
      </c>
      <c r="J204" s="2"/>
    </row>
    <row r="205" spans="1:10" x14ac:dyDescent="0.25">
      <c r="A205" s="9" t="s">
        <v>40</v>
      </c>
      <c r="B205" s="20" t="s">
        <v>57</v>
      </c>
      <c r="C205" s="21" t="str">
        <f t="shared" si="5"/>
        <v>RuP</v>
      </c>
      <c r="D205" s="20">
        <v>-30.5</v>
      </c>
      <c r="H205" s="2"/>
      <c r="I205" s="2"/>
      <c r="J205" s="2"/>
    </row>
    <row r="206" spans="1:10" x14ac:dyDescent="0.25">
      <c r="A206" s="9" t="s">
        <v>40</v>
      </c>
      <c r="B206" s="20" t="s">
        <v>38</v>
      </c>
      <c r="C206" s="21" t="str">
        <f t="shared" si="5"/>
        <v>RuRb</v>
      </c>
      <c r="D206" s="20">
        <v>62</v>
      </c>
      <c r="H206" s="2"/>
      <c r="I206" s="2"/>
      <c r="J206" s="2"/>
    </row>
    <row r="207" spans="1:10" x14ac:dyDescent="0.25">
      <c r="A207" s="9" t="s">
        <v>40</v>
      </c>
      <c r="B207" s="20" t="s">
        <v>59</v>
      </c>
      <c r="C207" s="21" t="str">
        <f t="shared" si="5"/>
        <v>RuSc</v>
      </c>
      <c r="D207" s="20">
        <v>-44</v>
      </c>
      <c r="E207" s="20"/>
      <c r="H207" s="2"/>
      <c r="I207" s="2"/>
      <c r="J207" s="2"/>
    </row>
    <row r="208" spans="1:10" x14ac:dyDescent="0.25">
      <c r="A208" s="9" t="s">
        <v>40</v>
      </c>
      <c r="B208" s="20" t="s">
        <v>10</v>
      </c>
      <c r="C208" s="21" t="str">
        <f t="shared" si="5"/>
        <v>RuSi</v>
      </c>
      <c r="D208" s="20">
        <v>-38</v>
      </c>
      <c r="E208" s="20"/>
      <c r="H208" s="2"/>
      <c r="I208" s="2"/>
      <c r="J208" s="2"/>
    </row>
    <row r="209" spans="1:10" x14ac:dyDescent="0.25">
      <c r="A209" s="9" t="s">
        <v>40</v>
      </c>
      <c r="B209" s="20" t="s">
        <v>41</v>
      </c>
      <c r="C209" s="21" t="str">
        <f t="shared" si="5"/>
        <v>RuSr</v>
      </c>
      <c r="D209" s="20">
        <v>5</v>
      </c>
      <c r="E209" s="20"/>
      <c r="H209" s="2"/>
      <c r="I209" s="2"/>
      <c r="J209" s="2"/>
    </row>
    <row r="210" spans="1:10" x14ac:dyDescent="0.25">
      <c r="A210" s="9" t="s">
        <v>40</v>
      </c>
      <c r="B210" s="20" t="s">
        <v>42</v>
      </c>
      <c r="C210" s="21" t="str">
        <f t="shared" si="5"/>
        <v>RuTc</v>
      </c>
      <c r="D210" s="20">
        <v>0</v>
      </c>
      <c r="E210" s="20"/>
      <c r="H210" s="2"/>
      <c r="I210" s="2"/>
      <c r="J210" s="2"/>
    </row>
    <row r="211" spans="1:10" x14ac:dyDescent="0.25">
      <c r="A211" s="9" t="s">
        <v>40</v>
      </c>
      <c r="B211" s="20" t="s">
        <v>27</v>
      </c>
      <c r="C211" s="21" t="str">
        <f t="shared" si="5"/>
        <v>RuTi</v>
      </c>
      <c r="D211" s="20">
        <v>-43</v>
      </c>
      <c r="E211" s="20"/>
      <c r="H211" s="2"/>
      <c r="I211" s="2"/>
      <c r="J211" s="2"/>
    </row>
    <row r="212" spans="1:10" x14ac:dyDescent="0.25">
      <c r="A212" s="9" t="s">
        <v>40</v>
      </c>
      <c r="B212" s="20" t="s">
        <v>43</v>
      </c>
      <c r="C212" s="21" t="str">
        <f t="shared" si="5"/>
        <v>RuVv</v>
      </c>
      <c r="D212" s="20">
        <v>-25</v>
      </c>
      <c r="E212" s="20"/>
      <c r="H212" s="2"/>
      <c r="I212" s="2"/>
      <c r="J212" s="2"/>
    </row>
    <row r="213" spans="1:10" x14ac:dyDescent="0.25">
      <c r="A213" s="9" t="s">
        <v>40</v>
      </c>
      <c r="B213" s="20" t="s">
        <v>45</v>
      </c>
      <c r="C213" s="21" t="str">
        <f t="shared" si="5"/>
        <v>Ruy</v>
      </c>
      <c r="D213" s="20">
        <v>-34</v>
      </c>
      <c r="E213" s="20"/>
      <c r="H213" s="2"/>
      <c r="I213" s="2"/>
      <c r="J213" s="2"/>
    </row>
    <row r="214" spans="1:10" x14ac:dyDescent="0.25">
      <c r="A214" s="9" t="s">
        <v>40</v>
      </c>
      <c r="B214" s="20" t="s">
        <v>46</v>
      </c>
      <c r="C214" s="21" t="str">
        <f t="shared" si="5"/>
        <v>RuZn</v>
      </c>
      <c r="D214" s="20">
        <v>-5</v>
      </c>
      <c r="E214" s="20"/>
      <c r="H214" s="2"/>
      <c r="I214" s="2"/>
      <c r="J214" s="2"/>
    </row>
    <row r="215" spans="1:10" x14ac:dyDescent="0.25">
      <c r="A215" s="9" t="s">
        <v>40</v>
      </c>
      <c r="B215" s="20" t="s">
        <v>47</v>
      </c>
      <c r="C215" s="21" t="str">
        <f t="shared" si="5"/>
        <v>RuZr</v>
      </c>
      <c r="D215" s="20">
        <v>-59</v>
      </c>
      <c r="E215" s="20"/>
      <c r="H215" s="2"/>
      <c r="I215" s="2"/>
      <c r="J215" s="2"/>
    </row>
    <row r="216" spans="1:10" x14ac:dyDescent="0.25">
      <c r="A216" s="9" t="s">
        <v>10</v>
      </c>
      <c r="B216" s="9" t="s">
        <v>48</v>
      </c>
      <c r="C216" s="21" t="str">
        <f t="shared" si="5"/>
        <v>SiAI</v>
      </c>
      <c r="D216" s="9">
        <v>-19</v>
      </c>
      <c r="E216" s="20"/>
      <c r="H216" s="2"/>
      <c r="I216" s="2"/>
      <c r="J216" s="2"/>
    </row>
    <row r="217" spans="1:10" x14ac:dyDescent="0.25">
      <c r="A217" s="9" t="s">
        <v>10</v>
      </c>
      <c r="B217" s="9" t="s">
        <v>29</v>
      </c>
      <c r="C217" s="21" t="str">
        <f t="shared" si="5"/>
        <v>SiAs</v>
      </c>
      <c r="D217" s="9">
        <v>-17</v>
      </c>
      <c r="E217" s="20"/>
      <c r="H217" s="2"/>
      <c r="I217" s="2"/>
      <c r="J217" s="2"/>
    </row>
    <row r="218" spans="1:10" x14ac:dyDescent="0.25">
      <c r="A218" s="9" t="s">
        <v>10</v>
      </c>
      <c r="B218" s="9" t="s">
        <v>30</v>
      </c>
      <c r="C218" s="21" t="str">
        <f t="shared" si="5"/>
        <v>SiBB</v>
      </c>
      <c r="D218" s="9">
        <v>-14</v>
      </c>
      <c r="E218" s="20"/>
      <c r="H218" s="2"/>
      <c r="I218" s="2"/>
      <c r="J218" s="2"/>
    </row>
    <row r="219" spans="1:10" x14ac:dyDescent="0.25">
      <c r="A219" s="9" t="s">
        <v>10</v>
      </c>
      <c r="B219" s="9" t="s">
        <v>61</v>
      </c>
      <c r="C219" s="21" t="str">
        <f t="shared" si="5"/>
        <v>SiBe</v>
      </c>
      <c r="D219" s="9">
        <v>-15</v>
      </c>
      <c r="E219" s="20"/>
      <c r="H219" s="2"/>
      <c r="I219" s="2"/>
      <c r="J219" s="2"/>
    </row>
    <row r="220" spans="1:10" x14ac:dyDescent="0.25">
      <c r="A220" s="9" t="s">
        <v>10</v>
      </c>
      <c r="B220" s="9" t="s">
        <v>49</v>
      </c>
      <c r="C220" s="21" t="str">
        <f t="shared" si="5"/>
        <v>SiC</v>
      </c>
      <c r="D220" s="9">
        <v>-39</v>
      </c>
      <c r="E220" s="20"/>
      <c r="H220" s="2"/>
      <c r="I220" s="2"/>
      <c r="J220" s="2"/>
    </row>
    <row r="221" spans="1:10" x14ac:dyDescent="0.25">
      <c r="A221" s="9" t="s">
        <v>10</v>
      </c>
      <c r="B221" s="9" t="s">
        <v>50</v>
      </c>
      <c r="C221" s="21" t="str">
        <f t="shared" si="5"/>
        <v>SiCa</v>
      </c>
      <c r="D221" s="9">
        <v>-51</v>
      </c>
      <c r="E221" s="20"/>
      <c r="H221" s="2"/>
      <c r="I221" s="2"/>
      <c r="J221" s="2"/>
    </row>
    <row r="222" spans="1:10" x14ac:dyDescent="0.25">
      <c r="A222" s="9" t="s">
        <v>10</v>
      </c>
      <c r="B222" s="9" t="s">
        <v>7</v>
      </c>
      <c r="C222" s="21" t="str">
        <f t="shared" si="5"/>
        <v>SiCo</v>
      </c>
      <c r="D222" s="9">
        <v>-38</v>
      </c>
      <c r="E222" s="20"/>
      <c r="H222" s="2"/>
      <c r="I222" s="2"/>
      <c r="J222" s="2"/>
    </row>
    <row r="223" spans="1:10" x14ac:dyDescent="0.25">
      <c r="A223" s="9" t="s">
        <v>10</v>
      </c>
      <c r="B223" s="9" t="s">
        <v>31</v>
      </c>
      <c r="C223" s="21" t="str">
        <f t="shared" si="5"/>
        <v>SiCr</v>
      </c>
      <c r="D223" s="9">
        <v>-37</v>
      </c>
      <c r="E223" s="20"/>
      <c r="H223" s="2"/>
      <c r="I223" s="2"/>
      <c r="J223" s="2"/>
    </row>
    <row r="224" spans="1:10" x14ac:dyDescent="0.25">
      <c r="A224" s="9" t="s">
        <v>10</v>
      </c>
      <c r="B224" s="9" t="s">
        <v>32</v>
      </c>
      <c r="C224" s="21" t="str">
        <f t="shared" si="5"/>
        <v>SiCu</v>
      </c>
      <c r="D224" s="9">
        <v>-19</v>
      </c>
      <c r="E224" s="20"/>
      <c r="H224" s="2"/>
      <c r="I224" s="2"/>
      <c r="J224" s="2"/>
    </row>
    <row r="225" spans="1:10" x14ac:dyDescent="0.25">
      <c r="A225" s="9" t="s">
        <v>10</v>
      </c>
      <c r="B225" s="9" t="s">
        <v>6</v>
      </c>
      <c r="C225" s="21" t="str">
        <f t="shared" si="5"/>
        <v>SiFe</v>
      </c>
      <c r="D225" s="9">
        <v>-35</v>
      </c>
      <c r="E225" s="20"/>
      <c r="H225" s="2"/>
      <c r="I225" s="2"/>
      <c r="J225" s="2"/>
    </row>
    <row r="226" spans="1:10" x14ac:dyDescent="0.25">
      <c r="A226" s="9" t="s">
        <v>10</v>
      </c>
      <c r="B226" s="9" t="s">
        <v>33</v>
      </c>
      <c r="C226" s="21" t="str">
        <f t="shared" si="5"/>
        <v>SiGa</v>
      </c>
      <c r="D226" s="9">
        <v>-17</v>
      </c>
      <c r="E226" s="20"/>
      <c r="H226" s="2"/>
      <c r="I226"/>
      <c r="J226"/>
    </row>
    <row r="227" spans="1:10" x14ac:dyDescent="0.25">
      <c r="A227" s="9" t="s">
        <v>10</v>
      </c>
      <c r="B227" s="9" t="s">
        <v>34</v>
      </c>
      <c r="C227" s="21" t="str">
        <f t="shared" si="5"/>
        <v>SiGe</v>
      </c>
      <c r="D227" s="9">
        <v>-14.5</v>
      </c>
      <c r="E227" s="20"/>
      <c r="H227" s="2"/>
      <c r="I227"/>
      <c r="J227"/>
    </row>
    <row r="228" spans="1:10" x14ac:dyDescent="0.25">
      <c r="A228" s="9" t="s">
        <v>10</v>
      </c>
      <c r="B228" s="9" t="s">
        <v>62</v>
      </c>
      <c r="C228" s="21" t="str">
        <f t="shared" si="5"/>
        <v>SiH</v>
      </c>
      <c r="D228" s="9">
        <v>-19</v>
      </c>
      <c r="E228" s="20"/>
      <c r="H228" s="2"/>
      <c r="I228"/>
      <c r="J228"/>
    </row>
    <row r="229" spans="1:10" x14ac:dyDescent="0.25">
      <c r="A229" s="9" t="s">
        <v>10</v>
      </c>
      <c r="B229" s="9" t="s">
        <v>51</v>
      </c>
      <c r="C229" s="21" t="str">
        <f t="shared" si="5"/>
        <v>SiK</v>
      </c>
      <c r="D229" s="9">
        <v>-4</v>
      </c>
      <c r="E229" s="20"/>
      <c r="H229" s="2"/>
      <c r="I229"/>
      <c r="J229"/>
    </row>
    <row r="230" spans="1:10" x14ac:dyDescent="0.25">
      <c r="A230" s="9" t="s">
        <v>10</v>
      </c>
      <c r="B230" s="9" t="s">
        <v>63</v>
      </c>
      <c r="C230" s="21" t="str">
        <f t="shared" si="5"/>
        <v>SiLi</v>
      </c>
      <c r="D230" s="9">
        <v>-30</v>
      </c>
      <c r="E230" s="20"/>
      <c r="H230" s="2"/>
      <c r="I230"/>
      <c r="J230"/>
    </row>
    <row r="231" spans="1:10" x14ac:dyDescent="0.25">
      <c r="A231" s="9" t="s">
        <v>10</v>
      </c>
      <c r="B231" s="9" t="s">
        <v>53</v>
      </c>
      <c r="C231" s="21" t="str">
        <f t="shared" si="5"/>
        <v>SiMg</v>
      </c>
      <c r="D231" s="9">
        <v>-26</v>
      </c>
      <c r="E231" s="20"/>
      <c r="H231" s="2"/>
      <c r="I231"/>
      <c r="J231"/>
    </row>
    <row r="232" spans="1:10" x14ac:dyDescent="0.25">
      <c r="A232" s="9" t="s">
        <v>10</v>
      </c>
      <c r="B232" s="9" t="s">
        <v>35</v>
      </c>
      <c r="C232" s="21" t="str">
        <f t="shared" si="5"/>
        <v>SiMn</v>
      </c>
      <c r="D232" s="9">
        <v>-45</v>
      </c>
      <c r="E232" s="20"/>
      <c r="H232" s="2"/>
      <c r="I232"/>
      <c r="J232"/>
    </row>
    <row r="233" spans="1:10" x14ac:dyDescent="0.25">
      <c r="A233" s="9" t="s">
        <v>10</v>
      </c>
      <c r="B233" s="9" t="s">
        <v>36</v>
      </c>
      <c r="C233" s="21" t="str">
        <f t="shared" si="5"/>
        <v>SiMo</v>
      </c>
      <c r="D233" s="9">
        <v>-35</v>
      </c>
      <c r="E233" s="20"/>
      <c r="H233" s="2"/>
      <c r="I233"/>
      <c r="J233"/>
    </row>
    <row r="234" spans="1:10" x14ac:dyDescent="0.25">
      <c r="A234" s="9" t="s">
        <v>10</v>
      </c>
      <c r="B234" s="9" t="s">
        <v>54</v>
      </c>
      <c r="C234" s="21" t="str">
        <f t="shared" si="5"/>
        <v>SiN</v>
      </c>
      <c r="D234" s="9">
        <v>-81</v>
      </c>
      <c r="E234" s="20"/>
      <c r="H234" s="2"/>
      <c r="I234"/>
      <c r="J234"/>
    </row>
    <row r="235" spans="1:10" x14ac:dyDescent="0.25">
      <c r="A235" s="9" t="s">
        <v>10</v>
      </c>
      <c r="B235" s="9" t="s">
        <v>56</v>
      </c>
      <c r="C235" s="21" t="str">
        <f t="shared" si="5"/>
        <v>SiNa</v>
      </c>
      <c r="D235" s="9">
        <v>-11</v>
      </c>
      <c r="E235" s="20"/>
      <c r="H235" s="2"/>
      <c r="I235"/>
      <c r="J235"/>
    </row>
    <row r="236" spans="1:10" x14ac:dyDescent="0.25">
      <c r="A236" s="9" t="s">
        <v>10</v>
      </c>
      <c r="B236" s="9" t="s">
        <v>37</v>
      </c>
      <c r="C236" s="21" t="str">
        <f t="shared" si="5"/>
        <v>SiNb</v>
      </c>
      <c r="D236" s="9">
        <v>-56</v>
      </c>
      <c r="E236" s="20"/>
    </row>
    <row r="237" spans="1:10" x14ac:dyDescent="0.25">
      <c r="A237" s="9" t="s">
        <v>10</v>
      </c>
      <c r="B237" s="9" t="s">
        <v>8</v>
      </c>
      <c r="C237" s="21" t="str">
        <f t="shared" si="5"/>
        <v>SiNi</v>
      </c>
      <c r="D237" s="9">
        <v>-40</v>
      </c>
      <c r="E237" s="20"/>
    </row>
    <row r="238" spans="1:10" x14ac:dyDescent="0.25">
      <c r="A238" s="9" t="s">
        <v>10</v>
      </c>
      <c r="B238" s="9" t="s">
        <v>57</v>
      </c>
      <c r="C238" s="21" t="str">
        <f t="shared" si="5"/>
        <v>SiP</v>
      </c>
      <c r="D238" s="9">
        <v>-25.5</v>
      </c>
      <c r="E238" s="20"/>
    </row>
    <row r="239" spans="1:10" x14ac:dyDescent="0.25">
      <c r="A239" s="9" t="s">
        <v>10</v>
      </c>
      <c r="B239" s="9" t="s">
        <v>38</v>
      </c>
      <c r="C239" s="21" t="str">
        <f t="shared" si="5"/>
        <v>SiRb</v>
      </c>
      <c r="D239" s="9">
        <v>-4</v>
      </c>
      <c r="E239" s="20"/>
    </row>
    <row r="240" spans="1:10" x14ac:dyDescent="0.25">
      <c r="A240" s="9" t="s">
        <v>10</v>
      </c>
      <c r="B240" s="9" t="s">
        <v>39</v>
      </c>
      <c r="C240" s="21" t="str">
        <f t="shared" si="5"/>
        <v>SiRh</v>
      </c>
      <c r="D240" s="9">
        <v>-46</v>
      </c>
      <c r="E240" s="20"/>
    </row>
    <row r="241" spans="1:5" x14ac:dyDescent="0.25">
      <c r="A241" s="9" t="s">
        <v>10</v>
      </c>
      <c r="B241" s="9" t="s">
        <v>40</v>
      </c>
      <c r="C241" s="21" t="str">
        <f t="shared" si="5"/>
        <v>SiRu</v>
      </c>
      <c r="D241" s="9">
        <v>-38</v>
      </c>
      <c r="E241" s="20"/>
    </row>
    <row r="242" spans="1:5" x14ac:dyDescent="0.25">
      <c r="A242" s="9" t="s">
        <v>10</v>
      </c>
      <c r="B242" s="9" t="s">
        <v>59</v>
      </c>
      <c r="C242" s="21" t="str">
        <f t="shared" si="5"/>
        <v>SiSc</v>
      </c>
      <c r="D242" s="9">
        <v>-74</v>
      </c>
      <c r="E242" s="20"/>
    </row>
    <row r="243" spans="1:5" x14ac:dyDescent="0.25">
      <c r="A243" s="9" t="s">
        <v>10</v>
      </c>
      <c r="B243" s="9" t="s">
        <v>41</v>
      </c>
      <c r="C243" s="21" t="str">
        <f t="shared" si="5"/>
        <v>SiSr</v>
      </c>
      <c r="D243" s="9">
        <v>-49</v>
      </c>
    </row>
    <row r="244" spans="1:5" x14ac:dyDescent="0.25">
      <c r="A244" s="9" t="s">
        <v>10</v>
      </c>
      <c r="B244" s="9" t="s">
        <v>42</v>
      </c>
      <c r="C244" s="21" t="str">
        <f t="shared" si="5"/>
        <v>SiTc</v>
      </c>
      <c r="D244" s="9">
        <v>-38</v>
      </c>
    </row>
    <row r="245" spans="1:5" x14ac:dyDescent="0.25">
      <c r="A245" s="9" t="s">
        <v>10</v>
      </c>
      <c r="B245" s="9" t="s">
        <v>27</v>
      </c>
      <c r="C245" s="21" t="str">
        <f t="shared" si="5"/>
        <v>SiTi</v>
      </c>
      <c r="D245" s="8">
        <v>-66</v>
      </c>
    </row>
    <row r="246" spans="1:5" x14ac:dyDescent="0.25">
      <c r="A246" s="9" t="s">
        <v>10</v>
      </c>
      <c r="B246" s="9" t="s">
        <v>43</v>
      </c>
      <c r="C246" s="21" t="str">
        <f t="shared" si="5"/>
        <v>SiVv</v>
      </c>
      <c r="D246" s="11">
        <v>-48</v>
      </c>
    </row>
    <row r="247" spans="1:5" x14ac:dyDescent="0.25">
      <c r="A247" s="9" t="s">
        <v>10</v>
      </c>
      <c r="B247" s="9" t="s">
        <v>45</v>
      </c>
      <c r="C247" s="21" t="str">
        <f t="shared" si="5"/>
        <v>Siy</v>
      </c>
      <c r="D247" s="11">
        <v>-73</v>
      </c>
    </row>
    <row r="248" spans="1:5" x14ac:dyDescent="0.25">
      <c r="A248" s="9" t="s">
        <v>10</v>
      </c>
      <c r="B248" s="9" t="s">
        <v>46</v>
      </c>
      <c r="C248" s="21" t="str">
        <f t="shared" si="5"/>
        <v>SiZn</v>
      </c>
      <c r="D248" s="11">
        <v>-18</v>
      </c>
    </row>
    <row r="249" spans="1:5" x14ac:dyDescent="0.25">
      <c r="A249" s="9" t="s">
        <v>10</v>
      </c>
      <c r="B249" s="9" t="s">
        <v>47</v>
      </c>
      <c r="C249" s="21" t="str">
        <f t="shared" si="5"/>
        <v>SiZr</v>
      </c>
      <c r="D249" s="12">
        <v>-84</v>
      </c>
    </row>
    <row r="250" spans="1:5" x14ac:dyDescent="0.25">
      <c r="A250" s="20" t="s">
        <v>27</v>
      </c>
      <c r="B250" s="20" t="s">
        <v>29</v>
      </c>
      <c r="C250" s="21" t="str">
        <f t="shared" si="5"/>
        <v>TiAs</v>
      </c>
      <c r="D250" s="51">
        <v>-60</v>
      </c>
    </row>
    <row r="251" spans="1:5" x14ac:dyDescent="0.25">
      <c r="A251" s="20" t="s">
        <v>27</v>
      </c>
      <c r="B251" s="20" t="s">
        <v>7</v>
      </c>
      <c r="C251" s="21" t="str">
        <f t="shared" si="5"/>
        <v>TiCo</v>
      </c>
      <c r="D251" s="50">
        <v>-28</v>
      </c>
    </row>
    <row r="252" spans="1:5" x14ac:dyDescent="0.25">
      <c r="A252" s="20" t="s">
        <v>27</v>
      </c>
      <c r="B252" s="20" t="s">
        <v>31</v>
      </c>
      <c r="C252" s="21" t="str">
        <f t="shared" si="5"/>
        <v>TiCr</v>
      </c>
      <c r="D252" s="50">
        <v>-7</v>
      </c>
    </row>
    <row r="253" spans="1:5" x14ac:dyDescent="0.25">
      <c r="A253" s="20" t="s">
        <v>27</v>
      </c>
      <c r="B253" s="20" t="s">
        <v>32</v>
      </c>
      <c r="C253" s="21" t="str">
        <f t="shared" si="5"/>
        <v>TiCu</v>
      </c>
      <c r="D253" s="50">
        <v>-9</v>
      </c>
    </row>
    <row r="254" spans="1:5" x14ac:dyDescent="0.25">
      <c r="A254" s="20" t="s">
        <v>27</v>
      </c>
      <c r="B254" s="20" t="s">
        <v>6</v>
      </c>
      <c r="C254" s="21" t="str">
        <f t="shared" si="5"/>
        <v>TiFe</v>
      </c>
      <c r="D254" s="52">
        <v>-17</v>
      </c>
    </row>
    <row r="255" spans="1:5" x14ac:dyDescent="0.25">
      <c r="A255" s="20" t="s">
        <v>27</v>
      </c>
      <c r="B255" s="20" t="s">
        <v>33</v>
      </c>
      <c r="C255" s="21" t="str">
        <f t="shared" si="5"/>
        <v>TiGa</v>
      </c>
      <c r="D255" s="51">
        <v>-23</v>
      </c>
    </row>
    <row r="256" spans="1:5" x14ac:dyDescent="0.25">
      <c r="A256" s="20" t="s">
        <v>27</v>
      </c>
      <c r="B256" s="20" t="s">
        <v>34</v>
      </c>
      <c r="C256" s="21" t="str">
        <f t="shared" si="5"/>
        <v>TiGe</v>
      </c>
      <c r="D256" s="50">
        <v>-51.5</v>
      </c>
    </row>
    <row r="257" spans="1:4" x14ac:dyDescent="0.25">
      <c r="A257" s="20" t="s">
        <v>27</v>
      </c>
      <c r="B257" s="20" t="s">
        <v>35</v>
      </c>
      <c r="C257" s="21" t="str">
        <f t="shared" ref="C257:C278" si="6">A257&amp;B257</f>
        <v>TiMn</v>
      </c>
      <c r="D257" s="50">
        <v>-8</v>
      </c>
    </row>
    <row r="258" spans="1:4" x14ac:dyDescent="0.25">
      <c r="A258" s="20" t="s">
        <v>27</v>
      </c>
      <c r="B258" s="20" t="s">
        <v>36</v>
      </c>
      <c r="C258" s="21" t="str">
        <f t="shared" si="6"/>
        <v>TiMo</v>
      </c>
      <c r="D258" s="50">
        <v>-4</v>
      </c>
    </row>
    <row r="259" spans="1:4" x14ac:dyDescent="0.25">
      <c r="A259" s="20" t="s">
        <v>27</v>
      </c>
      <c r="B259" s="20" t="s">
        <v>37</v>
      </c>
      <c r="C259" s="21" t="str">
        <f t="shared" si="6"/>
        <v>TiNb</v>
      </c>
      <c r="D259" s="52">
        <v>2</v>
      </c>
    </row>
    <row r="260" spans="1:4" x14ac:dyDescent="0.25">
      <c r="A260" s="20" t="s">
        <v>27</v>
      </c>
      <c r="B260" s="20" t="s">
        <v>8</v>
      </c>
      <c r="C260" s="21" t="str">
        <f t="shared" si="6"/>
        <v>TiNi</v>
      </c>
      <c r="D260" s="51">
        <v>-35</v>
      </c>
    </row>
    <row r="261" spans="1:4" x14ac:dyDescent="0.25">
      <c r="A261" s="20" t="s">
        <v>27</v>
      </c>
      <c r="B261" s="20" t="s">
        <v>38</v>
      </c>
      <c r="C261" s="21" t="str">
        <f t="shared" si="6"/>
        <v>TiRb</v>
      </c>
      <c r="D261" s="50">
        <v>100</v>
      </c>
    </row>
    <row r="262" spans="1:4" x14ac:dyDescent="0.25">
      <c r="A262" s="20" t="s">
        <v>27</v>
      </c>
      <c r="B262" s="20" t="s">
        <v>39</v>
      </c>
      <c r="C262" s="21" t="str">
        <f t="shared" si="6"/>
        <v>TiRh</v>
      </c>
      <c r="D262" s="20">
        <v>-52</v>
      </c>
    </row>
    <row r="263" spans="1:4" x14ac:dyDescent="0.25">
      <c r="A263" s="20" t="s">
        <v>27</v>
      </c>
      <c r="B263" s="20" t="s">
        <v>40</v>
      </c>
      <c r="C263" s="21" t="str">
        <f t="shared" si="6"/>
        <v>TiRu</v>
      </c>
      <c r="D263" s="20">
        <v>-43</v>
      </c>
    </row>
    <row r="264" spans="1:4" x14ac:dyDescent="0.25">
      <c r="A264" s="20" t="s">
        <v>27</v>
      </c>
      <c r="B264" s="20" t="s">
        <v>41</v>
      </c>
      <c r="C264" s="21" t="str">
        <f t="shared" si="6"/>
        <v>TiSr</v>
      </c>
      <c r="D264" s="20">
        <v>53</v>
      </c>
    </row>
    <row r="265" spans="1:4" x14ac:dyDescent="0.25">
      <c r="A265" s="20" t="s">
        <v>27</v>
      </c>
      <c r="B265" s="20" t="s">
        <v>42</v>
      </c>
      <c r="C265" s="21" t="str">
        <f t="shared" si="6"/>
        <v>TiTc</v>
      </c>
      <c r="D265" s="20">
        <v>-39</v>
      </c>
    </row>
    <row r="266" spans="1:4" x14ac:dyDescent="0.25">
      <c r="A266" s="20" t="s">
        <v>27</v>
      </c>
      <c r="B266" s="20" t="s">
        <v>43</v>
      </c>
      <c r="C266" s="21" t="str">
        <f t="shared" si="6"/>
        <v>TiVv</v>
      </c>
      <c r="D266" s="20">
        <v>-2</v>
      </c>
    </row>
    <row r="267" spans="1:4" x14ac:dyDescent="0.25">
      <c r="A267" s="20" t="s">
        <v>27</v>
      </c>
      <c r="B267" s="20" t="s">
        <v>45</v>
      </c>
      <c r="C267" s="21" t="str">
        <f t="shared" si="6"/>
        <v>Tiy</v>
      </c>
      <c r="D267" s="20">
        <v>15</v>
      </c>
    </row>
    <row r="268" spans="1:4" x14ac:dyDescent="0.25">
      <c r="A268" s="20" t="s">
        <v>27</v>
      </c>
      <c r="B268" s="20" t="s">
        <v>46</v>
      </c>
      <c r="C268" s="21" t="str">
        <f t="shared" si="6"/>
        <v>TiZn</v>
      </c>
      <c r="D268" s="20">
        <v>-15</v>
      </c>
    </row>
    <row r="269" spans="1:4" x14ac:dyDescent="0.25">
      <c r="A269" s="20" t="s">
        <v>27</v>
      </c>
      <c r="B269" s="20" t="s">
        <v>47</v>
      </c>
      <c r="C269" s="21" t="str">
        <f t="shared" si="6"/>
        <v>TiZr</v>
      </c>
      <c r="D269" s="20">
        <v>0</v>
      </c>
    </row>
    <row r="270" spans="1:4" x14ac:dyDescent="0.25">
      <c r="A270" s="9" t="s">
        <v>43</v>
      </c>
      <c r="B270" s="9" t="s">
        <v>32</v>
      </c>
      <c r="C270" s="21" t="str">
        <f t="shared" si="6"/>
        <v>VvCu</v>
      </c>
      <c r="D270" s="9">
        <v>5</v>
      </c>
    </row>
    <row r="271" spans="1:4" x14ac:dyDescent="0.25">
      <c r="A271" s="9" t="s">
        <v>43</v>
      </c>
      <c r="B271" s="9" t="s">
        <v>36</v>
      </c>
      <c r="C271" s="17" t="str">
        <f t="shared" si="6"/>
        <v>VvMo</v>
      </c>
      <c r="D271" s="9">
        <v>0</v>
      </c>
    </row>
    <row r="272" spans="1:4" x14ac:dyDescent="0.25">
      <c r="A272" s="9" t="s">
        <v>43</v>
      </c>
      <c r="B272" s="9" t="s">
        <v>37</v>
      </c>
      <c r="C272" s="17" t="str">
        <f t="shared" si="6"/>
        <v>VvNb</v>
      </c>
      <c r="D272" s="9">
        <v>-1</v>
      </c>
    </row>
    <row r="273" spans="1:4" x14ac:dyDescent="0.25">
      <c r="A273" s="9" t="s">
        <v>43</v>
      </c>
      <c r="B273" s="9" t="s">
        <v>64</v>
      </c>
      <c r="C273" s="17" t="str">
        <f t="shared" si="6"/>
        <v>VvW</v>
      </c>
      <c r="D273" s="9">
        <v>-1</v>
      </c>
    </row>
    <row r="274" spans="1:4" x14ac:dyDescent="0.25">
      <c r="A274" s="9" t="s">
        <v>43</v>
      </c>
      <c r="B274" s="9" t="s">
        <v>47</v>
      </c>
      <c r="C274" s="17" t="str">
        <f t="shared" si="6"/>
        <v>VvZr</v>
      </c>
      <c r="D274" s="9">
        <v>-4</v>
      </c>
    </row>
    <row r="275" spans="1:4" x14ac:dyDescent="0.25">
      <c r="A275" s="20" t="s">
        <v>47</v>
      </c>
      <c r="B275" s="20" t="s">
        <v>32</v>
      </c>
      <c r="C275" s="20" t="str">
        <f t="shared" si="6"/>
        <v>ZrCu</v>
      </c>
      <c r="D275" s="20">
        <v>-23</v>
      </c>
    </row>
    <row r="276" spans="1:4" x14ac:dyDescent="0.25">
      <c r="A276" s="20" t="s">
        <v>47</v>
      </c>
      <c r="B276" s="20" t="s">
        <v>36</v>
      </c>
      <c r="C276" s="20" t="str">
        <f t="shared" si="6"/>
        <v>ZrMo</v>
      </c>
      <c r="D276" s="20">
        <v>-6</v>
      </c>
    </row>
    <row r="277" spans="1:4" x14ac:dyDescent="0.25">
      <c r="A277" s="20" t="s">
        <v>47</v>
      </c>
      <c r="B277" s="20" t="s">
        <v>37</v>
      </c>
      <c r="C277" s="20" t="str">
        <f t="shared" si="6"/>
        <v>ZrNb</v>
      </c>
      <c r="D277" s="20">
        <v>4</v>
      </c>
    </row>
    <row r="278" spans="1:4" x14ac:dyDescent="0.25">
      <c r="A278" s="20" t="s">
        <v>47</v>
      </c>
      <c r="B278" s="20" t="s">
        <v>64</v>
      </c>
      <c r="C278" s="20" t="str">
        <f t="shared" si="6"/>
        <v>ZrW</v>
      </c>
      <c r="D278" s="20">
        <v>-9</v>
      </c>
    </row>
  </sheetData>
  <sortState ref="A1:D278">
    <sortCondition ref="C1:C2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7"/>
  <sheetViews>
    <sheetView zoomScale="85" zoomScaleNormal="85" workbookViewId="0">
      <selection activeCell="AG18" sqref="AG18:AG19"/>
    </sheetView>
  </sheetViews>
  <sheetFormatPr defaultColWidth="4.7109375" defaultRowHeight="15" x14ac:dyDescent="0.25"/>
  <cols>
    <col min="1" max="9" width="4.7109375" style="26"/>
    <col min="10" max="12" width="5" style="26" bestFit="1" customWidth="1"/>
    <col min="13" max="15" width="4.7109375" style="26"/>
    <col min="16" max="17" width="6.140625" style="26" bestFit="1" customWidth="1"/>
    <col min="18" max="18" width="7.28515625" style="26" bestFit="1" customWidth="1"/>
    <col min="19" max="19" width="5" style="26" bestFit="1" customWidth="1"/>
    <col min="20" max="22" width="6.140625" style="26" bestFit="1" customWidth="1"/>
    <col min="23" max="25" width="4.7109375" style="26"/>
    <col min="26" max="26" width="6.140625" style="26" bestFit="1" customWidth="1"/>
    <col min="27" max="28" width="4.7109375" style="26"/>
    <col min="29" max="29" width="9.28515625" style="26" bestFit="1" customWidth="1"/>
    <col min="30" max="30" width="4.7109375" style="26"/>
    <col min="31" max="32" width="7.28515625" style="26" bestFit="1" customWidth="1"/>
    <col min="33" max="34" width="8.5703125" style="26" bestFit="1" customWidth="1"/>
    <col min="35" max="36" width="7.28515625" style="26" bestFit="1" customWidth="1"/>
    <col min="37" max="47" width="4.7109375" style="26"/>
    <col min="48" max="48" width="6.85546875" style="26" bestFit="1" customWidth="1"/>
    <col min="49" max="16384" width="4.7109375" style="26"/>
  </cols>
  <sheetData>
    <row r="1" spans="1:104" x14ac:dyDescent="0.25">
      <c r="D1" s="6"/>
      <c r="E1" s="18">
        <v>1</v>
      </c>
      <c r="F1" s="18">
        <v>3</v>
      </c>
      <c r="G1" s="18">
        <v>4</v>
      </c>
      <c r="H1" s="18">
        <v>5</v>
      </c>
      <c r="I1" s="18">
        <v>6</v>
      </c>
      <c r="J1" s="18">
        <v>7</v>
      </c>
      <c r="K1" s="18">
        <v>11</v>
      </c>
      <c r="L1" s="18">
        <v>12</v>
      </c>
      <c r="M1" s="18">
        <v>13</v>
      </c>
      <c r="N1" s="18">
        <v>14</v>
      </c>
      <c r="O1" s="18">
        <v>15</v>
      </c>
      <c r="P1" s="18">
        <v>19</v>
      </c>
      <c r="Q1" s="18">
        <v>20</v>
      </c>
      <c r="R1" s="18">
        <v>21</v>
      </c>
      <c r="S1" s="18">
        <v>22</v>
      </c>
      <c r="T1" s="18">
        <v>23</v>
      </c>
      <c r="U1" s="18">
        <v>24</v>
      </c>
      <c r="V1" s="18">
        <v>25</v>
      </c>
      <c r="W1" s="18">
        <v>26</v>
      </c>
      <c r="X1" s="18">
        <v>27</v>
      </c>
      <c r="Y1" s="18">
        <v>28</v>
      </c>
      <c r="Z1" s="18">
        <v>29</v>
      </c>
      <c r="AA1" s="18">
        <v>30</v>
      </c>
      <c r="AB1" s="18">
        <v>31</v>
      </c>
      <c r="AC1" s="18">
        <v>32</v>
      </c>
      <c r="AD1" s="18">
        <v>33</v>
      </c>
      <c r="AE1" s="18">
        <v>37</v>
      </c>
      <c r="AF1" s="18">
        <v>38</v>
      </c>
      <c r="AG1" s="18">
        <v>39</v>
      </c>
      <c r="AH1" s="18">
        <v>40</v>
      </c>
      <c r="AI1" s="18">
        <v>41</v>
      </c>
      <c r="AJ1" s="18">
        <v>42</v>
      </c>
      <c r="AK1" s="18">
        <v>43</v>
      </c>
      <c r="AL1" s="18">
        <v>44</v>
      </c>
      <c r="AM1" s="18">
        <v>45</v>
      </c>
      <c r="AN1" s="25">
        <v>46</v>
      </c>
      <c r="AO1" s="25">
        <v>47</v>
      </c>
      <c r="AP1" s="18">
        <v>48</v>
      </c>
      <c r="AQ1" s="18">
        <v>49</v>
      </c>
      <c r="AR1" s="18">
        <v>50</v>
      </c>
      <c r="AS1" s="18">
        <v>51</v>
      </c>
      <c r="AT1" s="18">
        <v>52</v>
      </c>
      <c r="AU1" s="18">
        <v>53</v>
      </c>
      <c r="AV1" s="18">
        <v>54</v>
      </c>
      <c r="AW1" s="18">
        <v>55</v>
      </c>
      <c r="AX1" s="18">
        <v>56</v>
      </c>
      <c r="AY1" s="18">
        <v>57</v>
      </c>
      <c r="AZ1" s="18">
        <v>58</v>
      </c>
      <c r="BA1" s="18">
        <v>59</v>
      </c>
      <c r="BB1" s="18">
        <v>60</v>
      </c>
      <c r="BC1" s="18">
        <v>61</v>
      </c>
      <c r="BD1" s="25">
        <v>62</v>
      </c>
      <c r="BE1" s="25">
        <v>63</v>
      </c>
      <c r="BF1" s="18">
        <v>64</v>
      </c>
      <c r="BG1" s="18">
        <v>65</v>
      </c>
      <c r="BH1" s="18">
        <v>66</v>
      </c>
      <c r="BI1" s="18">
        <v>67</v>
      </c>
      <c r="BJ1" s="18">
        <v>68</v>
      </c>
      <c r="BK1" s="18">
        <v>69</v>
      </c>
      <c r="BL1" s="18">
        <v>70</v>
      </c>
      <c r="BM1" s="18">
        <v>71</v>
      </c>
      <c r="BN1" s="18">
        <v>72</v>
      </c>
      <c r="BO1" s="18">
        <v>73</v>
      </c>
      <c r="BP1" s="18">
        <v>74</v>
      </c>
      <c r="BQ1" s="18">
        <v>75</v>
      </c>
      <c r="BR1" s="18">
        <v>76</v>
      </c>
      <c r="BS1" s="18">
        <v>77</v>
      </c>
      <c r="BT1" s="25">
        <v>78</v>
      </c>
      <c r="BU1" s="25">
        <v>79</v>
      </c>
      <c r="BV1" s="18">
        <v>80</v>
      </c>
      <c r="BW1" s="18">
        <v>81</v>
      </c>
      <c r="BX1" s="18">
        <v>82</v>
      </c>
      <c r="BY1" s="18">
        <v>83</v>
      </c>
      <c r="BZ1" s="18">
        <v>84</v>
      </c>
      <c r="CA1" s="18">
        <v>85</v>
      </c>
      <c r="CB1" s="18">
        <v>86</v>
      </c>
      <c r="CC1" s="25">
        <v>87</v>
      </c>
      <c r="CD1" s="25">
        <v>88</v>
      </c>
      <c r="CE1" s="25">
        <v>89</v>
      </c>
      <c r="CF1" s="25">
        <v>90</v>
      </c>
      <c r="CG1" s="18">
        <v>91</v>
      </c>
      <c r="CH1" s="18">
        <v>92</v>
      </c>
      <c r="CI1" s="18">
        <v>93</v>
      </c>
      <c r="CJ1" s="18">
        <v>94</v>
      </c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25"/>
      <c r="CV1" s="25"/>
      <c r="CW1" s="18"/>
      <c r="CX1" s="18"/>
      <c r="CY1" s="18"/>
      <c r="CZ1" s="18"/>
    </row>
    <row r="2" spans="1:104" x14ac:dyDescent="0.25">
      <c r="E2" s="18" t="s">
        <v>62</v>
      </c>
      <c r="F2" s="18" t="s">
        <v>63</v>
      </c>
      <c r="G2" s="18" t="s">
        <v>61</v>
      </c>
      <c r="H2" s="18" t="s">
        <v>60</v>
      </c>
      <c r="I2" s="18" t="s">
        <v>49</v>
      </c>
      <c r="J2" s="18" t="s">
        <v>54</v>
      </c>
      <c r="K2" s="18" t="s">
        <v>56</v>
      </c>
      <c r="L2" s="18" t="s">
        <v>53</v>
      </c>
      <c r="M2" s="71" t="s">
        <v>48</v>
      </c>
      <c r="N2" s="18" t="s">
        <v>10</v>
      </c>
      <c r="O2" s="18" t="s">
        <v>57</v>
      </c>
      <c r="P2" s="18" t="s">
        <v>51</v>
      </c>
      <c r="Q2" s="18" t="s">
        <v>50</v>
      </c>
      <c r="R2" s="18" t="s">
        <v>59</v>
      </c>
      <c r="S2" s="18" t="s">
        <v>27</v>
      </c>
      <c r="T2" s="18" t="s">
        <v>44</v>
      </c>
      <c r="U2" s="57" t="s">
        <v>31</v>
      </c>
      <c r="V2" s="18" t="s">
        <v>35</v>
      </c>
      <c r="W2" s="57" t="s">
        <v>6</v>
      </c>
      <c r="X2" s="57" t="s">
        <v>7</v>
      </c>
      <c r="Y2" s="57" t="s">
        <v>8</v>
      </c>
      <c r="Z2" s="71" t="s">
        <v>32</v>
      </c>
      <c r="AA2" s="18" t="s">
        <v>46</v>
      </c>
      <c r="AB2" s="18" t="s">
        <v>33</v>
      </c>
      <c r="AC2" s="18" t="s">
        <v>34</v>
      </c>
      <c r="AD2" s="18" t="s">
        <v>29</v>
      </c>
      <c r="AE2" s="18" t="s">
        <v>38</v>
      </c>
      <c r="AF2" s="18" t="s">
        <v>41</v>
      </c>
      <c r="AG2" s="18" t="s">
        <v>58</v>
      </c>
      <c r="AH2" s="18" t="s">
        <v>47</v>
      </c>
      <c r="AI2" s="18" t="s">
        <v>37</v>
      </c>
      <c r="AJ2" s="18" t="s">
        <v>36</v>
      </c>
      <c r="AK2" s="18" t="s">
        <v>42</v>
      </c>
      <c r="AL2" s="18" t="s">
        <v>40</v>
      </c>
      <c r="AM2" s="18" t="s">
        <v>39</v>
      </c>
      <c r="AN2" s="18"/>
      <c r="AO2" s="25"/>
      <c r="AT2" s="6"/>
    </row>
    <row r="3" spans="1:104" x14ac:dyDescent="0.25">
      <c r="A3" s="18">
        <v>47</v>
      </c>
      <c r="B3" s="18" t="s">
        <v>65</v>
      </c>
      <c r="C3" s="29" t="s">
        <v>65</v>
      </c>
      <c r="D3" s="48"/>
      <c r="E3" s="27" t="s">
        <v>62</v>
      </c>
      <c r="F3" s="27">
        <v>-25</v>
      </c>
      <c r="G3" s="28">
        <v>2</v>
      </c>
      <c r="H3" s="29">
        <v>5</v>
      </c>
      <c r="I3" s="27">
        <v>-3</v>
      </c>
      <c r="J3" s="27">
        <v>-18</v>
      </c>
      <c r="K3" s="27">
        <v>-16</v>
      </c>
      <c r="L3" s="28">
        <v>-19</v>
      </c>
      <c r="M3" s="80">
        <v>-8</v>
      </c>
      <c r="N3" s="27">
        <v>-19</v>
      </c>
      <c r="O3" s="27">
        <v>0.5</v>
      </c>
      <c r="P3" s="27">
        <v>-16</v>
      </c>
      <c r="Q3" s="28">
        <v>-46</v>
      </c>
      <c r="R3" s="29">
        <v>-60</v>
      </c>
      <c r="S3" s="27">
        <v>-54</v>
      </c>
      <c r="T3" s="27">
        <v>-39</v>
      </c>
      <c r="U3" s="69">
        <v>-28</v>
      </c>
      <c r="V3" s="28">
        <v>-34</v>
      </c>
      <c r="W3" s="63">
        <v>-23</v>
      </c>
      <c r="X3" s="58">
        <v>-23</v>
      </c>
      <c r="Y3" s="58">
        <v>-23</v>
      </c>
      <c r="Z3" s="72">
        <v>-6</v>
      </c>
      <c r="AA3" s="31">
        <v>-8</v>
      </c>
      <c r="AB3" s="32">
        <v>-8</v>
      </c>
      <c r="AC3" s="30">
        <v>-14.5</v>
      </c>
      <c r="AD3" s="30">
        <v>-1</v>
      </c>
      <c r="AE3" s="30">
        <v>-16</v>
      </c>
      <c r="AF3" s="31">
        <v>-45</v>
      </c>
      <c r="AG3" s="32">
        <v>-61</v>
      </c>
      <c r="AH3" s="30">
        <v>-69</v>
      </c>
      <c r="AI3" s="30">
        <v>-46</v>
      </c>
      <c r="AJ3" s="30">
        <v>-28</v>
      </c>
      <c r="AK3" s="31">
        <v>-21</v>
      </c>
      <c r="AL3" s="32">
        <v>-20</v>
      </c>
      <c r="AM3" s="31">
        <v>-23</v>
      </c>
      <c r="AN3" s="18" t="s">
        <v>62</v>
      </c>
      <c r="AO3" s="18">
        <v>1</v>
      </c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104" x14ac:dyDescent="0.25">
      <c r="A4" s="18">
        <v>48</v>
      </c>
      <c r="B4" s="18" t="s">
        <v>66</v>
      </c>
      <c r="C4" s="34">
        <v>-2</v>
      </c>
      <c r="D4" s="17" t="s">
        <v>66</v>
      </c>
      <c r="E4" s="43"/>
      <c r="F4" s="17" t="s">
        <v>63</v>
      </c>
      <c r="G4" s="33">
        <v>-5</v>
      </c>
      <c r="H4" s="34">
        <v>-6</v>
      </c>
      <c r="I4" s="17">
        <v>-61</v>
      </c>
      <c r="J4" s="17">
        <v>-145</v>
      </c>
      <c r="K4" s="17">
        <v>4</v>
      </c>
      <c r="L4" s="33">
        <v>0</v>
      </c>
      <c r="M4" s="77">
        <v>-4</v>
      </c>
      <c r="N4" s="17">
        <v>-30</v>
      </c>
      <c r="O4" s="17">
        <v>-45.5</v>
      </c>
      <c r="P4" s="17">
        <v>11</v>
      </c>
      <c r="Q4" s="33">
        <v>-1</v>
      </c>
      <c r="R4" s="34">
        <v>12</v>
      </c>
      <c r="S4" s="17">
        <v>34</v>
      </c>
      <c r="T4" s="17">
        <v>37</v>
      </c>
      <c r="U4" s="67">
        <v>35</v>
      </c>
      <c r="V4" s="33">
        <v>19</v>
      </c>
      <c r="W4" s="60">
        <v>26</v>
      </c>
      <c r="X4" s="59">
        <v>8</v>
      </c>
      <c r="Y4" s="59">
        <v>1</v>
      </c>
      <c r="Z4" s="73">
        <v>-5</v>
      </c>
      <c r="AA4" s="35">
        <v>-7</v>
      </c>
      <c r="AB4" s="36">
        <v>-9</v>
      </c>
      <c r="AC4" s="21">
        <v>-34.5</v>
      </c>
      <c r="AD4" s="21">
        <v>-29</v>
      </c>
      <c r="AE4" s="21">
        <v>13</v>
      </c>
      <c r="AF4" s="35">
        <v>0</v>
      </c>
      <c r="AG4" s="36">
        <v>8</v>
      </c>
      <c r="AH4" s="21">
        <v>27</v>
      </c>
      <c r="AI4" s="21">
        <v>51</v>
      </c>
      <c r="AJ4" s="21">
        <v>49</v>
      </c>
      <c r="AK4" s="35">
        <v>8</v>
      </c>
      <c r="AL4" s="36">
        <v>5</v>
      </c>
      <c r="AM4" s="35">
        <v>-14</v>
      </c>
      <c r="AN4" s="18" t="s">
        <v>63</v>
      </c>
      <c r="AO4" s="18">
        <v>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104" x14ac:dyDescent="0.25">
      <c r="A5" s="18">
        <v>49</v>
      </c>
      <c r="B5" s="18" t="s">
        <v>67</v>
      </c>
      <c r="C5" s="34">
        <v>-2</v>
      </c>
      <c r="D5" s="17">
        <v>0</v>
      </c>
      <c r="E5" s="17" t="s">
        <v>67</v>
      </c>
      <c r="F5" s="43"/>
      <c r="G5" s="33" t="s">
        <v>61</v>
      </c>
      <c r="H5" s="34">
        <v>0</v>
      </c>
      <c r="I5" s="17">
        <v>-15</v>
      </c>
      <c r="J5" s="17">
        <v>-39</v>
      </c>
      <c r="K5" s="17">
        <v>18</v>
      </c>
      <c r="L5" s="33">
        <v>-3</v>
      </c>
      <c r="M5" s="77">
        <v>0</v>
      </c>
      <c r="N5" s="17">
        <v>-15</v>
      </c>
      <c r="O5" s="17">
        <v>-3.5</v>
      </c>
      <c r="P5" s="17">
        <v>27</v>
      </c>
      <c r="Q5" s="33">
        <v>-14</v>
      </c>
      <c r="R5" s="34">
        <v>-36</v>
      </c>
      <c r="S5" s="17">
        <v>-30</v>
      </c>
      <c r="T5" s="17">
        <v>-16</v>
      </c>
      <c r="U5" s="67">
        <v>-7</v>
      </c>
      <c r="V5" s="33">
        <v>-10</v>
      </c>
      <c r="W5" s="60">
        <v>-4</v>
      </c>
      <c r="X5" s="59">
        <v>-4</v>
      </c>
      <c r="Y5" s="59">
        <v>-4</v>
      </c>
      <c r="Z5" s="73">
        <v>0</v>
      </c>
      <c r="AA5" s="35">
        <v>4</v>
      </c>
      <c r="AB5" s="36">
        <v>5</v>
      </c>
      <c r="AC5" s="21">
        <v>-3.5</v>
      </c>
      <c r="AD5" s="21">
        <v>7</v>
      </c>
      <c r="AE5" s="21">
        <v>28</v>
      </c>
      <c r="AF5" s="35">
        <v>-10</v>
      </c>
      <c r="AG5" s="36">
        <v>-32</v>
      </c>
      <c r="AH5" s="21">
        <v>-43</v>
      </c>
      <c r="AI5" s="21">
        <v>-25</v>
      </c>
      <c r="AJ5" s="21">
        <v>-7</v>
      </c>
      <c r="AK5" s="35">
        <v>-3</v>
      </c>
      <c r="AL5" s="36">
        <v>-3</v>
      </c>
      <c r="AM5" s="35">
        <v>-6</v>
      </c>
      <c r="AN5" s="18" t="s">
        <v>61</v>
      </c>
      <c r="AO5" s="18">
        <v>4</v>
      </c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104" x14ac:dyDescent="0.25">
      <c r="A6" s="18">
        <v>50</v>
      </c>
      <c r="B6" s="18" t="s">
        <v>55</v>
      </c>
      <c r="C6" s="34">
        <v>-3</v>
      </c>
      <c r="D6" s="17">
        <v>0</v>
      </c>
      <c r="E6" s="17">
        <v>0</v>
      </c>
      <c r="F6" s="17" t="s">
        <v>55</v>
      </c>
      <c r="G6" s="44"/>
      <c r="H6" s="34" t="s">
        <v>60</v>
      </c>
      <c r="I6" s="17">
        <v>-10</v>
      </c>
      <c r="J6" s="17">
        <v>-28</v>
      </c>
      <c r="K6" s="17">
        <v>18</v>
      </c>
      <c r="L6" s="33">
        <v>-4</v>
      </c>
      <c r="M6" s="77">
        <v>0</v>
      </c>
      <c r="N6" s="17">
        <v>-14</v>
      </c>
      <c r="O6" s="17">
        <v>0.5</v>
      </c>
      <c r="P6" s="17">
        <v>27</v>
      </c>
      <c r="Q6" s="33">
        <v>-22</v>
      </c>
      <c r="R6" s="34">
        <v>-55</v>
      </c>
      <c r="S6" s="17">
        <v>-58</v>
      </c>
      <c r="T6" s="17">
        <v>-42</v>
      </c>
      <c r="U6" s="67">
        <v>-31</v>
      </c>
      <c r="V6" s="33">
        <v>-32</v>
      </c>
      <c r="W6" s="60">
        <v>-26</v>
      </c>
      <c r="X6" s="59">
        <v>-24</v>
      </c>
      <c r="Y6" s="59">
        <v>-24</v>
      </c>
      <c r="Z6" s="73">
        <v>0</v>
      </c>
      <c r="AA6" s="35">
        <v>4</v>
      </c>
      <c r="AB6" s="36">
        <v>6</v>
      </c>
      <c r="AC6" s="21">
        <v>-0.5</v>
      </c>
      <c r="AD6" s="21">
        <v>10</v>
      </c>
      <c r="AE6" s="21">
        <v>28</v>
      </c>
      <c r="AF6" s="35">
        <v>-18</v>
      </c>
      <c r="AG6" s="36">
        <v>-50</v>
      </c>
      <c r="AH6" s="21">
        <v>-71</v>
      </c>
      <c r="AI6" s="21">
        <v>-54</v>
      </c>
      <c r="AJ6" s="21">
        <v>-34</v>
      </c>
      <c r="AK6" s="35">
        <v>-25</v>
      </c>
      <c r="AL6" s="36">
        <v>-24</v>
      </c>
      <c r="AM6" s="35">
        <v>-25</v>
      </c>
      <c r="AN6" s="18" t="s">
        <v>60</v>
      </c>
      <c r="AO6" s="18">
        <v>5</v>
      </c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spans="1:104" x14ac:dyDescent="0.25">
      <c r="A7" s="18">
        <v>51</v>
      </c>
      <c r="B7" s="18" t="s">
        <v>68</v>
      </c>
      <c r="C7" s="39">
        <v>-4</v>
      </c>
      <c r="D7" s="37">
        <v>-2</v>
      </c>
      <c r="E7" s="37">
        <v>-4</v>
      </c>
      <c r="F7" s="37">
        <v>-1</v>
      </c>
      <c r="G7" s="38" t="s">
        <v>68</v>
      </c>
      <c r="H7" s="45"/>
      <c r="I7" s="37" t="s">
        <v>69</v>
      </c>
      <c r="J7" s="37">
        <v>-2</v>
      </c>
      <c r="K7" s="37">
        <v>-45</v>
      </c>
      <c r="L7" s="38">
        <v>-55</v>
      </c>
      <c r="M7" s="81">
        <v>-36</v>
      </c>
      <c r="N7" s="37">
        <v>-39</v>
      </c>
      <c r="O7" s="37">
        <v>-4.5</v>
      </c>
      <c r="P7" s="37">
        <v>-43</v>
      </c>
      <c r="Q7" s="38">
        <v>-89</v>
      </c>
      <c r="R7" s="39">
        <v>-118</v>
      </c>
      <c r="S7" s="37">
        <v>-109</v>
      </c>
      <c r="T7" s="37">
        <v>-82</v>
      </c>
      <c r="U7" s="70">
        <v>-61</v>
      </c>
      <c r="V7" s="38">
        <v>-66</v>
      </c>
      <c r="W7" s="64">
        <v>-50</v>
      </c>
      <c r="X7" s="54">
        <v>-42</v>
      </c>
      <c r="Y7" s="54">
        <v>-39</v>
      </c>
      <c r="Z7" s="74">
        <v>-33</v>
      </c>
      <c r="AA7" s="41">
        <v>-32</v>
      </c>
      <c r="AB7" s="42">
        <v>-33</v>
      </c>
      <c r="AC7" s="40">
        <v>-29.5</v>
      </c>
      <c r="AD7" s="40">
        <v>-14</v>
      </c>
      <c r="AE7" s="40">
        <v>-44</v>
      </c>
      <c r="AF7" s="41">
        <v>-87</v>
      </c>
      <c r="AG7" s="42">
        <v>-117</v>
      </c>
      <c r="AH7" s="40">
        <v>-131</v>
      </c>
      <c r="AI7" s="40">
        <v>-102</v>
      </c>
      <c r="AJ7" s="40">
        <v>-67</v>
      </c>
      <c r="AK7" s="41">
        <v>-39</v>
      </c>
      <c r="AL7" s="42">
        <v>-35</v>
      </c>
      <c r="AM7" s="41">
        <v>-35</v>
      </c>
      <c r="AN7" s="18" t="s">
        <v>49</v>
      </c>
      <c r="AO7" s="18">
        <v>6</v>
      </c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104" x14ac:dyDescent="0.25">
      <c r="A8" s="18">
        <v>55</v>
      </c>
      <c r="B8" s="18" t="s">
        <v>70</v>
      </c>
      <c r="C8" s="29">
        <v>8</v>
      </c>
      <c r="D8" s="27">
        <v>1</v>
      </c>
      <c r="E8" s="27">
        <v>-4</v>
      </c>
      <c r="F8" s="27">
        <v>-7</v>
      </c>
      <c r="G8" s="28">
        <v>-25</v>
      </c>
      <c r="H8" s="29" t="s">
        <v>70</v>
      </c>
      <c r="I8" s="48"/>
      <c r="J8" s="27" t="s">
        <v>54</v>
      </c>
      <c r="K8" s="27">
        <v>-141</v>
      </c>
      <c r="L8" s="28">
        <v>-134</v>
      </c>
      <c r="M8" s="80">
        <v>-92</v>
      </c>
      <c r="N8" s="27">
        <v>-81</v>
      </c>
      <c r="O8" s="27">
        <v>-24.5</v>
      </c>
      <c r="P8" s="27">
        <v>-152</v>
      </c>
      <c r="Q8" s="28">
        <v>-201</v>
      </c>
      <c r="R8" s="29">
        <v>-224</v>
      </c>
      <c r="S8" s="27">
        <v>-190</v>
      </c>
      <c r="T8" s="27">
        <v>-143</v>
      </c>
      <c r="U8" s="69">
        <v>-107</v>
      </c>
      <c r="V8" s="28">
        <v>-119</v>
      </c>
      <c r="W8" s="63">
        <v>-87</v>
      </c>
      <c r="X8" s="58">
        <v>-75</v>
      </c>
      <c r="Y8" s="58">
        <v>-69</v>
      </c>
      <c r="Z8" s="72">
        <v>-84</v>
      </c>
      <c r="AA8" s="31">
        <v>-88</v>
      </c>
      <c r="AB8" s="32">
        <v>-95</v>
      </c>
      <c r="AC8" s="30">
        <v>-78.5</v>
      </c>
      <c r="AD8" s="30">
        <v>-59</v>
      </c>
      <c r="AE8" s="30">
        <v>-154</v>
      </c>
      <c r="AF8" s="31">
        <v>-206</v>
      </c>
      <c r="AG8" s="32">
        <v>-232</v>
      </c>
      <c r="AH8" s="30">
        <v>-233</v>
      </c>
      <c r="AI8" s="30">
        <v>-174</v>
      </c>
      <c r="AJ8" s="30">
        <v>-115</v>
      </c>
      <c r="AK8" s="31">
        <v>-68</v>
      </c>
      <c r="AL8" s="32">
        <v>-61</v>
      </c>
      <c r="AM8" s="31">
        <v>-63</v>
      </c>
      <c r="AN8" s="18" t="s">
        <v>54</v>
      </c>
      <c r="AO8" s="18">
        <v>7</v>
      </c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spans="1:104" x14ac:dyDescent="0.25">
      <c r="A9" s="18">
        <v>56</v>
      </c>
      <c r="B9" s="18" t="s">
        <v>71</v>
      </c>
      <c r="C9" s="34">
        <v>-28</v>
      </c>
      <c r="D9" s="17">
        <v>-36</v>
      </c>
      <c r="E9" s="17">
        <v>-42</v>
      </c>
      <c r="F9" s="17">
        <v>-51</v>
      </c>
      <c r="G9" s="33">
        <v>-72</v>
      </c>
      <c r="H9" s="34">
        <v>12</v>
      </c>
      <c r="I9" s="17" t="s">
        <v>71</v>
      </c>
      <c r="J9" s="43"/>
      <c r="K9" s="17" t="s">
        <v>56</v>
      </c>
      <c r="L9" s="33">
        <v>10</v>
      </c>
      <c r="M9" s="77">
        <v>13</v>
      </c>
      <c r="N9" s="17">
        <v>-11</v>
      </c>
      <c r="O9" s="17">
        <v>-26.5</v>
      </c>
      <c r="P9" s="17">
        <v>1</v>
      </c>
      <c r="Q9" s="33">
        <v>1</v>
      </c>
      <c r="R9" s="34">
        <v>34</v>
      </c>
      <c r="S9" s="17">
        <v>68</v>
      </c>
      <c r="T9" s="17">
        <v>73</v>
      </c>
      <c r="U9" s="67">
        <v>71</v>
      </c>
      <c r="V9" s="33">
        <v>49</v>
      </c>
      <c r="W9" s="60">
        <v>62</v>
      </c>
      <c r="X9" s="59">
        <v>41</v>
      </c>
      <c r="Y9" s="59">
        <v>32</v>
      </c>
      <c r="Z9" s="73">
        <v>16</v>
      </c>
      <c r="AA9" s="35">
        <v>6</v>
      </c>
      <c r="AB9" s="36">
        <v>5</v>
      </c>
      <c r="AC9" s="21">
        <v>-21.5</v>
      </c>
      <c r="AD9" s="21">
        <v>-14</v>
      </c>
      <c r="AE9" s="21">
        <v>2</v>
      </c>
      <c r="AF9" s="35">
        <v>-2</v>
      </c>
      <c r="AG9" s="36">
        <v>28</v>
      </c>
      <c r="AH9" s="21">
        <v>59</v>
      </c>
      <c r="AI9" s="21">
        <v>93</v>
      </c>
      <c r="AJ9" s="21">
        <v>93</v>
      </c>
      <c r="AK9" s="35">
        <v>47</v>
      </c>
      <c r="AL9" s="36">
        <v>44</v>
      </c>
      <c r="AM9" s="35">
        <v>19</v>
      </c>
      <c r="AN9" s="18" t="s">
        <v>56</v>
      </c>
      <c r="AO9" s="18">
        <v>11</v>
      </c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104" x14ac:dyDescent="0.25">
      <c r="A10" s="18">
        <v>57</v>
      </c>
      <c r="B10" s="18" t="s">
        <v>72</v>
      </c>
      <c r="C10" s="34">
        <v>-30</v>
      </c>
      <c r="D10" s="17">
        <v>-36</v>
      </c>
      <c r="E10" s="17">
        <v>-39</v>
      </c>
      <c r="F10" s="17">
        <v>-53</v>
      </c>
      <c r="G10" s="33">
        <v>-71</v>
      </c>
      <c r="H10" s="34">
        <v>57</v>
      </c>
      <c r="I10" s="17">
        <v>16</v>
      </c>
      <c r="J10" s="17" t="s">
        <v>72</v>
      </c>
      <c r="K10" s="43"/>
      <c r="L10" s="33" t="s">
        <v>53</v>
      </c>
      <c r="M10" s="77">
        <v>-2</v>
      </c>
      <c r="N10" s="17">
        <v>-26</v>
      </c>
      <c r="O10" s="17">
        <v>-39.5</v>
      </c>
      <c r="P10" s="17">
        <v>20</v>
      </c>
      <c r="Q10" s="33">
        <v>-6</v>
      </c>
      <c r="R10" s="34">
        <v>-3</v>
      </c>
      <c r="S10" s="17">
        <v>16</v>
      </c>
      <c r="T10" s="17">
        <v>23</v>
      </c>
      <c r="U10" s="67">
        <v>24</v>
      </c>
      <c r="V10" s="33">
        <v>10</v>
      </c>
      <c r="W10" s="60">
        <v>18</v>
      </c>
      <c r="X10" s="59">
        <v>3</v>
      </c>
      <c r="Y10" s="59">
        <v>-4</v>
      </c>
      <c r="Z10" s="73">
        <v>-3</v>
      </c>
      <c r="AA10" s="35">
        <v>-4</v>
      </c>
      <c r="AB10" s="36">
        <v>-4</v>
      </c>
      <c r="AC10" s="21">
        <v>-26.5</v>
      </c>
      <c r="AD10" s="21">
        <v>-21</v>
      </c>
      <c r="AE10" s="21">
        <v>23</v>
      </c>
      <c r="AF10" s="35">
        <v>-4</v>
      </c>
      <c r="AG10" s="36">
        <v>-6</v>
      </c>
      <c r="AH10" s="21">
        <v>6</v>
      </c>
      <c r="AI10" s="21">
        <v>32</v>
      </c>
      <c r="AJ10" s="21">
        <v>36</v>
      </c>
      <c r="AK10" s="35">
        <v>3</v>
      </c>
      <c r="AL10" s="36">
        <v>0</v>
      </c>
      <c r="AM10" s="35">
        <v>-17</v>
      </c>
      <c r="AN10" s="18" t="s">
        <v>53</v>
      </c>
      <c r="AO10" s="18">
        <v>12</v>
      </c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spans="1:104" x14ac:dyDescent="0.25">
      <c r="A11" s="18">
        <v>58</v>
      </c>
      <c r="B11" s="18" t="s">
        <v>73</v>
      </c>
      <c r="C11" s="34">
        <v>-30</v>
      </c>
      <c r="D11" s="17">
        <v>-36</v>
      </c>
      <c r="E11" s="17">
        <v>-38</v>
      </c>
      <c r="F11" s="17">
        <v>-52</v>
      </c>
      <c r="G11" s="33">
        <v>-70</v>
      </c>
      <c r="H11" s="34">
        <v>59</v>
      </c>
      <c r="I11" s="17">
        <v>17</v>
      </c>
      <c r="J11" s="17">
        <v>0</v>
      </c>
      <c r="K11" s="17" t="s">
        <v>73</v>
      </c>
      <c r="L11" s="44"/>
      <c r="M11" s="77" t="s">
        <v>48</v>
      </c>
      <c r="N11" s="78">
        <v>-19</v>
      </c>
      <c r="O11" s="78">
        <v>-20.5</v>
      </c>
      <c r="P11" s="78">
        <v>23</v>
      </c>
      <c r="Q11" s="79">
        <v>-20</v>
      </c>
      <c r="R11" s="77">
        <v>-38</v>
      </c>
      <c r="S11" s="78">
        <v>-30</v>
      </c>
      <c r="T11" s="78">
        <v>-16</v>
      </c>
      <c r="U11" s="78">
        <v>-10</v>
      </c>
      <c r="V11" s="79">
        <v>-19</v>
      </c>
      <c r="W11" s="77">
        <v>-11</v>
      </c>
      <c r="X11" s="73">
        <v>-19</v>
      </c>
      <c r="Y11" s="73">
        <v>-22</v>
      </c>
      <c r="Z11" s="73">
        <v>-1</v>
      </c>
      <c r="AA11" s="75">
        <v>1</v>
      </c>
      <c r="AB11" s="76">
        <v>1</v>
      </c>
      <c r="AC11" s="73">
        <v>-14.5</v>
      </c>
      <c r="AD11" s="73">
        <v>-6</v>
      </c>
      <c r="AE11" s="73">
        <v>25</v>
      </c>
      <c r="AF11" s="75">
        <v>-18</v>
      </c>
      <c r="AG11" s="76">
        <v>-38</v>
      </c>
      <c r="AH11" s="73">
        <v>-44</v>
      </c>
      <c r="AI11" s="73">
        <v>-18</v>
      </c>
      <c r="AJ11" s="73">
        <v>-5</v>
      </c>
      <c r="AK11" s="75">
        <v>-20</v>
      </c>
      <c r="AL11" s="76">
        <v>-21</v>
      </c>
      <c r="AM11" s="75">
        <v>-32</v>
      </c>
      <c r="AN11" s="71" t="s">
        <v>48</v>
      </c>
      <c r="AO11" s="71">
        <v>13</v>
      </c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</row>
    <row r="12" spans="1:104" x14ac:dyDescent="0.25">
      <c r="A12" s="18">
        <v>59</v>
      </c>
      <c r="B12" s="18" t="s">
        <v>74</v>
      </c>
      <c r="C12" s="39">
        <v>-30</v>
      </c>
      <c r="D12" s="37">
        <v>-35</v>
      </c>
      <c r="E12" s="37">
        <v>-37</v>
      </c>
      <c r="F12" s="37">
        <v>-52</v>
      </c>
      <c r="G12" s="38">
        <v>-69</v>
      </c>
      <c r="H12" s="39">
        <v>60</v>
      </c>
      <c r="I12" s="37">
        <v>18</v>
      </c>
      <c r="J12" s="37">
        <v>0</v>
      </c>
      <c r="K12" s="37">
        <v>0</v>
      </c>
      <c r="L12" s="38" t="s">
        <v>74</v>
      </c>
      <c r="M12" s="45"/>
      <c r="N12" s="37" t="s">
        <v>10</v>
      </c>
      <c r="O12" s="37">
        <v>-25.5</v>
      </c>
      <c r="P12" s="37">
        <v>-4</v>
      </c>
      <c r="Q12" s="38">
        <v>-51</v>
      </c>
      <c r="R12" s="39">
        <v>-74</v>
      </c>
      <c r="S12" s="37">
        <v>-66</v>
      </c>
      <c r="T12" s="37">
        <v>-48</v>
      </c>
      <c r="U12" s="70">
        <v>-37</v>
      </c>
      <c r="V12" s="38">
        <v>-45</v>
      </c>
      <c r="W12" s="64">
        <v>-35</v>
      </c>
      <c r="X12" s="54">
        <v>-38</v>
      </c>
      <c r="Y12" s="54">
        <v>-40</v>
      </c>
      <c r="Z12" s="74">
        <v>-19</v>
      </c>
      <c r="AA12" s="41">
        <v>-18</v>
      </c>
      <c r="AB12" s="42">
        <v>-17</v>
      </c>
      <c r="AC12" s="40">
        <v>-14.5</v>
      </c>
      <c r="AD12" s="40">
        <v>-17</v>
      </c>
      <c r="AE12" s="40">
        <v>-4</v>
      </c>
      <c r="AF12" s="41">
        <v>-49</v>
      </c>
      <c r="AG12" s="42">
        <v>-73</v>
      </c>
      <c r="AH12" s="40">
        <v>-84</v>
      </c>
      <c r="AI12" s="40">
        <v>-56</v>
      </c>
      <c r="AJ12" s="40">
        <v>-35</v>
      </c>
      <c r="AK12" s="41">
        <v>-38</v>
      </c>
      <c r="AL12" s="42">
        <v>-38</v>
      </c>
      <c r="AM12" s="41">
        <v>-46</v>
      </c>
      <c r="AN12" s="18" t="s">
        <v>10</v>
      </c>
      <c r="AO12" s="18">
        <v>14</v>
      </c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</row>
    <row r="13" spans="1:104" x14ac:dyDescent="0.25">
      <c r="A13" s="18">
        <v>60</v>
      </c>
      <c r="B13" s="18" t="s">
        <v>75</v>
      </c>
      <c r="C13" s="29">
        <v>-29</v>
      </c>
      <c r="D13" s="27">
        <v>-35</v>
      </c>
      <c r="E13" s="27">
        <v>-37</v>
      </c>
      <c r="F13" s="27">
        <v>-51</v>
      </c>
      <c r="G13" s="28">
        <v>-69</v>
      </c>
      <c r="H13" s="29">
        <v>60</v>
      </c>
      <c r="I13" s="27">
        <v>18</v>
      </c>
      <c r="J13" s="27">
        <v>0</v>
      </c>
      <c r="K13" s="27">
        <v>0</v>
      </c>
      <c r="L13" s="28">
        <v>0</v>
      </c>
      <c r="M13" s="29" t="s">
        <v>75</v>
      </c>
      <c r="N13" s="48"/>
      <c r="O13" s="27" t="s">
        <v>76</v>
      </c>
      <c r="P13" s="27">
        <v>-24.5</v>
      </c>
      <c r="Q13" s="28">
        <v>-81.5</v>
      </c>
      <c r="R13" s="29">
        <v>-112.5</v>
      </c>
      <c r="S13" s="27">
        <v>-100</v>
      </c>
      <c r="T13" s="27">
        <v>-70.5</v>
      </c>
      <c r="U13" s="69">
        <v>-49.5</v>
      </c>
      <c r="V13" s="28">
        <v>-57.5</v>
      </c>
      <c r="W13" s="63">
        <v>-39.5</v>
      </c>
      <c r="X13" s="58">
        <v>-35.5</v>
      </c>
      <c r="Y13" s="58">
        <v>-34.5</v>
      </c>
      <c r="Z13" s="72">
        <v>-17.5</v>
      </c>
      <c r="AA13" s="31">
        <v>-17.5</v>
      </c>
      <c r="AB13" s="32">
        <v>-18.5</v>
      </c>
      <c r="AC13" s="30">
        <v>-17</v>
      </c>
      <c r="AD13" s="30">
        <v>-2.5</v>
      </c>
      <c r="AE13" s="30">
        <v>-24.5</v>
      </c>
      <c r="AF13" s="31">
        <v>-81.5</v>
      </c>
      <c r="AG13" s="32">
        <v>-113.5</v>
      </c>
      <c r="AH13" s="30">
        <v>-127.5</v>
      </c>
      <c r="AI13" s="30">
        <v>-89.5</v>
      </c>
      <c r="AJ13" s="30">
        <v>-53.5</v>
      </c>
      <c r="AK13" s="31">
        <v>-33.5</v>
      </c>
      <c r="AL13" s="32">
        <v>-30.5</v>
      </c>
      <c r="AM13" s="31">
        <v>-34.5</v>
      </c>
      <c r="AN13" s="18" t="s">
        <v>57</v>
      </c>
      <c r="AO13" s="18">
        <v>15</v>
      </c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</row>
    <row r="14" spans="1:104" x14ac:dyDescent="0.25">
      <c r="A14" s="18">
        <v>61</v>
      </c>
      <c r="B14" s="18" t="s">
        <v>77</v>
      </c>
      <c r="C14" s="34">
        <v>-30</v>
      </c>
      <c r="D14" s="17">
        <v>-35</v>
      </c>
      <c r="E14" s="17">
        <v>-37</v>
      </c>
      <c r="F14" s="17">
        <v>-52</v>
      </c>
      <c r="G14" s="33">
        <v>-69</v>
      </c>
      <c r="H14" s="34">
        <v>63</v>
      </c>
      <c r="I14" s="17">
        <v>20</v>
      </c>
      <c r="J14" s="17">
        <v>0</v>
      </c>
      <c r="K14" s="17">
        <v>0</v>
      </c>
      <c r="L14" s="33">
        <v>0</v>
      </c>
      <c r="M14" s="34">
        <v>0</v>
      </c>
      <c r="N14" s="17" t="s">
        <v>77</v>
      </c>
      <c r="O14" s="43"/>
      <c r="P14" s="17" t="s">
        <v>51</v>
      </c>
      <c r="Q14" s="33">
        <v>12</v>
      </c>
      <c r="R14" s="34">
        <v>58</v>
      </c>
      <c r="S14" s="17">
        <v>94</v>
      </c>
      <c r="T14" s="17">
        <v>96</v>
      </c>
      <c r="U14" s="67">
        <v>91</v>
      </c>
      <c r="V14" s="33">
        <v>66</v>
      </c>
      <c r="W14" s="60">
        <v>81</v>
      </c>
      <c r="X14" s="59">
        <v>55</v>
      </c>
      <c r="Y14" s="59">
        <v>45</v>
      </c>
      <c r="Z14" s="73">
        <v>25</v>
      </c>
      <c r="AA14" s="35">
        <v>13</v>
      </c>
      <c r="AB14" s="36">
        <v>12</v>
      </c>
      <c r="AC14" s="21">
        <v>-19.5</v>
      </c>
      <c r="AD14" s="21">
        <v>-11</v>
      </c>
      <c r="AE14" s="21">
        <v>0</v>
      </c>
      <c r="AF14" s="35">
        <v>7</v>
      </c>
      <c r="AG14" s="36">
        <v>50</v>
      </c>
      <c r="AH14" s="21">
        <v>88</v>
      </c>
      <c r="AI14" s="21">
        <v>123</v>
      </c>
      <c r="AJ14" s="21">
        <v>120</v>
      </c>
      <c r="AK14" s="35">
        <v>65</v>
      </c>
      <c r="AL14" s="36">
        <v>60</v>
      </c>
      <c r="AM14" s="35">
        <v>31</v>
      </c>
      <c r="AN14" s="18" t="s">
        <v>51</v>
      </c>
      <c r="AO14" s="18">
        <v>19</v>
      </c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</row>
    <row r="15" spans="1:104" x14ac:dyDescent="0.25">
      <c r="A15" s="18">
        <v>62</v>
      </c>
      <c r="B15" s="18" t="s">
        <v>78</v>
      </c>
      <c r="C15" s="34">
        <v>-30</v>
      </c>
      <c r="D15" s="17">
        <v>-35</v>
      </c>
      <c r="E15" s="17">
        <v>-36</v>
      </c>
      <c r="F15" s="17">
        <v>-51</v>
      </c>
      <c r="G15" s="33">
        <v>-68</v>
      </c>
      <c r="H15" s="34">
        <v>62</v>
      </c>
      <c r="I15" s="17">
        <v>20</v>
      </c>
      <c r="J15" s="17">
        <v>0</v>
      </c>
      <c r="K15" s="17">
        <v>0</v>
      </c>
      <c r="L15" s="33">
        <v>0</v>
      </c>
      <c r="M15" s="34">
        <v>0</v>
      </c>
      <c r="N15" s="17">
        <v>0</v>
      </c>
      <c r="O15" s="17" t="s">
        <v>78</v>
      </c>
      <c r="P15" s="43"/>
      <c r="Q15" s="33" t="s">
        <v>50</v>
      </c>
      <c r="R15" s="34">
        <v>17</v>
      </c>
      <c r="S15" s="17">
        <v>43</v>
      </c>
      <c r="T15" s="17">
        <v>44</v>
      </c>
      <c r="U15" s="67">
        <v>38</v>
      </c>
      <c r="V15" s="33">
        <v>19</v>
      </c>
      <c r="W15" s="60">
        <v>25</v>
      </c>
      <c r="X15" s="59">
        <v>2</v>
      </c>
      <c r="Y15" s="59">
        <v>-7</v>
      </c>
      <c r="Z15" s="73">
        <v>-13</v>
      </c>
      <c r="AA15" s="35">
        <v>-22</v>
      </c>
      <c r="AB15" s="36">
        <v>-28</v>
      </c>
      <c r="AC15" s="21">
        <v>-59.5</v>
      </c>
      <c r="AD15" s="21">
        <v>-61</v>
      </c>
      <c r="AE15" s="21">
        <v>15</v>
      </c>
      <c r="AF15" s="35">
        <v>1</v>
      </c>
      <c r="AG15" s="36">
        <v>11</v>
      </c>
      <c r="AH15" s="21">
        <v>37</v>
      </c>
      <c r="AI15" s="21">
        <v>63</v>
      </c>
      <c r="AJ15" s="21">
        <v>56</v>
      </c>
      <c r="AK15" s="35">
        <v>1</v>
      </c>
      <c r="AL15" s="36">
        <v>-4</v>
      </c>
      <c r="AM15" s="35">
        <v>-28</v>
      </c>
      <c r="AN15" s="18" t="s">
        <v>50</v>
      </c>
      <c r="AO15" s="18">
        <v>20</v>
      </c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</row>
    <row r="16" spans="1:104" x14ac:dyDescent="0.25">
      <c r="A16" s="18">
        <v>63</v>
      </c>
      <c r="B16" s="18" t="s">
        <v>79</v>
      </c>
      <c r="C16" s="34">
        <v>-27</v>
      </c>
      <c r="D16" s="17">
        <v>-32</v>
      </c>
      <c r="E16" s="17">
        <v>-35</v>
      </c>
      <c r="F16" s="17">
        <v>-44</v>
      </c>
      <c r="G16" s="33">
        <v>-63</v>
      </c>
      <c r="H16" s="34">
        <v>16</v>
      </c>
      <c r="I16" s="17">
        <v>0</v>
      </c>
      <c r="J16" s="17">
        <v>11</v>
      </c>
      <c r="K16" s="17">
        <v>12</v>
      </c>
      <c r="L16" s="33">
        <v>13</v>
      </c>
      <c r="M16" s="34">
        <v>13</v>
      </c>
      <c r="N16" s="17">
        <v>14</v>
      </c>
      <c r="O16" s="17">
        <v>14</v>
      </c>
      <c r="P16" s="17" t="s">
        <v>79</v>
      </c>
      <c r="Q16" s="44"/>
      <c r="R16" s="34" t="s">
        <v>59</v>
      </c>
      <c r="S16" s="17">
        <v>8</v>
      </c>
      <c r="T16" s="17">
        <v>7</v>
      </c>
      <c r="U16" s="67">
        <v>1</v>
      </c>
      <c r="V16" s="33">
        <v>-8</v>
      </c>
      <c r="W16" s="60">
        <v>-11</v>
      </c>
      <c r="X16" s="59">
        <v>-30</v>
      </c>
      <c r="Y16" s="59">
        <v>-39</v>
      </c>
      <c r="Z16" s="73">
        <v>-24</v>
      </c>
      <c r="AA16" s="35">
        <v>-29</v>
      </c>
      <c r="AB16" s="36">
        <v>-38</v>
      </c>
      <c r="AC16" s="21">
        <v>-69.5</v>
      </c>
      <c r="AD16" s="21">
        <v>-77</v>
      </c>
      <c r="AE16" s="21">
        <v>64</v>
      </c>
      <c r="AF16" s="35">
        <v>25</v>
      </c>
      <c r="AG16" s="36">
        <v>1</v>
      </c>
      <c r="AH16" s="21">
        <v>4</v>
      </c>
      <c r="AI16" s="21">
        <v>18</v>
      </c>
      <c r="AJ16" s="21">
        <v>11</v>
      </c>
      <c r="AK16" s="35">
        <v>-39</v>
      </c>
      <c r="AL16" s="36">
        <v>-44</v>
      </c>
      <c r="AM16" s="35">
        <v>-61</v>
      </c>
      <c r="AN16" s="18" t="s">
        <v>59</v>
      </c>
      <c r="AO16" s="18">
        <v>21</v>
      </c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</row>
    <row r="17" spans="1:82" x14ac:dyDescent="0.25">
      <c r="A17" s="18">
        <v>64</v>
      </c>
      <c r="B17" s="18" t="s">
        <v>80</v>
      </c>
      <c r="C17" s="39">
        <v>-29</v>
      </c>
      <c r="D17" s="37">
        <v>-35</v>
      </c>
      <c r="E17" s="37">
        <v>-36</v>
      </c>
      <c r="F17" s="37">
        <v>-51</v>
      </c>
      <c r="G17" s="38">
        <v>-68</v>
      </c>
      <c r="H17" s="39">
        <v>62</v>
      </c>
      <c r="I17" s="37">
        <v>20</v>
      </c>
      <c r="J17" s="37">
        <v>0</v>
      </c>
      <c r="K17" s="37">
        <v>0</v>
      </c>
      <c r="L17" s="38">
        <v>0</v>
      </c>
      <c r="M17" s="39">
        <v>0</v>
      </c>
      <c r="N17" s="37">
        <v>0</v>
      </c>
      <c r="O17" s="37">
        <v>0</v>
      </c>
      <c r="P17" s="37">
        <v>14</v>
      </c>
      <c r="Q17" s="38" t="s">
        <v>80</v>
      </c>
      <c r="R17" s="45"/>
      <c r="S17" s="37" t="s">
        <v>27</v>
      </c>
      <c r="T17" s="37">
        <v>-2</v>
      </c>
      <c r="U17" s="70">
        <v>-7</v>
      </c>
      <c r="V17" s="38">
        <v>-8</v>
      </c>
      <c r="W17" s="64">
        <v>-17</v>
      </c>
      <c r="X17" s="54">
        <v>-28</v>
      </c>
      <c r="Y17" s="54">
        <v>-35</v>
      </c>
      <c r="Z17" s="74">
        <v>-9</v>
      </c>
      <c r="AA17" s="41">
        <v>-15</v>
      </c>
      <c r="AB17" s="42">
        <v>-23</v>
      </c>
      <c r="AC17" s="40">
        <v>-51.5</v>
      </c>
      <c r="AD17" s="40">
        <v>-60</v>
      </c>
      <c r="AE17" s="40">
        <v>100</v>
      </c>
      <c r="AF17" s="41">
        <v>53</v>
      </c>
      <c r="AG17" s="42">
        <v>15</v>
      </c>
      <c r="AH17" s="40">
        <v>0</v>
      </c>
      <c r="AI17" s="40">
        <v>2</v>
      </c>
      <c r="AJ17" s="40">
        <v>-4</v>
      </c>
      <c r="AK17" s="41">
        <v>-39</v>
      </c>
      <c r="AL17" s="42">
        <v>-43</v>
      </c>
      <c r="AM17" s="41">
        <v>-52</v>
      </c>
      <c r="AN17" s="18" t="s">
        <v>27</v>
      </c>
      <c r="AO17" s="18">
        <v>22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</row>
    <row r="18" spans="1:82" x14ac:dyDescent="0.25">
      <c r="A18" s="18">
        <v>65</v>
      </c>
      <c r="B18" s="18" t="s">
        <v>81</v>
      </c>
      <c r="C18" s="29">
        <v>-29</v>
      </c>
      <c r="D18" s="27">
        <v>-34</v>
      </c>
      <c r="E18" s="27">
        <v>-35</v>
      </c>
      <c r="F18" s="27">
        <v>-50</v>
      </c>
      <c r="G18" s="28">
        <v>-67</v>
      </c>
      <c r="H18" s="29">
        <v>64</v>
      </c>
      <c r="I18" s="27">
        <v>21</v>
      </c>
      <c r="J18" s="27">
        <v>0</v>
      </c>
      <c r="K18" s="27">
        <v>0</v>
      </c>
      <c r="L18" s="28">
        <v>0</v>
      </c>
      <c r="M18" s="29">
        <v>0</v>
      </c>
      <c r="N18" s="27">
        <v>0</v>
      </c>
      <c r="O18" s="27">
        <v>0</v>
      </c>
      <c r="P18" s="27">
        <v>15</v>
      </c>
      <c r="Q18" s="28">
        <v>0</v>
      </c>
      <c r="R18" s="29" t="s">
        <v>81</v>
      </c>
      <c r="S18" s="48"/>
      <c r="T18" s="27" t="s">
        <v>82</v>
      </c>
      <c r="U18" s="69">
        <v>-2</v>
      </c>
      <c r="V18" s="28">
        <v>-1</v>
      </c>
      <c r="W18" s="63">
        <v>-7</v>
      </c>
      <c r="X18" s="58">
        <v>-14</v>
      </c>
      <c r="Y18" s="58">
        <v>-18</v>
      </c>
      <c r="Z18" s="72">
        <v>5</v>
      </c>
      <c r="AA18" s="31">
        <v>-2</v>
      </c>
      <c r="AB18" s="32">
        <v>-8</v>
      </c>
      <c r="AC18" s="30">
        <v>-31.5</v>
      </c>
      <c r="AD18" s="30">
        <v>-35</v>
      </c>
      <c r="AE18" s="30">
        <v>100</v>
      </c>
      <c r="AF18" s="31">
        <v>54</v>
      </c>
      <c r="AG18" s="32">
        <v>17</v>
      </c>
      <c r="AH18" s="30">
        <v>-4</v>
      </c>
      <c r="AI18" s="30">
        <v>-1</v>
      </c>
      <c r="AJ18" s="30">
        <v>0</v>
      </c>
      <c r="AK18" s="31">
        <v>-21</v>
      </c>
      <c r="AL18" s="32">
        <v>-25</v>
      </c>
      <c r="AM18" s="31">
        <v>-29</v>
      </c>
      <c r="AN18" s="18" t="s">
        <v>44</v>
      </c>
      <c r="AO18" s="18">
        <v>23</v>
      </c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</row>
    <row r="19" spans="1:82" x14ac:dyDescent="0.25">
      <c r="A19" s="18">
        <v>66</v>
      </c>
      <c r="B19" s="18" t="s">
        <v>83</v>
      </c>
      <c r="C19" s="34">
        <v>-29</v>
      </c>
      <c r="D19" s="17">
        <v>-34</v>
      </c>
      <c r="E19" s="17">
        <v>-35</v>
      </c>
      <c r="F19" s="17">
        <v>-50</v>
      </c>
      <c r="G19" s="33">
        <v>-67</v>
      </c>
      <c r="H19" s="34">
        <v>63</v>
      </c>
      <c r="I19" s="17">
        <v>21</v>
      </c>
      <c r="J19" s="17">
        <v>0</v>
      </c>
      <c r="K19" s="17">
        <v>0</v>
      </c>
      <c r="L19" s="33">
        <v>0</v>
      </c>
      <c r="M19" s="34">
        <v>0</v>
      </c>
      <c r="N19" s="17">
        <v>0</v>
      </c>
      <c r="O19" s="17">
        <v>0</v>
      </c>
      <c r="P19" s="17">
        <v>15</v>
      </c>
      <c r="Q19" s="33">
        <v>0</v>
      </c>
      <c r="R19" s="34">
        <v>0</v>
      </c>
      <c r="S19" s="17" t="s">
        <v>83</v>
      </c>
      <c r="T19" s="43"/>
      <c r="U19" s="67" t="s">
        <v>31</v>
      </c>
      <c r="V19" s="68">
        <v>2</v>
      </c>
      <c r="W19" s="60">
        <v>-1</v>
      </c>
      <c r="X19" s="59">
        <v>-4</v>
      </c>
      <c r="Y19" s="59">
        <v>-7</v>
      </c>
      <c r="Z19" s="73">
        <v>12</v>
      </c>
      <c r="AA19" s="61">
        <v>5</v>
      </c>
      <c r="AB19" s="62">
        <v>-1</v>
      </c>
      <c r="AC19" s="59">
        <v>-18.5</v>
      </c>
      <c r="AD19" s="59">
        <v>-19</v>
      </c>
      <c r="AE19" s="59">
        <v>94</v>
      </c>
      <c r="AF19" s="61">
        <v>47</v>
      </c>
      <c r="AG19" s="62">
        <v>11</v>
      </c>
      <c r="AH19" s="59">
        <v>-12</v>
      </c>
      <c r="AI19" s="59">
        <v>-7</v>
      </c>
      <c r="AJ19" s="59">
        <v>0</v>
      </c>
      <c r="AK19" s="61">
        <v>-9</v>
      </c>
      <c r="AL19" s="62">
        <v>-12</v>
      </c>
      <c r="AM19" s="61">
        <v>-13</v>
      </c>
      <c r="AN19" s="57" t="s">
        <v>31</v>
      </c>
      <c r="AO19" s="57">
        <v>24</v>
      </c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</row>
    <row r="20" spans="1:82" x14ac:dyDescent="0.25">
      <c r="A20" s="18">
        <v>67</v>
      </c>
      <c r="B20" s="18" t="s">
        <v>84</v>
      </c>
      <c r="C20" s="34">
        <v>-29</v>
      </c>
      <c r="D20" s="17">
        <v>-33</v>
      </c>
      <c r="E20" s="17">
        <v>-35</v>
      </c>
      <c r="F20" s="17">
        <v>-49</v>
      </c>
      <c r="G20" s="33">
        <v>-66</v>
      </c>
      <c r="H20" s="34">
        <v>62</v>
      </c>
      <c r="I20" s="17">
        <v>20</v>
      </c>
      <c r="J20" s="17">
        <v>0</v>
      </c>
      <c r="K20" s="17">
        <v>0</v>
      </c>
      <c r="L20" s="33">
        <v>0</v>
      </c>
      <c r="M20" s="34">
        <v>0</v>
      </c>
      <c r="N20" s="17">
        <v>0</v>
      </c>
      <c r="O20" s="17">
        <v>0</v>
      </c>
      <c r="P20" s="17">
        <v>15</v>
      </c>
      <c r="Q20" s="33">
        <v>0</v>
      </c>
      <c r="R20" s="34">
        <v>0</v>
      </c>
      <c r="S20" s="17">
        <v>0</v>
      </c>
      <c r="T20" s="17" t="s">
        <v>84</v>
      </c>
      <c r="U20" s="43"/>
      <c r="V20" s="33" t="s">
        <v>35</v>
      </c>
      <c r="W20" s="60">
        <v>0</v>
      </c>
      <c r="X20" s="59">
        <v>-5</v>
      </c>
      <c r="Y20" s="59">
        <v>-8</v>
      </c>
      <c r="Z20" s="73">
        <v>4</v>
      </c>
      <c r="AA20" s="35">
        <v>-6</v>
      </c>
      <c r="AB20" s="36">
        <v>-13</v>
      </c>
      <c r="AC20" s="21">
        <v>-31.5</v>
      </c>
      <c r="AD20" s="21">
        <v>-31</v>
      </c>
      <c r="AE20" s="21">
        <v>69</v>
      </c>
      <c r="AF20" s="35">
        <v>27</v>
      </c>
      <c r="AG20" s="36">
        <v>-1</v>
      </c>
      <c r="AH20" s="21">
        <v>-15</v>
      </c>
      <c r="AI20" s="21">
        <v>-4</v>
      </c>
      <c r="AJ20" s="21">
        <v>5</v>
      </c>
      <c r="AK20" s="35">
        <v>-8</v>
      </c>
      <c r="AL20" s="36">
        <v>-11</v>
      </c>
      <c r="AM20" s="35">
        <v>-16</v>
      </c>
      <c r="AN20" s="18" t="s">
        <v>35</v>
      </c>
      <c r="AO20" s="18">
        <v>25</v>
      </c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</row>
    <row r="21" spans="1:82" x14ac:dyDescent="0.25">
      <c r="A21" s="18">
        <v>68</v>
      </c>
      <c r="B21" s="18" t="s">
        <v>85</v>
      </c>
      <c r="C21" s="34">
        <v>-29</v>
      </c>
      <c r="D21" s="17">
        <v>-33</v>
      </c>
      <c r="E21" s="17">
        <v>-34</v>
      </c>
      <c r="F21" s="17">
        <v>-49</v>
      </c>
      <c r="G21" s="33">
        <v>-66</v>
      </c>
      <c r="H21" s="34">
        <v>65</v>
      </c>
      <c r="I21" s="17">
        <v>22</v>
      </c>
      <c r="J21" s="17">
        <v>1</v>
      </c>
      <c r="K21" s="17">
        <v>0</v>
      </c>
      <c r="L21" s="33">
        <v>0</v>
      </c>
      <c r="M21" s="34">
        <v>0</v>
      </c>
      <c r="N21" s="17">
        <v>0</v>
      </c>
      <c r="O21" s="17">
        <v>0</v>
      </c>
      <c r="P21" s="17">
        <v>16</v>
      </c>
      <c r="Q21" s="33">
        <v>0</v>
      </c>
      <c r="R21" s="34">
        <v>0</v>
      </c>
      <c r="S21" s="17">
        <v>0</v>
      </c>
      <c r="T21" s="17">
        <v>0</v>
      </c>
      <c r="U21" s="17" t="s">
        <v>85</v>
      </c>
      <c r="V21" s="44"/>
      <c r="W21" s="60" t="s">
        <v>6</v>
      </c>
      <c r="X21" s="59">
        <v>-1</v>
      </c>
      <c r="Y21" s="59">
        <v>-2</v>
      </c>
      <c r="Z21" s="73">
        <v>13</v>
      </c>
      <c r="AA21" s="61">
        <v>4</v>
      </c>
      <c r="AB21" s="62">
        <v>-2</v>
      </c>
      <c r="AC21" s="59">
        <v>-15.5</v>
      </c>
      <c r="AD21" s="59">
        <v>-14</v>
      </c>
      <c r="AE21" s="59">
        <v>83</v>
      </c>
      <c r="AF21" s="61">
        <v>34</v>
      </c>
      <c r="AG21" s="62">
        <v>-1</v>
      </c>
      <c r="AH21" s="59">
        <v>-25</v>
      </c>
      <c r="AI21" s="59">
        <v>-16</v>
      </c>
      <c r="AJ21" s="59">
        <v>-2</v>
      </c>
      <c r="AK21" s="61">
        <v>-3</v>
      </c>
      <c r="AL21" s="62">
        <v>-5</v>
      </c>
      <c r="AM21" s="61">
        <v>-5</v>
      </c>
      <c r="AN21" s="57" t="s">
        <v>6</v>
      </c>
      <c r="AO21" s="57">
        <v>26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</row>
    <row r="22" spans="1:82" x14ac:dyDescent="0.25">
      <c r="A22" s="18">
        <v>69</v>
      </c>
      <c r="B22" s="18" t="s">
        <v>86</v>
      </c>
      <c r="C22" s="39">
        <v>-29</v>
      </c>
      <c r="D22" s="37">
        <v>-33</v>
      </c>
      <c r="E22" s="37">
        <v>-34</v>
      </c>
      <c r="F22" s="37">
        <v>-49</v>
      </c>
      <c r="G22" s="38">
        <v>-66</v>
      </c>
      <c r="H22" s="39">
        <v>65</v>
      </c>
      <c r="I22" s="37">
        <v>22</v>
      </c>
      <c r="J22" s="37">
        <v>1</v>
      </c>
      <c r="K22" s="37">
        <v>0</v>
      </c>
      <c r="L22" s="38">
        <v>0</v>
      </c>
      <c r="M22" s="39">
        <v>0</v>
      </c>
      <c r="N22" s="37">
        <v>0</v>
      </c>
      <c r="O22" s="37">
        <v>0</v>
      </c>
      <c r="P22" s="37">
        <v>16</v>
      </c>
      <c r="Q22" s="38">
        <v>0</v>
      </c>
      <c r="R22" s="39">
        <v>0</v>
      </c>
      <c r="S22" s="37">
        <v>0</v>
      </c>
      <c r="T22" s="37">
        <v>0</v>
      </c>
      <c r="U22" s="37">
        <v>0</v>
      </c>
      <c r="V22" s="38" t="s">
        <v>86</v>
      </c>
      <c r="W22" s="45"/>
      <c r="X22" s="54" t="s">
        <v>7</v>
      </c>
      <c r="Y22" s="54">
        <v>0</v>
      </c>
      <c r="Z22" s="74">
        <v>6</v>
      </c>
      <c r="AA22" s="55">
        <v>-5</v>
      </c>
      <c r="AB22" s="56">
        <v>-11</v>
      </c>
      <c r="AC22" s="54">
        <v>-21.5</v>
      </c>
      <c r="AD22" s="54">
        <v>-18</v>
      </c>
      <c r="AE22" s="54">
        <v>57</v>
      </c>
      <c r="AF22" s="55">
        <v>10</v>
      </c>
      <c r="AG22" s="56">
        <v>-22</v>
      </c>
      <c r="AH22" s="54">
        <v>-41</v>
      </c>
      <c r="AI22" s="54">
        <v>-25</v>
      </c>
      <c r="AJ22" s="54">
        <v>-5</v>
      </c>
      <c r="AK22" s="55">
        <v>0</v>
      </c>
      <c r="AL22" s="56">
        <v>-1</v>
      </c>
      <c r="AM22" s="55">
        <v>-2</v>
      </c>
      <c r="AN22" s="57" t="s">
        <v>7</v>
      </c>
      <c r="AO22" s="57">
        <v>27</v>
      </c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</row>
    <row r="23" spans="1:82" x14ac:dyDescent="0.25">
      <c r="A23" s="18">
        <v>70</v>
      </c>
      <c r="B23" s="18" t="s">
        <v>87</v>
      </c>
      <c r="C23" s="29">
        <v>-28</v>
      </c>
      <c r="D23" s="27">
        <v>-31</v>
      </c>
      <c r="E23" s="27">
        <v>-34</v>
      </c>
      <c r="F23" s="27">
        <v>-43</v>
      </c>
      <c r="G23" s="28">
        <v>-61</v>
      </c>
      <c r="H23" s="29">
        <v>19</v>
      </c>
      <c r="I23" s="27">
        <v>1</v>
      </c>
      <c r="J23" s="27">
        <v>8</v>
      </c>
      <c r="K23" s="27">
        <v>8</v>
      </c>
      <c r="L23" s="28">
        <v>9</v>
      </c>
      <c r="M23" s="29">
        <v>9</v>
      </c>
      <c r="N23" s="27">
        <v>11</v>
      </c>
      <c r="O23" s="27">
        <v>10</v>
      </c>
      <c r="P23" s="27">
        <v>0</v>
      </c>
      <c r="Q23" s="28">
        <v>10</v>
      </c>
      <c r="R23" s="29">
        <v>11</v>
      </c>
      <c r="S23" s="27">
        <v>11</v>
      </c>
      <c r="T23" s="27">
        <v>11</v>
      </c>
      <c r="U23" s="27">
        <v>12</v>
      </c>
      <c r="V23" s="28">
        <v>12</v>
      </c>
      <c r="W23" s="29" t="s">
        <v>87</v>
      </c>
      <c r="X23" s="46"/>
      <c r="Y23" s="58" t="s">
        <v>8</v>
      </c>
      <c r="Z23" s="72">
        <v>4</v>
      </c>
      <c r="AA23" s="65">
        <v>-9</v>
      </c>
      <c r="AB23" s="66">
        <v>-15</v>
      </c>
      <c r="AC23" s="58">
        <v>-23.5</v>
      </c>
      <c r="AD23" s="58">
        <v>-19</v>
      </c>
      <c r="AE23" s="58">
        <v>47</v>
      </c>
      <c r="AF23" s="65">
        <v>-1</v>
      </c>
      <c r="AG23" s="66">
        <v>-31</v>
      </c>
      <c r="AH23" s="58">
        <v>-49</v>
      </c>
      <c r="AI23" s="58">
        <v>-30</v>
      </c>
      <c r="AJ23" s="58">
        <v>-7</v>
      </c>
      <c r="AK23" s="65">
        <v>1</v>
      </c>
      <c r="AL23" s="66">
        <v>0</v>
      </c>
      <c r="AM23" s="65">
        <v>-1</v>
      </c>
      <c r="AN23" s="57" t="s">
        <v>8</v>
      </c>
      <c r="AO23" s="57">
        <v>28</v>
      </c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</row>
    <row r="24" spans="1:82" x14ac:dyDescent="0.25">
      <c r="A24" s="18">
        <v>71</v>
      </c>
      <c r="B24" s="18" t="s">
        <v>88</v>
      </c>
      <c r="C24" s="34">
        <v>-30</v>
      </c>
      <c r="D24" s="17">
        <v>-33</v>
      </c>
      <c r="E24" s="17">
        <v>-34</v>
      </c>
      <c r="F24" s="17">
        <v>-49</v>
      </c>
      <c r="G24" s="33">
        <v>-66</v>
      </c>
      <c r="H24" s="34">
        <v>67</v>
      </c>
      <c r="I24" s="17">
        <v>24</v>
      </c>
      <c r="J24" s="17">
        <v>1</v>
      </c>
      <c r="K24" s="17">
        <v>1</v>
      </c>
      <c r="L24" s="33">
        <v>0</v>
      </c>
      <c r="M24" s="34">
        <v>0</v>
      </c>
      <c r="N24" s="17">
        <v>0</v>
      </c>
      <c r="O24" s="17">
        <v>0</v>
      </c>
      <c r="P24" s="17">
        <v>18</v>
      </c>
      <c r="Q24" s="33">
        <v>0</v>
      </c>
      <c r="R24" s="34">
        <v>0</v>
      </c>
      <c r="S24" s="17">
        <v>0</v>
      </c>
      <c r="T24" s="17">
        <v>0</v>
      </c>
      <c r="U24" s="17">
        <v>0</v>
      </c>
      <c r="V24" s="33">
        <v>0</v>
      </c>
      <c r="W24" s="34">
        <v>14</v>
      </c>
      <c r="X24" s="21" t="s">
        <v>88</v>
      </c>
      <c r="Y24" s="47"/>
      <c r="Z24" s="73" t="s">
        <v>32</v>
      </c>
      <c r="AA24" s="75">
        <v>1</v>
      </c>
      <c r="AB24" s="76">
        <v>1</v>
      </c>
      <c r="AC24" s="73">
        <v>-11.5</v>
      </c>
      <c r="AD24" s="73">
        <v>-3</v>
      </c>
      <c r="AE24" s="73" t="s">
        <v>89</v>
      </c>
      <c r="AF24" s="75">
        <v>-9</v>
      </c>
      <c r="AG24" s="76">
        <v>-22</v>
      </c>
      <c r="AH24" s="73">
        <v>-23</v>
      </c>
      <c r="AI24" s="73">
        <v>3</v>
      </c>
      <c r="AJ24" s="73">
        <v>19</v>
      </c>
      <c r="AK24" s="75">
        <v>8</v>
      </c>
      <c r="AL24" s="76">
        <v>7</v>
      </c>
      <c r="AM24" s="75">
        <v>-2</v>
      </c>
      <c r="AN24" s="71" t="s">
        <v>32</v>
      </c>
      <c r="AO24" s="71">
        <v>29</v>
      </c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</row>
    <row r="25" spans="1:82" x14ac:dyDescent="0.25">
      <c r="A25" s="18">
        <v>72</v>
      </c>
      <c r="B25" s="18" t="s">
        <v>90</v>
      </c>
      <c r="C25" s="34">
        <v>-13</v>
      </c>
      <c r="D25" s="17">
        <v>-19</v>
      </c>
      <c r="E25" s="17">
        <v>-18</v>
      </c>
      <c r="F25" s="17">
        <v>-35</v>
      </c>
      <c r="G25" s="33">
        <v>-50</v>
      </c>
      <c r="H25" s="34">
        <v>104</v>
      </c>
      <c r="I25" s="17">
        <v>54</v>
      </c>
      <c r="J25" s="17">
        <v>15</v>
      </c>
      <c r="K25" s="17">
        <v>14</v>
      </c>
      <c r="L25" s="33">
        <v>13</v>
      </c>
      <c r="M25" s="34">
        <v>13</v>
      </c>
      <c r="N25" s="17">
        <v>11</v>
      </c>
      <c r="O25" s="17">
        <v>11</v>
      </c>
      <c r="P25" s="17">
        <v>44</v>
      </c>
      <c r="Q25" s="33">
        <v>11</v>
      </c>
      <c r="R25" s="34">
        <v>10</v>
      </c>
      <c r="S25" s="17">
        <v>10</v>
      </c>
      <c r="T25" s="17">
        <v>10</v>
      </c>
      <c r="U25" s="17">
        <v>9</v>
      </c>
      <c r="V25" s="33">
        <v>9</v>
      </c>
      <c r="W25" s="34">
        <v>38</v>
      </c>
      <c r="X25" s="17">
        <v>8</v>
      </c>
      <c r="Y25" s="17" t="s">
        <v>91</v>
      </c>
      <c r="Z25" s="43"/>
      <c r="AA25" s="33" t="s">
        <v>46</v>
      </c>
      <c r="AB25" s="34">
        <v>0</v>
      </c>
      <c r="AC25" s="17">
        <v>-15.5</v>
      </c>
      <c r="AD25" s="17">
        <v>-6</v>
      </c>
      <c r="AE25" s="17">
        <v>14</v>
      </c>
      <c r="AF25" s="33">
        <v>-21</v>
      </c>
      <c r="AG25" s="34">
        <v>-31</v>
      </c>
      <c r="AH25" s="17">
        <v>-29</v>
      </c>
      <c r="AI25" s="17">
        <v>-1</v>
      </c>
      <c r="AJ25" s="17">
        <v>12</v>
      </c>
      <c r="AK25" s="33">
        <v>-4</v>
      </c>
      <c r="AL25" s="34">
        <v>-5</v>
      </c>
      <c r="AM25" s="33">
        <v>-17</v>
      </c>
      <c r="AN25" s="18" t="s">
        <v>46</v>
      </c>
      <c r="AO25" s="18">
        <v>30</v>
      </c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</row>
    <row r="26" spans="1:82" x14ac:dyDescent="0.25">
      <c r="A26" s="18">
        <v>73</v>
      </c>
      <c r="B26" s="18" t="s">
        <v>92</v>
      </c>
      <c r="C26" s="34">
        <v>15</v>
      </c>
      <c r="D26" s="17">
        <v>9</v>
      </c>
      <c r="E26" s="17">
        <v>13</v>
      </c>
      <c r="F26" s="17">
        <v>-3</v>
      </c>
      <c r="G26" s="33">
        <v>-13</v>
      </c>
      <c r="H26" s="34">
        <v>130</v>
      </c>
      <c r="I26" s="17">
        <v>77</v>
      </c>
      <c r="J26" s="17">
        <v>33</v>
      </c>
      <c r="K26" s="17">
        <v>31</v>
      </c>
      <c r="L26" s="33">
        <v>29</v>
      </c>
      <c r="M26" s="34">
        <v>29</v>
      </c>
      <c r="N26" s="17">
        <v>27</v>
      </c>
      <c r="O26" s="17">
        <v>27</v>
      </c>
      <c r="P26" s="17">
        <v>66</v>
      </c>
      <c r="Q26" s="33">
        <v>27</v>
      </c>
      <c r="R26" s="34">
        <v>25</v>
      </c>
      <c r="S26" s="17">
        <v>25</v>
      </c>
      <c r="T26" s="17">
        <v>26</v>
      </c>
      <c r="U26" s="17">
        <v>23</v>
      </c>
      <c r="V26" s="33">
        <v>23</v>
      </c>
      <c r="W26" s="34">
        <v>58</v>
      </c>
      <c r="X26" s="17">
        <v>21</v>
      </c>
      <c r="Y26" s="17">
        <v>3</v>
      </c>
      <c r="Z26" s="17" t="s">
        <v>92</v>
      </c>
      <c r="AA26" s="44"/>
      <c r="AB26" s="34" t="s">
        <v>33</v>
      </c>
      <c r="AC26" s="17">
        <v>-15.5</v>
      </c>
      <c r="AD26" s="17">
        <v>-6</v>
      </c>
      <c r="AE26" s="17">
        <v>13</v>
      </c>
      <c r="AF26" s="33">
        <v>-27</v>
      </c>
      <c r="AG26" s="34">
        <v>-40</v>
      </c>
      <c r="AH26" s="17">
        <v>-40</v>
      </c>
      <c r="AI26" s="17">
        <v>-8</v>
      </c>
      <c r="AJ26" s="17">
        <v>7</v>
      </c>
      <c r="AK26" s="33">
        <v>-10</v>
      </c>
      <c r="AL26" s="34">
        <v>-11</v>
      </c>
      <c r="AM26" s="33">
        <v>-25</v>
      </c>
      <c r="AN26" s="18" t="s">
        <v>33</v>
      </c>
      <c r="AO26" s="18">
        <v>31</v>
      </c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</row>
    <row r="27" spans="1:82" x14ac:dyDescent="0.25">
      <c r="A27" s="18">
        <v>74</v>
      </c>
      <c r="B27" s="18" t="s">
        <v>93</v>
      </c>
      <c r="C27" s="39">
        <v>43</v>
      </c>
      <c r="D27" s="37">
        <v>33</v>
      </c>
      <c r="E27" s="37">
        <v>38</v>
      </c>
      <c r="F27" s="37">
        <v>27</v>
      </c>
      <c r="G27" s="38">
        <v>25</v>
      </c>
      <c r="H27" s="39">
        <v>132</v>
      </c>
      <c r="I27" s="37">
        <v>74</v>
      </c>
      <c r="J27" s="37">
        <v>32</v>
      </c>
      <c r="K27" s="37">
        <v>29</v>
      </c>
      <c r="L27" s="38">
        <v>26</v>
      </c>
      <c r="M27" s="39">
        <v>26</v>
      </c>
      <c r="N27" s="37">
        <v>23</v>
      </c>
      <c r="O27" s="37">
        <v>24</v>
      </c>
      <c r="P27" s="37">
        <v>64</v>
      </c>
      <c r="Q27" s="38">
        <v>24</v>
      </c>
      <c r="R27" s="39">
        <v>21</v>
      </c>
      <c r="S27" s="37">
        <v>21</v>
      </c>
      <c r="T27" s="37">
        <v>22</v>
      </c>
      <c r="U27" s="37">
        <v>19</v>
      </c>
      <c r="V27" s="38">
        <v>19</v>
      </c>
      <c r="W27" s="39">
        <v>56</v>
      </c>
      <c r="X27" s="37">
        <v>16</v>
      </c>
      <c r="Y27" s="37">
        <v>-6</v>
      </c>
      <c r="Z27" s="37">
        <v>-7</v>
      </c>
      <c r="AA27" s="38" t="s">
        <v>93</v>
      </c>
      <c r="AB27" s="45"/>
      <c r="AC27" s="37" t="s">
        <v>34</v>
      </c>
      <c r="AD27" s="37">
        <v>-12.5</v>
      </c>
      <c r="AE27" s="37">
        <v>-19.5</v>
      </c>
      <c r="AF27" s="38">
        <v>-59.5</v>
      </c>
      <c r="AG27" s="39">
        <v>-72.5</v>
      </c>
      <c r="AH27" s="37">
        <v>-72.5</v>
      </c>
      <c r="AI27" s="37">
        <v>-36.5</v>
      </c>
      <c r="AJ27" s="37">
        <v>-13.5</v>
      </c>
      <c r="AK27" s="38">
        <v>-18.5</v>
      </c>
      <c r="AL27" s="39">
        <v>-18.5</v>
      </c>
      <c r="AM27" s="38">
        <v>-29.5</v>
      </c>
      <c r="AN27" s="18" t="s">
        <v>34</v>
      </c>
      <c r="AO27" s="18">
        <v>32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</row>
    <row r="28" spans="1:82" x14ac:dyDescent="0.25">
      <c r="A28" s="18">
        <v>75</v>
      </c>
      <c r="B28" s="18" t="s">
        <v>94</v>
      </c>
      <c r="C28" s="29">
        <v>38</v>
      </c>
      <c r="D28" s="27">
        <v>25</v>
      </c>
      <c r="E28" s="27">
        <v>29</v>
      </c>
      <c r="F28" s="27">
        <v>20</v>
      </c>
      <c r="G28" s="28">
        <v>23</v>
      </c>
      <c r="H28" s="29">
        <v>101</v>
      </c>
      <c r="I28" s="27">
        <v>42</v>
      </c>
      <c r="J28" s="27">
        <v>3</v>
      </c>
      <c r="K28" s="27">
        <v>0</v>
      </c>
      <c r="L28" s="28">
        <v>-2</v>
      </c>
      <c r="M28" s="29">
        <v>-2</v>
      </c>
      <c r="N28" s="27">
        <v>-5</v>
      </c>
      <c r="O28" s="27">
        <v>-4</v>
      </c>
      <c r="P28" s="27">
        <v>34</v>
      </c>
      <c r="Q28" s="28">
        <v>-4</v>
      </c>
      <c r="R28" s="29">
        <v>-7</v>
      </c>
      <c r="S28" s="27">
        <v>-7</v>
      </c>
      <c r="T28" s="27">
        <v>-5</v>
      </c>
      <c r="U28" s="27">
        <v>-9</v>
      </c>
      <c r="V28" s="28">
        <v>-9</v>
      </c>
      <c r="W28" s="29">
        <v>28</v>
      </c>
      <c r="X28" s="27">
        <v>-12</v>
      </c>
      <c r="Y28" s="27">
        <v>-30</v>
      </c>
      <c r="Z28" s="27">
        <v>-24</v>
      </c>
      <c r="AA28" s="28">
        <v>-4</v>
      </c>
      <c r="AB28" s="29" t="s">
        <v>94</v>
      </c>
      <c r="AC28" s="48"/>
      <c r="AD28" s="27" t="s">
        <v>29</v>
      </c>
      <c r="AE28" s="27">
        <v>-12</v>
      </c>
      <c r="AF28" s="28">
        <v>-61</v>
      </c>
      <c r="AG28" s="29">
        <v>-80</v>
      </c>
      <c r="AH28" s="27">
        <v>-85</v>
      </c>
      <c r="AI28" s="27">
        <v>-44</v>
      </c>
      <c r="AJ28" s="27">
        <v>-16</v>
      </c>
      <c r="AK28" s="28">
        <v>-15</v>
      </c>
      <c r="AL28" s="29">
        <v>-14</v>
      </c>
      <c r="AM28" s="28">
        <v>-24</v>
      </c>
      <c r="AN28" s="18" t="s">
        <v>29</v>
      </c>
      <c r="AO28" s="18">
        <v>33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</row>
    <row r="29" spans="1:82" x14ac:dyDescent="0.25">
      <c r="A29" s="18">
        <v>76</v>
      </c>
      <c r="B29" s="18" t="s">
        <v>95</v>
      </c>
      <c r="C29" s="34">
        <v>28</v>
      </c>
      <c r="D29" s="17">
        <v>14</v>
      </c>
      <c r="E29" s="17">
        <v>16</v>
      </c>
      <c r="F29" s="17">
        <v>9</v>
      </c>
      <c r="G29" s="33">
        <v>14</v>
      </c>
      <c r="H29" s="34">
        <v>74</v>
      </c>
      <c r="I29" s="17">
        <v>15</v>
      </c>
      <c r="J29" s="17">
        <v>-21</v>
      </c>
      <c r="K29" s="17">
        <v>-24</v>
      </c>
      <c r="L29" s="33">
        <v>-26</v>
      </c>
      <c r="M29" s="34">
        <v>-26</v>
      </c>
      <c r="N29" s="17">
        <v>-29</v>
      </c>
      <c r="O29" s="17">
        <v>-28</v>
      </c>
      <c r="P29" s="17">
        <v>9</v>
      </c>
      <c r="Q29" s="33">
        <v>-28</v>
      </c>
      <c r="R29" s="34">
        <v>-30</v>
      </c>
      <c r="S29" s="17">
        <v>-29</v>
      </c>
      <c r="T29" s="17">
        <v>-28</v>
      </c>
      <c r="U29" s="17">
        <v>-31</v>
      </c>
      <c r="V29" s="33">
        <v>-31</v>
      </c>
      <c r="W29" s="34">
        <v>4</v>
      </c>
      <c r="X29" s="17">
        <v>-34</v>
      </c>
      <c r="Y29" s="17">
        <v>-48</v>
      </c>
      <c r="Z29" s="17">
        <v>-38</v>
      </c>
      <c r="AA29" s="33">
        <v>-10</v>
      </c>
      <c r="AB29" s="34">
        <v>-1</v>
      </c>
      <c r="AC29" s="17" t="s">
        <v>95</v>
      </c>
      <c r="AD29" s="43"/>
      <c r="AE29" s="17" t="s">
        <v>96</v>
      </c>
      <c r="AF29" s="33">
        <v>10</v>
      </c>
      <c r="AG29" s="34">
        <v>56</v>
      </c>
      <c r="AH29" s="17">
        <v>95</v>
      </c>
      <c r="AI29" s="17">
        <v>130</v>
      </c>
      <c r="AJ29" s="17">
        <v>125</v>
      </c>
      <c r="AK29" s="33">
        <v>67</v>
      </c>
      <c r="AL29" s="34">
        <v>62</v>
      </c>
      <c r="AM29" s="33">
        <v>33</v>
      </c>
      <c r="AN29" s="18" t="s">
        <v>38</v>
      </c>
      <c r="AO29" s="18">
        <v>37</v>
      </c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</row>
    <row r="30" spans="1:82" x14ac:dyDescent="0.25">
      <c r="A30" s="18">
        <v>77</v>
      </c>
      <c r="B30" s="18" t="s">
        <v>97</v>
      </c>
      <c r="C30" s="34">
        <v>16</v>
      </c>
      <c r="D30" s="17">
        <v>0</v>
      </c>
      <c r="E30" s="17">
        <v>0</v>
      </c>
      <c r="F30" s="17">
        <v>-5</v>
      </c>
      <c r="G30" s="33">
        <v>1</v>
      </c>
      <c r="H30" s="34">
        <v>45</v>
      </c>
      <c r="I30" s="17">
        <v>-14</v>
      </c>
      <c r="J30" s="17">
        <v>-48</v>
      </c>
      <c r="K30" s="17">
        <v>-50</v>
      </c>
      <c r="L30" s="33">
        <v>-52</v>
      </c>
      <c r="M30" s="34">
        <v>-51</v>
      </c>
      <c r="N30" s="17">
        <v>-55</v>
      </c>
      <c r="O30" s="17">
        <v>-53</v>
      </c>
      <c r="P30" s="17">
        <v>-18</v>
      </c>
      <c r="Q30" s="33">
        <v>-53</v>
      </c>
      <c r="R30" s="34">
        <v>-55</v>
      </c>
      <c r="S30" s="17">
        <v>-55</v>
      </c>
      <c r="T30" s="17">
        <v>-53</v>
      </c>
      <c r="U30" s="17">
        <v>-56</v>
      </c>
      <c r="V30" s="33">
        <v>-56</v>
      </c>
      <c r="W30" s="34">
        <v>-22</v>
      </c>
      <c r="X30" s="17">
        <v>-59</v>
      </c>
      <c r="Y30" s="17">
        <v>-68</v>
      </c>
      <c r="Z30" s="17">
        <v>-52</v>
      </c>
      <c r="AA30" s="33">
        <v>-16</v>
      </c>
      <c r="AB30" s="34">
        <v>-3</v>
      </c>
      <c r="AC30" s="17">
        <v>-1</v>
      </c>
      <c r="AD30" s="17" t="s">
        <v>97</v>
      </c>
      <c r="AE30" s="43"/>
      <c r="AF30" s="33" t="s">
        <v>41</v>
      </c>
      <c r="AG30" s="34">
        <v>17</v>
      </c>
      <c r="AH30" s="17">
        <v>48</v>
      </c>
      <c r="AI30" s="17">
        <v>76</v>
      </c>
      <c r="AJ30" s="17">
        <v>69</v>
      </c>
      <c r="AK30" s="33">
        <v>10</v>
      </c>
      <c r="AL30" s="34">
        <v>5</v>
      </c>
      <c r="AM30" s="33">
        <v>-22</v>
      </c>
      <c r="AN30" s="18" t="s">
        <v>41</v>
      </c>
      <c r="AO30" s="18">
        <v>38</v>
      </c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</row>
    <row r="31" spans="1:82" x14ac:dyDescent="0.25">
      <c r="A31" s="18">
        <v>78</v>
      </c>
      <c r="B31" s="18" t="s">
        <v>98</v>
      </c>
      <c r="C31" s="34">
        <v>-1</v>
      </c>
      <c r="D31" s="17">
        <v>-18</v>
      </c>
      <c r="E31" s="17">
        <v>-21</v>
      </c>
      <c r="F31" s="17">
        <v>-25</v>
      </c>
      <c r="G31" s="33">
        <v>-17</v>
      </c>
      <c r="H31" s="34">
        <v>10</v>
      </c>
      <c r="I31" s="17">
        <v>-50</v>
      </c>
      <c r="J31" s="17">
        <v>-80</v>
      </c>
      <c r="K31" s="17">
        <v>-81</v>
      </c>
      <c r="L31" s="33">
        <v>-82</v>
      </c>
      <c r="M31" s="34">
        <v>-82</v>
      </c>
      <c r="N31" s="17">
        <v>-85</v>
      </c>
      <c r="O31" s="17">
        <v>-84</v>
      </c>
      <c r="P31" s="17">
        <v>-51</v>
      </c>
      <c r="Q31" s="33">
        <v>-83</v>
      </c>
      <c r="R31" s="34">
        <v>-85</v>
      </c>
      <c r="S31" s="17">
        <v>-84</v>
      </c>
      <c r="T31" s="17">
        <v>-83</v>
      </c>
      <c r="U31" s="17">
        <v>-86</v>
      </c>
      <c r="V31" s="33">
        <v>-85</v>
      </c>
      <c r="W31" s="34">
        <v>-54</v>
      </c>
      <c r="X31" s="17">
        <v>-88</v>
      </c>
      <c r="Y31" s="17">
        <v>-90</v>
      </c>
      <c r="Z31" s="17">
        <v>-66</v>
      </c>
      <c r="AA31" s="33">
        <v>-20</v>
      </c>
      <c r="AB31" s="34">
        <v>-4</v>
      </c>
      <c r="AC31" s="17">
        <v>0</v>
      </c>
      <c r="AD31" s="17">
        <v>0</v>
      </c>
      <c r="AE31" s="17" t="s">
        <v>98</v>
      </c>
      <c r="AF31" s="44"/>
      <c r="AG31" s="34" t="s">
        <v>45</v>
      </c>
      <c r="AH31" s="17">
        <v>9</v>
      </c>
      <c r="AI31" s="17">
        <v>30</v>
      </c>
      <c r="AJ31" s="17">
        <v>24</v>
      </c>
      <c r="AK31" s="33">
        <v>-29</v>
      </c>
      <c r="AL31" s="34">
        <v>-34</v>
      </c>
      <c r="AM31" s="33">
        <v>-54</v>
      </c>
      <c r="AN31" s="18" t="s">
        <v>45</v>
      </c>
      <c r="AO31" s="18">
        <v>39</v>
      </c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</row>
    <row r="32" spans="1:82" x14ac:dyDescent="0.25">
      <c r="A32" s="18">
        <v>79</v>
      </c>
      <c r="B32" s="18" t="s">
        <v>99</v>
      </c>
      <c r="C32" s="39">
        <v>-6</v>
      </c>
      <c r="D32" s="37">
        <v>-11</v>
      </c>
      <c r="E32" s="37">
        <v>-11</v>
      </c>
      <c r="F32" s="37">
        <v>-10</v>
      </c>
      <c r="G32" s="38">
        <v>-4</v>
      </c>
      <c r="H32" s="39">
        <v>-9</v>
      </c>
      <c r="I32" s="37">
        <v>-60</v>
      </c>
      <c r="J32" s="37">
        <v>-73</v>
      </c>
      <c r="K32" s="37">
        <v>-73</v>
      </c>
      <c r="L32" s="38">
        <v>-73</v>
      </c>
      <c r="M32" s="39">
        <v>-73</v>
      </c>
      <c r="N32" s="37">
        <v>-75</v>
      </c>
      <c r="O32" s="37">
        <v>-74</v>
      </c>
      <c r="P32" s="37">
        <v>-58</v>
      </c>
      <c r="Q32" s="38">
        <v>-74</v>
      </c>
      <c r="R32" s="39">
        <v>-74</v>
      </c>
      <c r="S32" s="37">
        <v>-74</v>
      </c>
      <c r="T32" s="37">
        <v>-72</v>
      </c>
      <c r="U32" s="37">
        <v>-74</v>
      </c>
      <c r="V32" s="38">
        <v>-74</v>
      </c>
      <c r="W32" s="39">
        <v>-59</v>
      </c>
      <c r="X32" s="37">
        <v>-75</v>
      </c>
      <c r="Y32" s="37">
        <v>-63</v>
      </c>
      <c r="Z32" s="37">
        <v>-32</v>
      </c>
      <c r="AA32" s="38">
        <v>12</v>
      </c>
      <c r="AB32" s="39">
        <v>20</v>
      </c>
      <c r="AC32" s="37">
        <v>18</v>
      </c>
      <c r="AD32" s="37">
        <v>13</v>
      </c>
      <c r="AE32" s="37">
        <v>4</v>
      </c>
      <c r="AF32" s="38" t="s">
        <v>99</v>
      </c>
      <c r="AG32" s="45"/>
      <c r="AH32" s="37" t="s">
        <v>47</v>
      </c>
      <c r="AI32" s="37">
        <v>4</v>
      </c>
      <c r="AJ32" s="37">
        <v>-6</v>
      </c>
      <c r="AK32" s="38">
        <v>-53</v>
      </c>
      <c r="AL32" s="39">
        <v>-59</v>
      </c>
      <c r="AM32" s="38">
        <v>-72</v>
      </c>
      <c r="AN32" s="18" t="s">
        <v>47</v>
      </c>
      <c r="AO32" s="18">
        <v>40</v>
      </c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</row>
    <row r="33" spans="1:82" x14ac:dyDescent="0.25">
      <c r="A33" s="18">
        <v>80</v>
      </c>
      <c r="B33" s="18" t="s">
        <v>100</v>
      </c>
      <c r="C33" s="29">
        <v>-1</v>
      </c>
      <c r="D33" s="27">
        <v>0</v>
      </c>
      <c r="E33" s="27">
        <v>-1</v>
      </c>
      <c r="F33" s="27">
        <v>0</v>
      </c>
      <c r="G33" s="28">
        <v>-1</v>
      </c>
      <c r="H33" s="29">
        <v>-11</v>
      </c>
      <c r="I33" s="27">
        <v>-49</v>
      </c>
      <c r="J33" s="27">
        <v>-45</v>
      </c>
      <c r="K33" s="27">
        <v>-44</v>
      </c>
      <c r="L33" s="28">
        <v>-43</v>
      </c>
      <c r="M33" s="29">
        <v>-43</v>
      </c>
      <c r="N33" s="27">
        <v>-43</v>
      </c>
      <c r="O33" s="27">
        <v>-43</v>
      </c>
      <c r="P33" s="27">
        <v>-43</v>
      </c>
      <c r="Q33" s="28">
        <v>-43</v>
      </c>
      <c r="R33" s="29">
        <v>-42</v>
      </c>
      <c r="S33" s="27">
        <v>-42</v>
      </c>
      <c r="T33" s="27">
        <v>-41</v>
      </c>
      <c r="U33" s="27">
        <v>-41</v>
      </c>
      <c r="V33" s="28">
        <v>-41</v>
      </c>
      <c r="W33" s="29">
        <v>-42</v>
      </c>
      <c r="X33" s="27">
        <v>-41</v>
      </c>
      <c r="Y33" s="27">
        <v>-23</v>
      </c>
      <c r="Z33" s="27">
        <v>9</v>
      </c>
      <c r="AA33" s="28">
        <v>38</v>
      </c>
      <c r="AB33" s="29">
        <v>33</v>
      </c>
      <c r="AC33" s="27">
        <v>23</v>
      </c>
      <c r="AD33" s="27">
        <v>9</v>
      </c>
      <c r="AE33" s="27">
        <v>-9</v>
      </c>
      <c r="AF33" s="28">
        <v>-4</v>
      </c>
      <c r="AG33" s="29" t="s">
        <v>100</v>
      </c>
      <c r="AH33" s="48"/>
      <c r="AI33" s="27" t="s">
        <v>37</v>
      </c>
      <c r="AJ33" s="27">
        <v>-6</v>
      </c>
      <c r="AK33" s="28">
        <v>-36</v>
      </c>
      <c r="AL33" s="29">
        <v>-41</v>
      </c>
      <c r="AM33" s="28">
        <v>-46</v>
      </c>
      <c r="AN33" s="18" t="s">
        <v>37</v>
      </c>
      <c r="AO33" s="18">
        <v>41</v>
      </c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</row>
    <row r="34" spans="1:82" x14ac:dyDescent="0.25">
      <c r="A34" s="18">
        <v>81</v>
      </c>
      <c r="B34" s="18" t="s">
        <v>101</v>
      </c>
      <c r="C34" s="34">
        <v>3</v>
      </c>
      <c r="D34" s="17">
        <v>2</v>
      </c>
      <c r="E34" s="17">
        <v>0</v>
      </c>
      <c r="F34" s="17">
        <v>2</v>
      </c>
      <c r="G34" s="33">
        <v>-1</v>
      </c>
      <c r="H34" s="34">
        <v>-15</v>
      </c>
      <c r="I34" s="17">
        <v>-49</v>
      </c>
      <c r="J34" s="17">
        <v>-38</v>
      </c>
      <c r="K34" s="17">
        <v>-37</v>
      </c>
      <c r="L34" s="33">
        <v>-36</v>
      </c>
      <c r="M34" s="34">
        <v>-36</v>
      </c>
      <c r="N34" s="17">
        <v>-35</v>
      </c>
      <c r="O34" s="17">
        <v>-35</v>
      </c>
      <c r="P34" s="17">
        <v>-41</v>
      </c>
      <c r="Q34" s="33">
        <v>-35</v>
      </c>
      <c r="R34" s="34">
        <v>-34</v>
      </c>
      <c r="S34" s="17">
        <v>-34</v>
      </c>
      <c r="T34" s="17">
        <v>-33</v>
      </c>
      <c r="U34" s="17">
        <v>-33</v>
      </c>
      <c r="V34" s="33">
        <v>-32</v>
      </c>
      <c r="W34" s="34">
        <v>-39</v>
      </c>
      <c r="X34" s="17">
        <v>-32</v>
      </c>
      <c r="Y34" s="17">
        <v>-11</v>
      </c>
      <c r="Z34" s="17">
        <v>24</v>
      </c>
      <c r="AA34" s="33">
        <v>52</v>
      </c>
      <c r="AB34" s="34">
        <v>44</v>
      </c>
      <c r="AC34" s="17">
        <v>30</v>
      </c>
      <c r="AD34" s="17">
        <v>14</v>
      </c>
      <c r="AE34" s="17">
        <v>-8</v>
      </c>
      <c r="AF34" s="33">
        <v>-2</v>
      </c>
      <c r="AG34" s="34">
        <v>1</v>
      </c>
      <c r="AH34" s="17" t="s">
        <v>101</v>
      </c>
      <c r="AI34" s="43"/>
      <c r="AJ34" s="17" t="s">
        <v>36</v>
      </c>
      <c r="AK34" s="33">
        <v>-11</v>
      </c>
      <c r="AL34" s="34">
        <v>-14</v>
      </c>
      <c r="AM34" s="33">
        <v>-15</v>
      </c>
      <c r="AN34" s="18" t="s">
        <v>36</v>
      </c>
      <c r="AO34" s="18">
        <v>42</v>
      </c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</row>
    <row r="35" spans="1:82" x14ac:dyDescent="0.25">
      <c r="A35" s="18">
        <v>82</v>
      </c>
      <c r="B35" s="18" t="s">
        <v>96</v>
      </c>
      <c r="C35" s="34">
        <v>3</v>
      </c>
      <c r="D35" s="17">
        <v>2</v>
      </c>
      <c r="E35" s="17">
        <v>-1</v>
      </c>
      <c r="F35" s="17">
        <v>2</v>
      </c>
      <c r="G35" s="33">
        <v>1</v>
      </c>
      <c r="H35" s="34">
        <v>-25</v>
      </c>
      <c r="I35" s="17">
        <v>-62</v>
      </c>
      <c r="J35" s="17">
        <v>-51</v>
      </c>
      <c r="K35" s="17">
        <v>-50</v>
      </c>
      <c r="L35" s="33">
        <v>-49</v>
      </c>
      <c r="M35" s="34">
        <v>-49</v>
      </c>
      <c r="N35" s="17">
        <v>-49</v>
      </c>
      <c r="O35" s="17">
        <v>-48</v>
      </c>
      <c r="P35" s="17">
        <v>-53</v>
      </c>
      <c r="Q35" s="33">
        <v>-48</v>
      </c>
      <c r="R35" s="34">
        <v>-47</v>
      </c>
      <c r="S35" s="17">
        <v>-46</v>
      </c>
      <c r="T35" s="17">
        <v>-46</v>
      </c>
      <c r="U35" s="17">
        <v>-45</v>
      </c>
      <c r="V35" s="33">
        <v>-45</v>
      </c>
      <c r="W35" s="34">
        <v>-50</v>
      </c>
      <c r="X35" s="17">
        <v>-45</v>
      </c>
      <c r="Y35" s="17">
        <v>-23</v>
      </c>
      <c r="Z35" s="17">
        <v>15</v>
      </c>
      <c r="AA35" s="33">
        <v>49</v>
      </c>
      <c r="AB35" s="34">
        <v>44</v>
      </c>
      <c r="AC35" s="17">
        <v>32</v>
      </c>
      <c r="AD35" s="17">
        <v>16</v>
      </c>
      <c r="AE35" s="17">
        <v>-5</v>
      </c>
      <c r="AF35" s="33">
        <v>2</v>
      </c>
      <c r="AG35" s="34">
        <v>1</v>
      </c>
      <c r="AH35" s="17">
        <v>-1</v>
      </c>
      <c r="AI35" s="17" t="s">
        <v>96</v>
      </c>
      <c r="AJ35" s="43"/>
      <c r="AK35" s="33" t="s">
        <v>42</v>
      </c>
      <c r="AL35" s="34">
        <v>0</v>
      </c>
      <c r="AM35" s="33">
        <v>0</v>
      </c>
      <c r="AN35" s="18" t="s">
        <v>42</v>
      </c>
      <c r="AO35" s="18">
        <v>43</v>
      </c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</row>
    <row r="36" spans="1:82" x14ac:dyDescent="0.25">
      <c r="A36" s="18">
        <v>83</v>
      </c>
      <c r="B36" s="18" t="s">
        <v>102</v>
      </c>
      <c r="C36" s="34">
        <v>2</v>
      </c>
      <c r="D36" s="17">
        <v>1</v>
      </c>
      <c r="E36" s="17">
        <v>-1</v>
      </c>
      <c r="F36" s="17">
        <v>1</v>
      </c>
      <c r="G36" s="33">
        <v>1</v>
      </c>
      <c r="H36" s="34">
        <v>-27</v>
      </c>
      <c r="I36" s="17">
        <v>-68</v>
      </c>
      <c r="J36" s="17">
        <v>-58</v>
      </c>
      <c r="K36" s="17">
        <v>-57</v>
      </c>
      <c r="L36" s="33">
        <v>-56</v>
      </c>
      <c r="M36" s="34">
        <v>-55</v>
      </c>
      <c r="N36" s="17">
        <v>-55</v>
      </c>
      <c r="O36" s="17">
        <v>-54</v>
      </c>
      <c r="P36" s="17">
        <v>-58</v>
      </c>
      <c r="Q36" s="33">
        <v>-54</v>
      </c>
      <c r="R36" s="34">
        <v>-53</v>
      </c>
      <c r="S36" s="17">
        <v>-53</v>
      </c>
      <c r="T36" s="17">
        <v>-52</v>
      </c>
      <c r="U36" s="17">
        <v>-52</v>
      </c>
      <c r="V36" s="33">
        <v>-51</v>
      </c>
      <c r="W36" s="34">
        <v>-55</v>
      </c>
      <c r="X36" s="17">
        <v>-51</v>
      </c>
      <c r="Y36" s="17">
        <v>-30</v>
      </c>
      <c r="Z36" s="17">
        <v>9</v>
      </c>
      <c r="AA36" s="33">
        <v>45</v>
      </c>
      <c r="AB36" s="34">
        <v>40</v>
      </c>
      <c r="AC36" s="17">
        <v>29</v>
      </c>
      <c r="AD36" s="17">
        <v>14</v>
      </c>
      <c r="AE36" s="17">
        <v>-8</v>
      </c>
      <c r="AF36" s="33">
        <v>2</v>
      </c>
      <c r="AG36" s="34">
        <v>1</v>
      </c>
      <c r="AH36" s="17">
        <v>-1</v>
      </c>
      <c r="AI36" s="17">
        <v>0</v>
      </c>
      <c r="AJ36" s="17" t="s">
        <v>102</v>
      </c>
      <c r="AK36" s="44"/>
      <c r="AL36" s="34" t="s">
        <v>40</v>
      </c>
      <c r="AM36" s="33">
        <v>1</v>
      </c>
      <c r="AN36" s="18" t="s">
        <v>40</v>
      </c>
      <c r="AO36" s="18">
        <v>44</v>
      </c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</row>
    <row r="37" spans="1:82" x14ac:dyDescent="0.25">
      <c r="A37" s="18">
        <v>90</v>
      </c>
      <c r="B37" s="18" t="s">
        <v>103</v>
      </c>
      <c r="C37" s="39">
        <v>-29</v>
      </c>
      <c r="D37" s="37">
        <v>-32</v>
      </c>
      <c r="E37" s="37">
        <v>-31</v>
      </c>
      <c r="F37" s="37">
        <v>-48</v>
      </c>
      <c r="G37" s="38">
        <v>-65</v>
      </c>
      <c r="H37" s="39">
        <v>78</v>
      </c>
      <c r="I37" s="37">
        <v>30</v>
      </c>
      <c r="J37" s="37">
        <v>3</v>
      </c>
      <c r="K37" s="37">
        <v>2</v>
      </c>
      <c r="L37" s="38">
        <v>2</v>
      </c>
      <c r="M37" s="39">
        <v>2</v>
      </c>
      <c r="N37" s="37">
        <v>1</v>
      </c>
      <c r="O37" s="37">
        <v>1</v>
      </c>
      <c r="P37" s="37">
        <v>23</v>
      </c>
      <c r="Q37" s="38">
        <v>1</v>
      </c>
      <c r="R37" s="39">
        <v>1</v>
      </c>
      <c r="S37" s="37">
        <v>1</v>
      </c>
      <c r="T37" s="37">
        <v>1</v>
      </c>
      <c r="U37" s="37">
        <v>1</v>
      </c>
      <c r="V37" s="38">
        <v>1</v>
      </c>
      <c r="W37" s="39">
        <v>18</v>
      </c>
      <c r="X37" s="37">
        <v>0</v>
      </c>
      <c r="Y37" s="37">
        <v>6</v>
      </c>
      <c r="Z37" s="37">
        <v>18</v>
      </c>
      <c r="AA37" s="38">
        <v>12</v>
      </c>
      <c r="AB37" s="39">
        <v>-16</v>
      </c>
      <c r="AC37" s="37">
        <v>-39</v>
      </c>
      <c r="AD37" s="37">
        <v>-64</v>
      </c>
      <c r="AE37" s="37">
        <v>-94</v>
      </c>
      <c r="AF37" s="38">
        <v>-78</v>
      </c>
      <c r="AG37" s="39">
        <v>-39</v>
      </c>
      <c r="AH37" s="37">
        <v>-28</v>
      </c>
      <c r="AI37" s="37">
        <v>-41</v>
      </c>
      <c r="AJ37" s="37">
        <v>-48</v>
      </c>
      <c r="AK37" s="38" t="s">
        <v>103</v>
      </c>
      <c r="AL37" s="45"/>
      <c r="AM37" s="38" t="s">
        <v>39</v>
      </c>
      <c r="AN37" s="18" t="s">
        <v>39</v>
      </c>
      <c r="AO37" s="18">
        <v>45</v>
      </c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</row>
    <row r="38" spans="1:82" x14ac:dyDescent="0.25">
      <c r="A38" s="18">
        <v>92</v>
      </c>
      <c r="B38" s="18" t="s">
        <v>104</v>
      </c>
      <c r="C38" s="34">
        <v>0</v>
      </c>
      <c r="D38" s="17">
        <v>-8</v>
      </c>
      <c r="E38" s="17">
        <v>-7</v>
      </c>
      <c r="F38" s="17">
        <v>-23</v>
      </c>
      <c r="G38" s="33">
        <v>-34</v>
      </c>
      <c r="H38" s="34">
        <v>104</v>
      </c>
      <c r="I38" s="17">
        <v>52</v>
      </c>
      <c r="J38" s="17">
        <v>15</v>
      </c>
      <c r="K38" s="17">
        <v>14</v>
      </c>
      <c r="L38" s="33">
        <v>12</v>
      </c>
      <c r="M38" s="34">
        <v>12</v>
      </c>
      <c r="N38" s="17">
        <v>10</v>
      </c>
      <c r="O38" s="17">
        <v>11</v>
      </c>
      <c r="P38" s="17">
        <v>43</v>
      </c>
      <c r="Q38" s="33">
        <v>11</v>
      </c>
      <c r="R38" s="34">
        <v>10</v>
      </c>
      <c r="S38" s="17">
        <v>9</v>
      </c>
      <c r="T38" s="17">
        <v>10</v>
      </c>
      <c r="U38" s="17">
        <v>8</v>
      </c>
      <c r="V38" s="33">
        <v>8</v>
      </c>
      <c r="W38" s="34">
        <v>36</v>
      </c>
      <c r="X38" s="17">
        <v>7</v>
      </c>
      <c r="Y38" s="17">
        <v>-2</v>
      </c>
      <c r="Z38" s="17">
        <v>3</v>
      </c>
      <c r="AA38" s="33">
        <v>1</v>
      </c>
      <c r="AB38" s="34">
        <v>-17</v>
      </c>
      <c r="AC38" s="17">
        <v>-33</v>
      </c>
      <c r="AD38" s="17">
        <v>-50</v>
      </c>
      <c r="AE38" s="17">
        <v>-68</v>
      </c>
      <c r="AF38" s="33">
        <v>-43</v>
      </c>
      <c r="AG38" s="34">
        <v>-10</v>
      </c>
      <c r="AH38" s="17">
        <v>1</v>
      </c>
      <c r="AI38" s="17">
        <v>-9</v>
      </c>
      <c r="AJ38" s="17">
        <v>-15</v>
      </c>
      <c r="AK38" s="33">
        <v>4</v>
      </c>
      <c r="AL38" s="34" t="s">
        <v>104</v>
      </c>
      <c r="AM38" s="44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</row>
    <row r="39" spans="1:82" x14ac:dyDescent="0.25">
      <c r="A39" s="18">
        <v>94</v>
      </c>
      <c r="B39" s="18" t="s">
        <v>105</v>
      </c>
      <c r="C39" s="39">
        <v>-6</v>
      </c>
      <c r="D39" s="37">
        <v>-16</v>
      </c>
      <c r="E39" s="37">
        <v>-16</v>
      </c>
      <c r="F39" s="37">
        <v>-30</v>
      </c>
      <c r="G39" s="38">
        <v>-42</v>
      </c>
      <c r="H39" s="39">
        <v>81</v>
      </c>
      <c r="I39" s="37">
        <v>36</v>
      </c>
      <c r="J39" s="37">
        <v>7</v>
      </c>
      <c r="K39" s="37">
        <v>6</v>
      </c>
      <c r="L39" s="38">
        <v>5</v>
      </c>
      <c r="M39" s="39">
        <v>5</v>
      </c>
      <c r="N39" s="37">
        <v>4</v>
      </c>
      <c r="O39" s="37">
        <v>4</v>
      </c>
      <c r="P39" s="37">
        <v>29</v>
      </c>
      <c r="Q39" s="38">
        <v>4</v>
      </c>
      <c r="R39" s="39">
        <v>3</v>
      </c>
      <c r="S39" s="37">
        <v>3</v>
      </c>
      <c r="T39" s="37">
        <v>3</v>
      </c>
      <c r="U39" s="37">
        <v>2</v>
      </c>
      <c r="V39" s="38">
        <v>2</v>
      </c>
      <c r="W39" s="39">
        <v>24</v>
      </c>
      <c r="X39" s="37">
        <v>1</v>
      </c>
      <c r="Y39" s="37">
        <v>-1</v>
      </c>
      <c r="Z39" s="37">
        <v>8</v>
      </c>
      <c r="AA39" s="38">
        <v>8</v>
      </c>
      <c r="AB39" s="39">
        <v>-10</v>
      </c>
      <c r="AC39" s="37">
        <v>-26</v>
      </c>
      <c r="AD39" s="37">
        <v>-44</v>
      </c>
      <c r="AE39" s="37">
        <v>-63</v>
      </c>
      <c r="AF39" s="38">
        <v>-45</v>
      </c>
      <c r="AG39" s="39">
        <v>-18</v>
      </c>
      <c r="AH39" s="37">
        <v>-10</v>
      </c>
      <c r="AI39" s="37">
        <v>-20</v>
      </c>
      <c r="AJ39" s="37">
        <v>-26</v>
      </c>
      <c r="AK39" s="38">
        <v>0</v>
      </c>
      <c r="AL39" s="39">
        <v>1</v>
      </c>
      <c r="AM39" s="38" t="s">
        <v>105</v>
      </c>
      <c r="AN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</row>
    <row r="40" spans="1:82" x14ac:dyDescent="0.25">
      <c r="A40" s="25"/>
      <c r="B40" s="18"/>
      <c r="C40" s="18" t="s">
        <v>65</v>
      </c>
      <c r="D40" s="18" t="s">
        <v>66</v>
      </c>
      <c r="E40" s="18" t="s">
        <v>67</v>
      </c>
      <c r="F40" s="18" t="s">
        <v>55</v>
      </c>
      <c r="G40" s="18" t="s">
        <v>68</v>
      </c>
      <c r="H40" s="18" t="s">
        <v>70</v>
      </c>
      <c r="I40" s="18" t="s">
        <v>71</v>
      </c>
      <c r="J40" s="18" t="s">
        <v>72</v>
      </c>
      <c r="K40" s="18" t="s">
        <v>73</v>
      </c>
      <c r="L40" s="18" t="s">
        <v>74</v>
      </c>
      <c r="M40" s="18" t="s">
        <v>75</v>
      </c>
      <c r="N40" s="18" t="s">
        <v>77</v>
      </c>
      <c r="O40" s="18" t="s">
        <v>78</v>
      </c>
      <c r="P40" s="18" t="s">
        <v>79</v>
      </c>
      <c r="Q40" s="18" t="s">
        <v>80</v>
      </c>
      <c r="R40" s="18" t="s">
        <v>81</v>
      </c>
      <c r="S40" s="18" t="s">
        <v>83</v>
      </c>
      <c r="T40" s="18" t="s">
        <v>84</v>
      </c>
      <c r="U40" s="18" t="s">
        <v>85</v>
      </c>
      <c r="V40" s="18" t="s">
        <v>86</v>
      </c>
      <c r="W40" s="18" t="s">
        <v>87</v>
      </c>
      <c r="X40" s="18" t="s">
        <v>88</v>
      </c>
      <c r="Y40" s="18" t="s">
        <v>90</v>
      </c>
      <c r="Z40" s="18" t="s">
        <v>92</v>
      </c>
      <c r="AA40" s="18" t="s">
        <v>93</v>
      </c>
      <c r="AB40" s="18" t="s">
        <v>94</v>
      </c>
      <c r="AC40" s="18" t="s">
        <v>95</v>
      </c>
      <c r="AD40" s="18" t="s">
        <v>97</v>
      </c>
      <c r="AE40" s="18" t="s">
        <v>98</v>
      </c>
      <c r="AF40" s="18" t="s">
        <v>99</v>
      </c>
      <c r="AG40" s="18" t="s">
        <v>100</v>
      </c>
      <c r="AH40" s="18" t="s">
        <v>101</v>
      </c>
      <c r="AI40" s="18" t="s">
        <v>96</v>
      </c>
      <c r="AJ40" s="18" t="s">
        <v>102</v>
      </c>
      <c r="AK40" s="18" t="s">
        <v>103</v>
      </c>
      <c r="AL40" s="18" t="s">
        <v>104</v>
      </c>
      <c r="AM40" s="18" t="s">
        <v>105</v>
      </c>
      <c r="AN40" s="18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</row>
    <row r="41" spans="1:82" x14ac:dyDescent="0.25">
      <c r="C41" s="18">
        <v>47</v>
      </c>
      <c r="D41" s="18">
        <v>48</v>
      </c>
      <c r="E41" s="18">
        <v>49</v>
      </c>
      <c r="F41" s="18">
        <v>50</v>
      </c>
      <c r="G41" s="18">
        <v>51</v>
      </c>
      <c r="H41" s="18">
        <v>55</v>
      </c>
      <c r="I41" s="18">
        <v>56</v>
      </c>
      <c r="J41" s="18">
        <v>57</v>
      </c>
      <c r="K41" s="18">
        <v>58</v>
      </c>
      <c r="L41" s="18">
        <v>59</v>
      </c>
      <c r="M41" s="18">
        <v>60</v>
      </c>
      <c r="N41" s="18">
        <v>61</v>
      </c>
      <c r="O41" s="18">
        <v>62</v>
      </c>
      <c r="P41" s="18">
        <v>63</v>
      </c>
      <c r="Q41" s="18">
        <v>64</v>
      </c>
      <c r="R41" s="18">
        <v>65</v>
      </c>
      <c r="S41" s="18">
        <v>66</v>
      </c>
      <c r="T41" s="18">
        <v>67</v>
      </c>
      <c r="U41" s="18">
        <v>68</v>
      </c>
      <c r="V41" s="18">
        <v>69</v>
      </c>
      <c r="W41" s="18">
        <v>70</v>
      </c>
      <c r="X41" s="18">
        <v>71</v>
      </c>
      <c r="Y41" s="18">
        <v>72</v>
      </c>
      <c r="Z41" s="18">
        <v>73</v>
      </c>
      <c r="AA41" s="18">
        <v>74</v>
      </c>
      <c r="AB41" s="18">
        <v>75</v>
      </c>
      <c r="AC41" s="18">
        <v>76</v>
      </c>
      <c r="AD41" s="18">
        <v>77</v>
      </c>
      <c r="AE41" s="18">
        <v>78</v>
      </c>
      <c r="AF41" s="18">
        <v>79</v>
      </c>
      <c r="AG41" s="18">
        <v>80</v>
      </c>
      <c r="AH41" s="18">
        <v>81</v>
      </c>
      <c r="AI41" s="18">
        <v>82</v>
      </c>
      <c r="AJ41" s="18">
        <v>83</v>
      </c>
      <c r="AK41" s="18">
        <v>90</v>
      </c>
      <c r="AL41" s="18">
        <v>92</v>
      </c>
      <c r="AM41" s="18">
        <v>94</v>
      </c>
      <c r="AN41" s="18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</row>
    <row r="42" spans="1:82" x14ac:dyDescent="0.25"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</row>
    <row r="43" spans="1:82" x14ac:dyDescent="0.25">
      <c r="AH43" s="26" t="s">
        <v>106</v>
      </c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</row>
    <row r="44" spans="1:82" x14ac:dyDescent="0.25"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</row>
    <row r="45" spans="1:82" x14ac:dyDescent="0.25"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</row>
    <row r="46" spans="1:82" x14ac:dyDescent="0.25"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</row>
    <row r="47" spans="1:82" x14ac:dyDescent="0.25"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</row>
    <row r="48" spans="1:82" x14ac:dyDescent="0.25"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</row>
    <row r="49" spans="44:82" x14ac:dyDescent="0.25"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</row>
    <row r="50" spans="44:82" x14ac:dyDescent="0.25"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</row>
    <row r="51" spans="44:82" x14ac:dyDescent="0.25"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</row>
    <row r="52" spans="44:82" x14ac:dyDescent="0.25"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</row>
    <row r="53" spans="44:82" x14ac:dyDescent="0.25"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</row>
    <row r="54" spans="44:82" x14ac:dyDescent="0.25"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</row>
    <row r="55" spans="44:82" x14ac:dyDescent="0.25"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</row>
    <row r="56" spans="44:82" x14ac:dyDescent="0.25"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</row>
    <row r="57" spans="44:82" x14ac:dyDescent="0.25"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</row>
    <row r="58" spans="44:82" x14ac:dyDescent="0.25"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</row>
    <row r="59" spans="44:82" x14ac:dyDescent="0.25"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</row>
    <row r="60" spans="44:82" x14ac:dyDescent="0.25"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</row>
    <row r="61" spans="44:82" x14ac:dyDescent="0.25"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</row>
    <row r="62" spans="44:82" x14ac:dyDescent="0.25"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</row>
    <row r="63" spans="44:82" x14ac:dyDescent="0.25"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</row>
    <row r="64" spans="44:82" x14ac:dyDescent="0.25"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</row>
    <row r="65" spans="44:82" x14ac:dyDescent="0.25"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</row>
    <row r="66" spans="44:82" x14ac:dyDescent="0.25"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</row>
    <row r="67" spans="44:82" x14ac:dyDescent="0.25"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</row>
    <row r="68" spans="44:82" x14ac:dyDescent="0.25"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</row>
    <row r="69" spans="44:82" x14ac:dyDescent="0.25"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</row>
    <row r="70" spans="44:82" x14ac:dyDescent="0.25"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</row>
    <row r="71" spans="44:82" x14ac:dyDescent="0.25"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</row>
    <row r="72" spans="44:82" x14ac:dyDescent="0.25"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</row>
    <row r="73" spans="44:82" x14ac:dyDescent="0.25"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</row>
    <row r="74" spans="44:82" x14ac:dyDescent="0.25"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</row>
    <row r="75" spans="44:82" x14ac:dyDescent="0.25"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</row>
    <row r="76" spans="44:82" x14ac:dyDescent="0.25"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</row>
    <row r="77" spans="44:82" x14ac:dyDescent="0.25"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</row>
    <row r="78" spans="44:82" x14ac:dyDescent="0.25"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</row>
    <row r="79" spans="44:82" x14ac:dyDescent="0.25"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</row>
    <row r="80" spans="44:82" x14ac:dyDescent="0.25"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</row>
    <row r="81" spans="44:82" x14ac:dyDescent="0.25"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</row>
    <row r="82" spans="44:82" x14ac:dyDescent="0.25"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</row>
    <row r="83" spans="44:82" x14ac:dyDescent="0.25"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</row>
    <row r="84" spans="44:82" x14ac:dyDescent="0.25"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</row>
    <row r="85" spans="44:82" x14ac:dyDescent="0.25"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</row>
    <row r="86" spans="44:82" x14ac:dyDescent="0.25"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</row>
    <row r="87" spans="44:82" x14ac:dyDescent="0.25"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</row>
  </sheetData>
  <pageMargins left="0.7" right="0.7" top="0.75" bottom="0.75" header="0.3" footer="0.3"/>
  <pageSetup paperSize="9" scale="42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9"/>
  <sheetViews>
    <sheetView topLeftCell="B1" zoomScale="70" zoomScaleNormal="70" workbookViewId="0">
      <selection activeCell="W13" sqref="W13"/>
    </sheetView>
  </sheetViews>
  <sheetFormatPr defaultColWidth="4.7109375" defaultRowHeight="15" x14ac:dyDescent="0.25"/>
  <cols>
    <col min="1" max="1" width="2.85546875" style="6" bestFit="1" customWidth="1"/>
    <col min="2" max="2" width="4.85546875" style="6" bestFit="1" customWidth="1"/>
    <col min="3" max="3" width="4" style="6" bestFit="1" customWidth="1"/>
    <col min="4" max="4" width="3.5703125" style="6" bestFit="1" customWidth="1"/>
    <col min="5" max="5" width="4.85546875" style="6" bestFit="1" customWidth="1"/>
    <col min="6" max="8" width="6" style="6" bestFit="1" customWidth="1"/>
    <col min="9" max="10" width="4.85546875" style="6" bestFit="1" customWidth="1"/>
    <col min="11" max="13" width="7.28515625" style="6" bestFit="1" customWidth="1"/>
    <col min="14" max="14" width="8.5703125" style="6" bestFit="1" customWidth="1"/>
    <col min="15" max="15" width="6" style="6" bestFit="1" customWidth="1"/>
    <col min="16" max="26" width="7.28515625" style="6" bestFit="1" customWidth="1"/>
    <col min="27" max="28" width="7.28515625" style="6" customWidth="1"/>
    <col min="29" max="30" width="8.5703125" style="6" customWidth="1"/>
    <col min="31" max="32" width="7.28515625" style="6" customWidth="1"/>
    <col min="33" max="39" width="7.28515625" style="6" bestFit="1" customWidth="1"/>
    <col min="40" max="40" width="7.28515625" style="82" bestFit="1" customWidth="1"/>
    <col min="41" max="43" width="7.28515625" style="6" bestFit="1" customWidth="1"/>
    <col min="44" max="49" width="8.5703125" style="6" bestFit="1" customWidth="1"/>
    <col min="50" max="50" width="7.28515625" style="6" bestFit="1" customWidth="1"/>
    <col min="51" max="56" width="8.5703125" style="6" bestFit="1" customWidth="1"/>
    <col min="57" max="57" width="7.28515625" style="6" bestFit="1" customWidth="1"/>
    <col min="58" max="59" width="8.5703125" style="6" bestFit="1" customWidth="1"/>
    <col min="60" max="66" width="7.28515625" style="6" bestFit="1" customWidth="1"/>
    <col min="67" max="67" width="7.28515625" style="6" customWidth="1"/>
    <col min="68" max="70" width="6" style="6" bestFit="1" customWidth="1"/>
    <col min="71" max="71" width="8.5703125" style="6" bestFit="1" customWidth="1"/>
    <col min="72" max="73" width="7.28515625" style="6" bestFit="1" customWidth="1"/>
    <col min="74" max="74" width="4.5703125" style="6" bestFit="1" customWidth="1"/>
    <col min="75" max="75" width="3.85546875" style="6" bestFit="1" customWidth="1"/>
    <col min="76" max="79" width="4.7109375" style="6"/>
    <col min="80" max="80" width="5.28515625" style="6" customWidth="1"/>
    <col min="81" max="81" width="4.5703125" style="6" customWidth="1"/>
    <col min="82" max="16384" width="4.7109375" style="6"/>
  </cols>
  <sheetData>
    <row r="1" spans="1:98" x14ac:dyDescent="0.25">
      <c r="A1" s="6">
        <v>1</v>
      </c>
      <c r="B1" s="6">
        <v>3</v>
      </c>
      <c r="C1" s="6">
        <v>4</v>
      </c>
      <c r="D1" s="6">
        <v>5</v>
      </c>
      <c r="E1" s="6">
        <v>6</v>
      </c>
      <c r="F1" s="6">
        <v>7</v>
      </c>
      <c r="G1" s="6">
        <v>11</v>
      </c>
      <c r="H1" s="6">
        <v>12</v>
      </c>
      <c r="I1" s="6">
        <v>13</v>
      </c>
      <c r="J1" s="6">
        <v>14</v>
      </c>
      <c r="K1" s="6">
        <v>15</v>
      </c>
      <c r="L1" s="6">
        <v>19</v>
      </c>
      <c r="M1" s="6">
        <v>20</v>
      </c>
      <c r="N1" s="6">
        <v>21</v>
      </c>
      <c r="O1" s="6">
        <v>22</v>
      </c>
      <c r="P1" s="6">
        <v>23</v>
      </c>
      <c r="Q1" s="6">
        <v>24</v>
      </c>
      <c r="R1" s="6">
        <v>25</v>
      </c>
      <c r="S1" s="6">
        <v>26</v>
      </c>
      <c r="T1" s="6">
        <v>27</v>
      </c>
      <c r="U1" s="6">
        <v>28</v>
      </c>
      <c r="V1" s="6">
        <v>29</v>
      </c>
      <c r="W1" s="6">
        <v>30</v>
      </c>
      <c r="X1" s="6">
        <v>31</v>
      </c>
      <c r="Y1" s="6">
        <v>32</v>
      </c>
      <c r="Z1" s="6">
        <v>33</v>
      </c>
      <c r="AA1" s="6">
        <v>37</v>
      </c>
      <c r="AB1" s="6">
        <v>38</v>
      </c>
      <c r="AC1" s="6">
        <v>39</v>
      </c>
      <c r="AD1" s="6">
        <v>40</v>
      </c>
      <c r="AE1" s="6">
        <v>41</v>
      </c>
      <c r="AF1" s="6">
        <v>42</v>
      </c>
      <c r="AG1" s="6">
        <v>43</v>
      </c>
      <c r="AH1" s="6">
        <v>44</v>
      </c>
      <c r="AI1" s="6">
        <v>45</v>
      </c>
      <c r="AJ1" s="6">
        <v>46</v>
      </c>
      <c r="AK1" s="6">
        <v>47</v>
      </c>
      <c r="AL1" s="6">
        <v>48</v>
      </c>
      <c r="AM1" s="6">
        <v>49</v>
      </c>
      <c r="AN1" s="82">
        <v>50</v>
      </c>
      <c r="AO1" s="6">
        <v>51</v>
      </c>
      <c r="AP1" s="6">
        <v>55</v>
      </c>
      <c r="AQ1" s="6">
        <v>56</v>
      </c>
      <c r="AR1" s="6">
        <v>57</v>
      </c>
      <c r="AS1" s="6">
        <v>58</v>
      </c>
      <c r="AT1" s="6">
        <v>59</v>
      </c>
      <c r="AU1" s="6">
        <v>60</v>
      </c>
      <c r="AV1" s="6">
        <v>61</v>
      </c>
      <c r="AW1" s="6">
        <v>62</v>
      </c>
      <c r="AX1" s="6">
        <v>63</v>
      </c>
      <c r="AY1" s="6">
        <v>64</v>
      </c>
      <c r="AZ1" s="6">
        <v>65</v>
      </c>
      <c r="BA1" s="6">
        <v>66</v>
      </c>
      <c r="BB1" s="6">
        <v>67</v>
      </c>
      <c r="BC1" s="6">
        <v>68</v>
      </c>
      <c r="BD1" s="6">
        <v>69</v>
      </c>
      <c r="BE1" s="6">
        <v>70</v>
      </c>
      <c r="BF1" s="6">
        <v>71</v>
      </c>
      <c r="BG1" s="6">
        <v>72</v>
      </c>
      <c r="BH1" s="6">
        <v>73</v>
      </c>
      <c r="BI1" s="6">
        <v>74</v>
      </c>
      <c r="BJ1" s="6">
        <v>75</v>
      </c>
      <c r="BK1" s="6">
        <v>76</v>
      </c>
      <c r="BL1" s="6">
        <v>77</v>
      </c>
      <c r="BM1" s="6">
        <v>78</v>
      </c>
      <c r="BN1" s="6">
        <v>79</v>
      </c>
      <c r="BO1" s="6">
        <v>80</v>
      </c>
      <c r="BP1" s="6">
        <v>81</v>
      </c>
      <c r="BQ1" s="6">
        <v>82</v>
      </c>
      <c r="BR1" s="6">
        <v>83</v>
      </c>
      <c r="BS1" s="6">
        <v>90</v>
      </c>
      <c r="BT1" s="6">
        <v>92</v>
      </c>
      <c r="BU1" s="6">
        <v>94</v>
      </c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</row>
    <row r="2" spans="1:98" x14ac:dyDescent="0.25">
      <c r="A2" s="6" t="s">
        <v>107</v>
      </c>
      <c r="B2" s="6" t="s">
        <v>63</v>
      </c>
      <c r="C2" s="6" t="s">
        <v>61</v>
      </c>
      <c r="D2" s="6" t="s">
        <v>108</v>
      </c>
      <c r="E2" s="6" t="s">
        <v>109</v>
      </c>
      <c r="F2" s="6" t="s">
        <v>110</v>
      </c>
      <c r="G2" s="6" t="s">
        <v>56</v>
      </c>
      <c r="H2" s="6" t="s">
        <v>53</v>
      </c>
      <c r="I2" s="6" t="s">
        <v>48</v>
      </c>
      <c r="J2" s="6" t="s">
        <v>10</v>
      </c>
      <c r="K2" s="6" t="s">
        <v>111</v>
      </c>
      <c r="L2" s="6" t="s">
        <v>112</v>
      </c>
      <c r="M2" s="6" t="s">
        <v>50</v>
      </c>
      <c r="N2" s="6" t="s">
        <v>59</v>
      </c>
      <c r="O2" s="6" t="s">
        <v>27</v>
      </c>
      <c r="P2" s="6" t="s">
        <v>43</v>
      </c>
      <c r="Q2" s="6" t="s">
        <v>31</v>
      </c>
      <c r="R2" s="6" t="s">
        <v>35</v>
      </c>
      <c r="S2" s="6" t="s">
        <v>6</v>
      </c>
      <c r="T2" s="6" t="s">
        <v>7</v>
      </c>
      <c r="U2" s="6" t="s">
        <v>8</v>
      </c>
      <c r="V2" s="6" t="s">
        <v>32</v>
      </c>
      <c r="W2" s="6" t="s">
        <v>46</v>
      </c>
      <c r="X2" s="6" t="s">
        <v>33</v>
      </c>
      <c r="Y2" s="6" t="s">
        <v>34</v>
      </c>
      <c r="Z2" s="6" t="s">
        <v>29</v>
      </c>
      <c r="AA2" s="6" t="s">
        <v>38</v>
      </c>
      <c r="AB2" s="6" t="s">
        <v>41</v>
      </c>
      <c r="AC2" s="6" t="s">
        <v>113</v>
      </c>
      <c r="AD2" s="6" t="s">
        <v>47</v>
      </c>
      <c r="AE2" s="6" t="s">
        <v>37</v>
      </c>
      <c r="AF2" s="6" t="s">
        <v>36</v>
      </c>
      <c r="AG2" s="6" t="s">
        <v>42</v>
      </c>
      <c r="AH2" s="6" t="s">
        <v>40</v>
      </c>
      <c r="AI2" s="6" t="s">
        <v>39</v>
      </c>
      <c r="AJ2" s="6" t="s">
        <v>52</v>
      </c>
      <c r="AK2" s="6" t="s">
        <v>65</v>
      </c>
      <c r="AL2" s="6" t="s">
        <v>66</v>
      </c>
      <c r="AM2" s="6" t="s">
        <v>67</v>
      </c>
      <c r="AN2" s="82" t="s">
        <v>55</v>
      </c>
      <c r="AO2" s="6" t="s">
        <v>68</v>
      </c>
      <c r="AP2" s="6" t="s">
        <v>70</v>
      </c>
      <c r="AQ2" s="6" t="s">
        <v>71</v>
      </c>
      <c r="AR2" s="6" t="s">
        <v>72</v>
      </c>
      <c r="AS2" s="6" t="s">
        <v>73</v>
      </c>
      <c r="AT2" s="6" t="s">
        <v>74</v>
      </c>
      <c r="AU2" s="6" t="s">
        <v>75</v>
      </c>
      <c r="AV2" s="6" t="s">
        <v>77</v>
      </c>
      <c r="AW2" s="6" t="s">
        <v>78</v>
      </c>
      <c r="AX2" s="6" t="s">
        <v>79</v>
      </c>
      <c r="AY2" s="6" t="s">
        <v>80</v>
      </c>
      <c r="AZ2" s="6" t="s">
        <v>81</v>
      </c>
      <c r="BA2" s="6" t="s">
        <v>83</v>
      </c>
      <c r="BB2" s="6" t="s">
        <v>84</v>
      </c>
      <c r="BC2" s="6" t="s">
        <v>85</v>
      </c>
      <c r="BD2" s="6" t="s">
        <v>86</v>
      </c>
      <c r="BE2" s="6" t="s">
        <v>87</v>
      </c>
      <c r="BF2" s="6" t="s">
        <v>88</v>
      </c>
      <c r="BG2" s="6" t="s">
        <v>114</v>
      </c>
      <c r="BH2" s="6" t="s">
        <v>92</v>
      </c>
      <c r="BI2" s="6" t="s">
        <v>115</v>
      </c>
      <c r="BJ2" s="6" t="s">
        <v>94</v>
      </c>
      <c r="BK2" s="6" t="s">
        <v>95</v>
      </c>
      <c r="BL2" s="6" t="s">
        <v>97</v>
      </c>
      <c r="BM2" s="6" t="s">
        <v>116</v>
      </c>
      <c r="BN2" s="6" t="s">
        <v>99</v>
      </c>
      <c r="BO2" s="6" t="s">
        <v>100</v>
      </c>
      <c r="BP2" s="6" t="s">
        <v>101</v>
      </c>
      <c r="BQ2" s="6" t="s">
        <v>96</v>
      </c>
      <c r="BR2" s="6" t="s">
        <v>102</v>
      </c>
      <c r="BS2" s="6" t="s">
        <v>103</v>
      </c>
      <c r="BT2" s="6" t="s">
        <v>117</v>
      </c>
      <c r="BU2" s="6" t="s">
        <v>105</v>
      </c>
    </row>
    <row r="3" spans="1:98" x14ac:dyDescent="0.25">
      <c r="A3" s="6" t="s">
        <v>107</v>
      </c>
      <c r="B3" s="6">
        <v>-25</v>
      </c>
      <c r="C3" s="6">
        <v>2</v>
      </c>
      <c r="D3" s="6">
        <v>5</v>
      </c>
      <c r="E3" s="6">
        <v>-3</v>
      </c>
      <c r="F3" s="6">
        <v>-18</v>
      </c>
      <c r="G3" s="6">
        <v>-16</v>
      </c>
      <c r="H3" s="6">
        <v>-19</v>
      </c>
      <c r="I3" s="6">
        <v>-8</v>
      </c>
      <c r="J3" s="6">
        <v>-19</v>
      </c>
      <c r="K3" s="6">
        <v>0.5</v>
      </c>
      <c r="L3" s="6">
        <v>-16</v>
      </c>
      <c r="M3" s="6">
        <v>-46</v>
      </c>
      <c r="N3" s="6">
        <v>-60</v>
      </c>
      <c r="O3" s="6">
        <v>-54</v>
      </c>
      <c r="P3" s="6">
        <v>-39</v>
      </c>
      <c r="Q3" s="6">
        <v>-28</v>
      </c>
      <c r="R3" s="6">
        <v>-34</v>
      </c>
      <c r="S3" s="6">
        <v>-23</v>
      </c>
      <c r="T3" s="6">
        <v>-23</v>
      </c>
      <c r="U3" s="6">
        <v>-23</v>
      </c>
      <c r="V3" s="6">
        <v>-6</v>
      </c>
      <c r="W3" s="6">
        <v>-8</v>
      </c>
      <c r="X3" s="6">
        <v>-8</v>
      </c>
      <c r="Y3" s="6">
        <v>-14.5</v>
      </c>
      <c r="Z3" s="6">
        <v>-1</v>
      </c>
      <c r="AA3" s="6">
        <v>-16</v>
      </c>
      <c r="AB3" s="6">
        <v>-45</v>
      </c>
      <c r="AC3" s="6">
        <v>-61</v>
      </c>
      <c r="AD3" s="6">
        <v>-69</v>
      </c>
      <c r="AE3" s="6">
        <v>-46</v>
      </c>
      <c r="AF3" s="6">
        <v>-28</v>
      </c>
      <c r="AG3" s="6">
        <v>-21</v>
      </c>
      <c r="AH3" s="6">
        <v>-20</v>
      </c>
      <c r="AI3" s="6">
        <v>-23</v>
      </c>
      <c r="AJ3" s="6">
        <v>-27</v>
      </c>
      <c r="AK3" s="6">
        <v>-10</v>
      </c>
      <c r="AL3" s="6">
        <v>-6</v>
      </c>
      <c r="AM3" s="6">
        <v>-6</v>
      </c>
      <c r="AN3" s="82">
        <v>-4</v>
      </c>
      <c r="AO3" s="6">
        <v>-1</v>
      </c>
      <c r="AP3" s="6">
        <v>-16</v>
      </c>
      <c r="AQ3" s="6">
        <v>-49</v>
      </c>
      <c r="AR3" s="6">
        <v>-60</v>
      </c>
      <c r="AS3" s="6">
        <v>-61</v>
      </c>
      <c r="AT3" s="6">
        <v>-61</v>
      </c>
      <c r="AU3" s="6">
        <v>-61</v>
      </c>
      <c r="AV3" s="6">
        <v>-61</v>
      </c>
      <c r="AW3" s="6">
        <v>-61</v>
      </c>
      <c r="AX3" s="6">
        <v>-45</v>
      </c>
      <c r="AY3" s="6">
        <v>-61</v>
      </c>
      <c r="AZ3" s="6">
        <v>-61</v>
      </c>
      <c r="BA3" s="6">
        <v>-61</v>
      </c>
      <c r="BB3" s="6">
        <v>-60</v>
      </c>
      <c r="BC3" s="6">
        <v>-61</v>
      </c>
      <c r="BD3" s="6">
        <v>-61</v>
      </c>
      <c r="BE3" s="6">
        <v>-45</v>
      </c>
      <c r="BF3" s="6">
        <v>-61</v>
      </c>
      <c r="BG3" s="6">
        <v>-63</v>
      </c>
      <c r="BH3" s="6">
        <v>-46</v>
      </c>
      <c r="BI3" s="6">
        <v>-24</v>
      </c>
      <c r="BJ3" s="6">
        <v>-18</v>
      </c>
      <c r="BK3" s="6">
        <v>-19</v>
      </c>
      <c r="BL3" s="6">
        <v>-20</v>
      </c>
      <c r="BM3" s="6">
        <v>-24</v>
      </c>
      <c r="BN3" s="6">
        <v>-8</v>
      </c>
      <c r="BO3" s="6">
        <v>-3</v>
      </c>
      <c r="BP3" s="6">
        <v>-3</v>
      </c>
      <c r="BQ3" s="6">
        <v>-1</v>
      </c>
      <c r="BR3" s="6">
        <v>0</v>
      </c>
      <c r="BS3" s="6">
        <v>-61</v>
      </c>
      <c r="BT3" s="6">
        <v>-53</v>
      </c>
      <c r="BU3" s="6">
        <v>-54</v>
      </c>
      <c r="BV3" s="6" t="s">
        <v>107</v>
      </c>
      <c r="BW3" s="6">
        <v>1</v>
      </c>
    </row>
    <row r="4" spans="1:98" x14ac:dyDescent="0.25">
      <c r="B4" s="6" t="s">
        <v>63</v>
      </c>
      <c r="C4" s="6">
        <v>-5</v>
      </c>
      <c r="D4" s="6">
        <v>-6</v>
      </c>
      <c r="E4" s="6">
        <v>-61</v>
      </c>
      <c r="F4" s="6">
        <v>-145</v>
      </c>
      <c r="G4" s="6">
        <v>4</v>
      </c>
      <c r="H4" s="6">
        <v>0</v>
      </c>
      <c r="I4" s="6">
        <v>-4</v>
      </c>
      <c r="J4" s="6">
        <v>-30</v>
      </c>
      <c r="K4" s="6">
        <v>-45.5</v>
      </c>
      <c r="L4" s="6">
        <v>11</v>
      </c>
      <c r="M4" s="6">
        <v>-1</v>
      </c>
      <c r="N4" s="6">
        <v>12</v>
      </c>
      <c r="O4" s="6">
        <v>34</v>
      </c>
      <c r="P4" s="6">
        <v>37</v>
      </c>
      <c r="Q4" s="6">
        <v>35</v>
      </c>
      <c r="R4" s="6">
        <v>19</v>
      </c>
      <c r="S4" s="6">
        <v>26</v>
      </c>
      <c r="T4" s="6">
        <v>8</v>
      </c>
      <c r="U4" s="6">
        <v>1</v>
      </c>
      <c r="V4" s="6">
        <v>-5</v>
      </c>
      <c r="W4" s="6">
        <v>-7</v>
      </c>
      <c r="X4" s="6">
        <v>-9</v>
      </c>
      <c r="Y4" s="6">
        <v>-34.5</v>
      </c>
      <c r="Z4" s="6">
        <v>-29</v>
      </c>
      <c r="AA4" s="6">
        <v>13</v>
      </c>
      <c r="AB4" s="6">
        <v>0</v>
      </c>
      <c r="AC4" s="6">
        <v>8</v>
      </c>
      <c r="AD4" s="6">
        <v>27</v>
      </c>
      <c r="AE4" s="6">
        <v>51</v>
      </c>
      <c r="AF4" s="6">
        <v>49</v>
      </c>
      <c r="AG4" s="6">
        <v>8</v>
      </c>
      <c r="AH4" s="6">
        <v>5</v>
      </c>
      <c r="AI4" s="6">
        <v>-14</v>
      </c>
      <c r="AJ4" s="6">
        <v>-40</v>
      </c>
      <c r="AK4" s="6">
        <v>-16</v>
      </c>
      <c r="AL4" s="6">
        <v>-13</v>
      </c>
      <c r="AM4" s="6">
        <v>-12</v>
      </c>
      <c r="AN4" s="82">
        <v>-18</v>
      </c>
      <c r="AO4" s="6">
        <v>-28</v>
      </c>
      <c r="AP4" s="6">
        <v>16</v>
      </c>
      <c r="AQ4" s="6">
        <v>0</v>
      </c>
      <c r="AR4" s="6">
        <v>6</v>
      </c>
      <c r="AS4" s="6">
        <v>7</v>
      </c>
      <c r="AT4" s="6">
        <v>7</v>
      </c>
      <c r="AU4" s="6">
        <v>7</v>
      </c>
      <c r="AV4" s="6">
        <v>8</v>
      </c>
      <c r="AW4" s="6">
        <v>8</v>
      </c>
      <c r="AX4" s="6">
        <v>-1</v>
      </c>
      <c r="AY4" s="6">
        <v>8</v>
      </c>
      <c r="AZ4" s="6">
        <v>9</v>
      </c>
      <c r="BA4" s="6">
        <v>9</v>
      </c>
      <c r="BB4" s="6">
        <v>8</v>
      </c>
      <c r="BC4" s="6">
        <v>9</v>
      </c>
      <c r="BD4" s="6">
        <v>9</v>
      </c>
      <c r="BE4" s="6">
        <v>-1</v>
      </c>
      <c r="BF4" s="6">
        <v>10</v>
      </c>
      <c r="BG4" s="6">
        <v>30</v>
      </c>
      <c r="BH4" s="6">
        <v>48</v>
      </c>
      <c r="BI4" s="6">
        <v>50</v>
      </c>
      <c r="BJ4" s="6">
        <v>29</v>
      </c>
      <c r="BK4" s="6">
        <v>11</v>
      </c>
      <c r="BL4" s="6">
        <v>-9</v>
      </c>
      <c r="BM4" s="6">
        <v>-33</v>
      </c>
      <c r="BN4" s="6">
        <v>-37</v>
      </c>
      <c r="BO4" s="6">
        <v>-19</v>
      </c>
      <c r="BP4" s="6">
        <v>-15</v>
      </c>
      <c r="BQ4" s="6">
        <v>-21</v>
      </c>
      <c r="BR4" s="6">
        <v>-23</v>
      </c>
      <c r="BS4" s="6">
        <v>14</v>
      </c>
      <c r="BT4" s="6">
        <v>30</v>
      </c>
      <c r="BU4" s="6">
        <v>21</v>
      </c>
      <c r="BV4" s="6" t="s">
        <v>63</v>
      </c>
      <c r="BW4" s="6">
        <v>3</v>
      </c>
    </row>
    <row r="5" spans="1:98" x14ac:dyDescent="0.25">
      <c r="C5" s="6" t="s">
        <v>61</v>
      </c>
      <c r="D5" s="6">
        <v>0</v>
      </c>
      <c r="E5" s="6">
        <v>-15</v>
      </c>
      <c r="F5" s="6">
        <v>-39</v>
      </c>
      <c r="G5" s="6">
        <v>18</v>
      </c>
      <c r="H5" s="6">
        <v>-3</v>
      </c>
      <c r="I5" s="6">
        <v>0</v>
      </c>
      <c r="J5" s="6">
        <v>-15</v>
      </c>
      <c r="K5" s="6">
        <v>-3.5</v>
      </c>
      <c r="L5" s="6">
        <v>27</v>
      </c>
      <c r="M5" s="6">
        <v>-14</v>
      </c>
      <c r="N5" s="6">
        <v>-36</v>
      </c>
      <c r="O5" s="6">
        <v>-30</v>
      </c>
      <c r="P5" s="6">
        <v>-16</v>
      </c>
      <c r="Q5" s="6">
        <v>-7</v>
      </c>
      <c r="R5" s="6">
        <v>-10</v>
      </c>
      <c r="S5" s="6">
        <v>-4</v>
      </c>
      <c r="T5" s="6">
        <v>-4</v>
      </c>
      <c r="U5" s="6">
        <v>-4</v>
      </c>
      <c r="V5" s="6">
        <v>0</v>
      </c>
      <c r="W5" s="6">
        <v>4</v>
      </c>
      <c r="X5" s="6">
        <v>5</v>
      </c>
      <c r="Y5" s="6">
        <v>-3.5</v>
      </c>
      <c r="Z5" s="6">
        <v>7</v>
      </c>
      <c r="AA5" s="6">
        <v>28</v>
      </c>
      <c r="AB5" s="6">
        <v>-10</v>
      </c>
      <c r="AC5" s="6">
        <v>-32</v>
      </c>
      <c r="AD5" s="6">
        <v>-43</v>
      </c>
      <c r="AE5" s="6">
        <v>-25</v>
      </c>
      <c r="AF5" s="6">
        <v>-7</v>
      </c>
      <c r="AG5" s="6">
        <v>-3</v>
      </c>
      <c r="AH5" s="6">
        <v>-3</v>
      </c>
      <c r="AI5" s="6">
        <v>-6</v>
      </c>
      <c r="AJ5" s="6">
        <v>-8</v>
      </c>
      <c r="AK5" s="6">
        <v>6</v>
      </c>
      <c r="AL5" s="6">
        <v>11</v>
      </c>
      <c r="AM5" s="6">
        <v>16</v>
      </c>
      <c r="AN5" s="82">
        <v>15</v>
      </c>
      <c r="AO5" s="6">
        <v>18</v>
      </c>
      <c r="AP5" s="6">
        <v>29</v>
      </c>
      <c r="AQ5" s="6">
        <v>-10</v>
      </c>
      <c r="AR5" s="6">
        <v>-29</v>
      </c>
      <c r="AS5" s="6">
        <v>-30</v>
      </c>
      <c r="AT5" s="6">
        <v>-31</v>
      </c>
      <c r="AU5" s="6">
        <v>-31</v>
      </c>
      <c r="AV5" s="6">
        <v>-33</v>
      </c>
      <c r="AW5" s="6">
        <v>-32</v>
      </c>
      <c r="AX5" s="6">
        <v>-12</v>
      </c>
      <c r="AY5" s="6">
        <v>-32</v>
      </c>
      <c r="AZ5" s="6">
        <v>-33</v>
      </c>
      <c r="BA5" s="6">
        <v>-32</v>
      </c>
      <c r="BB5" s="6">
        <v>-32</v>
      </c>
      <c r="BC5" s="6">
        <v>-33</v>
      </c>
      <c r="BD5" s="6">
        <v>-33</v>
      </c>
      <c r="BE5" s="6">
        <v>-14</v>
      </c>
      <c r="BF5" s="6">
        <v>-35</v>
      </c>
      <c r="BG5" s="6">
        <v>-37</v>
      </c>
      <c r="BH5" s="6">
        <v>-24</v>
      </c>
      <c r="BI5" s="6">
        <v>-3</v>
      </c>
      <c r="BJ5" s="6">
        <v>0</v>
      </c>
      <c r="BK5" s="6">
        <v>-2</v>
      </c>
      <c r="BL5" s="6">
        <v>-5</v>
      </c>
      <c r="BM5" s="6">
        <v>-10</v>
      </c>
      <c r="BN5" s="6">
        <v>0</v>
      </c>
      <c r="BO5" s="6">
        <v>15</v>
      </c>
      <c r="BP5" s="6">
        <v>23</v>
      </c>
      <c r="BQ5" s="6">
        <v>25</v>
      </c>
      <c r="BR5" s="6">
        <v>26</v>
      </c>
      <c r="BS5" s="6">
        <v>-37</v>
      </c>
      <c r="BT5" s="6">
        <v>-27</v>
      </c>
      <c r="BU5" s="6">
        <v>-25</v>
      </c>
      <c r="BV5" s="6" t="s">
        <v>61</v>
      </c>
      <c r="BW5" s="6">
        <v>4</v>
      </c>
    </row>
    <row r="6" spans="1:98" x14ac:dyDescent="0.25">
      <c r="D6" s="6" t="s">
        <v>108</v>
      </c>
      <c r="E6" s="6">
        <v>-10</v>
      </c>
      <c r="F6" s="6">
        <v>-28</v>
      </c>
      <c r="G6" s="6">
        <v>18</v>
      </c>
      <c r="H6" s="6">
        <v>-4</v>
      </c>
      <c r="I6" s="6">
        <v>0</v>
      </c>
      <c r="J6" s="6">
        <v>-14</v>
      </c>
      <c r="K6" s="6">
        <v>0.5</v>
      </c>
      <c r="L6" s="6">
        <v>27</v>
      </c>
      <c r="M6" s="6">
        <v>-22</v>
      </c>
      <c r="N6" s="6">
        <v>-55</v>
      </c>
      <c r="O6" s="6">
        <v>-58</v>
      </c>
      <c r="P6" s="6">
        <v>-42</v>
      </c>
      <c r="Q6" s="6">
        <v>-31</v>
      </c>
      <c r="R6" s="6">
        <v>-32</v>
      </c>
      <c r="S6" s="6">
        <v>-26</v>
      </c>
      <c r="T6" s="6">
        <v>-24</v>
      </c>
      <c r="U6" s="6">
        <v>-24</v>
      </c>
      <c r="V6" s="6">
        <v>0</v>
      </c>
      <c r="W6" s="6">
        <v>4</v>
      </c>
      <c r="X6" s="6">
        <v>6</v>
      </c>
      <c r="Y6" s="6">
        <v>-0.5</v>
      </c>
      <c r="Z6" s="6">
        <v>10</v>
      </c>
      <c r="AA6" s="6">
        <v>28</v>
      </c>
      <c r="AB6" s="6">
        <v>-18</v>
      </c>
      <c r="AC6" s="6">
        <v>-50</v>
      </c>
      <c r="AD6" s="6">
        <v>-71</v>
      </c>
      <c r="AE6" s="6">
        <v>-54</v>
      </c>
      <c r="AF6" s="6">
        <v>-34</v>
      </c>
      <c r="AG6" s="6">
        <v>-25</v>
      </c>
      <c r="AH6" s="6">
        <v>-24</v>
      </c>
      <c r="AI6" s="6">
        <v>-25</v>
      </c>
      <c r="AJ6" s="6">
        <v>-24</v>
      </c>
      <c r="AK6" s="6">
        <v>5</v>
      </c>
      <c r="AL6" s="6">
        <v>13</v>
      </c>
      <c r="AM6" s="6">
        <v>18</v>
      </c>
      <c r="AN6" s="82">
        <v>18</v>
      </c>
      <c r="AO6" s="6">
        <v>23</v>
      </c>
      <c r="AP6" s="6">
        <v>29</v>
      </c>
      <c r="AQ6" s="6">
        <v>-19</v>
      </c>
      <c r="AR6" s="6">
        <v>-47</v>
      </c>
      <c r="AS6" s="6">
        <v>-48</v>
      </c>
      <c r="AT6" s="6">
        <v>-49</v>
      </c>
      <c r="AU6" s="6">
        <v>-49</v>
      </c>
      <c r="AV6" s="6">
        <v>-51</v>
      </c>
      <c r="AW6" s="6">
        <v>-50</v>
      </c>
      <c r="AX6" s="6">
        <v>-19</v>
      </c>
      <c r="AY6" s="6">
        <v>-50</v>
      </c>
      <c r="AZ6" s="6">
        <v>-51</v>
      </c>
      <c r="BA6" s="6">
        <v>-51</v>
      </c>
      <c r="BB6" s="6">
        <v>-50</v>
      </c>
      <c r="BC6" s="6">
        <v>-52</v>
      </c>
      <c r="BD6" s="6">
        <v>-52</v>
      </c>
      <c r="BE6" s="6">
        <v>-22</v>
      </c>
      <c r="BF6" s="6">
        <v>-54</v>
      </c>
      <c r="BG6" s="6">
        <v>-66</v>
      </c>
      <c r="BH6" s="6">
        <v>-54</v>
      </c>
      <c r="BI6" s="6">
        <v>-31</v>
      </c>
      <c r="BJ6" s="6">
        <v>-25</v>
      </c>
      <c r="BK6" s="6">
        <v>-24</v>
      </c>
      <c r="BL6" s="6">
        <v>-26</v>
      </c>
      <c r="BM6" s="6">
        <v>-28</v>
      </c>
      <c r="BN6" s="6">
        <v>-2</v>
      </c>
      <c r="BO6" s="6">
        <v>19</v>
      </c>
      <c r="BP6" s="6">
        <v>27</v>
      </c>
      <c r="BQ6" s="6">
        <v>30</v>
      </c>
      <c r="BR6" s="6">
        <v>31</v>
      </c>
      <c r="BS6" s="6">
        <v>-57</v>
      </c>
      <c r="BT6" s="6">
        <v>-54</v>
      </c>
      <c r="BU6" s="6">
        <v>-50</v>
      </c>
      <c r="BV6" s="6" t="s">
        <v>108</v>
      </c>
      <c r="BW6" s="6">
        <v>5</v>
      </c>
    </row>
    <row r="7" spans="1:98" x14ac:dyDescent="0.25">
      <c r="E7" s="6" t="s">
        <v>109</v>
      </c>
      <c r="F7" s="6">
        <v>-2</v>
      </c>
      <c r="G7" s="6">
        <v>-45</v>
      </c>
      <c r="H7" s="6">
        <v>-55</v>
      </c>
      <c r="I7" s="6">
        <v>-36</v>
      </c>
      <c r="J7" s="6">
        <v>-39</v>
      </c>
      <c r="K7" s="6">
        <v>-4.5</v>
      </c>
      <c r="L7" s="6">
        <v>-43</v>
      </c>
      <c r="M7" s="6">
        <v>-89</v>
      </c>
      <c r="N7" s="6">
        <v>-118</v>
      </c>
      <c r="O7" s="6">
        <v>-109</v>
      </c>
      <c r="P7" s="6">
        <v>-82</v>
      </c>
      <c r="Q7" s="6">
        <v>-61</v>
      </c>
      <c r="R7" s="6">
        <v>-66</v>
      </c>
      <c r="S7" s="6">
        <v>-50</v>
      </c>
      <c r="T7" s="6">
        <v>-42</v>
      </c>
      <c r="U7" s="6">
        <v>-39</v>
      </c>
      <c r="V7" s="6">
        <v>-33</v>
      </c>
      <c r="W7" s="6">
        <v>-32</v>
      </c>
      <c r="X7" s="6">
        <v>-33</v>
      </c>
      <c r="Y7" s="6">
        <v>-29.5</v>
      </c>
      <c r="Z7" s="6">
        <v>-14</v>
      </c>
      <c r="AA7" s="6">
        <v>-44</v>
      </c>
      <c r="AB7" s="6">
        <v>-87</v>
      </c>
      <c r="AC7" s="6">
        <v>-117</v>
      </c>
      <c r="AD7" s="6">
        <v>-131</v>
      </c>
      <c r="AE7" s="6">
        <v>-102</v>
      </c>
      <c r="AF7" s="6">
        <v>-67</v>
      </c>
      <c r="AG7" s="6">
        <v>-39</v>
      </c>
      <c r="AH7" s="6">
        <v>-35</v>
      </c>
      <c r="AI7" s="6">
        <v>-35</v>
      </c>
      <c r="AJ7" s="6">
        <v>-32</v>
      </c>
      <c r="AK7" s="6">
        <v>-32</v>
      </c>
      <c r="AL7" s="6">
        <v>-27</v>
      </c>
      <c r="AM7" s="6">
        <v>-27</v>
      </c>
      <c r="AN7" s="82">
        <v>-23</v>
      </c>
      <c r="AO7" s="6">
        <v>-13</v>
      </c>
      <c r="AP7" s="6">
        <v>-43</v>
      </c>
      <c r="AQ7" s="6">
        <v>-90</v>
      </c>
      <c r="AR7" s="6">
        <v>-116</v>
      </c>
      <c r="AS7" s="6">
        <v>-116</v>
      </c>
      <c r="AT7" s="6">
        <v>-117</v>
      </c>
      <c r="AU7" s="6">
        <v>-116</v>
      </c>
      <c r="AV7" s="6">
        <v>-118</v>
      </c>
      <c r="AW7" s="6">
        <v>-117</v>
      </c>
      <c r="AX7" s="6">
        <v>-87</v>
      </c>
      <c r="AY7" s="6">
        <v>-117</v>
      </c>
      <c r="AZ7" s="6">
        <v>-118</v>
      </c>
      <c r="BA7" s="6">
        <v>-117</v>
      </c>
      <c r="BB7" s="6">
        <v>-116</v>
      </c>
      <c r="BC7" s="6">
        <v>-118</v>
      </c>
      <c r="BD7" s="6">
        <v>-117</v>
      </c>
      <c r="BE7" s="6">
        <v>-88</v>
      </c>
      <c r="BF7" s="6">
        <v>-119</v>
      </c>
      <c r="BG7" s="6">
        <v>-123</v>
      </c>
      <c r="BH7" s="6">
        <v>-101</v>
      </c>
      <c r="BI7" s="6">
        <v>-60</v>
      </c>
      <c r="BJ7" s="6">
        <v>-42</v>
      </c>
      <c r="BK7" s="6">
        <v>-35</v>
      </c>
      <c r="BL7" s="6">
        <v>-32</v>
      </c>
      <c r="BM7" s="6">
        <v>-30</v>
      </c>
      <c r="BN7" s="6">
        <v>-20</v>
      </c>
      <c r="BO7" s="6">
        <v>-20</v>
      </c>
      <c r="BP7" s="6">
        <v>-19</v>
      </c>
      <c r="BQ7" s="6">
        <v>-13</v>
      </c>
      <c r="BR7" s="6">
        <v>-12</v>
      </c>
      <c r="BS7" s="6">
        <v>-123</v>
      </c>
      <c r="BT7" s="6">
        <v>-105</v>
      </c>
      <c r="BU7" s="6">
        <v>-102</v>
      </c>
      <c r="BV7" s="6" t="s">
        <v>109</v>
      </c>
      <c r="BW7" s="6">
        <v>6</v>
      </c>
    </row>
    <row r="8" spans="1:98" x14ac:dyDescent="0.25">
      <c r="F8" s="6" t="s">
        <v>110</v>
      </c>
      <c r="G8" s="6">
        <v>-141</v>
      </c>
      <c r="H8" s="6">
        <v>-134</v>
      </c>
      <c r="I8" s="6">
        <v>-92</v>
      </c>
      <c r="J8" s="6">
        <v>-81</v>
      </c>
      <c r="K8" s="6">
        <v>-24.5</v>
      </c>
      <c r="L8" s="6">
        <v>-152</v>
      </c>
      <c r="M8" s="6">
        <v>-201</v>
      </c>
      <c r="N8" s="6">
        <v>-224</v>
      </c>
      <c r="O8" s="6">
        <v>-190</v>
      </c>
      <c r="P8" s="6">
        <v>-143</v>
      </c>
      <c r="Q8" s="6">
        <v>-107</v>
      </c>
      <c r="R8" s="6">
        <v>-119</v>
      </c>
      <c r="S8" s="6">
        <v>-87</v>
      </c>
      <c r="T8" s="6">
        <v>-75</v>
      </c>
      <c r="U8" s="6">
        <v>-69</v>
      </c>
      <c r="V8" s="6">
        <v>-84</v>
      </c>
      <c r="W8" s="6">
        <v>-88</v>
      </c>
      <c r="X8" s="6">
        <v>-95</v>
      </c>
      <c r="Y8" s="6">
        <v>-78.5</v>
      </c>
      <c r="Z8" s="6">
        <v>-59</v>
      </c>
      <c r="AA8" s="6">
        <v>-154</v>
      </c>
      <c r="AB8" s="6">
        <v>-206</v>
      </c>
      <c r="AC8" s="6">
        <v>-232</v>
      </c>
      <c r="AD8" s="6">
        <v>-233</v>
      </c>
      <c r="AE8" s="6">
        <v>-174</v>
      </c>
      <c r="AF8" s="6">
        <v>-115</v>
      </c>
      <c r="AG8" s="6">
        <v>-68</v>
      </c>
      <c r="AH8" s="6">
        <v>-61</v>
      </c>
      <c r="AI8" s="6">
        <v>-63</v>
      </c>
      <c r="AJ8" s="6">
        <v>-62</v>
      </c>
      <c r="AK8" s="6">
        <v>-94</v>
      </c>
      <c r="AL8" s="6">
        <v>-91</v>
      </c>
      <c r="AM8" s="6">
        <v>-98</v>
      </c>
      <c r="AN8" s="82">
        <v>-90</v>
      </c>
      <c r="AO8" s="6">
        <v>-74</v>
      </c>
      <c r="AP8" s="6">
        <v>-155</v>
      </c>
      <c r="AQ8" s="6">
        <v>-212</v>
      </c>
      <c r="AR8" s="6">
        <v>-235</v>
      </c>
      <c r="AS8" s="6">
        <v>-234</v>
      </c>
      <c r="AT8" s="6">
        <v>-233</v>
      </c>
      <c r="AU8" s="6">
        <v>-235</v>
      </c>
      <c r="AV8" s="6">
        <v>-233</v>
      </c>
      <c r="AW8" s="6">
        <v>-202</v>
      </c>
      <c r="AX8" s="6">
        <v>-231</v>
      </c>
      <c r="AY8" s="6">
        <v>-232</v>
      </c>
      <c r="AZ8" s="6">
        <v>-232</v>
      </c>
      <c r="BA8" s="6">
        <v>-231</v>
      </c>
      <c r="BB8" s="6">
        <v>-229</v>
      </c>
      <c r="BC8" s="6">
        <v>-230</v>
      </c>
      <c r="BD8" s="6">
        <v>-229</v>
      </c>
      <c r="BE8" s="6">
        <v>-199</v>
      </c>
      <c r="BF8" s="6">
        <v>-231</v>
      </c>
      <c r="BG8" s="6">
        <v>-218</v>
      </c>
      <c r="BH8" s="6">
        <v>-173</v>
      </c>
      <c r="BI8" s="6">
        <v>-103</v>
      </c>
      <c r="BJ8" s="6">
        <v>-72</v>
      </c>
      <c r="BK8" s="6">
        <v>-60</v>
      </c>
      <c r="BL8" s="6">
        <v>-54</v>
      </c>
      <c r="BM8" s="6">
        <v>-52</v>
      </c>
      <c r="BN8" s="6">
        <v>-58</v>
      </c>
      <c r="BO8" s="6">
        <v>-81</v>
      </c>
      <c r="BP8" s="6">
        <v>-91</v>
      </c>
      <c r="BQ8" s="6">
        <v>-82</v>
      </c>
      <c r="BR8" s="6">
        <v>-80</v>
      </c>
      <c r="BS8" s="6">
        <v>-237</v>
      </c>
      <c r="BT8" s="6">
        <v>-189</v>
      </c>
      <c r="BU8" s="6">
        <v>-188</v>
      </c>
      <c r="BV8" s="6" t="s">
        <v>110</v>
      </c>
      <c r="BW8" s="6">
        <v>7</v>
      </c>
    </row>
    <row r="9" spans="1:98" x14ac:dyDescent="0.25">
      <c r="G9" s="6" t="s">
        <v>56</v>
      </c>
      <c r="H9" s="6">
        <v>10</v>
      </c>
      <c r="I9" s="6">
        <v>13</v>
      </c>
      <c r="J9" s="6">
        <v>-11</v>
      </c>
      <c r="K9" s="6">
        <v>-26.5</v>
      </c>
      <c r="L9" s="6">
        <v>1</v>
      </c>
      <c r="M9" s="6">
        <v>1</v>
      </c>
      <c r="N9" s="6">
        <v>34</v>
      </c>
      <c r="O9" s="6">
        <v>68</v>
      </c>
      <c r="P9" s="6">
        <v>73</v>
      </c>
      <c r="Q9" s="6">
        <v>71</v>
      </c>
      <c r="R9" s="6">
        <v>49</v>
      </c>
      <c r="S9" s="6">
        <v>62</v>
      </c>
      <c r="T9" s="6">
        <v>41</v>
      </c>
      <c r="U9" s="6">
        <v>32</v>
      </c>
      <c r="V9" s="6">
        <v>16</v>
      </c>
      <c r="W9" s="6">
        <v>6</v>
      </c>
      <c r="X9" s="6">
        <v>5</v>
      </c>
      <c r="Y9" s="6">
        <v>-21.5</v>
      </c>
      <c r="Z9" s="6">
        <v>-14</v>
      </c>
      <c r="AA9" s="6">
        <v>2</v>
      </c>
      <c r="AB9" s="6">
        <v>-2</v>
      </c>
      <c r="AC9" s="6">
        <v>28</v>
      </c>
      <c r="AD9" s="6">
        <v>59</v>
      </c>
      <c r="AE9" s="6">
        <v>93</v>
      </c>
      <c r="AF9" s="6">
        <v>93</v>
      </c>
      <c r="AG9" s="6">
        <v>47</v>
      </c>
      <c r="AH9" s="6">
        <v>44</v>
      </c>
      <c r="AI9" s="6">
        <v>19</v>
      </c>
      <c r="AJ9" s="6">
        <v>-15</v>
      </c>
      <c r="AK9" s="6">
        <v>0</v>
      </c>
      <c r="AL9" s="6">
        <v>-3</v>
      </c>
      <c r="AM9" s="6">
        <v>-5</v>
      </c>
      <c r="AN9" s="82">
        <v>-8</v>
      </c>
      <c r="AO9" s="6">
        <v>-20</v>
      </c>
      <c r="AP9" s="6">
        <v>3</v>
      </c>
      <c r="AQ9" s="6">
        <v>-3</v>
      </c>
      <c r="AR9" s="6">
        <v>24</v>
      </c>
      <c r="AS9" s="6">
        <v>25</v>
      </c>
      <c r="AT9" s="6">
        <v>26</v>
      </c>
      <c r="AU9" s="6">
        <v>26</v>
      </c>
      <c r="AV9" s="6">
        <v>28</v>
      </c>
      <c r="AW9" s="6">
        <v>28</v>
      </c>
      <c r="AX9" s="6">
        <v>0</v>
      </c>
      <c r="AY9" s="6">
        <v>28</v>
      </c>
      <c r="AZ9" s="6">
        <v>29</v>
      </c>
      <c r="BA9" s="6">
        <v>29</v>
      </c>
      <c r="BB9" s="6">
        <v>28</v>
      </c>
      <c r="BC9" s="6">
        <v>30</v>
      </c>
      <c r="BD9" s="6">
        <v>30</v>
      </c>
      <c r="BE9" s="6">
        <v>2</v>
      </c>
      <c r="BF9" s="6">
        <v>31</v>
      </c>
      <c r="BG9" s="6">
        <v>63</v>
      </c>
      <c r="BH9" s="6">
        <v>89</v>
      </c>
      <c r="BI9" s="6">
        <v>97</v>
      </c>
      <c r="BJ9" s="6">
        <v>73</v>
      </c>
      <c r="BK9" s="6">
        <v>52</v>
      </c>
      <c r="BL9" s="6">
        <v>28</v>
      </c>
      <c r="BM9" s="6">
        <v>-1</v>
      </c>
      <c r="BN9" s="6">
        <v>-14</v>
      </c>
      <c r="BO9" s="6">
        <v>-11</v>
      </c>
      <c r="BP9" s="6">
        <v>-11</v>
      </c>
      <c r="BQ9" s="6">
        <v>-18</v>
      </c>
      <c r="BR9" s="6">
        <v>-20</v>
      </c>
      <c r="BS9" s="6">
        <v>39</v>
      </c>
      <c r="BT9" s="6">
        <v>65</v>
      </c>
      <c r="BU9" s="6">
        <v>49</v>
      </c>
      <c r="BV9" s="6" t="s">
        <v>56</v>
      </c>
      <c r="BW9" s="6">
        <v>11</v>
      </c>
    </row>
    <row r="10" spans="1:98" x14ac:dyDescent="0.25">
      <c r="H10" s="6" t="s">
        <v>53</v>
      </c>
      <c r="I10" s="6">
        <v>-2</v>
      </c>
      <c r="J10" s="6">
        <v>-26</v>
      </c>
      <c r="K10" s="6">
        <v>-39.5</v>
      </c>
      <c r="L10" s="6">
        <v>20</v>
      </c>
      <c r="M10" s="6">
        <v>-6</v>
      </c>
      <c r="N10" s="6">
        <v>-3</v>
      </c>
      <c r="O10" s="6">
        <v>16</v>
      </c>
      <c r="P10" s="6">
        <v>23</v>
      </c>
      <c r="Q10" s="6">
        <v>24</v>
      </c>
      <c r="R10" s="6">
        <v>10</v>
      </c>
      <c r="S10" s="6">
        <v>18</v>
      </c>
      <c r="T10" s="6">
        <v>3</v>
      </c>
      <c r="U10" s="6">
        <v>-4</v>
      </c>
      <c r="V10" s="6">
        <v>-3</v>
      </c>
      <c r="W10" s="6">
        <v>-4</v>
      </c>
      <c r="X10" s="6">
        <v>-4</v>
      </c>
      <c r="Y10" s="6">
        <v>-26.5</v>
      </c>
      <c r="Z10" s="6">
        <v>-21</v>
      </c>
      <c r="AA10" s="6">
        <v>23</v>
      </c>
      <c r="AB10" s="6">
        <v>-4</v>
      </c>
      <c r="AC10" s="6">
        <v>-6</v>
      </c>
      <c r="AD10" s="6">
        <v>6</v>
      </c>
      <c r="AE10" s="6">
        <v>32</v>
      </c>
      <c r="AF10" s="6">
        <v>36</v>
      </c>
      <c r="AG10" s="6">
        <v>3</v>
      </c>
      <c r="AH10" s="6">
        <v>0</v>
      </c>
      <c r="AI10" s="6">
        <v>-17</v>
      </c>
      <c r="AJ10" s="6">
        <v>-40</v>
      </c>
      <c r="AK10" s="6">
        <v>-10</v>
      </c>
      <c r="AL10" s="6">
        <v>-6</v>
      </c>
      <c r="AM10" s="6">
        <v>-4</v>
      </c>
      <c r="AN10" s="82">
        <v>-9</v>
      </c>
      <c r="AO10" s="6">
        <v>-16</v>
      </c>
      <c r="AP10" s="6">
        <v>25</v>
      </c>
      <c r="AQ10" s="6">
        <v>-4</v>
      </c>
      <c r="AR10" s="6">
        <v>-7</v>
      </c>
      <c r="AS10" s="6">
        <v>-7</v>
      </c>
      <c r="AT10" s="6">
        <v>-6</v>
      </c>
      <c r="AU10" s="6">
        <v>-6</v>
      </c>
      <c r="AV10" s="6">
        <v>-6</v>
      </c>
      <c r="AW10" s="6">
        <v>-6</v>
      </c>
      <c r="AX10" s="6">
        <v>-5</v>
      </c>
      <c r="AY10" s="6">
        <v>-6</v>
      </c>
      <c r="AZ10" s="6">
        <v>-6</v>
      </c>
      <c r="BA10" s="6">
        <v>-6</v>
      </c>
      <c r="BB10" s="6">
        <v>-6</v>
      </c>
      <c r="BC10" s="6">
        <v>-5</v>
      </c>
      <c r="BD10" s="6">
        <v>-5</v>
      </c>
      <c r="BE10" s="6">
        <v>-6</v>
      </c>
      <c r="BF10" s="6">
        <v>-5</v>
      </c>
      <c r="BG10" s="6">
        <v>10</v>
      </c>
      <c r="BH10" s="6">
        <v>30</v>
      </c>
      <c r="BI10" s="6">
        <v>38</v>
      </c>
      <c r="BJ10" s="6">
        <v>21</v>
      </c>
      <c r="BK10" s="6">
        <v>5</v>
      </c>
      <c r="BL10" s="6">
        <v>-13</v>
      </c>
      <c r="BM10" s="6">
        <v>-35</v>
      </c>
      <c r="BN10" s="6">
        <v>-32</v>
      </c>
      <c r="BO10" s="6">
        <v>-10</v>
      </c>
      <c r="BP10" s="6">
        <v>-3</v>
      </c>
      <c r="BQ10" s="6">
        <v>-8</v>
      </c>
      <c r="BR10" s="6">
        <v>-10</v>
      </c>
      <c r="BS10" s="6">
        <v>-3</v>
      </c>
      <c r="BT10" s="6">
        <v>14</v>
      </c>
      <c r="BU10" s="6">
        <v>6</v>
      </c>
      <c r="BV10" s="6" t="s">
        <v>53</v>
      </c>
      <c r="BW10" s="6">
        <v>12</v>
      </c>
    </row>
    <row r="11" spans="1:98" x14ac:dyDescent="0.25">
      <c r="I11" s="6" t="s">
        <v>48</v>
      </c>
      <c r="J11" s="4">
        <v>-19</v>
      </c>
      <c r="K11" s="6">
        <v>-20.5</v>
      </c>
      <c r="L11" s="6">
        <v>23</v>
      </c>
      <c r="M11" s="6">
        <v>-20</v>
      </c>
      <c r="N11" s="6">
        <v>-38</v>
      </c>
      <c r="O11" s="6">
        <v>-30</v>
      </c>
      <c r="P11" s="6">
        <v>-16</v>
      </c>
      <c r="Q11" s="6">
        <v>-10</v>
      </c>
      <c r="R11" s="6">
        <v>-19</v>
      </c>
      <c r="S11" s="6">
        <v>-11</v>
      </c>
      <c r="T11" s="6">
        <v>-19</v>
      </c>
      <c r="U11" s="6">
        <v>-22</v>
      </c>
      <c r="V11" s="6">
        <v>-1</v>
      </c>
      <c r="W11" s="6">
        <v>1</v>
      </c>
      <c r="X11" s="6">
        <v>1</v>
      </c>
      <c r="Y11" s="6">
        <v>-14.5</v>
      </c>
      <c r="Z11" s="6">
        <v>-6</v>
      </c>
      <c r="AA11" s="6">
        <v>25</v>
      </c>
      <c r="AB11" s="6">
        <v>-18</v>
      </c>
      <c r="AC11" s="6">
        <v>-38</v>
      </c>
      <c r="AD11" s="6">
        <v>-44</v>
      </c>
      <c r="AE11" s="6">
        <v>-18</v>
      </c>
      <c r="AF11" s="6">
        <v>-5</v>
      </c>
      <c r="AG11" s="6">
        <v>-20</v>
      </c>
      <c r="AH11" s="6">
        <v>-21</v>
      </c>
      <c r="AI11" s="6">
        <v>-32</v>
      </c>
      <c r="AJ11" s="6">
        <v>-46</v>
      </c>
      <c r="AK11" s="6">
        <v>-4</v>
      </c>
      <c r="AL11" s="6">
        <v>3</v>
      </c>
      <c r="AM11" s="6">
        <v>7</v>
      </c>
      <c r="AN11" s="82">
        <v>4</v>
      </c>
      <c r="AO11" s="6">
        <v>2</v>
      </c>
      <c r="AP11" s="6">
        <v>26</v>
      </c>
      <c r="AQ11" s="6">
        <v>-20</v>
      </c>
      <c r="AR11" s="6">
        <v>-38</v>
      </c>
      <c r="AS11" s="6">
        <v>-38</v>
      </c>
      <c r="AT11" s="6">
        <v>-38</v>
      </c>
      <c r="AU11" s="6">
        <v>-38</v>
      </c>
      <c r="AV11" s="6">
        <v>-39</v>
      </c>
      <c r="AW11" s="6">
        <v>-38</v>
      </c>
      <c r="AX11" s="6">
        <v>-19</v>
      </c>
      <c r="AY11" s="6">
        <v>-39</v>
      </c>
      <c r="AZ11" s="6">
        <v>-39</v>
      </c>
      <c r="BA11" s="6">
        <v>-38</v>
      </c>
      <c r="BB11" s="6">
        <v>-38</v>
      </c>
      <c r="BC11" s="6">
        <v>-38</v>
      </c>
      <c r="BD11" s="6">
        <v>-38</v>
      </c>
      <c r="BE11" s="6">
        <v>-20</v>
      </c>
      <c r="BF11" s="6">
        <v>-39</v>
      </c>
      <c r="BG11" s="6">
        <v>-39</v>
      </c>
      <c r="BH11" s="6">
        <v>-19</v>
      </c>
      <c r="BI11" s="6">
        <v>-2</v>
      </c>
      <c r="BJ11" s="6">
        <v>-9</v>
      </c>
      <c r="BK11" s="6">
        <v>-18</v>
      </c>
      <c r="BL11" s="6">
        <v>-30</v>
      </c>
      <c r="BM11" s="6">
        <v>-44</v>
      </c>
      <c r="BN11" s="6">
        <v>-22</v>
      </c>
      <c r="BO11" s="6">
        <v>4</v>
      </c>
      <c r="BP11" s="6">
        <v>11</v>
      </c>
      <c r="BQ11" s="6">
        <v>10</v>
      </c>
      <c r="BR11" s="6">
        <v>10</v>
      </c>
      <c r="BS11" s="6">
        <v>-40</v>
      </c>
      <c r="BT11" s="6">
        <v>-30</v>
      </c>
      <c r="BU11" s="6">
        <v>-33</v>
      </c>
      <c r="BV11" s="6" t="s">
        <v>48</v>
      </c>
      <c r="BW11" s="6">
        <v>13</v>
      </c>
    </row>
    <row r="12" spans="1:98" x14ac:dyDescent="0.25">
      <c r="J12" s="6" t="s">
        <v>10</v>
      </c>
      <c r="K12" s="6">
        <v>-25.5</v>
      </c>
      <c r="L12" s="6">
        <v>-4</v>
      </c>
      <c r="M12" s="6">
        <v>-51</v>
      </c>
      <c r="N12" s="6">
        <v>-74</v>
      </c>
      <c r="O12" s="6">
        <v>-66</v>
      </c>
      <c r="P12" s="6">
        <v>-48</v>
      </c>
      <c r="Q12" s="4">
        <v>-37</v>
      </c>
      <c r="R12" s="6">
        <v>-45</v>
      </c>
      <c r="S12" s="4">
        <v>-35</v>
      </c>
      <c r="T12" s="4">
        <v>-38</v>
      </c>
      <c r="U12" s="4">
        <v>-40</v>
      </c>
      <c r="V12" s="6">
        <v>-19</v>
      </c>
      <c r="W12" s="6">
        <v>-18</v>
      </c>
      <c r="X12" s="6">
        <v>-17</v>
      </c>
      <c r="Y12" s="6">
        <v>-14.5</v>
      </c>
      <c r="Z12" s="6">
        <v>-17</v>
      </c>
      <c r="AA12" s="6">
        <v>-4</v>
      </c>
      <c r="AB12" s="6">
        <v>-49</v>
      </c>
      <c r="AC12" s="6">
        <v>-73</v>
      </c>
      <c r="AD12" s="6">
        <v>-84</v>
      </c>
      <c r="AE12" s="6">
        <v>-56</v>
      </c>
      <c r="AF12" s="6">
        <v>-35</v>
      </c>
      <c r="AG12" s="6">
        <v>-38</v>
      </c>
      <c r="AH12" s="6">
        <v>-38</v>
      </c>
      <c r="AI12" s="6">
        <v>-46</v>
      </c>
      <c r="AJ12" s="6">
        <v>-55</v>
      </c>
      <c r="AK12" s="6">
        <v>-20</v>
      </c>
      <c r="AL12" s="6">
        <v>-13</v>
      </c>
      <c r="AM12" s="6">
        <v>-10</v>
      </c>
      <c r="AN12" s="82">
        <v>-11</v>
      </c>
      <c r="AO12" s="6">
        <v>-8</v>
      </c>
      <c r="AP12" s="6">
        <v>-3</v>
      </c>
      <c r="AQ12" s="6">
        <v>-52</v>
      </c>
      <c r="AR12" s="6">
        <v>-73</v>
      </c>
      <c r="AS12" s="6">
        <v>-73</v>
      </c>
      <c r="AT12" s="6">
        <v>-73</v>
      </c>
      <c r="AU12" s="6">
        <v>-73</v>
      </c>
      <c r="AV12" s="6">
        <v>-74</v>
      </c>
      <c r="AW12" s="6">
        <v>-74</v>
      </c>
      <c r="AX12" s="6">
        <v>-49</v>
      </c>
      <c r="AY12" s="6">
        <v>-73</v>
      </c>
      <c r="AZ12" s="6">
        <v>-74</v>
      </c>
      <c r="BA12" s="6">
        <v>-74</v>
      </c>
      <c r="BB12" s="6">
        <v>-73</v>
      </c>
      <c r="BC12" s="6">
        <v>-74</v>
      </c>
      <c r="BD12" s="6">
        <v>-74</v>
      </c>
      <c r="BE12" s="6">
        <v>-51</v>
      </c>
      <c r="BF12" s="6">
        <v>-75</v>
      </c>
      <c r="BG12" s="6">
        <v>-77</v>
      </c>
      <c r="BH12" s="6">
        <v>-56</v>
      </c>
      <c r="BI12" s="6">
        <v>-31</v>
      </c>
      <c r="BJ12" s="6">
        <v>-31</v>
      </c>
      <c r="BK12" s="6">
        <v>-36</v>
      </c>
      <c r="BL12" s="6">
        <v>-43</v>
      </c>
      <c r="BM12" s="6">
        <v>-53</v>
      </c>
      <c r="BN12" s="6">
        <v>-30</v>
      </c>
      <c r="BO12" s="6">
        <v>-10</v>
      </c>
      <c r="BP12" s="6">
        <v>-4</v>
      </c>
      <c r="BQ12" s="6">
        <v>-2</v>
      </c>
      <c r="BR12" s="6">
        <v>-2</v>
      </c>
      <c r="BS12" s="6">
        <v>-77</v>
      </c>
      <c r="BT12" s="6">
        <v>-66</v>
      </c>
      <c r="BU12" s="6">
        <v>-66</v>
      </c>
      <c r="BV12" s="6" t="s">
        <v>10</v>
      </c>
      <c r="BW12" s="6">
        <v>14</v>
      </c>
    </row>
    <row r="13" spans="1:98" x14ac:dyDescent="0.25">
      <c r="K13" s="6" t="s">
        <v>111</v>
      </c>
      <c r="L13" s="6">
        <v>-24.5</v>
      </c>
      <c r="M13" s="6">
        <v>-81.5</v>
      </c>
      <c r="N13" s="6">
        <v>-112.5</v>
      </c>
      <c r="O13" s="6">
        <v>-100</v>
      </c>
      <c r="P13" s="6">
        <v>-70.5</v>
      </c>
      <c r="Q13" s="6">
        <v>-49.5</v>
      </c>
      <c r="R13" s="6">
        <v>-57.5</v>
      </c>
      <c r="S13" s="6">
        <v>-39.5</v>
      </c>
      <c r="T13" s="6">
        <v>-35.5</v>
      </c>
      <c r="U13" s="6">
        <v>-34.5</v>
      </c>
      <c r="V13" s="6">
        <v>-17.5</v>
      </c>
      <c r="W13" s="6">
        <v>-17.5</v>
      </c>
      <c r="X13" s="6">
        <v>-18.5</v>
      </c>
      <c r="Y13" s="6">
        <v>-17</v>
      </c>
      <c r="Z13" s="6">
        <v>-2.5</v>
      </c>
      <c r="AA13" s="6">
        <v>-24.5</v>
      </c>
      <c r="AB13" s="6">
        <v>-81.5</v>
      </c>
      <c r="AC13" s="6">
        <v>-113.5</v>
      </c>
      <c r="AD13" s="6">
        <v>-127.5</v>
      </c>
      <c r="AE13" s="6">
        <v>-89.5</v>
      </c>
      <c r="AF13" s="6">
        <v>-53.5</v>
      </c>
      <c r="AG13" s="6">
        <v>-33.5</v>
      </c>
      <c r="AH13" s="6">
        <v>-30.5</v>
      </c>
      <c r="AI13" s="6">
        <v>-34.5</v>
      </c>
      <c r="AJ13" s="6">
        <v>-36.5</v>
      </c>
      <c r="AK13" s="6">
        <v>-18.5</v>
      </c>
      <c r="AL13" s="6">
        <v>-11.5</v>
      </c>
      <c r="AM13" s="6">
        <v>-10.5</v>
      </c>
      <c r="AN13" s="82">
        <v>-7.5</v>
      </c>
      <c r="AO13" s="6">
        <v>2.5</v>
      </c>
      <c r="AP13" s="6">
        <v>-24.5</v>
      </c>
      <c r="AQ13" s="6">
        <v>-85.5</v>
      </c>
      <c r="AR13" s="6">
        <v>-112.5</v>
      </c>
      <c r="AS13" s="6">
        <v>-112.5</v>
      </c>
      <c r="AT13" s="6">
        <v>-112.5</v>
      </c>
      <c r="AU13" s="6">
        <v>-112.5</v>
      </c>
      <c r="AV13" s="6">
        <v>-114.5</v>
      </c>
      <c r="AW13" s="6">
        <v>-113.5</v>
      </c>
      <c r="AX13" s="6">
        <v>-79.5</v>
      </c>
      <c r="AY13" s="6">
        <v>-113.5</v>
      </c>
      <c r="AZ13" s="6">
        <v>-113.5</v>
      </c>
      <c r="BA13" s="6">
        <v>-112.5</v>
      </c>
      <c r="BB13" s="6">
        <v>-111.5</v>
      </c>
      <c r="BC13" s="6">
        <v>-113.5</v>
      </c>
      <c r="BD13" s="6">
        <v>-112.5</v>
      </c>
      <c r="BE13" s="6">
        <v>-80.5</v>
      </c>
      <c r="BF13" s="6">
        <v>-114.5</v>
      </c>
      <c r="BG13" s="6">
        <v>-117.5</v>
      </c>
      <c r="BH13" s="6">
        <v>-89.5</v>
      </c>
      <c r="BI13" s="6">
        <v>-46.5</v>
      </c>
      <c r="BJ13" s="6">
        <v>-32.5</v>
      </c>
      <c r="BK13" s="6">
        <v>-29.5</v>
      </c>
      <c r="BL13" s="6">
        <v>-30.5</v>
      </c>
      <c r="BM13" s="6">
        <v>-34.5</v>
      </c>
      <c r="BN13" s="6">
        <v>-13.5</v>
      </c>
      <c r="BO13" s="6">
        <v>-4.5</v>
      </c>
      <c r="BP13" s="6">
        <v>-1.5</v>
      </c>
      <c r="BQ13" s="6">
        <v>4.5</v>
      </c>
      <c r="BR13" s="6">
        <v>5.5</v>
      </c>
      <c r="BS13" s="6">
        <v>-119.5</v>
      </c>
      <c r="BT13" s="6">
        <v>-98.5</v>
      </c>
      <c r="BU13" s="6">
        <v>-95.5</v>
      </c>
      <c r="BV13" s="6" t="s">
        <v>111</v>
      </c>
      <c r="BW13" s="6">
        <v>15</v>
      </c>
    </row>
    <row r="14" spans="1:98" x14ac:dyDescent="0.25">
      <c r="L14" s="6" t="s">
        <v>112</v>
      </c>
      <c r="M14" s="6">
        <v>12</v>
      </c>
      <c r="N14" s="6">
        <v>58</v>
      </c>
      <c r="O14" s="6">
        <v>94</v>
      </c>
      <c r="P14" s="6">
        <v>96</v>
      </c>
      <c r="Q14" s="6">
        <v>91</v>
      </c>
      <c r="R14" s="6">
        <v>66</v>
      </c>
      <c r="S14" s="6">
        <v>81</v>
      </c>
      <c r="T14" s="6">
        <v>55</v>
      </c>
      <c r="U14" s="6">
        <v>45</v>
      </c>
      <c r="V14" s="6">
        <v>25</v>
      </c>
      <c r="W14" s="6">
        <v>13</v>
      </c>
      <c r="X14" s="6">
        <v>12</v>
      </c>
      <c r="Y14" s="6">
        <v>-19.5</v>
      </c>
      <c r="Z14" s="6">
        <v>-11</v>
      </c>
      <c r="AA14" s="6">
        <v>0</v>
      </c>
      <c r="AB14" s="6">
        <v>7</v>
      </c>
      <c r="AC14" s="6">
        <v>50</v>
      </c>
      <c r="AD14" s="6">
        <v>88</v>
      </c>
      <c r="AE14" s="6">
        <v>123</v>
      </c>
      <c r="AF14" s="6">
        <v>120</v>
      </c>
      <c r="AG14" s="6">
        <v>65</v>
      </c>
      <c r="AH14" s="6">
        <v>60</v>
      </c>
      <c r="AI14" s="6">
        <v>31</v>
      </c>
      <c r="AJ14" s="6">
        <v>-9</v>
      </c>
      <c r="AK14" s="6">
        <v>7</v>
      </c>
      <c r="AL14" s="6">
        <v>1</v>
      </c>
      <c r="AM14" s="6">
        <v>-4</v>
      </c>
      <c r="AN14" s="82">
        <v>-7</v>
      </c>
      <c r="AO14" s="6">
        <v>-22</v>
      </c>
      <c r="AP14" s="6">
        <v>0</v>
      </c>
      <c r="AQ14" s="6">
        <v>6</v>
      </c>
      <c r="AR14" s="6">
        <v>46</v>
      </c>
      <c r="AS14" s="6">
        <v>47</v>
      </c>
      <c r="AT14" s="6">
        <v>49</v>
      </c>
      <c r="AU14" s="6">
        <v>49</v>
      </c>
      <c r="AV14" s="6">
        <v>51</v>
      </c>
      <c r="AW14" s="6">
        <v>50</v>
      </c>
      <c r="AX14" s="6">
        <v>10</v>
      </c>
      <c r="AY14" s="6">
        <v>50</v>
      </c>
      <c r="AZ14" s="6">
        <v>52</v>
      </c>
      <c r="BA14" s="6">
        <v>51</v>
      </c>
      <c r="BB14" s="6">
        <v>51</v>
      </c>
      <c r="BC14" s="6">
        <v>53</v>
      </c>
      <c r="BD14" s="6">
        <v>52</v>
      </c>
      <c r="BE14" s="6">
        <v>12</v>
      </c>
      <c r="BF14" s="6">
        <v>55</v>
      </c>
      <c r="BG14" s="6">
        <v>92</v>
      </c>
      <c r="BH14" s="6">
        <v>119</v>
      </c>
      <c r="BI14" s="6">
        <v>124</v>
      </c>
      <c r="BJ14" s="6">
        <v>95</v>
      </c>
      <c r="BK14" s="6">
        <v>70</v>
      </c>
      <c r="BL14" s="6">
        <v>42</v>
      </c>
      <c r="BM14" s="6">
        <v>9</v>
      </c>
      <c r="BN14" s="6">
        <v>-9</v>
      </c>
      <c r="BO14" s="6">
        <v>-10</v>
      </c>
      <c r="BP14" s="6">
        <v>-13</v>
      </c>
      <c r="BQ14" s="6">
        <v>-21</v>
      </c>
      <c r="BR14" s="6">
        <v>-24</v>
      </c>
      <c r="BS14" s="6">
        <v>65</v>
      </c>
      <c r="BT14" s="6">
        <v>93</v>
      </c>
      <c r="BU14" s="6">
        <v>72</v>
      </c>
      <c r="BV14" s="6" t="s">
        <v>112</v>
      </c>
      <c r="BW14" s="6">
        <v>19</v>
      </c>
    </row>
    <row r="15" spans="1:98" x14ac:dyDescent="0.25">
      <c r="M15" s="6" t="s">
        <v>50</v>
      </c>
      <c r="N15" s="6">
        <v>17</v>
      </c>
      <c r="O15" s="6">
        <v>43</v>
      </c>
      <c r="P15" s="6">
        <v>44</v>
      </c>
      <c r="Q15" s="6">
        <v>38</v>
      </c>
      <c r="R15" s="6">
        <v>19</v>
      </c>
      <c r="S15" s="6">
        <v>25</v>
      </c>
      <c r="T15" s="6">
        <v>2</v>
      </c>
      <c r="U15" s="6">
        <v>-7</v>
      </c>
      <c r="V15" s="6">
        <v>-13</v>
      </c>
      <c r="W15" s="6">
        <v>-22</v>
      </c>
      <c r="X15" s="6">
        <v>-28</v>
      </c>
      <c r="Y15" s="6">
        <v>-59.5</v>
      </c>
      <c r="Z15" s="6">
        <v>-61</v>
      </c>
      <c r="AA15" s="6">
        <v>15</v>
      </c>
      <c r="AB15" s="6">
        <v>1</v>
      </c>
      <c r="AC15" s="6">
        <v>11</v>
      </c>
      <c r="AD15" s="6">
        <v>37</v>
      </c>
      <c r="AE15" s="6">
        <v>63</v>
      </c>
      <c r="AF15" s="6">
        <v>56</v>
      </c>
      <c r="AG15" s="6">
        <v>1</v>
      </c>
      <c r="AH15" s="6">
        <v>-4</v>
      </c>
      <c r="AI15" s="6">
        <v>-28</v>
      </c>
      <c r="AJ15" s="6">
        <v>-63</v>
      </c>
      <c r="AK15" s="6">
        <v>-28</v>
      </c>
      <c r="AL15" s="6">
        <v>-32</v>
      </c>
      <c r="AM15" s="6">
        <v>-35</v>
      </c>
      <c r="AN15" s="82">
        <v>-45</v>
      </c>
      <c r="AO15" s="6">
        <v>-62</v>
      </c>
      <c r="AP15" s="6">
        <v>19</v>
      </c>
      <c r="AQ15" s="6">
        <v>1</v>
      </c>
      <c r="AR15" s="6">
        <v>8</v>
      </c>
      <c r="AS15" s="6">
        <v>9</v>
      </c>
      <c r="AT15" s="6">
        <v>10</v>
      </c>
      <c r="AU15" s="6">
        <v>10</v>
      </c>
      <c r="AV15" s="6">
        <v>11</v>
      </c>
      <c r="AW15" s="6">
        <v>11</v>
      </c>
      <c r="AX15" s="6">
        <v>0</v>
      </c>
      <c r="AY15" s="6">
        <v>11</v>
      </c>
      <c r="AZ15" s="6">
        <v>12</v>
      </c>
      <c r="BA15" s="6">
        <v>12</v>
      </c>
      <c r="BB15" s="6">
        <v>11</v>
      </c>
      <c r="BC15" s="6">
        <v>13</v>
      </c>
      <c r="BD15" s="6">
        <v>13</v>
      </c>
      <c r="BE15" s="6">
        <v>0</v>
      </c>
      <c r="BF15" s="6">
        <v>14</v>
      </c>
      <c r="BG15" s="6">
        <v>39</v>
      </c>
      <c r="BH15" s="6">
        <v>60</v>
      </c>
      <c r="BI15" s="6">
        <v>57</v>
      </c>
      <c r="BJ15" s="6">
        <v>28</v>
      </c>
      <c r="BK15" s="6">
        <v>4</v>
      </c>
      <c r="BL15" s="6">
        <v>-23</v>
      </c>
      <c r="BM15" s="6">
        <v>-55</v>
      </c>
      <c r="BN15" s="6">
        <v>-60</v>
      </c>
      <c r="BO15" s="6">
        <v>-43</v>
      </c>
      <c r="BP15" s="6">
        <v>-40</v>
      </c>
      <c r="BQ15" s="6">
        <v>-52</v>
      </c>
      <c r="BR15" s="6">
        <v>-56</v>
      </c>
      <c r="BS15" s="6">
        <v>19</v>
      </c>
      <c r="BT15" s="6">
        <v>37</v>
      </c>
      <c r="BU15" s="6">
        <v>24</v>
      </c>
      <c r="BV15" s="6" t="s">
        <v>50</v>
      </c>
      <c r="BW15" s="6">
        <v>20</v>
      </c>
    </row>
    <row r="16" spans="1:98" x14ac:dyDescent="0.25">
      <c r="N16" s="6" t="s">
        <v>59</v>
      </c>
      <c r="O16" s="6">
        <v>8</v>
      </c>
      <c r="P16" s="6">
        <v>7</v>
      </c>
      <c r="Q16" s="6">
        <v>1</v>
      </c>
      <c r="R16" s="6">
        <v>-8</v>
      </c>
      <c r="S16" s="6">
        <v>-11</v>
      </c>
      <c r="T16" s="6">
        <v>-30</v>
      </c>
      <c r="U16" s="6">
        <v>-39</v>
      </c>
      <c r="V16" s="6">
        <v>-24</v>
      </c>
      <c r="W16" s="6">
        <v>-29</v>
      </c>
      <c r="X16" s="6">
        <v>-38</v>
      </c>
      <c r="Y16" s="6">
        <v>-69.5</v>
      </c>
      <c r="Z16" s="6">
        <v>-77</v>
      </c>
      <c r="AA16" s="6">
        <v>64</v>
      </c>
      <c r="AB16" s="6">
        <v>25</v>
      </c>
      <c r="AC16" s="6">
        <v>1</v>
      </c>
      <c r="AD16" s="6">
        <v>4</v>
      </c>
      <c r="AE16" s="6">
        <v>18</v>
      </c>
      <c r="AF16" s="6">
        <v>11</v>
      </c>
      <c r="AG16" s="6">
        <v>-39</v>
      </c>
      <c r="AH16" s="6">
        <v>-44</v>
      </c>
      <c r="AI16" s="6">
        <v>-61</v>
      </c>
      <c r="AJ16" s="6">
        <v>-86</v>
      </c>
      <c r="AK16" s="6">
        <v>-28</v>
      </c>
      <c r="AL16" s="6">
        <v>-30</v>
      </c>
      <c r="AM16" s="6">
        <v>-30</v>
      </c>
      <c r="AN16" s="82">
        <v>-45</v>
      </c>
      <c r="AO16" s="6">
        <v>-61</v>
      </c>
      <c r="AP16" s="6">
        <v>70</v>
      </c>
      <c r="AQ16" s="6">
        <v>28</v>
      </c>
      <c r="AR16" s="6">
        <v>2</v>
      </c>
      <c r="AS16" s="6">
        <v>2</v>
      </c>
      <c r="AT16" s="6">
        <v>1</v>
      </c>
      <c r="AU16" s="6">
        <v>2</v>
      </c>
      <c r="AV16" s="6">
        <v>1</v>
      </c>
      <c r="AW16" s="6">
        <v>1</v>
      </c>
      <c r="AX16" s="6">
        <v>21</v>
      </c>
      <c r="AY16" s="6">
        <v>1</v>
      </c>
      <c r="AZ16" s="6">
        <v>1</v>
      </c>
      <c r="BA16" s="6">
        <v>1</v>
      </c>
      <c r="BB16" s="6">
        <v>1</v>
      </c>
      <c r="BC16" s="6">
        <v>0</v>
      </c>
      <c r="BD16" s="6">
        <v>0</v>
      </c>
      <c r="BE16" s="6">
        <v>16</v>
      </c>
      <c r="BF16" s="6">
        <v>0</v>
      </c>
      <c r="BG16" s="6">
        <v>5</v>
      </c>
      <c r="BH16" s="6">
        <v>16</v>
      </c>
      <c r="BI16" s="6">
        <v>9</v>
      </c>
      <c r="BJ16" s="6">
        <v>-17</v>
      </c>
      <c r="BK16" s="6">
        <v>-39</v>
      </c>
      <c r="BL16" s="6">
        <v>-62</v>
      </c>
      <c r="BM16" s="6">
        <v>-89</v>
      </c>
      <c r="BN16" s="6">
        <v>-74</v>
      </c>
      <c r="BO16" s="6">
        <v>-37</v>
      </c>
      <c r="BP16" s="6">
        <v>-28</v>
      </c>
      <c r="BQ16" s="6">
        <v>-40</v>
      </c>
      <c r="BR16" s="6">
        <v>-46</v>
      </c>
      <c r="BS16" s="6">
        <v>0</v>
      </c>
      <c r="BT16" s="6">
        <v>3</v>
      </c>
      <c r="BU16" s="6">
        <v>-1</v>
      </c>
      <c r="BV16" s="6" t="s">
        <v>59</v>
      </c>
      <c r="BW16" s="6">
        <v>21</v>
      </c>
    </row>
    <row r="17" spans="15:75" x14ac:dyDescent="0.25">
      <c r="O17" s="6" t="s">
        <v>27</v>
      </c>
      <c r="P17" s="6">
        <v>-2</v>
      </c>
      <c r="Q17" s="6">
        <v>-7</v>
      </c>
      <c r="R17" s="6">
        <v>-8</v>
      </c>
      <c r="S17" s="6">
        <v>-17</v>
      </c>
      <c r="T17" s="6">
        <v>-28</v>
      </c>
      <c r="U17" s="6">
        <v>-35</v>
      </c>
      <c r="V17" s="6">
        <v>-9</v>
      </c>
      <c r="W17" s="6">
        <v>-15</v>
      </c>
      <c r="X17" s="6">
        <v>-23</v>
      </c>
      <c r="Y17" s="6">
        <v>-51.5</v>
      </c>
      <c r="Z17" s="6">
        <v>-60</v>
      </c>
      <c r="AA17" s="6">
        <v>100</v>
      </c>
      <c r="AB17" s="6">
        <v>53</v>
      </c>
      <c r="AC17" s="6">
        <v>15</v>
      </c>
      <c r="AD17" s="6">
        <v>0</v>
      </c>
      <c r="AE17" s="6">
        <v>2</v>
      </c>
      <c r="AF17" s="6">
        <v>-4</v>
      </c>
      <c r="AG17" s="6">
        <v>-39</v>
      </c>
      <c r="AH17" s="6">
        <v>-43</v>
      </c>
      <c r="AI17" s="6">
        <v>-52</v>
      </c>
      <c r="AJ17" s="6">
        <v>-65</v>
      </c>
      <c r="AK17" s="6">
        <v>-2</v>
      </c>
      <c r="AL17" s="6">
        <v>-8</v>
      </c>
      <c r="AM17" s="6">
        <v>-5</v>
      </c>
      <c r="AN17" s="82">
        <v>-21</v>
      </c>
      <c r="AO17" s="6">
        <v>-33</v>
      </c>
      <c r="AP17" s="6">
        <v>104</v>
      </c>
      <c r="AQ17" s="6">
        <v>57</v>
      </c>
      <c r="AR17" s="6">
        <v>20</v>
      </c>
      <c r="AS17" s="6">
        <v>18</v>
      </c>
      <c r="AT17" s="6">
        <v>17</v>
      </c>
      <c r="AU17" s="6">
        <v>17</v>
      </c>
      <c r="AV17" s="6">
        <v>15</v>
      </c>
      <c r="AW17" s="6">
        <v>15</v>
      </c>
      <c r="AX17" s="6">
        <v>48</v>
      </c>
      <c r="AY17" s="6">
        <v>15</v>
      </c>
      <c r="AZ17" s="6">
        <v>14</v>
      </c>
      <c r="BA17" s="6">
        <v>14</v>
      </c>
      <c r="BB17" s="6">
        <v>14</v>
      </c>
      <c r="BC17" s="6">
        <v>13</v>
      </c>
      <c r="BD17" s="6">
        <v>12</v>
      </c>
      <c r="BE17" s="6">
        <v>41</v>
      </c>
      <c r="BF17" s="6">
        <v>11</v>
      </c>
      <c r="BG17" s="6">
        <v>0</v>
      </c>
      <c r="BH17" s="6">
        <v>1</v>
      </c>
      <c r="BI17" s="6">
        <v>-6</v>
      </c>
      <c r="BJ17" s="6">
        <v>-25</v>
      </c>
      <c r="BK17" s="6">
        <v>-41</v>
      </c>
      <c r="BL17" s="6">
        <v>-57</v>
      </c>
      <c r="BM17" s="6">
        <v>-74</v>
      </c>
      <c r="BN17" s="6">
        <v>-47</v>
      </c>
      <c r="BO17" s="6">
        <v>-10</v>
      </c>
      <c r="BP17" s="6">
        <v>2</v>
      </c>
      <c r="BQ17" s="6">
        <v>-8</v>
      </c>
      <c r="BR17" s="6">
        <v>-14</v>
      </c>
      <c r="BS17" s="6">
        <v>8</v>
      </c>
      <c r="BT17" s="6">
        <v>0</v>
      </c>
      <c r="BU17" s="6">
        <v>2</v>
      </c>
      <c r="BV17" s="6" t="s">
        <v>27</v>
      </c>
      <c r="BW17" s="6">
        <v>22</v>
      </c>
    </row>
    <row r="18" spans="15:75" x14ac:dyDescent="0.25">
      <c r="P18" s="6" t="s">
        <v>43</v>
      </c>
      <c r="Q18" s="6">
        <v>-2</v>
      </c>
      <c r="R18" s="6">
        <v>-1</v>
      </c>
      <c r="S18" s="6">
        <v>-7</v>
      </c>
      <c r="T18" s="6">
        <v>-14</v>
      </c>
      <c r="U18" s="6">
        <v>-18</v>
      </c>
      <c r="V18" s="6">
        <v>5</v>
      </c>
      <c r="W18" s="6">
        <v>-2</v>
      </c>
      <c r="X18" s="6">
        <v>-8</v>
      </c>
      <c r="Y18" s="6">
        <v>-31.5</v>
      </c>
      <c r="Z18" s="6">
        <v>-35</v>
      </c>
      <c r="AA18" s="6">
        <v>100</v>
      </c>
      <c r="AB18" s="6">
        <v>54</v>
      </c>
      <c r="AC18" s="6">
        <v>17</v>
      </c>
      <c r="AD18" s="6">
        <v>-4</v>
      </c>
      <c r="AE18" s="6">
        <v>-1</v>
      </c>
      <c r="AF18" s="6">
        <v>0</v>
      </c>
      <c r="AG18" s="6">
        <v>-21</v>
      </c>
      <c r="AH18" s="6">
        <v>-25</v>
      </c>
      <c r="AI18" s="6">
        <v>-29</v>
      </c>
      <c r="AJ18" s="6">
        <v>-35</v>
      </c>
      <c r="AK18" s="6">
        <v>17</v>
      </c>
      <c r="AL18" s="6">
        <v>9</v>
      </c>
      <c r="AM18" s="6">
        <v>12</v>
      </c>
      <c r="AN18" s="82">
        <v>-1</v>
      </c>
      <c r="AO18" s="6">
        <v>-8</v>
      </c>
      <c r="AP18" s="6">
        <v>103</v>
      </c>
      <c r="AQ18" s="6">
        <v>57</v>
      </c>
      <c r="AR18" s="6">
        <v>22</v>
      </c>
      <c r="AS18" s="6">
        <v>20</v>
      </c>
      <c r="AT18" s="6">
        <v>18</v>
      </c>
      <c r="AU18" s="6">
        <v>18</v>
      </c>
      <c r="AV18" s="6">
        <v>16</v>
      </c>
      <c r="AW18" s="6">
        <v>17</v>
      </c>
      <c r="AX18" s="6">
        <v>49</v>
      </c>
      <c r="AY18" s="6">
        <v>17</v>
      </c>
      <c r="AZ18" s="6">
        <v>15</v>
      </c>
      <c r="BA18" s="6">
        <v>15</v>
      </c>
      <c r="BB18" s="6">
        <v>16</v>
      </c>
      <c r="BC18" s="6">
        <v>14</v>
      </c>
      <c r="BD18" s="6">
        <v>13</v>
      </c>
      <c r="BE18" s="6">
        <v>43</v>
      </c>
      <c r="BF18" s="6">
        <v>11</v>
      </c>
      <c r="BG18" s="6">
        <v>-2</v>
      </c>
      <c r="BH18" s="6">
        <v>-1</v>
      </c>
      <c r="BI18" s="6">
        <v>-1</v>
      </c>
      <c r="BJ18" s="6">
        <v>-13</v>
      </c>
      <c r="BK18" s="6">
        <v>-23</v>
      </c>
      <c r="BL18" s="6">
        <v>-34</v>
      </c>
      <c r="BM18" s="6">
        <v>-45</v>
      </c>
      <c r="BN18" s="6">
        <v>-19</v>
      </c>
      <c r="BO18" s="6">
        <v>10</v>
      </c>
      <c r="BP18" s="6">
        <v>22</v>
      </c>
      <c r="BQ18" s="6">
        <v>15</v>
      </c>
      <c r="BR18" s="6">
        <v>10</v>
      </c>
      <c r="BS18" s="6">
        <v>9</v>
      </c>
      <c r="BT18" s="6">
        <v>1</v>
      </c>
      <c r="BU18" s="6">
        <v>4</v>
      </c>
      <c r="BV18" s="6" t="s">
        <v>43</v>
      </c>
      <c r="BW18" s="6">
        <v>23</v>
      </c>
    </row>
    <row r="19" spans="15:75" s="82" customFormat="1" x14ac:dyDescent="0.25">
      <c r="Q19" s="82" t="s">
        <v>31</v>
      </c>
      <c r="R19" s="82">
        <v>2</v>
      </c>
      <c r="S19" s="82">
        <v>-1</v>
      </c>
      <c r="T19" s="82">
        <v>-4</v>
      </c>
      <c r="U19" s="82">
        <v>-7</v>
      </c>
      <c r="V19" s="82">
        <v>12</v>
      </c>
      <c r="W19" s="82">
        <v>5</v>
      </c>
      <c r="X19" s="82">
        <v>-1</v>
      </c>
      <c r="Y19" s="82">
        <v>-18.5</v>
      </c>
      <c r="Z19" s="82">
        <v>-19</v>
      </c>
      <c r="AA19" s="82">
        <v>94</v>
      </c>
      <c r="AB19" s="82">
        <v>47</v>
      </c>
      <c r="AC19" s="82">
        <v>11</v>
      </c>
      <c r="AD19" s="82">
        <v>-12</v>
      </c>
      <c r="AE19" s="82">
        <v>-7</v>
      </c>
      <c r="AF19" s="82">
        <v>0</v>
      </c>
      <c r="AG19" s="82">
        <v>-9</v>
      </c>
      <c r="AH19" s="82">
        <v>-12</v>
      </c>
      <c r="AI19" s="82">
        <v>-13</v>
      </c>
      <c r="AJ19" s="82">
        <v>-15</v>
      </c>
      <c r="AK19" s="82">
        <v>27</v>
      </c>
      <c r="AL19" s="82">
        <v>17</v>
      </c>
      <c r="AM19" s="82">
        <v>20</v>
      </c>
      <c r="AN19" s="83">
        <v>10</v>
      </c>
      <c r="AO19" s="82">
        <v>7</v>
      </c>
      <c r="AP19" s="82">
        <v>97</v>
      </c>
      <c r="AQ19" s="82">
        <v>50</v>
      </c>
      <c r="AR19" s="82">
        <v>17</v>
      </c>
      <c r="AS19" s="82">
        <v>15</v>
      </c>
      <c r="AT19" s="82">
        <v>13</v>
      </c>
      <c r="AU19" s="82">
        <v>13</v>
      </c>
      <c r="AV19" s="82">
        <v>10</v>
      </c>
      <c r="AW19" s="82">
        <v>11</v>
      </c>
      <c r="AX19" s="82">
        <v>43</v>
      </c>
      <c r="AY19" s="82">
        <v>11</v>
      </c>
      <c r="AZ19" s="82">
        <v>9</v>
      </c>
      <c r="BA19" s="82">
        <v>9</v>
      </c>
      <c r="BB19" s="82">
        <v>10</v>
      </c>
      <c r="BC19" s="82">
        <v>8</v>
      </c>
      <c r="BD19" s="82">
        <v>8</v>
      </c>
      <c r="BE19" s="82">
        <v>37</v>
      </c>
      <c r="BF19" s="82">
        <v>5</v>
      </c>
      <c r="BG19" s="82">
        <v>-9</v>
      </c>
      <c r="BH19" s="82">
        <v>-7</v>
      </c>
      <c r="BI19" s="82">
        <v>1</v>
      </c>
      <c r="BJ19" s="82">
        <v>-4</v>
      </c>
      <c r="BK19" s="82">
        <v>-11</v>
      </c>
      <c r="BL19" s="82">
        <v>-18</v>
      </c>
      <c r="BM19" s="82">
        <v>-24</v>
      </c>
      <c r="BN19" s="82">
        <v>0</v>
      </c>
      <c r="BO19" s="82">
        <v>21</v>
      </c>
      <c r="BP19" s="82">
        <v>31</v>
      </c>
      <c r="BQ19" s="82">
        <v>28</v>
      </c>
      <c r="BR19" s="82">
        <v>24</v>
      </c>
      <c r="BS19" s="82">
        <v>2</v>
      </c>
      <c r="BT19" s="82">
        <v>-3</v>
      </c>
      <c r="BU19" s="82">
        <v>2</v>
      </c>
      <c r="BV19" s="82" t="s">
        <v>31</v>
      </c>
      <c r="BW19" s="82">
        <v>24</v>
      </c>
    </row>
    <row r="20" spans="15:75" x14ac:dyDescent="0.25">
      <c r="R20" s="6" t="s">
        <v>35</v>
      </c>
      <c r="S20" s="6">
        <v>0</v>
      </c>
      <c r="T20" s="6">
        <v>-5</v>
      </c>
      <c r="U20" s="6">
        <v>-8</v>
      </c>
      <c r="V20" s="6">
        <v>4</v>
      </c>
      <c r="W20" s="6">
        <v>-6</v>
      </c>
      <c r="X20" s="6">
        <v>-13</v>
      </c>
      <c r="Y20" s="6">
        <v>-31.5</v>
      </c>
      <c r="Z20" s="6">
        <v>-31</v>
      </c>
      <c r="AA20" s="6">
        <v>69</v>
      </c>
      <c r="AB20" s="6">
        <v>27</v>
      </c>
      <c r="AC20" s="6">
        <v>-1</v>
      </c>
      <c r="AD20" s="6">
        <v>-15</v>
      </c>
      <c r="AE20" s="6">
        <v>-4</v>
      </c>
      <c r="AF20" s="6">
        <v>5</v>
      </c>
      <c r="AG20" s="6">
        <v>-8</v>
      </c>
      <c r="AH20" s="6">
        <v>-11</v>
      </c>
      <c r="AI20" s="6">
        <v>-16</v>
      </c>
      <c r="AJ20" s="6">
        <v>-23</v>
      </c>
      <c r="AK20" s="6">
        <v>13</v>
      </c>
      <c r="AL20" s="6">
        <v>2</v>
      </c>
      <c r="AM20" s="6">
        <v>3</v>
      </c>
      <c r="AN20" s="82">
        <v>-7</v>
      </c>
      <c r="AO20" s="6">
        <v>-11</v>
      </c>
      <c r="AP20" s="6">
        <v>71</v>
      </c>
      <c r="AQ20" s="6">
        <v>29</v>
      </c>
      <c r="AR20" s="6">
        <v>3</v>
      </c>
      <c r="AS20" s="6">
        <v>1</v>
      </c>
      <c r="AT20" s="6">
        <v>0</v>
      </c>
      <c r="AU20" s="6">
        <v>0</v>
      </c>
      <c r="AV20" s="6">
        <v>-2</v>
      </c>
      <c r="AW20" s="6">
        <v>-1</v>
      </c>
      <c r="AX20" s="6">
        <v>23</v>
      </c>
      <c r="AY20" s="6">
        <v>-1</v>
      </c>
      <c r="AZ20" s="6">
        <v>-3</v>
      </c>
      <c r="BA20" s="6">
        <v>-3</v>
      </c>
      <c r="BB20" s="6">
        <v>-2</v>
      </c>
      <c r="BC20" s="6">
        <v>-4</v>
      </c>
      <c r="BD20" s="6">
        <v>-4</v>
      </c>
      <c r="BE20" s="6">
        <v>19</v>
      </c>
      <c r="BF20" s="6">
        <v>-6</v>
      </c>
      <c r="BG20" s="6">
        <v>-12</v>
      </c>
      <c r="BH20" s="6">
        <v>-4</v>
      </c>
      <c r="BI20" s="6">
        <v>6</v>
      </c>
      <c r="BJ20" s="6">
        <v>-1</v>
      </c>
      <c r="BK20" s="6">
        <v>-9</v>
      </c>
      <c r="BL20" s="6">
        <v>-18</v>
      </c>
      <c r="BM20" s="6">
        <v>-28</v>
      </c>
      <c r="BN20" s="6">
        <v>-11</v>
      </c>
      <c r="BO20" s="6">
        <v>4</v>
      </c>
      <c r="BP20" s="6">
        <v>11</v>
      </c>
      <c r="BQ20" s="6">
        <v>7</v>
      </c>
      <c r="BR20" s="6">
        <v>3</v>
      </c>
      <c r="BS20" s="6">
        <v>-8</v>
      </c>
      <c r="BT20" s="6">
        <v>-5</v>
      </c>
      <c r="BU20" s="6">
        <v>-4</v>
      </c>
      <c r="BV20" s="6" t="s">
        <v>35</v>
      </c>
      <c r="BW20" s="6">
        <v>25</v>
      </c>
    </row>
    <row r="21" spans="15:75" s="82" customFormat="1" x14ac:dyDescent="0.25">
      <c r="S21" s="82" t="s">
        <v>6</v>
      </c>
      <c r="T21" s="82">
        <v>-1</v>
      </c>
      <c r="U21" s="82">
        <v>-2</v>
      </c>
      <c r="V21" s="82">
        <v>13</v>
      </c>
      <c r="W21" s="82">
        <v>4</v>
      </c>
      <c r="X21" s="82">
        <v>-2</v>
      </c>
      <c r="Y21" s="82">
        <v>-15.5</v>
      </c>
      <c r="Z21" s="82">
        <v>-14</v>
      </c>
      <c r="AA21" s="82">
        <v>83</v>
      </c>
      <c r="AB21" s="82">
        <v>34</v>
      </c>
      <c r="AC21" s="82">
        <v>-1</v>
      </c>
      <c r="AD21" s="82">
        <v>-25</v>
      </c>
      <c r="AE21" s="82">
        <v>-16</v>
      </c>
      <c r="AF21" s="82">
        <v>-2</v>
      </c>
      <c r="AG21" s="82">
        <v>-3</v>
      </c>
      <c r="AH21" s="82">
        <v>-5</v>
      </c>
      <c r="AI21" s="82">
        <v>-5</v>
      </c>
      <c r="AJ21" s="82">
        <v>-4</v>
      </c>
      <c r="AK21" s="82">
        <v>28</v>
      </c>
      <c r="AL21" s="82">
        <v>17</v>
      </c>
      <c r="AM21" s="82">
        <v>19</v>
      </c>
      <c r="AN21" s="83">
        <v>11</v>
      </c>
      <c r="AO21" s="82">
        <v>10</v>
      </c>
      <c r="AP21" s="82">
        <v>85</v>
      </c>
      <c r="AQ21" s="82">
        <v>37</v>
      </c>
      <c r="AR21" s="82">
        <v>5</v>
      </c>
      <c r="AS21" s="82">
        <v>3</v>
      </c>
      <c r="AT21" s="82">
        <v>1</v>
      </c>
      <c r="AU21" s="82">
        <v>1</v>
      </c>
      <c r="AV21" s="82">
        <v>-2</v>
      </c>
      <c r="AW21" s="82">
        <v>-1</v>
      </c>
      <c r="AX21" s="82">
        <v>30</v>
      </c>
      <c r="AY21" s="82">
        <v>-1</v>
      </c>
      <c r="AZ21" s="82">
        <v>-3</v>
      </c>
      <c r="BA21" s="82">
        <v>-3</v>
      </c>
      <c r="BB21" s="82">
        <v>-2</v>
      </c>
      <c r="BC21" s="82">
        <v>-5</v>
      </c>
      <c r="BD21" s="82">
        <v>-5</v>
      </c>
      <c r="BE21" s="82">
        <v>25</v>
      </c>
      <c r="BF21" s="82">
        <v>-7</v>
      </c>
      <c r="BG21" s="82">
        <v>-21</v>
      </c>
      <c r="BH21" s="82">
        <v>-15</v>
      </c>
      <c r="BI21" s="82">
        <v>0</v>
      </c>
      <c r="BJ21" s="82">
        <v>0</v>
      </c>
      <c r="BK21" s="82">
        <v>-4</v>
      </c>
      <c r="BL21" s="82">
        <v>-9</v>
      </c>
      <c r="BM21" s="82">
        <v>-13</v>
      </c>
      <c r="BN21" s="82">
        <v>8</v>
      </c>
      <c r="BO21" s="82">
        <v>22</v>
      </c>
      <c r="BP21" s="82">
        <v>31</v>
      </c>
      <c r="BQ21" s="82">
        <v>29</v>
      </c>
      <c r="BR21" s="82">
        <v>26</v>
      </c>
      <c r="BS21" s="82">
        <v>-11</v>
      </c>
      <c r="BT21" s="82">
        <v>-11</v>
      </c>
      <c r="BU21" s="82">
        <v>-6</v>
      </c>
      <c r="BV21" s="82" t="s">
        <v>6</v>
      </c>
      <c r="BW21" s="82">
        <v>26</v>
      </c>
    </row>
    <row r="22" spans="15:75" s="82" customFormat="1" x14ac:dyDescent="0.25">
      <c r="T22" s="82" t="s">
        <v>7</v>
      </c>
      <c r="U22" s="82">
        <v>0</v>
      </c>
      <c r="V22" s="82">
        <v>6</v>
      </c>
      <c r="W22" s="82">
        <v>-5</v>
      </c>
      <c r="X22" s="82">
        <v>-11</v>
      </c>
      <c r="Y22" s="82">
        <v>-21.5</v>
      </c>
      <c r="Z22" s="82">
        <v>-18</v>
      </c>
      <c r="AA22" s="82">
        <v>57</v>
      </c>
      <c r="AB22" s="82">
        <v>10</v>
      </c>
      <c r="AC22" s="82">
        <v>-22</v>
      </c>
      <c r="AD22" s="82">
        <v>-41</v>
      </c>
      <c r="AE22" s="82">
        <v>-25</v>
      </c>
      <c r="AF22" s="82">
        <v>-5</v>
      </c>
      <c r="AG22" s="82">
        <v>0</v>
      </c>
      <c r="AH22" s="82">
        <v>-1</v>
      </c>
      <c r="AI22" s="82">
        <v>-2</v>
      </c>
      <c r="AJ22" s="82">
        <v>-1</v>
      </c>
      <c r="AK22" s="82">
        <v>19</v>
      </c>
      <c r="AL22" s="82">
        <v>6</v>
      </c>
      <c r="AM22" s="82">
        <v>7</v>
      </c>
      <c r="AN22" s="83">
        <v>0</v>
      </c>
      <c r="AO22" s="82">
        <v>2</v>
      </c>
      <c r="AP22" s="82">
        <v>58</v>
      </c>
      <c r="AQ22" s="82">
        <v>11</v>
      </c>
      <c r="AR22" s="82">
        <v>-17</v>
      </c>
      <c r="AS22" s="82">
        <v>-18</v>
      </c>
      <c r="AT22" s="82">
        <v>-20</v>
      </c>
      <c r="AU22" s="82">
        <v>-20</v>
      </c>
      <c r="AV22" s="82">
        <v>-23</v>
      </c>
      <c r="AW22" s="82">
        <v>-22</v>
      </c>
      <c r="AX22" s="82">
        <v>7</v>
      </c>
      <c r="AY22" s="82">
        <v>-22</v>
      </c>
      <c r="AZ22" s="82">
        <v>-23</v>
      </c>
      <c r="BA22" s="82">
        <v>-23</v>
      </c>
      <c r="BB22" s="82">
        <v>-22</v>
      </c>
      <c r="BC22" s="82">
        <v>-24</v>
      </c>
      <c r="BD22" s="82">
        <v>-24</v>
      </c>
      <c r="BE22" s="82">
        <v>2</v>
      </c>
      <c r="BF22" s="82">
        <v>-27</v>
      </c>
      <c r="BG22" s="82">
        <v>-35</v>
      </c>
      <c r="BH22" s="82">
        <v>-24</v>
      </c>
      <c r="BI22" s="82">
        <v>-1</v>
      </c>
      <c r="BJ22" s="82">
        <v>2</v>
      </c>
      <c r="BK22" s="82">
        <v>0</v>
      </c>
      <c r="BL22" s="82">
        <v>-3</v>
      </c>
      <c r="BM22" s="82">
        <v>-7</v>
      </c>
      <c r="BN22" s="82">
        <v>7</v>
      </c>
      <c r="BO22" s="82">
        <v>12</v>
      </c>
      <c r="BP22" s="82">
        <v>18</v>
      </c>
      <c r="BQ22" s="82">
        <v>17</v>
      </c>
      <c r="BR22" s="82">
        <v>14</v>
      </c>
      <c r="BS22" s="82">
        <v>-30</v>
      </c>
      <c r="BT22" s="82">
        <v>-23</v>
      </c>
      <c r="BU22" s="82">
        <v>-19</v>
      </c>
      <c r="BV22" s="82" t="s">
        <v>7</v>
      </c>
      <c r="BW22" s="82">
        <v>27</v>
      </c>
    </row>
    <row r="23" spans="15:75" s="82" customFormat="1" x14ac:dyDescent="0.25">
      <c r="U23" s="82" t="s">
        <v>8</v>
      </c>
      <c r="V23" s="82">
        <v>4</v>
      </c>
      <c r="W23" s="82">
        <v>-9</v>
      </c>
      <c r="X23" s="82">
        <v>-15</v>
      </c>
      <c r="Y23" s="82">
        <v>-23.5</v>
      </c>
      <c r="Z23" s="82">
        <v>-19</v>
      </c>
      <c r="AA23" s="82">
        <v>47</v>
      </c>
      <c r="AB23" s="82">
        <v>-1</v>
      </c>
      <c r="AC23" s="82">
        <v>-31</v>
      </c>
      <c r="AD23" s="82">
        <v>-49</v>
      </c>
      <c r="AE23" s="82">
        <v>-30</v>
      </c>
      <c r="AF23" s="82">
        <v>-7</v>
      </c>
      <c r="AG23" s="82">
        <v>1</v>
      </c>
      <c r="AH23" s="82">
        <v>0</v>
      </c>
      <c r="AI23" s="82">
        <v>-1</v>
      </c>
      <c r="AJ23" s="82">
        <v>0</v>
      </c>
      <c r="AK23" s="82">
        <v>15</v>
      </c>
      <c r="AL23" s="82">
        <v>2</v>
      </c>
      <c r="AM23" s="82">
        <v>2</v>
      </c>
      <c r="AN23" s="83">
        <v>-4</v>
      </c>
      <c r="AO23" s="82">
        <v>-1</v>
      </c>
      <c r="AP23" s="82">
        <v>48</v>
      </c>
      <c r="AQ23" s="82">
        <v>0</v>
      </c>
      <c r="AR23" s="82">
        <v>-27</v>
      </c>
      <c r="AS23" s="82">
        <v>-28</v>
      </c>
      <c r="AT23" s="82">
        <v>-30</v>
      </c>
      <c r="AU23" s="82">
        <v>-30</v>
      </c>
      <c r="AV23" s="82">
        <v>-32</v>
      </c>
      <c r="AW23" s="82">
        <v>-31</v>
      </c>
      <c r="AX23" s="82">
        <v>-3</v>
      </c>
      <c r="AY23" s="82">
        <v>-31</v>
      </c>
      <c r="AZ23" s="82">
        <v>-32</v>
      </c>
      <c r="BA23" s="82">
        <v>-32</v>
      </c>
      <c r="BB23" s="82">
        <v>-31</v>
      </c>
      <c r="BC23" s="82">
        <v>-34</v>
      </c>
      <c r="BD23" s="82">
        <v>-34</v>
      </c>
      <c r="BE23" s="82">
        <v>-7</v>
      </c>
      <c r="BF23" s="82">
        <v>-36</v>
      </c>
      <c r="BG23" s="82">
        <v>-42</v>
      </c>
      <c r="BH23" s="82">
        <v>-29</v>
      </c>
      <c r="BI23" s="82">
        <v>-3</v>
      </c>
      <c r="BJ23" s="82">
        <v>2</v>
      </c>
      <c r="BK23" s="82">
        <v>1</v>
      </c>
      <c r="BL23" s="82">
        <v>-2</v>
      </c>
      <c r="BM23" s="82">
        <v>-5</v>
      </c>
      <c r="BN23" s="82">
        <v>7</v>
      </c>
      <c r="BO23" s="82">
        <v>8</v>
      </c>
      <c r="BP23" s="82">
        <v>13</v>
      </c>
      <c r="BQ23" s="82">
        <v>13</v>
      </c>
      <c r="BR23" s="82">
        <v>10</v>
      </c>
      <c r="BS23" s="82">
        <v>-39</v>
      </c>
      <c r="BT23" s="82">
        <v>-29</v>
      </c>
      <c r="BU23" s="82">
        <v>-25</v>
      </c>
      <c r="BV23" s="82" t="s">
        <v>8</v>
      </c>
      <c r="BW23" s="82">
        <v>28</v>
      </c>
    </row>
    <row r="24" spans="15:75" x14ac:dyDescent="0.25">
      <c r="V24" s="6" t="s">
        <v>32</v>
      </c>
      <c r="W24" s="6">
        <v>1</v>
      </c>
      <c r="X24" s="6">
        <v>1</v>
      </c>
      <c r="Y24" s="6">
        <v>-11.5</v>
      </c>
      <c r="Z24" s="6">
        <v>-3</v>
      </c>
      <c r="AA24" s="6">
        <v>27</v>
      </c>
      <c r="AB24" s="6">
        <v>-9</v>
      </c>
      <c r="AC24" s="6">
        <v>-22</v>
      </c>
      <c r="AD24" s="6">
        <v>-23</v>
      </c>
      <c r="AE24" s="6">
        <v>3</v>
      </c>
      <c r="AF24" s="6">
        <v>19</v>
      </c>
      <c r="AG24" s="6">
        <v>8</v>
      </c>
      <c r="AH24" s="6">
        <v>7</v>
      </c>
      <c r="AI24" s="6">
        <v>-2</v>
      </c>
      <c r="AJ24" s="6">
        <v>-14</v>
      </c>
      <c r="AK24" s="6">
        <v>2</v>
      </c>
      <c r="AL24" s="6">
        <v>6</v>
      </c>
      <c r="AM24" s="6">
        <v>10</v>
      </c>
      <c r="AN24" s="82">
        <v>7</v>
      </c>
      <c r="AO24" s="6">
        <v>7</v>
      </c>
      <c r="AP24" s="6">
        <v>28</v>
      </c>
      <c r="AQ24" s="6">
        <v>-9</v>
      </c>
      <c r="AR24" s="6">
        <v>-21</v>
      </c>
      <c r="AS24" s="6">
        <v>-21</v>
      </c>
      <c r="AT24" s="6">
        <v>-22</v>
      </c>
      <c r="AU24" s="6">
        <v>-22</v>
      </c>
      <c r="AV24" s="6">
        <v>-23</v>
      </c>
      <c r="AW24" s="6">
        <v>-22</v>
      </c>
      <c r="AX24" s="6">
        <v>-10</v>
      </c>
      <c r="AY24" s="6">
        <v>-22</v>
      </c>
      <c r="AZ24" s="6">
        <v>-23</v>
      </c>
      <c r="BA24" s="6">
        <v>-22</v>
      </c>
      <c r="BB24" s="6">
        <v>-22</v>
      </c>
      <c r="BC24" s="6">
        <v>-23</v>
      </c>
      <c r="BD24" s="6">
        <v>-23</v>
      </c>
      <c r="BE24" s="6">
        <v>-12</v>
      </c>
      <c r="BF24" s="6">
        <v>-24</v>
      </c>
      <c r="BG24" s="6">
        <v>-17</v>
      </c>
      <c r="BH24" s="6">
        <v>2</v>
      </c>
      <c r="BI24" s="6">
        <v>22</v>
      </c>
      <c r="BJ24" s="6">
        <v>18</v>
      </c>
      <c r="BK24" s="6">
        <v>10</v>
      </c>
      <c r="BL24" s="6">
        <v>0</v>
      </c>
      <c r="BM24" s="6">
        <v>-12</v>
      </c>
      <c r="BN24" s="6">
        <v>-9</v>
      </c>
      <c r="BO24" s="6">
        <v>8</v>
      </c>
      <c r="BP24" s="6">
        <v>15</v>
      </c>
      <c r="BQ24" s="6">
        <v>15</v>
      </c>
      <c r="BR24" s="6">
        <v>15</v>
      </c>
      <c r="BS24" s="6">
        <v>-24</v>
      </c>
      <c r="BT24" s="6">
        <v>-7</v>
      </c>
      <c r="BU24" s="6">
        <v>-9</v>
      </c>
      <c r="BV24" s="6" t="s">
        <v>32</v>
      </c>
      <c r="BW24" s="6">
        <v>29</v>
      </c>
    </row>
    <row r="25" spans="15:75" x14ac:dyDescent="0.25">
      <c r="W25" s="6" t="s">
        <v>46</v>
      </c>
      <c r="X25" s="6">
        <v>0</v>
      </c>
      <c r="Y25" s="6">
        <v>-15.5</v>
      </c>
      <c r="Z25" s="6">
        <v>-6</v>
      </c>
      <c r="AA25" s="6">
        <v>14</v>
      </c>
      <c r="AB25" s="6">
        <v>-21</v>
      </c>
      <c r="AC25" s="6">
        <v>-31</v>
      </c>
      <c r="AD25" s="6">
        <v>-29</v>
      </c>
      <c r="AE25" s="6">
        <v>-1</v>
      </c>
      <c r="AF25" s="6">
        <v>12</v>
      </c>
      <c r="AG25" s="6">
        <v>-4</v>
      </c>
      <c r="AH25" s="6">
        <v>-5</v>
      </c>
      <c r="AI25" s="6">
        <v>-17</v>
      </c>
      <c r="AJ25" s="6">
        <v>-33</v>
      </c>
      <c r="AK25" s="6">
        <v>-4</v>
      </c>
      <c r="AL25" s="6">
        <v>1</v>
      </c>
      <c r="AM25" s="6">
        <v>3</v>
      </c>
      <c r="AN25" s="82">
        <v>1</v>
      </c>
      <c r="AO25" s="6">
        <v>-1</v>
      </c>
      <c r="AP25" s="6">
        <v>15</v>
      </c>
      <c r="AQ25" s="6">
        <v>-23</v>
      </c>
      <c r="AR25" s="6">
        <v>-31</v>
      </c>
      <c r="AS25" s="6">
        <v>-31</v>
      </c>
      <c r="AT25" s="6">
        <v>-31</v>
      </c>
      <c r="AU25" s="6">
        <v>-31</v>
      </c>
      <c r="AV25" s="6">
        <v>-32</v>
      </c>
      <c r="AW25" s="6">
        <v>-31</v>
      </c>
      <c r="AX25" s="6">
        <v>-21</v>
      </c>
      <c r="AY25" s="6">
        <v>-31</v>
      </c>
      <c r="AZ25" s="6">
        <v>-31</v>
      </c>
      <c r="BA25" s="6">
        <v>-31</v>
      </c>
      <c r="BB25" s="6">
        <v>-30</v>
      </c>
      <c r="BC25" s="6">
        <v>-31</v>
      </c>
      <c r="BD25" s="6">
        <v>-30</v>
      </c>
      <c r="BE25" s="6">
        <v>-21</v>
      </c>
      <c r="BF25" s="6">
        <v>-31</v>
      </c>
      <c r="BG25" s="6">
        <v>-24</v>
      </c>
      <c r="BH25" s="6">
        <v>-3</v>
      </c>
      <c r="BI25" s="6">
        <v>15</v>
      </c>
      <c r="BJ25" s="6">
        <v>8</v>
      </c>
      <c r="BK25" s="6">
        <v>-1</v>
      </c>
      <c r="BL25" s="6">
        <v>-13</v>
      </c>
      <c r="BM25" s="6">
        <v>-29</v>
      </c>
      <c r="BN25" s="6">
        <v>-16</v>
      </c>
      <c r="BO25" s="6">
        <v>1</v>
      </c>
      <c r="BP25" s="6">
        <v>6</v>
      </c>
      <c r="BQ25" s="6">
        <v>5</v>
      </c>
      <c r="BR25" s="6">
        <v>4</v>
      </c>
      <c r="BS25" s="6">
        <v>-30</v>
      </c>
      <c r="BT25" s="6">
        <v>-15</v>
      </c>
      <c r="BU25" s="6">
        <v>-20</v>
      </c>
      <c r="BV25" s="6" t="s">
        <v>46</v>
      </c>
      <c r="BW25" s="6">
        <v>30</v>
      </c>
    </row>
    <row r="26" spans="15:75" x14ac:dyDescent="0.25">
      <c r="X26" s="6" t="s">
        <v>33</v>
      </c>
      <c r="Y26" s="6">
        <v>-15.5</v>
      </c>
      <c r="Z26" s="6">
        <v>-6</v>
      </c>
      <c r="AA26" s="6">
        <v>13</v>
      </c>
      <c r="AB26" s="6">
        <v>-27</v>
      </c>
      <c r="AC26" s="6">
        <v>-40</v>
      </c>
      <c r="AD26" s="6">
        <v>-40</v>
      </c>
      <c r="AE26" s="6">
        <v>-8</v>
      </c>
      <c r="AF26" s="6">
        <v>7</v>
      </c>
      <c r="AG26" s="6">
        <v>-10</v>
      </c>
      <c r="AH26" s="6">
        <v>-11</v>
      </c>
      <c r="AI26" s="6">
        <v>-25</v>
      </c>
      <c r="AJ26" s="6">
        <v>-42</v>
      </c>
      <c r="AK26" s="6">
        <v>-5</v>
      </c>
      <c r="AL26" s="6">
        <v>1</v>
      </c>
      <c r="AM26" s="6">
        <v>3</v>
      </c>
      <c r="AN26" s="82">
        <v>1</v>
      </c>
      <c r="AO26" s="6">
        <v>-1</v>
      </c>
      <c r="AP26" s="6">
        <v>14</v>
      </c>
      <c r="AQ26" s="6">
        <v>-30</v>
      </c>
      <c r="AR26" s="6">
        <v>-41</v>
      </c>
      <c r="AS26" s="6">
        <v>-41</v>
      </c>
      <c r="AT26" s="6">
        <v>-41</v>
      </c>
      <c r="AU26" s="6">
        <v>-40</v>
      </c>
      <c r="AV26" s="6">
        <v>-41</v>
      </c>
      <c r="AW26" s="6">
        <v>-40</v>
      </c>
      <c r="AX26" s="6">
        <v>-27</v>
      </c>
      <c r="AY26" s="6">
        <v>-40</v>
      </c>
      <c r="AZ26" s="6">
        <v>-40</v>
      </c>
      <c r="BA26" s="6">
        <v>-40</v>
      </c>
      <c r="BB26" s="6">
        <v>-39</v>
      </c>
      <c r="BC26" s="6">
        <v>-40</v>
      </c>
      <c r="BD26" s="6">
        <v>-39</v>
      </c>
      <c r="BE26" s="6">
        <v>-27</v>
      </c>
      <c r="BF26" s="6">
        <v>-40</v>
      </c>
      <c r="BG26" s="6">
        <v>-34</v>
      </c>
      <c r="BH26" s="6">
        <v>-10</v>
      </c>
      <c r="BI26" s="6">
        <v>11</v>
      </c>
      <c r="BJ26" s="6">
        <v>3</v>
      </c>
      <c r="BK26" s="6">
        <v>-7</v>
      </c>
      <c r="BL26" s="6">
        <v>-21</v>
      </c>
      <c r="BM26" s="6">
        <v>-38</v>
      </c>
      <c r="BN26" s="6">
        <v>-19</v>
      </c>
      <c r="BO26" s="6">
        <v>1</v>
      </c>
      <c r="BP26" s="6">
        <v>6</v>
      </c>
      <c r="BQ26" s="6">
        <v>5</v>
      </c>
      <c r="BR26" s="6">
        <v>4</v>
      </c>
      <c r="BS26" s="6">
        <v>-39</v>
      </c>
      <c r="BT26" s="6">
        <v>-25</v>
      </c>
      <c r="BU26" s="6">
        <v>-29</v>
      </c>
      <c r="BV26" s="6" t="s">
        <v>33</v>
      </c>
      <c r="BW26" s="6">
        <v>31</v>
      </c>
    </row>
    <row r="27" spans="15:75" x14ac:dyDescent="0.25">
      <c r="Y27" s="6" t="s">
        <v>34</v>
      </c>
      <c r="Z27" s="6">
        <v>-12.5</v>
      </c>
      <c r="AA27" s="6">
        <v>-19.5</v>
      </c>
      <c r="AB27" s="6">
        <v>-59.5</v>
      </c>
      <c r="AC27" s="6">
        <v>-72.5</v>
      </c>
      <c r="AD27" s="6">
        <v>-72.5</v>
      </c>
      <c r="AE27" s="6">
        <v>-36.5</v>
      </c>
      <c r="AF27" s="6">
        <v>-13.5</v>
      </c>
      <c r="AG27" s="6">
        <v>-18.5</v>
      </c>
      <c r="AH27" s="6">
        <v>-18.5</v>
      </c>
      <c r="AI27" s="6">
        <v>-29.5</v>
      </c>
      <c r="AJ27" s="6">
        <v>-43.5</v>
      </c>
      <c r="AK27" s="6">
        <v>-17.5</v>
      </c>
      <c r="AL27" s="6">
        <v>-14.5</v>
      </c>
      <c r="AM27" s="6">
        <v>-13.5</v>
      </c>
      <c r="AN27" s="82">
        <v>-12.5</v>
      </c>
      <c r="AO27" s="6">
        <v>-10.5</v>
      </c>
      <c r="AP27" s="6">
        <v>-19.5</v>
      </c>
      <c r="AQ27" s="6">
        <v>-63.5</v>
      </c>
      <c r="AR27" s="6">
        <v>-73.5</v>
      </c>
      <c r="AS27" s="6">
        <v>-73.5</v>
      </c>
      <c r="AT27" s="6">
        <v>-72.5</v>
      </c>
      <c r="AU27" s="6">
        <v>-101.5</v>
      </c>
      <c r="AV27" s="6">
        <v>-73.5</v>
      </c>
      <c r="AW27" s="6">
        <v>-72.5</v>
      </c>
      <c r="AX27" s="6">
        <v>-58.5</v>
      </c>
      <c r="AY27" s="6">
        <v>-72.5</v>
      </c>
      <c r="AZ27" s="6">
        <v>-72.5</v>
      </c>
      <c r="BA27" s="6">
        <v>-71.5</v>
      </c>
      <c r="BB27" s="6">
        <v>-71.5</v>
      </c>
      <c r="BC27" s="6">
        <v>-71.5</v>
      </c>
      <c r="BD27" s="6">
        <v>-71.5</v>
      </c>
      <c r="BE27" s="6">
        <v>-58.5</v>
      </c>
      <c r="BF27" s="6">
        <v>-71.5</v>
      </c>
      <c r="BG27" s="6">
        <v>-65.5</v>
      </c>
      <c r="BH27" s="6">
        <v>-37.5</v>
      </c>
      <c r="BI27" s="6">
        <v>-7.5</v>
      </c>
      <c r="BJ27" s="6">
        <v>-7.5</v>
      </c>
      <c r="BK27" s="6">
        <v>-14.5</v>
      </c>
      <c r="BL27" s="6">
        <v>-24.5</v>
      </c>
      <c r="BM27" s="6">
        <v>-37.5</v>
      </c>
      <c r="BN27" s="6">
        <v>-21.5</v>
      </c>
      <c r="BO27" s="6">
        <v>-11.5</v>
      </c>
      <c r="BP27" s="6">
        <v>-9.5</v>
      </c>
      <c r="BQ27" s="6">
        <v>-7.5</v>
      </c>
      <c r="BR27" s="6">
        <v>-7.5</v>
      </c>
      <c r="BS27" s="6">
        <v>-72.5</v>
      </c>
      <c r="BT27" s="6">
        <v>-52.5</v>
      </c>
      <c r="BU27" s="6">
        <v>-56.5</v>
      </c>
      <c r="BV27" s="6" t="s">
        <v>34</v>
      </c>
      <c r="BW27" s="6">
        <v>32</v>
      </c>
    </row>
    <row r="28" spans="15:75" x14ac:dyDescent="0.25">
      <c r="Z28" s="6" t="s">
        <v>29</v>
      </c>
      <c r="AA28" s="6">
        <v>-12</v>
      </c>
      <c r="AB28" s="6">
        <v>-61</v>
      </c>
      <c r="AC28" s="6">
        <v>-80</v>
      </c>
      <c r="AD28" s="6">
        <v>-85</v>
      </c>
      <c r="AE28" s="6">
        <v>-44</v>
      </c>
      <c r="AF28" s="6">
        <v>-16</v>
      </c>
      <c r="AG28" s="6">
        <v>-15</v>
      </c>
      <c r="AH28" s="6">
        <v>-14</v>
      </c>
      <c r="AI28" s="6">
        <v>-24</v>
      </c>
      <c r="AJ28" s="6">
        <v>-36</v>
      </c>
      <c r="AK28" s="6">
        <v>-8</v>
      </c>
      <c r="AL28" s="6">
        <v>-4</v>
      </c>
      <c r="AM28" s="6">
        <v>-3</v>
      </c>
      <c r="AN28" s="82">
        <v>-1</v>
      </c>
      <c r="AO28" s="6">
        <v>3</v>
      </c>
      <c r="AP28" s="6">
        <v>-12</v>
      </c>
      <c r="AQ28" s="6">
        <v>-66</v>
      </c>
      <c r="AR28" s="6">
        <v>-81</v>
      </c>
      <c r="AS28" s="6">
        <v>-81</v>
      </c>
      <c r="AT28" s="6">
        <v>-81</v>
      </c>
      <c r="AU28" s="6">
        <v>-80</v>
      </c>
      <c r="AV28" s="6">
        <v>-81</v>
      </c>
      <c r="AW28" s="6">
        <v>-80</v>
      </c>
      <c r="AX28" s="6">
        <v>-60</v>
      </c>
      <c r="AY28" s="6">
        <v>-80</v>
      </c>
      <c r="AZ28" s="6">
        <v>-80</v>
      </c>
      <c r="BA28" s="6">
        <v>-80</v>
      </c>
      <c r="BB28" s="6">
        <v>-79</v>
      </c>
      <c r="BC28" s="6">
        <v>-79</v>
      </c>
      <c r="BD28" s="6">
        <v>-79</v>
      </c>
      <c r="BE28" s="6">
        <v>-59</v>
      </c>
      <c r="BF28" s="6">
        <v>-80</v>
      </c>
      <c r="BG28" s="6">
        <v>-75</v>
      </c>
      <c r="BH28" s="6">
        <v>-45</v>
      </c>
      <c r="BI28" s="6">
        <v>-9</v>
      </c>
      <c r="BJ28" s="6">
        <v>-6</v>
      </c>
      <c r="BK28" s="6">
        <v>-11</v>
      </c>
      <c r="BL28" s="6">
        <v>-19</v>
      </c>
      <c r="BM28" s="6">
        <v>-31</v>
      </c>
      <c r="BN28" s="6">
        <v>-11</v>
      </c>
      <c r="BO28" s="6">
        <v>0</v>
      </c>
      <c r="BP28" s="6">
        <v>3</v>
      </c>
      <c r="BQ28" s="6">
        <v>6</v>
      </c>
      <c r="BR28" s="6">
        <v>7</v>
      </c>
      <c r="BS28" s="6">
        <v>-82</v>
      </c>
      <c r="BT28" s="6">
        <v>-60</v>
      </c>
      <c r="BU28" s="6">
        <v>-62</v>
      </c>
      <c r="BV28" s="6" t="s">
        <v>29</v>
      </c>
      <c r="BW28" s="6">
        <v>33</v>
      </c>
    </row>
    <row r="29" spans="15:75" x14ac:dyDescent="0.25">
      <c r="AA29" s="6" t="s">
        <v>96</v>
      </c>
      <c r="AB29" s="6">
        <v>10</v>
      </c>
      <c r="AC29" s="6">
        <v>56</v>
      </c>
      <c r="AD29" s="6">
        <v>95</v>
      </c>
      <c r="AE29" s="6">
        <v>130</v>
      </c>
      <c r="AF29" s="6">
        <v>125</v>
      </c>
      <c r="AG29" s="6">
        <v>67</v>
      </c>
      <c r="AH29" s="6">
        <v>62</v>
      </c>
      <c r="AI29" s="6">
        <v>33</v>
      </c>
      <c r="AJ29" s="6">
        <v>-9</v>
      </c>
      <c r="AK29" s="6">
        <v>7</v>
      </c>
      <c r="AL29" s="6">
        <v>1</v>
      </c>
      <c r="AM29" s="6">
        <v>-4</v>
      </c>
      <c r="AN29" s="82">
        <v>-7</v>
      </c>
      <c r="AO29" s="6">
        <v>-24</v>
      </c>
      <c r="AP29" s="6">
        <v>0</v>
      </c>
      <c r="AQ29" s="6">
        <v>9</v>
      </c>
      <c r="AR29" s="6">
        <v>52</v>
      </c>
      <c r="AS29" s="6">
        <v>53</v>
      </c>
      <c r="AT29" s="6">
        <v>55</v>
      </c>
      <c r="AU29" s="6">
        <v>55</v>
      </c>
      <c r="AV29" s="6">
        <v>57</v>
      </c>
      <c r="AW29" s="6">
        <v>56</v>
      </c>
      <c r="AX29" s="6">
        <v>13</v>
      </c>
      <c r="AY29" s="6">
        <v>56</v>
      </c>
      <c r="AZ29" s="6">
        <v>58</v>
      </c>
      <c r="BA29" s="6">
        <v>58</v>
      </c>
      <c r="BB29" s="6">
        <v>57</v>
      </c>
      <c r="BC29" s="6">
        <v>59</v>
      </c>
      <c r="BD29" s="6">
        <v>59</v>
      </c>
      <c r="BE29" s="6">
        <v>16</v>
      </c>
      <c r="BF29" s="6">
        <v>61</v>
      </c>
      <c r="BG29" s="6">
        <v>98</v>
      </c>
      <c r="BH29" s="6">
        <v>125</v>
      </c>
      <c r="BI29" s="6">
        <v>129</v>
      </c>
      <c r="BJ29" s="6">
        <v>98</v>
      </c>
      <c r="BK29" s="6">
        <v>72</v>
      </c>
      <c r="BL29" s="6">
        <v>44</v>
      </c>
      <c r="BM29" s="6">
        <v>9</v>
      </c>
      <c r="BN29" s="6">
        <v>-10</v>
      </c>
      <c r="BO29" s="6">
        <v>-11</v>
      </c>
      <c r="BP29" s="6">
        <v>-14</v>
      </c>
      <c r="BQ29" s="6">
        <v>-23</v>
      </c>
      <c r="BR29" s="6">
        <v>-26</v>
      </c>
      <c r="BS29" s="6">
        <v>72</v>
      </c>
      <c r="BT29" s="6">
        <v>99</v>
      </c>
      <c r="BU29" s="6">
        <v>77</v>
      </c>
      <c r="BV29" s="6" t="s">
        <v>38</v>
      </c>
      <c r="BW29" s="6">
        <v>37</v>
      </c>
    </row>
    <row r="30" spans="15:75" x14ac:dyDescent="0.25">
      <c r="AB30" s="6" t="s">
        <v>41</v>
      </c>
      <c r="AC30" s="6">
        <v>17</v>
      </c>
      <c r="AD30" s="6">
        <v>48</v>
      </c>
      <c r="AE30" s="6">
        <v>76</v>
      </c>
      <c r="AF30" s="6">
        <v>69</v>
      </c>
      <c r="AG30" s="6">
        <v>10</v>
      </c>
      <c r="AH30" s="6">
        <v>5</v>
      </c>
      <c r="AI30" s="6">
        <v>-22</v>
      </c>
      <c r="AJ30" s="6">
        <v>-61</v>
      </c>
      <c r="AK30" s="6">
        <v>-27</v>
      </c>
      <c r="AL30" s="6">
        <v>-33</v>
      </c>
      <c r="AM30" s="6">
        <v>-37</v>
      </c>
      <c r="AN30" s="82">
        <v>-46</v>
      </c>
      <c r="AO30" s="6">
        <v>-66</v>
      </c>
      <c r="AP30" s="6">
        <v>14</v>
      </c>
      <c r="AQ30" s="6">
        <v>0</v>
      </c>
      <c r="AR30" s="6">
        <v>14</v>
      </c>
      <c r="AS30" s="6">
        <v>15</v>
      </c>
      <c r="AT30" s="6">
        <v>16</v>
      </c>
      <c r="AU30" s="6">
        <v>16</v>
      </c>
      <c r="AV30" s="6">
        <v>18</v>
      </c>
      <c r="AW30" s="6">
        <v>17</v>
      </c>
      <c r="AX30" s="6">
        <v>0</v>
      </c>
      <c r="AY30" s="6">
        <v>17</v>
      </c>
      <c r="AZ30" s="6">
        <v>18</v>
      </c>
      <c r="BA30" s="6">
        <v>18</v>
      </c>
      <c r="BB30" s="6">
        <v>18</v>
      </c>
      <c r="BC30" s="6">
        <v>20</v>
      </c>
      <c r="BD30" s="6">
        <v>20</v>
      </c>
      <c r="BE30" s="6">
        <v>1</v>
      </c>
      <c r="BF30" s="6">
        <v>21</v>
      </c>
      <c r="BG30" s="6">
        <v>50</v>
      </c>
      <c r="BH30" s="6">
        <v>73</v>
      </c>
      <c r="BI30" s="6">
        <v>70</v>
      </c>
      <c r="BJ30" s="6">
        <v>39</v>
      </c>
      <c r="BK30" s="6">
        <v>13</v>
      </c>
      <c r="BL30" s="6">
        <v>-16</v>
      </c>
      <c r="BM30" s="6">
        <v>-50</v>
      </c>
      <c r="BN30" s="6">
        <v>-59</v>
      </c>
      <c r="BO30" s="6">
        <v>-45</v>
      </c>
      <c r="BP30" s="6">
        <v>-44</v>
      </c>
      <c r="BQ30" s="6">
        <v>-56</v>
      </c>
      <c r="BR30" s="6">
        <v>-61</v>
      </c>
      <c r="BS30" s="6">
        <v>27</v>
      </c>
      <c r="BT30" s="6">
        <v>48</v>
      </c>
      <c r="BU30" s="6">
        <v>33</v>
      </c>
      <c r="BV30" s="6" t="s">
        <v>41</v>
      </c>
      <c r="BW30" s="6">
        <v>38</v>
      </c>
    </row>
    <row r="31" spans="15:75" x14ac:dyDescent="0.25">
      <c r="AC31" s="6" t="s">
        <v>113</v>
      </c>
      <c r="AD31" s="6">
        <v>9</v>
      </c>
      <c r="AE31" s="6">
        <v>30</v>
      </c>
      <c r="AF31" s="6">
        <v>24</v>
      </c>
      <c r="AG31" s="6">
        <v>-29</v>
      </c>
      <c r="AH31" s="6">
        <v>-34</v>
      </c>
      <c r="AI31" s="6">
        <v>-54</v>
      </c>
      <c r="AJ31" s="6">
        <v>-84</v>
      </c>
      <c r="AK31" s="6">
        <v>-29</v>
      </c>
      <c r="AL31" s="6">
        <v>-35</v>
      </c>
      <c r="AM31" s="6">
        <v>-36</v>
      </c>
      <c r="AN31" s="82">
        <v>-51</v>
      </c>
      <c r="AO31" s="6">
        <v>-68</v>
      </c>
      <c r="AP31" s="6">
        <v>62</v>
      </c>
      <c r="AQ31" s="6">
        <v>20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14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10</v>
      </c>
      <c r="BF31" s="6">
        <v>0</v>
      </c>
      <c r="BG31" s="6">
        <v>11</v>
      </c>
      <c r="BH31" s="6">
        <v>27</v>
      </c>
      <c r="BI31" s="6">
        <v>24</v>
      </c>
      <c r="BJ31" s="6">
        <v>-4</v>
      </c>
      <c r="BK31" s="6">
        <v>-28</v>
      </c>
      <c r="BL31" s="6">
        <v>-53</v>
      </c>
      <c r="BM31" s="6">
        <v>-83</v>
      </c>
      <c r="BN31" s="6">
        <v>-74</v>
      </c>
      <c r="BO31" s="6">
        <v>-43</v>
      </c>
      <c r="BP31" s="6">
        <v>-35</v>
      </c>
      <c r="BQ31" s="6">
        <v>-48</v>
      </c>
      <c r="BR31" s="6">
        <v>-54</v>
      </c>
      <c r="BS31" s="6">
        <v>1</v>
      </c>
      <c r="BT31" s="6">
        <v>11</v>
      </c>
      <c r="BU31" s="6">
        <v>4</v>
      </c>
      <c r="BV31" s="6" t="s">
        <v>113</v>
      </c>
      <c r="BW31" s="6">
        <v>39</v>
      </c>
    </row>
    <row r="32" spans="15:75" x14ac:dyDescent="0.25">
      <c r="AD32" s="6" t="s">
        <v>47</v>
      </c>
      <c r="AE32" s="6">
        <v>4</v>
      </c>
      <c r="AF32" s="6">
        <v>-6</v>
      </c>
      <c r="AG32" s="6">
        <v>-53</v>
      </c>
      <c r="AH32" s="6">
        <v>-59</v>
      </c>
      <c r="AI32" s="6">
        <v>-72</v>
      </c>
      <c r="AJ32" s="6">
        <v>-91</v>
      </c>
      <c r="AK32" s="6">
        <v>-20</v>
      </c>
      <c r="AL32" s="6">
        <v>-26</v>
      </c>
      <c r="AM32" s="6">
        <v>-25</v>
      </c>
      <c r="AN32" s="82">
        <v>-43</v>
      </c>
      <c r="AO32" s="6">
        <v>-60</v>
      </c>
      <c r="AP32" s="6">
        <v>101</v>
      </c>
      <c r="AQ32" s="6">
        <v>52</v>
      </c>
      <c r="AR32" s="6">
        <v>13</v>
      </c>
      <c r="AS32" s="6">
        <v>12</v>
      </c>
      <c r="AT32" s="6">
        <v>10</v>
      </c>
      <c r="AU32" s="6">
        <v>10</v>
      </c>
      <c r="AV32" s="6">
        <v>9</v>
      </c>
      <c r="AW32" s="6">
        <v>9</v>
      </c>
      <c r="AX32" s="6">
        <v>42</v>
      </c>
      <c r="AY32" s="6">
        <v>9</v>
      </c>
      <c r="AZ32" s="6">
        <v>8</v>
      </c>
      <c r="BA32" s="6">
        <v>8</v>
      </c>
      <c r="BB32" s="6">
        <v>9</v>
      </c>
      <c r="BC32" s="6">
        <v>7</v>
      </c>
      <c r="BD32" s="6">
        <v>7</v>
      </c>
      <c r="BE32" s="6">
        <v>36</v>
      </c>
      <c r="BF32" s="6">
        <v>6</v>
      </c>
      <c r="BG32" s="6">
        <v>0</v>
      </c>
      <c r="BH32" s="6">
        <v>3</v>
      </c>
      <c r="BI32" s="6">
        <v>-9</v>
      </c>
      <c r="BJ32" s="6">
        <v>-35</v>
      </c>
      <c r="BK32" s="6">
        <v>-55</v>
      </c>
      <c r="BL32" s="6">
        <v>-76</v>
      </c>
      <c r="BM32" s="6">
        <v>-100</v>
      </c>
      <c r="BN32" s="6">
        <v>-74</v>
      </c>
      <c r="BO32" s="6">
        <v>-31</v>
      </c>
      <c r="BP32" s="6">
        <v>-19</v>
      </c>
      <c r="BQ32" s="6">
        <v>-33</v>
      </c>
      <c r="BR32" s="6">
        <v>-40</v>
      </c>
      <c r="BS32" s="6">
        <v>4</v>
      </c>
      <c r="BT32" s="6">
        <v>-3</v>
      </c>
      <c r="BU32" s="6">
        <v>-3</v>
      </c>
      <c r="BV32" s="6" t="s">
        <v>47</v>
      </c>
      <c r="BW32" s="6">
        <v>40</v>
      </c>
    </row>
    <row r="33" spans="31:75" x14ac:dyDescent="0.25">
      <c r="AE33" s="6" t="s">
        <v>37</v>
      </c>
      <c r="AF33" s="6">
        <v>-6</v>
      </c>
      <c r="AG33" s="6">
        <v>-36</v>
      </c>
      <c r="AH33" s="6">
        <v>-41</v>
      </c>
      <c r="AI33" s="6">
        <v>-46</v>
      </c>
      <c r="AJ33" s="6">
        <v>-53</v>
      </c>
      <c r="AK33" s="6">
        <v>16</v>
      </c>
      <c r="AL33" s="6">
        <v>11</v>
      </c>
      <c r="AM33" s="6">
        <v>15</v>
      </c>
      <c r="AN33" s="82">
        <v>-1</v>
      </c>
      <c r="AO33" s="6">
        <v>-11</v>
      </c>
      <c r="AP33" s="6">
        <v>135</v>
      </c>
      <c r="AQ33" s="6">
        <v>81</v>
      </c>
      <c r="AR33" s="6">
        <v>36</v>
      </c>
      <c r="AS33" s="6">
        <v>34</v>
      </c>
      <c r="AT33" s="6">
        <v>32</v>
      </c>
      <c r="AU33" s="6">
        <v>32</v>
      </c>
      <c r="AV33" s="6">
        <v>29</v>
      </c>
      <c r="AW33" s="6">
        <v>30</v>
      </c>
      <c r="AX33" s="6">
        <v>69</v>
      </c>
      <c r="AY33" s="6">
        <v>30</v>
      </c>
      <c r="AZ33" s="6">
        <v>28</v>
      </c>
      <c r="BA33" s="6">
        <v>27</v>
      </c>
      <c r="BB33" s="6">
        <v>28</v>
      </c>
      <c r="BC33" s="6">
        <v>26</v>
      </c>
      <c r="BD33" s="6">
        <v>25</v>
      </c>
      <c r="BE33" s="6">
        <v>61</v>
      </c>
      <c r="BF33" s="6">
        <v>23</v>
      </c>
      <c r="BG33" s="6">
        <v>4</v>
      </c>
      <c r="BH33" s="6">
        <v>0</v>
      </c>
      <c r="BI33" s="6">
        <v>-8</v>
      </c>
      <c r="BJ33" s="6">
        <v>-26</v>
      </c>
      <c r="BK33" s="6">
        <v>-39</v>
      </c>
      <c r="BL33" s="6">
        <v>-53</v>
      </c>
      <c r="BM33" s="6">
        <v>-67</v>
      </c>
      <c r="BN33" s="6">
        <v>-32</v>
      </c>
      <c r="BO33" s="6">
        <v>11</v>
      </c>
      <c r="BP33" s="6">
        <v>26</v>
      </c>
      <c r="BQ33" s="6">
        <v>17</v>
      </c>
      <c r="BR33" s="6">
        <v>12</v>
      </c>
      <c r="BS33" s="6">
        <v>20</v>
      </c>
      <c r="BT33" s="6">
        <v>4</v>
      </c>
      <c r="BU33" s="6">
        <v>9</v>
      </c>
      <c r="BV33" s="6" t="s">
        <v>37</v>
      </c>
      <c r="BW33" s="6">
        <v>41</v>
      </c>
    </row>
    <row r="34" spans="31:75" x14ac:dyDescent="0.25">
      <c r="AF34" s="6" t="s">
        <v>36</v>
      </c>
      <c r="AG34" s="6">
        <v>-11</v>
      </c>
      <c r="AH34" s="6">
        <v>-14</v>
      </c>
      <c r="AI34" s="6">
        <v>-15</v>
      </c>
      <c r="AJ34" s="6">
        <v>-15</v>
      </c>
      <c r="AK34" s="6">
        <v>37</v>
      </c>
      <c r="AL34" s="6">
        <v>28</v>
      </c>
      <c r="AM34" s="6">
        <v>33</v>
      </c>
      <c r="AN34" s="82">
        <v>20</v>
      </c>
      <c r="AO34" s="6">
        <v>17</v>
      </c>
      <c r="AP34" s="6">
        <v>128</v>
      </c>
      <c r="AQ34" s="6">
        <v>73</v>
      </c>
      <c r="AR34" s="6">
        <v>31</v>
      </c>
      <c r="AS34" s="6">
        <v>29</v>
      </c>
      <c r="AT34" s="6">
        <v>26</v>
      </c>
      <c r="AU34" s="6">
        <v>26</v>
      </c>
      <c r="AV34" s="6">
        <v>23</v>
      </c>
      <c r="AW34" s="6">
        <v>24</v>
      </c>
      <c r="AX34" s="6">
        <v>63</v>
      </c>
      <c r="AY34" s="6">
        <v>24</v>
      </c>
      <c r="AZ34" s="6">
        <v>22</v>
      </c>
      <c r="BA34" s="6">
        <v>22</v>
      </c>
      <c r="BB34" s="6">
        <v>22</v>
      </c>
      <c r="BC34" s="6">
        <v>20</v>
      </c>
      <c r="BD34" s="6">
        <v>19</v>
      </c>
      <c r="BE34" s="6">
        <v>55</v>
      </c>
      <c r="BF34" s="6">
        <v>17</v>
      </c>
      <c r="BG34" s="6">
        <v>-4</v>
      </c>
      <c r="BH34" s="6">
        <v>-5</v>
      </c>
      <c r="BI34" s="6">
        <v>0</v>
      </c>
      <c r="BJ34" s="6">
        <v>-7</v>
      </c>
      <c r="BK34" s="6">
        <v>-14</v>
      </c>
      <c r="BL34" s="6">
        <v>-21</v>
      </c>
      <c r="BM34" s="6">
        <v>-28</v>
      </c>
      <c r="BN34" s="6">
        <v>3</v>
      </c>
      <c r="BO34" s="6">
        <v>32</v>
      </c>
      <c r="BP34" s="6">
        <v>46</v>
      </c>
      <c r="BQ34" s="6">
        <v>42</v>
      </c>
      <c r="BR34" s="6">
        <v>38</v>
      </c>
      <c r="BS34" s="6">
        <v>13</v>
      </c>
      <c r="BT34" s="6">
        <v>2</v>
      </c>
      <c r="BU34" s="6">
        <v>8</v>
      </c>
      <c r="BV34" s="6" t="s">
        <v>36</v>
      </c>
      <c r="BW34" s="6">
        <v>42</v>
      </c>
    </row>
    <row r="35" spans="31:75" x14ac:dyDescent="0.25">
      <c r="AG35" s="6" t="s">
        <v>42</v>
      </c>
      <c r="AH35" s="6">
        <v>0</v>
      </c>
      <c r="AI35" s="6">
        <v>0</v>
      </c>
      <c r="AJ35" s="6">
        <v>4</v>
      </c>
      <c r="AK35" s="6">
        <v>24</v>
      </c>
      <c r="AL35" s="6">
        <v>10</v>
      </c>
      <c r="AM35" s="6">
        <v>11</v>
      </c>
      <c r="AN35" s="82">
        <v>5</v>
      </c>
      <c r="AO35" s="6">
        <v>8</v>
      </c>
      <c r="AP35" s="6">
        <v>69</v>
      </c>
      <c r="AQ35" s="6">
        <v>11</v>
      </c>
      <c r="AR35" s="6">
        <v>-23</v>
      </c>
      <c r="AS35" s="6">
        <v>-25</v>
      </c>
      <c r="AT35" s="6">
        <v>-27</v>
      </c>
      <c r="AU35" s="6">
        <v>-27</v>
      </c>
      <c r="AV35" s="6">
        <v>-30</v>
      </c>
      <c r="AW35" s="6">
        <v>-29</v>
      </c>
      <c r="AX35" s="6">
        <v>6</v>
      </c>
      <c r="AY35" s="6">
        <v>-29</v>
      </c>
      <c r="AZ35" s="6">
        <v>-30</v>
      </c>
      <c r="BA35" s="6">
        <v>-30</v>
      </c>
      <c r="BB35" s="6">
        <v>-29</v>
      </c>
      <c r="BC35" s="6">
        <v>-32</v>
      </c>
      <c r="BD35" s="6">
        <v>-32</v>
      </c>
      <c r="BE35" s="6">
        <v>1</v>
      </c>
      <c r="BF35" s="6">
        <v>-35</v>
      </c>
      <c r="BG35" s="6">
        <v>-47</v>
      </c>
      <c r="BH35" s="6">
        <v>-35</v>
      </c>
      <c r="BI35" s="6">
        <v>-7</v>
      </c>
      <c r="BJ35" s="6">
        <v>0</v>
      </c>
      <c r="BK35" s="6">
        <v>0</v>
      </c>
      <c r="BL35" s="6">
        <v>-2</v>
      </c>
      <c r="BM35" s="6">
        <v>-3</v>
      </c>
      <c r="BN35" s="6">
        <v>14</v>
      </c>
      <c r="BO35" s="6">
        <v>18</v>
      </c>
      <c r="BP35" s="6">
        <v>25</v>
      </c>
      <c r="BQ35" s="6">
        <v>26</v>
      </c>
      <c r="BR35" s="6">
        <v>23</v>
      </c>
      <c r="BS35" s="6">
        <v>-39</v>
      </c>
      <c r="BT35" s="6">
        <v>-31</v>
      </c>
      <c r="BU35" s="6">
        <v>-26</v>
      </c>
      <c r="BV35" s="6" t="s">
        <v>42</v>
      </c>
      <c r="BW35" s="6">
        <v>43</v>
      </c>
    </row>
    <row r="36" spans="31:75" x14ac:dyDescent="0.25">
      <c r="AH36" s="6" t="s">
        <v>40</v>
      </c>
      <c r="AI36" s="6">
        <v>1</v>
      </c>
      <c r="AJ36" s="6">
        <v>6</v>
      </c>
      <c r="AK36" s="6">
        <v>23</v>
      </c>
      <c r="AL36" s="6">
        <v>9</v>
      </c>
      <c r="AM36" s="6">
        <v>10</v>
      </c>
      <c r="AN36" s="82">
        <v>4</v>
      </c>
      <c r="AO36" s="6">
        <v>9</v>
      </c>
      <c r="AP36" s="6">
        <v>64</v>
      </c>
      <c r="AQ36" s="6">
        <v>6</v>
      </c>
      <c r="AR36" s="6">
        <v>-28</v>
      </c>
      <c r="AS36" s="6">
        <v>-30</v>
      </c>
      <c r="AT36" s="6">
        <v>-32</v>
      </c>
      <c r="AU36" s="6">
        <v>-32</v>
      </c>
      <c r="AV36" s="6">
        <v>-35</v>
      </c>
      <c r="AW36" s="6">
        <v>-34</v>
      </c>
      <c r="AX36" s="6">
        <v>2</v>
      </c>
      <c r="AY36" s="6">
        <v>-34</v>
      </c>
      <c r="AZ36" s="6">
        <v>-35</v>
      </c>
      <c r="BA36" s="6">
        <v>-35</v>
      </c>
      <c r="BB36" s="6">
        <v>-34</v>
      </c>
      <c r="BC36" s="6">
        <v>-37</v>
      </c>
      <c r="BD36" s="6">
        <v>-37</v>
      </c>
      <c r="BE36" s="6">
        <v>-4</v>
      </c>
      <c r="BF36" s="6">
        <v>-40</v>
      </c>
      <c r="BG36" s="6">
        <v>-52</v>
      </c>
      <c r="BH36" s="6">
        <v>-39</v>
      </c>
      <c r="BI36" s="6">
        <v>-10</v>
      </c>
      <c r="BJ36" s="6">
        <v>-1</v>
      </c>
      <c r="BK36" s="6">
        <v>0</v>
      </c>
      <c r="BL36" s="6">
        <v>-1</v>
      </c>
      <c r="BM36" s="6">
        <v>-1</v>
      </c>
      <c r="BN36" s="6">
        <v>15</v>
      </c>
      <c r="BO36" s="6">
        <v>18</v>
      </c>
      <c r="BP36" s="6">
        <v>24</v>
      </c>
      <c r="BQ36" s="6">
        <v>25</v>
      </c>
      <c r="BR36" s="6">
        <v>23</v>
      </c>
      <c r="BS36" s="6">
        <v>-45</v>
      </c>
      <c r="BT36" s="6">
        <v>-36</v>
      </c>
      <c r="BU36" s="6">
        <v>-30</v>
      </c>
      <c r="BV36" s="6" t="s">
        <v>40</v>
      </c>
      <c r="BW36" s="6">
        <v>44</v>
      </c>
    </row>
    <row r="37" spans="31:75" x14ac:dyDescent="0.25">
      <c r="AI37" s="6" t="s">
        <v>39</v>
      </c>
      <c r="AJ37" s="6">
        <v>2</v>
      </c>
      <c r="AK37" s="6">
        <v>10</v>
      </c>
      <c r="AL37" s="6">
        <v>-6</v>
      </c>
      <c r="AM37" s="6">
        <v>-8</v>
      </c>
      <c r="AN37" s="82">
        <v>-13</v>
      </c>
      <c r="AO37" s="6">
        <v>-8</v>
      </c>
      <c r="AP37" s="6">
        <v>34</v>
      </c>
      <c r="AQ37" s="6">
        <v>-21</v>
      </c>
      <c r="AR37" s="6">
        <v>-50</v>
      </c>
      <c r="AS37" s="6">
        <v>-52</v>
      </c>
      <c r="AT37" s="6">
        <v>-53</v>
      </c>
      <c r="AU37" s="6">
        <v>-53</v>
      </c>
      <c r="AV37" s="6">
        <v>-56</v>
      </c>
      <c r="AW37" s="6">
        <v>-54</v>
      </c>
      <c r="AX37" s="6">
        <v>-24</v>
      </c>
      <c r="AY37" s="6">
        <v>-54</v>
      </c>
      <c r="AZ37" s="6">
        <v>-56</v>
      </c>
      <c r="BA37" s="6">
        <v>-55</v>
      </c>
      <c r="BB37" s="6">
        <v>-54</v>
      </c>
      <c r="BC37" s="6">
        <v>-57</v>
      </c>
      <c r="BD37" s="6">
        <v>-56</v>
      </c>
      <c r="BE37" s="6">
        <v>-28</v>
      </c>
      <c r="BF37" s="6">
        <v>-59</v>
      </c>
      <c r="BG37" s="6">
        <v>-63</v>
      </c>
      <c r="BH37" s="6">
        <v>-45</v>
      </c>
      <c r="BI37" s="6">
        <v>-9</v>
      </c>
      <c r="BJ37" s="6">
        <v>1</v>
      </c>
      <c r="BK37" s="6">
        <v>2</v>
      </c>
      <c r="BL37" s="6">
        <v>1</v>
      </c>
      <c r="BM37" s="6">
        <v>-2</v>
      </c>
      <c r="BN37" s="6">
        <v>7</v>
      </c>
      <c r="BO37" s="6">
        <v>2</v>
      </c>
      <c r="BP37" s="6">
        <v>5</v>
      </c>
      <c r="BQ37" s="6">
        <v>6</v>
      </c>
      <c r="BR37" s="6">
        <v>3</v>
      </c>
      <c r="BS37" s="6">
        <v>-63</v>
      </c>
      <c r="BT37" s="6">
        <v>-46</v>
      </c>
      <c r="BU37" s="6">
        <v>-42</v>
      </c>
      <c r="BV37" s="6" t="s">
        <v>39</v>
      </c>
      <c r="BW37" s="6">
        <v>45</v>
      </c>
    </row>
    <row r="38" spans="31:75" x14ac:dyDescent="0.25">
      <c r="AJ38" s="6" t="s">
        <v>52</v>
      </c>
      <c r="AK38" s="6">
        <v>-7</v>
      </c>
      <c r="AL38" s="6">
        <v>-26</v>
      </c>
      <c r="AM38" s="6">
        <v>-31</v>
      </c>
      <c r="AN38" s="82">
        <v>-34</v>
      </c>
      <c r="AO38" s="6">
        <v>-28</v>
      </c>
      <c r="AP38" s="6">
        <v>-9</v>
      </c>
      <c r="AQ38" s="6">
        <v>-62</v>
      </c>
      <c r="AR38" s="6">
        <v>-82</v>
      </c>
      <c r="AS38" s="6">
        <v>-83</v>
      </c>
      <c r="AT38" s="6">
        <v>-83</v>
      </c>
      <c r="AU38" s="6">
        <v>-83</v>
      </c>
      <c r="AV38" s="6">
        <v>-86</v>
      </c>
      <c r="AW38" s="6">
        <v>-84</v>
      </c>
      <c r="AX38" s="6">
        <v>-61</v>
      </c>
      <c r="AY38" s="6">
        <v>-84</v>
      </c>
      <c r="AZ38" s="6">
        <v>-85</v>
      </c>
      <c r="BA38" s="6">
        <v>-84</v>
      </c>
      <c r="BB38" s="6">
        <v>-83</v>
      </c>
      <c r="BC38" s="6">
        <v>-85</v>
      </c>
      <c r="BD38" s="6">
        <v>-85</v>
      </c>
      <c r="BE38" s="6">
        <v>-62</v>
      </c>
      <c r="BF38" s="6">
        <v>-87</v>
      </c>
      <c r="BG38" s="6">
        <v>-80</v>
      </c>
      <c r="BH38" s="6">
        <v>-52</v>
      </c>
      <c r="BI38" s="6">
        <v>-6</v>
      </c>
      <c r="BJ38" s="6">
        <v>6</v>
      </c>
      <c r="BK38" s="6">
        <v>8</v>
      </c>
      <c r="BL38" s="6">
        <v>6</v>
      </c>
      <c r="BM38" s="6">
        <v>2</v>
      </c>
      <c r="BN38" s="6">
        <v>0</v>
      </c>
      <c r="BO38" s="6">
        <v>-18</v>
      </c>
      <c r="BP38" s="6">
        <v>-21</v>
      </c>
      <c r="BQ38" s="6">
        <v>-18</v>
      </c>
      <c r="BR38" s="6">
        <v>-21</v>
      </c>
      <c r="BS38" s="6">
        <v>-91</v>
      </c>
      <c r="BT38" s="6">
        <v>-59</v>
      </c>
      <c r="BU38" s="6">
        <v>-58</v>
      </c>
      <c r="BV38" s="6" t="s">
        <v>52</v>
      </c>
      <c r="BW38" s="6">
        <v>46</v>
      </c>
    </row>
    <row r="39" spans="31:75" x14ac:dyDescent="0.25">
      <c r="AK39" s="6" t="s">
        <v>65</v>
      </c>
      <c r="AL39" s="6">
        <v>-2</v>
      </c>
      <c r="AM39" s="6">
        <v>-2</v>
      </c>
      <c r="AN39" s="82">
        <v>-3</v>
      </c>
      <c r="AO39" s="6">
        <v>-4</v>
      </c>
      <c r="AP39" s="6">
        <v>8</v>
      </c>
      <c r="AQ39" s="6">
        <v>-28</v>
      </c>
      <c r="AR39" s="6">
        <v>-30</v>
      </c>
      <c r="AS39" s="6">
        <v>-30</v>
      </c>
      <c r="AT39" s="6">
        <v>-30</v>
      </c>
      <c r="AU39" s="6">
        <v>-29</v>
      </c>
      <c r="AV39" s="6">
        <v>-30</v>
      </c>
      <c r="AW39" s="6">
        <v>-30</v>
      </c>
      <c r="AX39" s="6">
        <v>-27</v>
      </c>
      <c r="AY39" s="6">
        <v>-29</v>
      </c>
      <c r="AZ39" s="6">
        <v>-29</v>
      </c>
      <c r="BA39" s="6">
        <v>-29</v>
      </c>
      <c r="BB39" s="6">
        <v>-29</v>
      </c>
      <c r="BC39" s="6">
        <v>-29</v>
      </c>
      <c r="BD39" s="6">
        <v>-29</v>
      </c>
      <c r="BE39" s="6">
        <v>-28</v>
      </c>
      <c r="BF39" s="6">
        <v>-30</v>
      </c>
      <c r="BG39" s="6">
        <v>-13</v>
      </c>
      <c r="BH39" s="6">
        <v>15</v>
      </c>
      <c r="BI39" s="6">
        <v>43</v>
      </c>
      <c r="BJ39" s="6">
        <v>38</v>
      </c>
      <c r="BK39" s="6">
        <v>28</v>
      </c>
      <c r="BL39" s="6">
        <v>16</v>
      </c>
      <c r="BM39" s="6">
        <v>-1</v>
      </c>
      <c r="BN39" s="6">
        <v>-6</v>
      </c>
      <c r="BO39" s="6">
        <v>-1</v>
      </c>
      <c r="BP39" s="6">
        <v>3</v>
      </c>
      <c r="BQ39" s="6">
        <v>3</v>
      </c>
      <c r="BR39" s="6">
        <v>2</v>
      </c>
      <c r="BS39" s="6">
        <v>-29</v>
      </c>
      <c r="BT39" s="6">
        <v>0</v>
      </c>
      <c r="BU39" s="6">
        <v>-6</v>
      </c>
      <c r="BV39" s="6" t="s">
        <v>65</v>
      </c>
      <c r="BW39" s="6">
        <v>47</v>
      </c>
    </row>
    <row r="40" spans="31:75" x14ac:dyDescent="0.25">
      <c r="AL40" s="6" t="s">
        <v>66</v>
      </c>
      <c r="AM40" s="6">
        <v>0</v>
      </c>
      <c r="AN40" s="82">
        <v>0</v>
      </c>
      <c r="AO40" s="6">
        <v>-2</v>
      </c>
      <c r="AP40" s="6">
        <v>1</v>
      </c>
      <c r="AQ40" s="6">
        <v>-36</v>
      </c>
      <c r="AR40" s="6">
        <v>-36</v>
      </c>
      <c r="AS40" s="6">
        <v>-36</v>
      </c>
      <c r="AT40" s="6">
        <v>-35</v>
      </c>
      <c r="AU40" s="6">
        <v>-35</v>
      </c>
      <c r="AV40" s="6">
        <v>-35</v>
      </c>
      <c r="AW40" s="6">
        <v>-35</v>
      </c>
      <c r="AX40" s="6">
        <v>-32</v>
      </c>
      <c r="AY40" s="6">
        <v>-35</v>
      </c>
      <c r="AZ40" s="6">
        <v>-34</v>
      </c>
      <c r="BA40" s="6">
        <v>-34</v>
      </c>
      <c r="BB40" s="6">
        <v>-33</v>
      </c>
      <c r="BC40" s="6">
        <v>-33</v>
      </c>
      <c r="BD40" s="6">
        <v>-33</v>
      </c>
      <c r="BE40" s="6">
        <v>-31</v>
      </c>
      <c r="BF40" s="6">
        <v>-33</v>
      </c>
      <c r="BG40" s="6">
        <v>-19</v>
      </c>
      <c r="BH40" s="6">
        <v>9</v>
      </c>
      <c r="BI40" s="6">
        <v>33</v>
      </c>
      <c r="BJ40" s="6">
        <v>25</v>
      </c>
      <c r="BK40" s="6">
        <v>14</v>
      </c>
      <c r="BL40" s="6">
        <v>0</v>
      </c>
      <c r="BM40" s="6">
        <v>-18</v>
      </c>
      <c r="BN40" s="6">
        <v>-11</v>
      </c>
      <c r="BO40" s="6">
        <v>0</v>
      </c>
      <c r="BP40" s="6">
        <v>2</v>
      </c>
      <c r="BQ40" s="6">
        <v>2</v>
      </c>
      <c r="BR40" s="6">
        <v>1</v>
      </c>
      <c r="BS40" s="6">
        <v>-32</v>
      </c>
      <c r="BT40" s="6">
        <v>-8</v>
      </c>
      <c r="BU40" s="6">
        <v>-16</v>
      </c>
      <c r="BV40" s="6" t="s">
        <v>66</v>
      </c>
      <c r="BW40" s="6">
        <v>48</v>
      </c>
    </row>
    <row r="41" spans="31:75" x14ac:dyDescent="0.25">
      <c r="AM41" s="6" t="s">
        <v>67</v>
      </c>
      <c r="AN41" s="82">
        <v>0</v>
      </c>
      <c r="AO41" s="6">
        <v>-4</v>
      </c>
      <c r="AP41" s="6">
        <v>-4</v>
      </c>
      <c r="AQ41" s="6">
        <v>-42</v>
      </c>
      <c r="AR41" s="6">
        <v>-39</v>
      </c>
      <c r="AS41" s="6">
        <v>-38</v>
      </c>
      <c r="AT41" s="6">
        <v>-37</v>
      </c>
      <c r="AU41" s="6">
        <v>-37</v>
      </c>
      <c r="AV41" s="6">
        <v>-37</v>
      </c>
      <c r="AW41" s="6">
        <v>-36</v>
      </c>
      <c r="AX41" s="6">
        <v>-35</v>
      </c>
      <c r="AY41" s="6">
        <v>-36</v>
      </c>
      <c r="AZ41" s="6">
        <v>-35</v>
      </c>
      <c r="BA41" s="6">
        <v>-35</v>
      </c>
      <c r="BB41" s="6">
        <v>-35</v>
      </c>
      <c r="BC41" s="6">
        <v>-34</v>
      </c>
      <c r="BD41" s="6">
        <v>-34</v>
      </c>
      <c r="BE41" s="6">
        <v>-34</v>
      </c>
      <c r="BF41" s="6">
        <v>-34</v>
      </c>
      <c r="BG41" s="6">
        <v>-18</v>
      </c>
      <c r="BH41" s="6">
        <v>13</v>
      </c>
      <c r="BI41" s="6">
        <v>38</v>
      </c>
      <c r="BJ41" s="6">
        <v>29</v>
      </c>
      <c r="BK41" s="6">
        <v>16</v>
      </c>
      <c r="BL41" s="6">
        <v>0</v>
      </c>
      <c r="BM41" s="6">
        <v>-21</v>
      </c>
      <c r="BN41" s="6">
        <v>-11</v>
      </c>
      <c r="BO41" s="6">
        <v>-1</v>
      </c>
      <c r="BP41" s="6">
        <v>0</v>
      </c>
      <c r="BQ41" s="6">
        <v>-1</v>
      </c>
      <c r="BR41" s="6">
        <v>-1</v>
      </c>
      <c r="BS41" s="6">
        <v>-31</v>
      </c>
      <c r="BT41" s="6">
        <v>-7</v>
      </c>
      <c r="BU41" s="6">
        <v>-16</v>
      </c>
      <c r="BV41" s="6" t="s">
        <v>67</v>
      </c>
      <c r="BW41" s="6">
        <v>49</v>
      </c>
    </row>
    <row r="42" spans="31:75" x14ac:dyDescent="0.25">
      <c r="AN42" s="82" t="s">
        <v>55</v>
      </c>
      <c r="AO42" s="6">
        <v>-1</v>
      </c>
      <c r="AP42" s="6">
        <v>-7</v>
      </c>
      <c r="AQ42" s="6">
        <v>-51</v>
      </c>
      <c r="AR42" s="6">
        <v>-53</v>
      </c>
      <c r="AS42" s="6">
        <v>-52</v>
      </c>
      <c r="AT42" s="6">
        <v>-52</v>
      </c>
      <c r="AU42" s="6">
        <v>-51</v>
      </c>
      <c r="AV42" s="6">
        <v>-52</v>
      </c>
      <c r="AW42" s="6">
        <v>-51</v>
      </c>
      <c r="AX42" s="6">
        <v>-44</v>
      </c>
      <c r="AY42" s="6">
        <v>-51</v>
      </c>
      <c r="AZ42" s="6">
        <v>-50</v>
      </c>
      <c r="BA42" s="6">
        <v>-50</v>
      </c>
      <c r="BB42" s="6">
        <v>-49</v>
      </c>
      <c r="BC42" s="6">
        <v>-49</v>
      </c>
      <c r="BD42" s="6">
        <v>-49</v>
      </c>
      <c r="BE42" s="6">
        <v>-43</v>
      </c>
      <c r="BF42" s="6">
        <v>-49</v>
      </c>
      <c r="BG42" s="6">
        <v>-35</v>
      </c>
      <c r="BH42" s="6">
        <v>-3</v>
      </c>
      <c r="BI42" s="6">
        <v>27</v>
      </c>
      <c r="BJ42" s="6">
        <v>20</v>
      </c>
      <c r="BK42" s="6">
        <v>9</v>
      </c>
      <c r="BL42" s="6">
        <v>-5</v>
      </c>
      <c r="BM42" s="6">
        <v>-25</v>
      </c>
      <c r="BN42" s="6">
        <v>-10</v>
      </c>
      <c r="BO42" s="6">
        <v>0</v>
      </c>
      <c r="BP42" s="6">
        <v>2</v>
      </c>
      <c r="BQ42" s="6">
        <v>2</v>
      </c>
      <c r="BR42" s="6">
        <v>1</v>
      </c>
      <c r="BS42" s="6">
        <v>-48</v>
      </c>
      <c r="BT42" s="6">
        <v>-23</v>
      </c>
      <c r="BU42" s="6">
        <v>-30</v>
      </c>
      <c r="BV42" s="6" t="s">
        <v>55</v>
      </c>
      <c r="BW42" s="6">
        <v>50</v>
      </c>
    </row>
    <row r="43" spans="31:75" x14ac:dyDescent="0.25">
      <c r="AO43" s="6" t="s">
        <v>68</v>
      </c>
      <c r="AP43" s="6">
        <v>-25</v>
      </c>
      <c r="AQ43" s="6">
        <v>-72</v>
      </c>
      <c r="AR43" s="6">
        <v>-71</v>
      </c>
      <c r="AS43" s="6">
        <v>-70</v>
      </c>
      <c r="AT43" s="6">
        <v>-69</v>
      </c>
      <c r="AU43" s="6">
        <v>-69</v>
      </c>
      <c r="AV43" s="6">
        <v>-69</v>
      </c>
      <c r="AW43" s="6">
        <v>-68</v>
      </c>
      <c r="AX43" s="6">
        <v>-63</v>
      </c>
      <c r="AY43" s="6">
        <v>-68</v>
      </c>
      <c r="AZ43" s="6">
        <v>-67</v>
      </c>
      <c r="BA43" s="6">
        <v>-67</v>
      </c>
      <c r="BB43" s="6">
        <v>-66</v>
      </c>
      <c r="BC43" s="6">
        <v>-66</v>
      </c>
      <c r="BD43" s="6">
        <v>-66</v>
      </c>
      <c r="BE43" s="6">
        <v>-61</v>
      </c>
      <c r="BF43" s="6">
        <v>-66</v>
      </c>
      <c r="BG43" s="6">
        <v>-50</v>
      </c>
      <c r="BH43" s="6">
        <v>-13</v>
      </c>
      <c r="BI43" s="6">
        <v>25</v>
      </c>
      <c r="BJ43" s="6">
        <v>23</v>
      </c>
      <c r="BK43" s="6">
        <v>14</v>
      </c>
      <c r="BL43" s="6">
        <v>1</v>
      </c>
      <c r="BM43" s="6">
        <v>-17</v>
      </c>
      <c r="BN43" s="6">
        <v>-4</v>
      </c>
      <c r="BO43" s="6">
        <v>-1</v>
      </c>
      <c r="BP43" s="6">
        <v>-1</v>
      </c>
      <c r="BQ43" s="6">
        <v>1</v>
      </c>
      <c r="BR43" s="6">
        <v>1</v>
      </c>
      <c r="BS43" s="6">
        <v>-65</v>
      </c>
      <c r="BT43" s="6">
        <v>-34</v>
      </c>
      <c r="BU43" s="6">
        <v>-42</v>
      </c>
      <c r="BV43" s="6" t="s">
        <v>68</v>
      </c>
      <c r="BW43" s="6">
        <v>51</v>
      </c>
    </row>
    <row r="44" spans="31:75" x14ac:dyDescent="0.25">
      <c r="AP44" s="6" t="s">
        <v>70</v>
      </c>
      <c r="AQ44" s="6">
        <v>12</v>
      </c>
      <c r="AR44" s="6">
        <v>57</v>
      </c>
      <c r="AS44" s="6">
        <v>59</v>
      </c>
      <c r="AT44" s="6">
        <v>60</v>
      </c>
      <c r="AU44" s="6">
        <v>60</v>
      </c>
      <c r="AV44" s="6">
        <v>63</v>
      </c>
      <c r="AW44" s="6">
        <v>62</v>
      </c>
      <c r="AX44" s="6">
        <v>16</v>
      </c>
      <c r="AY44" s="6">
        <v>62</v>
      </c>
      <c r="AZ44" s="6">
        <v>64</v>
      </c>
      <c r="BA44" s="6">
        <v>63</v>
      </c>
      <c r="BB44" s="6">
        <v>62</v>
      </c>
      <c r="BC44" s="6">
        <v>65</v>
      </c>
      <c r="BD44" s="6">
        <v>65</v>
      </c>
      <c r="BE44" s="6">
        <v>19</v>
      </c>
      <c r="BF44" s="6">
        <v>67</v>
      </c>
      <c r="BG44" s="6">
        <v>104</v>
      </c>
      <c r="BH44" s="6">
        <v>130</v>
      </c>
      <c r="BI44" s="6">
        <v>132</v>
      </c>
      <c r="BJ44" s="6">
        <v>101</v>
      </c>
      <c r="BK44" s="6">
        <v>74</v>
      </c>
      <c r="BL44" s="6">
        <v>45</v>
      </c>
      <c r="BM44" s="6">
        <v>10</v>
      </c>
      <c r="BN44" s="6">
        <v>-9</v>
      </c>
      <c r="BO44" s="6">
        <v>-11</v>
      </c>
      <c r="BP44" s="6">
        <v>-15</v>
      </c>
      <c r="BQ44" s="6">
        <v>-25</v>
      </c>
      <c r="BR44" s="6">
        <v>-27</v>
      </c>
      <c r="BS44" s="6">
        <v>78</v>
      </c>
      <c r="BT44" s="6">
        <v>104</v>
      </c>
      <c r="BU44" s="6">
        <v>81</v>
      </c>
      <c r="BV44" s="6" t="s">
        <v>70</v>
      </c>
      <c r="BW44" s="6">
        <v>55</v>
      </c>
    </row>
    <row r="45" spans="31:75" x14ac:dyDescent="0.25">
      <c r="AQ45" s="6" t="s">
        <v>71</v>
      </c>
      <c r="AR45" s="6">
        <v>16</v>
      </c>
      <c r="AS45" s="6">
        <v>17</v>
      </c>
      <c r="AT45" s="6">
        <v>18</v>
      </c>
      <c r="AU45" s="6">
        <v>18</v>
      </c>
      <c r="AV45" s="6">
        <v>20</v>
      </c>
      <c r="AW45" s="6">
        <v>20</v>
      </c>
      <c r="AX45" s="6">
        <v>0</v>
      </c>
      <c r="AY45" s="6">
        <v>20</v>
      </c>
      <c r="AZ45" s="6">
        <v>21</v>
      </c>
      <c r="BA45" s="6">
        <v>21</v>
      </c>
      <c r="BB45" s="6">
        <v>20</v>
      </c>
      <c r="BC45" s="6">
        <v>22</v>
      </c>
      <c r="BD45" s="6">
        <v>22</v>
      </c>
      <c r="BE45" s="6">
        <v>1</v>
      </c>
      <c r="BF45" s="6">
        <v>24</v>
      </c>
      <c r="BG45" s="6">
        <v>54</v>
      </c>
      <c r="BH45" s="6">
        <v>77</v>
      </c>
      <c r="BI45" s="6">
        <v>74</v>
      </c>
      <c r="BJ45" s="6">
        <v>42</v>
      </c>
      <c r="BK45" s="6">
        <v>15</v>
      </c>
      <c r="BL45" s="6">
        <v>-14</v>
      </c>
      <c r="BM45" s="6">
        <v>-50</v>
      </c>
      <c r="BN45" s="6">
        <v>-60</v>
      </c>
      <c r="BO45" s="6">
        <v>-49</v>
      </c>
      <c r="BP45" s="6">
        <v>-49</v>
      </c>
      <c r="BQ45" s="6">
        <v>-62</v>
      </c>
      <c r="BR45" s="6">
        <v>-68</v>
      </c>
      <c r="BS45" s="6">
        <v>30</v>
      </c>
      <c r="BT45" s="6">
        <v>52</v>
      </c>
      <c r="BU45" s="6">
        <v>36</v>
      </c>
      <c r="BV45" s="6" t="s">
        <v>71</v>
      </c>
      <c r="BW45" s="6">
        <v>56</v>
      </c>
    </row>
    <row r="46" spans="31:75" x14ac:dyDescent="0.25">
      <c r="AR46" s="6" t="s">
        <v>72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11</v>
      </c>
      <c r="AY46" s="6">
        <v>0</v>
      </c>
      <c r="AZ46" s="6">
        <v>0</v>
      </c>
      <c r="BA46" s="6">
        <v>0</v>
      </c>
      <c r="BB46" s="6">
        <v>0</v>
      </c>
      <c r="BC46" s="6">
        <v>1</v>
      </c>
      <c r="BD46" s="6">
        <v>1</v>
      </c>
      <c r="BE46" s="6">
        <v>8</v>
      </c>
      <c r="BF46" s="6">
        <v>1</v>
      </c>
      <c r="BG46" s="6">
        <v>15</v>
      </c>
      <c r="BH46" s="6">
        <v>33</v>
      </c>
      <c r="BI46" s="6">
        <v>32</v>
      </c>
      <c r="BJ46" s="6">
        <v>3</v>
      </c>
      <c r="BK46" s="6">
        <v>-21</v>
      </c>
      <c r="BL46" s="6">
        <v>-48</v>
      </c>
      <c r="BM46" s="6">
        <v>-80</v>
      </c>
      <c r="BN46" s="6">
        <v>-73</v>
      </c>
      <c r="BO46" s="6">
        <v>-45</v>
      </c>
      <c r="BP46" s="6">
        <v>-38</v>
      </c>
      <c r="BQ46" s="6">
        <v>-51</v>
      </c>
      <c r="BR46" s="6">
        <v>-58</v>
      </c>
      <c r="BS46" s="6">
        <v>3</v>
      </c>
      <c r="BT46" s="6">
        <v>15</v>
      </c>
      <c r="BU46" s="6">
        <v>7</v>
      </c>
      <c r="BV46" s="6" t="s">
        <v>72</v>
      </c>
      <c r="BW46" s="6">
        <v>57</v>
      </c>
    </row>
    <row r="47" spans="31:75" x14ac:dyDescent="0.25">
      <c r="AS47" s="6" t="s">
        <v>73</v>
      </c>
      <c r="AT47" s="6">
        <v>0</v>
      </c>
      <c r="AU47" s="6">
        <v>0</v>
      </c>
      <c r="AV47" s="6">
        <v>0</v>
      </c>
      <c r="AW47" s="6">
        <v>0</v>
      </c>
      <c r="AX47" s="6">
        <v>12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8</v>
      </c>
      <c r="BF47" s="6">
        <v>1</v>
      </c>
      <c r="BG47" s="6">
        <v>14</v>
      </c>
      <c r="BH47" s="6">
        <v>31</v>
      </c>
      <c r="BI47" s="6">
        <v>29</v>
      </c>
      <c r="BJ47" s="6">
        <v>0</v>
      </c>
      <c r="BK47" s="6">
        <v>-24</v>
      </c>
      <c r="BL47" s="6">
        <v>-50</v>
      </c>
      <c r="BM47" s="6">
        <v>-81</v>
      </c>
      <c r="BN47" s="6">
        <v>-73</v>
      </c>
      <c r="BO47" s="6">
        <v>-44</v>
      </c>
      <c r="BP47" s="6">
        <v>-37</v>
      </c>
      <c r="BQ47" s="6">
        <v>-50</v>
      </c>
      <c r="BR47" s="6">
        <v>-57</v>
      </c>
      <c r="BS47" s="6">
        <v>2</v>
      </c>
      <c r="BT47" s="6">
        <v>14</v>
      </c>
      <c r="BU47" s="6">
        <v>6</v>
      </c>
      <c r="BV47" s="6" t="s">
        <v>73</v>
      </c>
      <c r="BW47" s="6">
        <v>58</v>
      </c>
    </row>
    <row r="48" spans="31:75" x14ac:dyDescent="0.25">
      <c r="AT48" s="6" t="s">
        <v>74</v>
      </c>
      <c r="AU48" s="6">
        <v>0</v>
      </c>
      <c r="AV48" s="6">
        <v>0</v>
      </c>
      <c r="AW48" s="6">
        <v>0</v>
      </c>
      <c r="AX48" s="6">
        <v>13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9</v>
      </c>
      <c r="BF48" s="6">
        <v>0</v>
      </c>
      <c r="BG48" s="6">
        <v>13</v>
      </c>
      <c r="BH48" s="6">
        <v>29</v>
      </c>
      <c r="BI48" s="6">
        <v>26</v>
      </c>
      <c r="BJ48" s="6">
        <v>-2</v>
      </c>
      <c r="BK48" s="6">
        <v>-26</v>
      </c>
      <c r="BL48" s="6">
        <v>-52</v>
      </c>
      <c r="BM48" s="6">
        <v>-82</v>
      </c>
      <c r="BN48" s="6">
        <v>-73</v>
      </c>
      <c r="BO48" s="6">
        <v>-43</v>
      </c>
      <c r="BP48" s="6">
        <v>-36</v>
      </c>
      <c r="BQ48" s="6">
        <v>-49</v>
      </c>
      <c r="BR48" s="6">
        <v>-56</v>
      </c>
      <c r="BS48" s="6">
        <v>2</v>
      </c>
      <c r="BT48" s="6">
        <v>12</v>
      </c>
      <c r="BU48" s="6">
        <v>5</v>
      </c>
      <c r="BV48" s="6" t="s">
        <v>74</v>
      </c>
      <c r="BW48" s="6">
        <v>59</v>
      </c>
    </row>
    <row r="49" spans="47:75" x14ac:dyDescent="0.25">
      <c r="AU49" s="6" t="s">
        <v>75</v>
      </c>
      <c r="AV49" s="6">
        <v>0</v>
      </c>
      <c r="AW49" s="6">
        <v>0</v>
      </c>
      <c r="AX49" s="6">
        <v>13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9</v>
      </c>
      <c r="BF49" s="6">
        <v>0</v>
      </c>
      <c r="BG49" s="6">
        <v>13</v>
      </c>
      <c r="BH49" s="6">
        <v>29</v>
      </c>
      <c r="BI49" s="6">
        <v>26</v>
      </c>
      <c r="BJ49" s="6">
        <v>-2</v>
      </c>
      <c r="BK49" s="6">
        <v>-26</v>
      </c>
      <c r="BL49" s="6">
        <v>-51</v>
      </c>
      <c r="BM49" s="6">
        <v>-82</v>
      </c>
      <c r="BN49" s="6">
        <v>-73</v>
      </c>
      <c r="BO49" s="6">
        <v>-43</v>
      </c>
      <c r="BP49" s="6">
        <v>-36</v>
      </c>
      <c r="BQ49" s="6">
        <v>-49</v>
      </c>
      <c r="BR49" s="6">
        <v>-55</v>
      </c>
      <c r="BS49" s="6">
        <v>2</v>
      </c>
      <c r="BT49" s="6">
        <v>12</v>
      </c>
      <c r="BU49" s="6">
        <v>5</v>
      </c>
      <c r="BV49" s="6" t="s">
        <v>75</v>
      </c>
      <c r="BW49" s="6">
        <v>60</v>
      </c>
    </row>
    <row r="50" spans="47:75" x14ac:dyDescent="0.25">
      <c r="AV50" s="6" t="s">
        <v>77</v>
      </c>
      <c r="AW50" s="6">
        <v>0</v>
      </c>
      <c r="AX50" s="6">
        <v>14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11</v>
      </c>
      <c r="BF50" s="6">
        <v>0</v>
      </c>
      <c r="BG50" s="6">
        <v>11</v>
      </c>
      <c r="BH50" s="6">
        <v>27</v>
      </c>
      <c r="BI50" s="6">
        <v>23</v>
      </c>
      <c r="BJ50" s="6">
        <v>-5</v>
      </c>
      <c r="BK50" s="6">
        <v>-29</v>
      </c>
      <c r="BL50" s="6">
        <v>-55</v>
      </c>
      <c r="BM50" s="6">
        <v>-85</v>
      </c>
      <c r="BN50" s="6">
        <v>-75</v>
      </c>
      <c r="BO50" s="6">
        <v>-43</v>
      </c>
      <c r="BP50" s="6">
        <v>-35</v>
      </c>
      <c r="BQ50" s="6">
        <v>-49</v>
      </c>
      <c r="BR50" s="6">
        <v>-55</v>
      </c>
      <c r="BS50" s="6">
        <v>1</v>
      </c>
      <c r="BT50" s="6">
        <v>10</v>
      </c>
      <c r="BU50" s="6">
        <v>4</v>
      </c>
      <c r="BV50" s="6" t="s">
        <v>77</v>
      </c>
      <c r="BW50" s="6">
        <v>61</v>
      </c>
    </row>
    <row r="51" spans="47:75" x14ac:dyDescent="0.25">
      <c r="AW51" s="6" t="s">
        <v>78</v>
      </c>
      <c r="AX51" s="6">
        <v>14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10</v>
      </c>
      <c r="BF51" s="6">
        <v>0</v>
      </c>
      <c r="BG51" s="6">
        <v>11</v>
      </c>
      <c r="BH51" s="6">
        <v>27</v>
      </c>
      <c r="BI51" s="6">
        <v>24</v>
      </c>
      <c r="BJ51" s="6">
        <v>-4</v>
      </c>
      <c r="BK51" s="6">
        <v>-28</v>
      </c>
      <c r="BL51" s="6">
        <v>-53</v>
      </c>
      <c r="BM51" s="6">
        <v>-84</v>
      </c>
      <c r="BN51" s="6">
        <v>-74</v>
      </c>
      <c r="BO51" s="6">
        <v>-43</v>
      </c>
      <c r="BP51" s="6">
        <v>-35</v>
      </c>
      <c r="BQ51" s="6">
        <v>-48</v>
      </c>
      <c r="BR51" s="6">
        <v>-54</v>
      </c>
      <c r="BS51" s="6">
        <v>1</v>
      </c>
      <c r="BT51" s="6">
        <v>11</v>
      </c>
      <c r="BU51" s="6">
        <v>4</v>
      </c>
      <c r="BV51" s="6" t="s">
        <v>78</v>
      </c>
      <c r="BW51" s="6">
        <v>62</v>
      </c>
    </row>
    <row r="52" spans="47:75" x14ac:dyDescent="0.25">
      <c r="AX52" s="6" t="s">
        <v>79</v>
      </c>
      <c r="AY52" s="6">
        <v>14</v>
      </c>
      <c r="AZ52" s="6">
        <v>15</v>
      </c>
      <c r="BA52" s="6">
        <v>15</v>
      </c>
      <c r="BB52" s="6">
        <v>15</v>
      </c>
      <c r="BC52" s="6">
        <v>16</v>
      </c>
      <c r="BD52" s="6">
        <v>16</v>
      </c>
      <c r="BE52" s="6">
        <v>0</v>
      </c>
      <c r="BF52" s="6">
        <v>18</v>
      </c>
      <c r="BG52" s="6">
        <v>44</v>
      </c>
      <c r="BH52" s="6">
        <v>66</v>
      </c>
      <c r="BI52" s="6">
        <v>64</v>
      </c>
      <c r="BJ52" s="6">
        <v>34</v>
      </c>
      <c r="BK52" s="6">
        <v>9</v>
      </c>
      <c r="BL52" s="6">
        <v>-18</v>
      </c>
      <c r="BM52" s="6">
        <v>-51</v>
      </c>
      <c r="BN52" s="6">
        <v>-58</v>
      </c>
      <c r="BO52" s="6">
        <v>-43</v>
      </c>
      <c r="BP52" s="6">
        <v>-41</v>
      </c>
      <c r="BQ52" s="6">
        <v>-53</v>
      </c>
      <c r="BR52" s="6">
        <v>-58</v>
      </c>
      <c r="BS52" s="6">
        <v>23</v>
      </c>
      <c r="BT52" s="6">
        <v>43</v>
      </c>
      <c r="BU52" s="6">
        <v>29</v>
      </c>
      <c r="BV52" s="6" t="s">
        <v>79</v>
      </c>
      <c r="BW52" s="6">
        <v>63</v>
      </c>
    </row>
    <row r="53" spans="47:75" x14ac:dyDescent="0.25">
      <c r="AY53" s="6" t="s">
        <v>80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10</v>
      </c>
      <c r="BF53" s="6">
        <v>0</v>
      </c>
      <c r="BG53" s="6">
        <v>11</v>
      </c>
      <c r="BH53" s="6">
        <v>27</v>
      </c>
      <c r="BI53" s="6">
        <v>24</v>
      </c>
      <c r="BJ53" s="6">
        <v>-4</v>
      </c>
      <c r="BK53" s="6">
        <v>-28</v>
      </c>
      <c r="BL53" s="6">
        <v>-53</v>
      </c>
      <c r="BM53" s="6">
        <v>-83</v>
      </c>
      <c r="BN53" s="6">
        <v>-74</v>
      </c>
      <c r="BO53" s="6">
        <v>-43</v>
      </c>
      <c r="BP53" s="6">
        <v>-35</v>
      </c>
      <c r="BQ53" s="6">
        <v>-48</v>
      </c>
      <c r="BR53" s="6">
        <v>-54</v>
      </c>
      <c r="BS53" s="6">
        <v>1</v>
      </c>
      <c r="BT53" s="6">
        <v>11</v>
      </c>
      <c r="BU53" s="6">
        <v>4</v>
      </c>
      <c r="BV53" s="6" t="s">
        <v>80</v>
      </c>
      <c r="BW53" s="6">
        <v>64</v>
      </c>
    </row>
    <row r="54" spans="47:75" x14ac:dyDescent="0.25">
      <c r="AZ54" s="6" t="s">
        <v>81</v>
      </c>
      <c r="BA54" s="6">
        <v>0</v>
      </c>
      <c r="BB54" s="6">
        <v>0</v>
      </c>
      <c r="BC54" s="6">
        <v>0</v>
      </c>
      <c r="BD54" s="6">
        <v>0</v>
      </c>
      <c r="BE54" s="6">
        <v>11</v>
      </c>
      <c r="BF54" s="6">
        <v>0</v>
      </c>
      <c r="BG54" s="6">
        <v>10</v>
      </c>
      <c r="BH54" s="6">
        <v>25</v>
      </c>
      <c r="BI54" s="6">
        <v>21</v>
      </c>
      <c r="BJ54" s="6">
        <v>-7</v>
      </c>
      <c r="BK54" s="6">
        <v>-30</v>
      </c>
      <c r="BL54" s="6">
        <v>-55</v>
      </c>
      <c r="BM54" s="6">
        <v>-85</v>
      </c>
      <c r="BN54" s="6">
        <v>-74</v>
      </c>
      <c r="BO54" s="6">
        <v>-42</v>
      </c>
      <c r="BP54" s="6">
        <v>-34</v>
      </c>
      <c r="BQ54" s="6">
        <v>-47</v>
      </c>
      <c r="BR54" s="6">
        <v>-53</v>
      </c>
      <c r="BS54" s="6">
        <v>1</v>
      </c>
      <c r="BT54" s="6">
        <v>10</v>
      </c>
      <c r="BU54" s="6">
        <v>3</v>
      </c>
      <c r="BV54" s="6" t="s">
        <v>81</v>
      </c>
      <c r="BW54" s="6">
        <v>65</v>
      </c>
    </row>
    <row r="55" spans="47:75" x14ac:dyDescent="0.25">
      <c r="BA55" s="6" t="s">
        <v>83</v>
      </c>
      <c r="BB55" s="6">
        <v>0</v>
      </c>
      <c r="BC55" s="6">
        <v>0</v>
      </c>
      <c r="BD55" s="6">
        <v>0</v>
      </c>
      <c r="BE55" s="6">
        <v>11</v>
      </c>
      <c r="BF55" s="6">
        <v>0</v>
      </c>
      <c r="BG55" s="6">
        <v>10</v>
      </c>
      <c r="BH55" s="6">
        <v>25</v>
      </c>
      <c r="BI55" s="6">
        <v>21</v>
      </c>
      <c r="BJ55" s="6">
        <v>-7</v>
      </c>
      <c r="BK55" s="6">
        <v>-29</v>
      </c>
      <c r="BL55" s="6">
        <v>-55</v>
      </c>
      <c r="BM55" s="6">
        <v>-84</v>
      </c>
      <c r="BN55" s="6">
        <v>-74</v>
      </c>
      <c r="BO55" s="6">
        <v>-42</v>
      </c>
      <c r="BP55" s="6">
        <v>-34</v>
      </c>
      <c r="BQ55" s="6">
        <v>-46</v>
      </c>
      <c r="BR55" s="6">
        <v>-53</v>
      </c>
      <c r="BS55" s="6">
        <v>1</v>
      </c>
      <c r="BT55" s="6">
        <v>9</v>
      </c>
      <c r="BU55" s="6">
        <v>3</v>
      </c>
      <c r="BV55" s="6" t="s">
        <v>83</v>
      </c>
      <c r="BW55" s="6">
        <v>66</v>
      </c>
    </row>
    <row r="56" spans="47:75" x14ac:dyDescent="0.25">
      <c r="BB56" s="6" t="s">
        <v>84</v>
      </c>
      <c r="BC56" s="6">
        <v>0</v>
      </c>
      <c r="BD56" s="6">
        <v>0</v>
      </c>
      <c r="BE56" s="6">
        <v>11</v>
      </c>
      <c r="BF56" s="6">
        <v>0</v>
      </c>
      <c r="BG56" s="6">
        <v>10</v>
      </c>
      <c r="BH56" s="6">
        <v>26</v>
      </c>
      <c r="BI56" s="6">
        <v>22</v>
      </c>
      <c r="BJ56" s="6">
        <v>-5</v>
      </c>
      <c r="BK56" s="6">
        <v>-28</v>
      </c>
      <c r="BL56" s="6">
        <v>-53</v>
      </c>
      <c r="BM56" s="6">
        <v>-83</v>
      </c>
      <c r="BN56" s="6">
        <v>-72</v>
      </c>
      <c r="BO56" s="6">
        <v>-41</v>
      </c>
      <c r="BP56" s="6">
        <v>-33</v>
      </c>
      <c r="BQ56" s="6">
        <v>-46</v>
      </c>
      <c r="BR56" s="6">
        <v>-52</v>
      </c>
      <c r="BS56" s="6">
        <v>1</v>
      </c>
      <c r="BT56" s="6">
        <v>10</v>
      </c>
      <c r="BU56" s="6">
        <v>3</v>
      </c>
      <c r="BV56" s="6" t="s">
        <v>84</v>
      </c>
      <c r="BW56" s="6">
        <v>67</v>
      </c>
    </row>
    <row r="57" spans="47:75" x14ac:dyDescent="0.25">
      <c r="BC57" s="6" t="s">
        <v>85</v>
      </c>
      <c r="BD57" s="6">
        <v>0</v>
      </c>
      <c r="BE57" s="6">
        <v>12</v>
      </c>
      <c r="BF57" s="6">
        <v>0</v>
      </c>
      <c r="BG57" s="6">
        <v>9</v>
      </c>
      <c r="BH57" s="6">
        <v>23</v>
      </c>
      <c r="BI57" s="6">
        <v>19</v>
      </c>
      <c r="BJ57" s="6">
        <v>-9</v>
      </c>
      <c r="BK57" s="6">
        <v>-31</v>
      </c>
      <c r="BL57" s="6">
        <v>-56</v>
      </c>
      <c r="BM57" s="6">
        <v>-86</v>
      </c>
      <c r="BN57" s="6">
        <v>-74</v>
      </c>
      <c r="BO57" s="6">
        <v>-41</v>
      </c>
      <c r="BP57" s="6">
        <v>-33</v>
      </c>
      <c r="BQ57" s="6">
        <v>-45</v>
      </c>
      <c r="BR57" s="6">
        <v>-52</v>
      </c>
      <c r="BS57" s="6">
        <v>1</v>
      </c>
      <c r="BT57" s="6">
        <v>8</v>
      </c>
      <c r="BU57" s="6">
        <v>2</v>
      </c>
      <c r="BV57" s="6" t="s">
        <v>85</v>
      </c>
      <c r="BW57" s="6">
        <v>68</v>
      </c>
    </row>
    <row r="58" spans="47:75" x14ac:dyDescent="0.25">
      <c r="BD58" s="6" t="s">
        <v>86</v>
      </c>
      <c r="BE58" s="6">
        <v>12</v>
      </c>
      <c r="BF58" s="6">
        <v>0</v>
      </c>
      <c r="BG58" s="6">
        <v>9</v>
      </c>
      <c r="BH58" s="6">
        <v>23</v>
      </c>
      <c r="BI58" s="6">
        <v>19</v>
      </c>
      <c r="BJ58" s="6">
        <v>-9</v>
      </c>
      <c r="BK58" s="6">
        <v>-31</v>
      </c>
      <c r="BL58" s="6">
        <v>-56</v>
      </c>
      <c r="BM58" s="6">
        <v>-85</v>
      </c>
      <c r="BN58" s="6">
        <v>-74</v>
      </c>
      <c r="BO58" s="6">
        <v>-41</v>
      </c>
      <c r="BP58" s="6">
        <v>-32</v>
      </c>
      <c r="BQ58" s="6">
        <v>-45</v>
      </c>
      <c r="BR58" s="6">
        <v>-51</v>
      </c>
      <c r="BS58" s="6">
        <v>1</v>
      </c>
      <c r="BT58" s="6">
        <v>8</v>
      </c>
      <c r="BU58" s="6">
        <v>2</v>
      </c>
      <c r="BV58" s="6" t="s">
        <v>86</v>
      </c>
      <c r="BW58" s="6">
        <v>69</v>
      </c>
    </row>
    <row r="59" spans="47:75" x14ac:dyDescent="0.25">
      <c r="BE59" s="6" t="s">
        <v>87</v>
      </c>
      <c r="BF59" s="6">
        <v>14</v>
      </c>
      <c r="BG59" s="6">
        <v>38</v>
      </c>
      <c r="BH59" s="6">
        <v>58</v>
      </c>
      <c r="BI59" s="6">
        <v>56</v>
      </c>
      <c r="BJ59" s="6">
        <v>28</v>
      </c>
      <c r="BK59" s="6">
        <v>4</v>
      </c>
      <c r="BL59" s="6">
        <v>-22</v>
      </c>
      <c r="BM59" s="6">
        <v>-54</v>
      </c>
      <c r="BN59" s="6">
        <v>-59</v>
      </c>
      <c r="BO59" s="6">
        <v>-42</v>
      </c>
      <c r="BP59" s="6">
        <v>-39</v>
      </c>
      <c r="BQ59" s="6">
        <v>-50</v>
      </c>
      <c r="BR59" s="6">
        <v>-55</v>
      </c>
      <c r="BS59" s="6">
        <v>18</v>
      </c>
      <c r="BT59" s="6">
        <v>36</v>
      </c>
      <c r="BU59" s="6">
        <v>24</v>
      </c>
      <c r="BV59" s="6" t="s">
        <v>87</v>
      </c>
      <c r="BW59" s="6">
        <v>70</v>
      </c>
    </row>
    <row r="60" spans="47:75" x14ac:dyDescent="0.25">
      <c r="BF60" s="6" t="s">
        <v>88</v>
      </c>
      <c r="BG60" s="6">
        <v>8</v>
      </c>
      <c r="BH60" s="6">
        <v>21</v>
      </c>
      <c r="BI60" s="6">
        <v>16</v>
      </c>
      <c r="BJ60" s="6">
        <v>-12</v>
      </c>
      <c r="BK60" s="6">
        <v>-34</v>
      </c>
      <c r="BL60" s="6">
        <v>-59</v>
      </c>
      <c r="BM60" s="6">
        <v>-88</v>
      </c>
      <c r="BN60" s="6">
        <v>-75</v>
      </c>
      <c r="BO60" s="6">
        <v>-41</v>
      </c>
      <c r="BP60" s="6">
        <v>-32</v>
      </c>
      <c r="BQ60" s="6">
        <v>-45</v>
      </c>
      <c r="BR60" s="6">
        <v>-51</v>
      </c>
      <c r="BS60" s="6">
        <v>0</v>
      </c>
      <c r="BT60" s="6">
        <v>7</v>
      </c>
      <c r="BU60" s="6">
        <v>1</v>
      </c>
      <c r="BV60" s="6" t="s">
        <v>88</v>
      </c>
      <c r="BW60" s="6">
        <v>71</v>
      </c>
    </row>
    <row r="61" spans="47:75" x14ac:dyDescent="0.25">
      <c r="BG61" s="6" t="s">
        <v>91</v>
      </c>
      <c r="BH61" s="6">
        <v>3</v>
      </c>
      <c r="BI61" s="6">
        <v>-6</v>
      </c>
      <c r="BJ61" s="6">
        <v>-30</v>
      </c>
      <c r="BK61" s="6">
        <v>-48</v>
      </c>
      <c r="BL61" s="6">
        <v>-68</v>
      </c>
      <c r="BM61" s="6">
        <v>-90</v>
      </c>
      <c r="BN61" s="6">
        <v>-63</v>
      </c>
      <c r="BO61" s="6">
        <v>-23</v>
      </c>
      <c r="BP61" s="6">
        <v>-11</v>
      </c>
      <c r="BQ61" s="6">
        <v>-23</v>
      </c>
      <c r="BR61" s="6">
        <v>-30</v>
      </c>
      <c r="BS61" s="6">
        <v>6</v>
      </c>
      <c r="BT61" s="6">
        <v>-2</v>
      </c>
      <c r="BU61" s="6">
        <v>-1</v>
      </c>
      <c r="BV61" s="6" t="s">
        <v>90</v>
      </c>
      <c r="BW61" s="6">
        <v>72</v>
      </c>
    </row>
    <row r="62" spans="47:75" x14ac:dyDescent="0.25">
      <c r="BH62" s="6" t="s">
        <v>92</v>
      </c>
      <c r="BI62" s="6">
        <v>-7</v>
      </c>
      <c r="BJ62" s="6">
        <v>-24</v>
      </c>
      <c r="BK62" s="6">
        <v>-38</v>
      </c>
      <c r="BL62" s="6">
        <v>-52</v>
      </c>
      <c r="BM62" s="6">
        <v>-66</v>
      </c>
      <c r="BN62" s="6">
        <v>-32</v>
      </c>
      <c r="BO62" s="6">
        <v>9</v>
      </c>
      <c r="BP62" s="6">
        <v>24</v>
      </c>
      <c r="BQ62" s="6">
        <v>15</v>
      </c>
      <c r="BR62" s="6">
        <v>9</v>
      </c>
      <c r="BS62" s="6">
        <v>18</v>
      </c>
      <c r="BT62" s="6">
        <v>3</v>
      </c>
      <c r="BU62" s="6">
        <v>8</v>
      </c>
      <c r="BV62" s="6" t="s">
        <v>92</v>
      </c>
      <c r="BW62" s="6">
        <v>73</v>
      </c>
    </row>
    <row r="63" spans="47:75" x14ac:dyDescent="0.25">
      <c r="BI63" s="6" t="s">
        <v>64</v>
      </c>
      <c r="BJ63" s="6">
        <v>-4</v>
      </c>
      <c r="BK63" s="6">
        <v>-10</v>
      </c>
      <c r="BL63" s="6">
        <v>-16</v>
      </c>
      <c r="BM63" s="6">
        <v>-20</v>
      </c>
      <c r="BN63" s="6">
        <v>12</v>
      </c>
      <c r="BO63" s="6">
        <v>38</v>
      </c>
      <c r="BP63" s="6">
        <v>52</v>
      </c>
      <c r="BQ63" s="6">
        <v>49</v>
      </c>
      <c r="BR63" s="6">
        <v>45</v>
      </c>
      <c r="BS63" s="6">
        <v>12</v>
      </c>
      <c r="BT63" s="6">
        <v>1</v>
      </c>
      <c r="BU63" s="6">
        <v>8</v>
      </c>
      <c r="BV63" s="6" t="s">
        <v>115</v>
      </c>
      <c r="BW63" s="6">
        <v>74</v>
      </c>
    </row>
    <row r="64" spans="47:75" x14ac:dyDescent="0.25">
      <c r="BJ64" s="6" t="s">
        <v>94</v>
      </c>
      <c r="BK64" s="6">
        <v>-1</v>
      </c>
      <c r="BL64" s="6">
        <v>-3</v>
      </c>
      <c r="BM64" s="6">
        <v>-4</v>
      </c>
      <c r="BN64" s="6">
        <v>20</v>
      </c>
      <c r="BO64" s="6">
        <v>33</v>
      </c>
      <c r="BP64" s="6">
        <v>44</v>
      </c>
      <c r="BQ64" s="6">
        <v>44</v>
      </c>
      <c r="BR64" s="6">
        <v>40</v>
      </c>
      <c r="BS64" s="6">
        <v>-16</v>
      </c>
      <c r="BT64" s="6">
        <v>-17</v>
      </c>
      <c r="BU64" s="6">
        <v>-10</v>
      </c>
      <c r="BV64" s="6" t="s">
        <v>94</v>
      </c>
      <c r="BW64" s="6">
        <v>75</v>
      </c>
    </row>
    <row r="65" spans="1:75" x14ac:dyDescent="0.25">
      <c r="BK65" s="6" t="s">
        <v>95</v>
      </c>
      <c r="BL65" s="6">
        <v>-1</v>
      </c>
      <c r="BM65" s="6">
        <v>0</v>
      </c>
      <c r="BN65" s="6">
        <v>18</v>
      </c>
      <c r="BO65" s="6">
        <v>23</v>
      </c>
      <c r="BP65" s="6">
        <v>30</v>
      </c>
      <c r="BQ65" s="6">
        <v>32</v>
      </c>
      <c r="BR65" s="6">
        <v>29</v>
      </c>
      <c r="BS65" s="6">
        <v>-39</v>
      </c>
      <c r="BT65" s="6">
        <v>-33</v>
      </c>
      <c r="BU65" s="6">
        <v>-26</v>
      </c>
      <c r="BV65" s="6" t="s">
        <v>95</v>
      </c>
      <c r="BW65" s="6">
        <v>76</v>
      </c>
    </row>
    <row r="66" spans="1:75" x14ac:dyDescent="0.25">
      <c r="BL66" s="6" t="s">
        <v>97</v>
      </c>
      <c r="BM66" s="6">
        <v>0</v>
      </c>
      <c r="BN66" s="6">
        <v>13</v>
      </c>
      <c r="BO66" s="6">
        <v>9</v>
      </c>
      <c r="BP66" s="6">
        <v>14</v>
      </c>
      <c r="BQ66" s="6">
        <v>16</v>
      </c>
      <c r="BR66" s="6">
        <v>14</v>
      </c>
      <c r="BS66" s="6">
        <v>-64</v>
      </c>
      <c r="BT66" s="6">
        <v>-50</v>
      </c>
      <c r="BU66" s="6">
        <v>-44</v>
      </c>
      <c r="BV66" s="6" t="s">
        <v>97</v>
      </c>
      <c r="BW66" s="6">
        <v>77</v>
      </c>
    </row>
    <row r="67" spans="1:75" x14ac:dyDescent="0.25">
      <c r="BM67" s="6" t="s">
        <v>116</v>
      </c>
      <c r="BN67" s="6">
        <v>4</v>
      </c>
      <c r="BO67" s="6">
        <v>-9</v>
      </c>
      <c r="BP67" s="6">
        <v>-8</v>
      </c>
      <c r="BQ67" s="6">
        <v>-5</v>
      </c>
      <c r="BR67" s="6">
        <v>-8</v>
      </c>
      <c r="BS67" s="6">
        <v>-94</v>
      </c>
      <c r="BT67" s="6">
        <v>-68</v>
      </c>
      <c r="BU67" s="6">
        <v>-63</v>
      </c>
      <c r="BV67" s="6" t="s">
        <v>116</v>
      </c>
      <c r="BW67" s="6">
        <v>78</v>
      </c>
    </row>
    <row r="68" spans="1:75" x14ac:dyDescent="0.25">
      <c r="BN68" s="6" t="s">
        <v>99</v>
      </c>
      <c r="BO68" s="6">
        <v>-4</v>
      </c>
      <c r="BP68" s="6">
        <v>-2</v>
      </c>
      <c r="BQ68" s="6">
        <v>2</v>
      </c>
      <c r="BR68" s="6">
        <v>2</v>
      </c>
      <c r="BS68" s="6">
        <v>-78</v>
      </c>
      <c r="BT68" s="6">
        <v>-43</v>
      </c>
      <c r="BU68" s="6">
        <v>-45</v>
      </c>
      <c r="BV68" s="6" t="s">
        <v>99</v>
      </c>
      <c r="BW68" s="6">
        <v>79</v>
      </c>
    </row>
    <row r="69" spans="1:75" x14ac:dyDescent="0.25">
      <c r="BO69" s="6" t="s">
        <v>100</v>
      </c>
      <c r="BP69" s="6">
        <v>1</v>
      </c>
      <c r="BQ69" s="6">
        <v>1</v>
      </c>
      <c r="BR69" s="6">
        <v>1</v>
      </c>
      <c r="BS69" s="6">
        <v>-39</v>
      </c>
      <c r="BT69" s="6">
        <v>-10</v>
      </c>
      <c r="BU69" s="6">
        <v>-18</v>
      </c>
      <c r="BV69" s="6" t="s">
        <v>100</v>
      </c>
      <c r="BW69" s="6">
        <v>80</v>
      </c>
    </row>
    <row r="70" spans="1:75" x14ac:dyDescent="0.25">
      <c r="BP70" s="6" t="s">
        <v>101</v>
      </c>
      <c r="BQ70" s="6">
        <v>-1</v>
      </c>
      <c r="BR70" s="6">
        <v>-1</v>
      </c>
      <c r="BS70" s="6">
        <v>-28</v>
      </c>
      <c r="BT70" s="6">
        <v>1</v>
      </c>
      <c r="BU70" s="6">
        <v>-10</v>
      </c>
      <c r="BV70" s="6" t="s">
        <v>101</v>
      </c>
      <c r="BW70" s="6">
        <v>81</v>
      </c>
    </row>
    <row r="71" spans="1:75" x14ac:dyDescent="0.25">
      <c r="BQ71" s="6" t="s">
        <v>96</v>
      </c>
      <c r="BR71" s="6">
        <v>0</v>
      </c>
      <c r="BS71" s="6">
        <v>-41</v>
      </c>
      <c r="BT71" s="6">
        <v>-9</v>
      </c>
      <c r="BU71" s="6">
        <v>-20</v>
      </c>
      <c r="BV71" s="6" t="s">
        <v>96</v>
      </c>
      <c r="BW71" s="6">
        <v>82</v>
      </c>
    </row>
    <row r="72" spans="1:75" x14ac:dyDescent="0.25">
      <c r="BR72" s="6" t="s">
        <v>102</v>
      </c>
      <c r="BS72" s="6">
        <v>-48</v>
      </c>
      <c r="BT72" s="6">
        <v>-15</v>
      </c>
      <c r="BU72" s="6">
        <v>-26</v>
      </c>
      <c r="BV72" s="6" t="s">
        <v>102</v>
      </c>
      <c r="BW72" s="6">
        <v>83</v>
      </c>
    </row>
    <row r="73" spans="1:75" x14ac:dyDescent="0.25">
      <c r="BS73" s="6" t="s">
        <v>103</v>
      </c>
      <c r="BT73" s="6">
        <v>4</v>
      </c>
      <c r="BU73" s="6">
        <v>0</v>
      </c>
      <c r="BV73" s="6" t="s">
        <v>103</v>
      </c>
      <c r="BW73" s="6">
        <v>90</v>
      </c>
    </row>
    <row r="74" spans="1:75" x14ac:dyDescent="0.25">
      <c r="BT74" s="6" t="s">
        <v>117</v>
      </c>
      <c r="BU74" s="6">
        <v>1</v>
      </c>
      <c r="BV74" s="6" t="s">
        <v>117</v>
      </c>
      <c r="BW74" s="6">
        <v>92</v>
      </c>
    </row>
    <row r="75" spans="1:75" x14ac:dyDescent="0.25">
      <c r="BU75" s="6" t="s">
        <v>105</v>
      </c>
      <c r="BV75" s="6" t="s">
        <v>105</v>
      </c>
      <c r="BW75" s="6">
        <v>94</v>
      </c>
    </row>
    <row r="76" spans="1:75" x14ac:dyDescent="0.25">
      <c r="A76" s="6" t="s">
        <v>107</v>
      </c>
      <c r="B76" s="6" t="s">
        <v>63</v>
      </c>
      <c r="C76" s="6" t="s">
        <v>61</v>
      </c>
      <c r="D76" s="6" t="s">
        <v>108</v>
      </c>
      <c r="E76" s="6" t="s">
        <v>109</v>
      </c>
      <c r="F76" s="6" t="s">
        <v>110</v>
      </c>
      <c r="G76" s="6" t="s">
        <v>56</v>
      </c>
      <c r="H76" s="6" t="s">
        <v>53</v>
      </c>
      <c r="I76" s="6" t="s">
        <v>48</v>
      </c>
      <c r="J76" s="6" t="s">
        <v>10</v>
      </c>
      <c r="K76" s="6" t="s">
        <v>111</v>
      </c>
      <c r="L76" s="6" t="s">
        <v>112</v>
      </c>
      <c r="M76" s="6" t="s">
        <v>50</v>
      </c>
      <c r="N76" s="6" t="s">
        <v>59</v>
      </c>
      <c r="O76" s="6" t="s">
        <v>27</v>
      </c>
      <c r="P76" s="6" t="s">
        <v>43</v>
      </c>
      <c r="Q76" s="6" t="s">
        <v>31</v>
      </c>
      <c r="R76" s="6" t="s">
        <v>35</v>
      </c>
      <c r="S76" s="6" t="s">
        <v>6</v>
      </c>
      <c r="T76" s="6" t="s">
        <v>7</v>
      </c>
      <c r="U76" s="6" t="s">
        <v>8</v>
      </c>
      <c r="V76" s="6" t="s">
        <v>32</v>
      </c>
      <c r="W76" s="6" t="s">
        <v>46</v>
      </c>
      <c r="X76" s="6" t="s">
        <v>33</v>
      </c>
      <c r="Y76" s="6" t="s">
        <v>34</v>
      </c>
      <c r="Z76" s="6" t="s">
        <v>29</v>
      </c>
      <c r="AA76" s="6" t="s">
        <v>38</v>
      </c>
      <c r="AB76" s="6" t="s">
        <v>41</v>
      </c>
      <c r="AC76" s="6" t="s">
        <v>113</v>
      </c>
      <c r="AD76" s="6" t="s">
        <v>47</v>
      </c>
      <c r="AE76" s="6" t="s">
        <v>37</v>
      </c>
      <c r="AF76" s="6" t="s">
        <v>36</v>
      </c>
      <c r="AG76" s="6" t="s">
        <v>42</v>
      </c>
      <c r="AH76" s="6" t="s">
        <v>40</v>
      </c>
      <c r="AI76" s="6" t="s">
        <v>39</v>
      </c>
      <c r="AJ76" s="6" t="s">
        <v>52</v>
      </c>
      <c r="AK76" s="6" t="s">
        <v>65</v>
      </c>
      <c r="AL76" s="6" t="s">
        <v>66</v>
      </c>
      <c r="AM76" s="6" t="s">
        <v>67</v>
      </c>
      <c r="AN76" s="82" t="s">
        <v>55</v>
      </c>
      <c r="AO76" s="6" t="s">
        <v>68</v>
      </c>
      <c r="AP76" s="6" t="s">
        <v>70</v>
      </c>
      <c r="AQ76" s="6" t="s">
        <v>71</v>
      </c>
      <c r="AR76" s="6" t="s">
        <v>72</v>
      </c>
      <c r="AS76" s="6" t="s">
        <v>73</v>
      </c>
      <c r="AT76" s="6" t="s">
        <v>74</v>
      </c>
      <c r="AU76" s="6" t="s">
        <v>75</v>
      </c>
      <c r="AV76" s="6" t="s">
        <v>77</v>
      </c>
      <c r="AW76" s="6" t="s">
        <v>78</v>
      </c>
      <c r="AX76" s="6" t="s">
        <v>79</v>
      </c>
      <c r="AY76" s="6" t="s">
        <v>80</v>
      </c>
      <c r="AZ76" s="6" t="s">
        <v>81</v>
      </c>
      <c r="BA76" s="6" t="s">
        <v>83</v>
      </c>
      <c r="BB76" s="6" t="s">
        <v>84</v>
      </c>
      <c r="BC76" s="6" t="s">
        <v>85</v>
      </c>
      <c r="BD76" s="6" t="s">
        <v>86</v>
      </c>
      <c r="BE76" s="6" t="s">
        <v>87</v>
      </c>
      <c r="BF76" s="6" t="s">
        <v>88</v>
      </c>
      <c r="BG76" s="6" t="s">
        <v>114</v>
      </c>
      <c r="BH76" s="6" t="s">
        <v>92</v>
      </c>
      <c r="BI76" s="6" t="s">
        <v>115</v>
      </c>
      <c r="BJ76" s="6" t="s">
        <v>94</v>
      </c>
      <c r="BK76" s="6" t="s">
        <v>95</v>
      </c>
      <c r="BL76" s="6" t="s">
        <v>97</v>
      </c>
      <c r="BM76" s="6" t="s">
        <v>116</v>
      </c>
      <c r="BN76" s="6" t="s">
        <v>99</v>
      </c>
      <c r="BO76" s="6" t="s">
        <v>100</v>
      </c>
      <c r="BP76" s="6" t="s">
        <v>101</v>
      </c>
      <c r="BQ76" s="6" t="s">
        <v>96</v>
      </c>
      <c r="BR76" s="6" t="s">
        <v>102</v>
      </c>
      <c r="BS76" s="6" t="s">
        <v>103</v>
      </c>
      <c r="BT76" s="6" t="s">
        <v>117</v>
      </c>
      <c r="BU76" s="6" t="s">
        <v>105</v>
      </c>
    </row>
    <row r="77" spans="1:75" x14ac:dyDescent="0.25">
      <c r="A77" s="6">
        <v>1</v>
      </c>
      <c r="B77" s="6">
        <v>3</v>
      </c>
      <c r="C77" s="6">
        <v>4</v>
      </c>
      <c r="D77" s="6">
        <v>5</v>
      </c>
      <c r="E77" s="6">
        <v>6</v>
      </c>
      <c r="F77" s="6">
        <v>7</v>
      </c>
      <c r="G77" s="6">
        <v>11</v>
      </c>
      <c r="H77" s="6">
        <v>12</v>
      </c>
      <c r="I77" s="6">
        <v>13</v>
      </c>
      <c r="J77" s="6">
        <v>14</v>
      </c>
      <c r="K77" s="6">
        <v>15</v>
      </c>
      <c r="L77" s="6">
        <v>19</v>
      </c>
      <c r="M77" s="6">
        <v>20</v>
      </c>
      <c r="N77" s="6">
        <v>21</v>
      </c>
      <c r="O77" s="6">
        <v>22</v>
      </c>
      <c r="P77" s="6">
        <v>23</v>
      </c>
      <c r="Q77" s="6">
        <v>24</v>
      </c>
      <c r="R77" s="6">
        <v>25</v>
      </c>
      <c r="S77" s="6">
        <v>26</v>
      </c>
      <c r="T77" s="6">
        <v>27</v>
      </c>
      <c r="U77" s="6">
        <v>28</v>
      </c>
      <c r="V77" s="6">
        <v>29</v>
      </c>
      <c r="W77" s="6">
        <v>30</v>
      </c>
      <c r="X77" s="6">
        <v>31</v>
      </c>
      <c r="Y77" s="6">
        <v>32</v>
      </c>
      <c r="Z77" s="6">
        <v>33</v>
      </c>
      <c r="AA77" s="6">
        <v>37</v>
      </c>
      <c r="AB77" s="6">
        <v>38</v>
      </c>
      <c r="AC77" s="6">
        <v>39</v>
      </c>
      <c r="AD77" s="6">
        <v>40</v>
      </c>
      <c r="AE77" s="6">
        <v>41</v>
      </c>
      <c r="AF77" s="6">
        <v>42</v>
      </c>
      <c r="AG77" s="6">
        <v>43</v>
      </c>
      <c r="AH77" s="6">
        <v>44</v>
      </c>
      <c r="AI77" s="6">
        <v>45</v>
      </c>
      <c r="AJ77" s="6">
        <v>46</v>
      </c>
      <c r="AK77" s="6">
        <v>47</v>
      </c>
      <c r="AL77" s="6">
        <v>48</v>
      </c>
      <c r="AM77" s="6">
        <v>49</v>
      </c>
      <c r="AN77" s="82">
        <v>50</v>
      </c>
      <c r="AO77" s="6">
        <v>51</v>
      </c>
      <c r="AP77" s="6">
        <v>55</v>
      </c>
      <c r="AQ77" s="6">
        <v>56</v>
      </c>
      <c r="AR77" s="6">
        <v>57</v>
      </c>
      <c r="AS77" s="6">
        <v>58</v>
      </c>
      <c r="AT77" s="6">
        <v>59</v>
      </c>
      <c r="AU77" s="6">
        <v>60</v>
      </c>
      <c r="AV77" s="6">
        <v>61</v>
      </c>
      <c r="AW77" s="6">
        <v>62</v>
      </c>
      <c r="AX77" s="6">
        <v>63</v>
      </c>
      <c r="AY77" s="6">
        <v>64</v>
      </c>
      <c r="AZ77" s="6">
        <v>65</v>
      </c>
      <c r="BA77" s="6">
        <v>66</v>
      </c>
      <c r="BB77" s="6">
        <v>67</v>
      </c>
      <c r="BC77" s="6">
        <v>68</v>
      </c>
      <c r="BD77" s="6">
        <v>69</v>
      </c>
      <c r="BE77" s="6">
        <v>70</v>
      </c>
      <c r="BF77" s="6">
        <v>71</v>
      </c>
      <c r="BG77" s="6">
        <v>72</v>
      </c>
      <c r="BH77" s="6">
        <v>73</v>
      </c>
      <c r="BI77" s="6">
        <v>74</v>
      </c>
      <c r="BJ77" s="6">
        <v>75</v>
      </c>
      <c r="BK77" s="6">
        <v>76</v>
      </c>
      <c r="BL77" s="6">
        <v>77</v>
      </c>
      <c r="BM77" s="6">
        <v>78</v>
      </c>
      <c r="BN77" s="6">
        <v>79</v>
      </c>
      <c r="BO77" s="6">
        <v>80</v>
      </c>
      <c r="BP77" s="6">
        <v>81</v>
      </c>
      <c r="BQ77" s="6">
        <v>82</v>
      </c>
      <c r="BR77" s="6">
        <v>83</v>
      </c>
      <c r="BS77" s="6">
        <v>90</v>
      </c>
      <c r="BT77" s="6">
        <v>92</v>
      </c>
      <c r="BU77" s="6">
        <v>94</v>
      </c>
    </row>
    <row r="89" spans="48:89" x14ac:dyDescent="0.25">
      <c r="AV89" s="53"/>
      <c r="CK89" s="53"/>
    </row>
  </sheetData>
  <pageMargins left="0.7" right="0.7" top="0.75" bottom="0.75" header="0.3" footer="0.3"/>
  <pageSetup paperSize="9" scale="42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"/>
  <sheetViews>
    <sheetView workbookViewId="0">
      <selection activeCell="C24" sqref="C24:L24"/>
    </sheetView>
  </sheetViews>
  <sheetFormatPr defaultColWidth="8.85546875" defaultRowHeight="15" x14ac:dyDescent="0.25"/>
  <cols>
    <col min="1" max="1" width="8.42578125" style="7" bestFit="1" customWidth="1"/>
    <col min="2" max="2" width="10.7109375" style="2" bestFit="1" customWidth="1"/>
    <col min="3" max="3" width="21.5703125" style="2" bestFit="1" customWidth="1"/>
    <col min="4" max="4" width="13.28515625" style="2" customWidth="1"/>
    <col min="5" max="5" width="22.28515625" style="2" customWidth="1"/>
    <col min="6" max="6" width="21.5703125" style="2" bestFit="1" customWidth="1"/>
    <col min="7" max="7" width="7.7109375" style="2" bestFit="1" customWidth="1"/>
    <col min="8" max="14" width="12.7109375" style="2" customWidth="1"/>
    <col min="15" max="15" width="8.85546875" style="2"/>
    <col min="16" max="16" width="10.140625" style="2" bestFit="1" customWidth="1"/>
    <col min="17" max="17" width="13.5703125" style="2" bestFit="1" customWidth="1"/>
    <col min="18" max="18" width="14.5703125" style="2" bestFit="1" customWidth="1"/>
    <col min="19" max="19" width="8.85546875" style="2"/>
    <col min="20" max="20" width="9.85546875" style="2" bestFit="1" customWidth="1"/>
    <col min="21" max="16384" width="8.85546875" style="2"/>
  </cols>
  <sheetData>
    <row r="1" spans="2:7" x14ac:dyDescent="0.25">
      <c r="B1" s="16" t="s">
        <v>118</v>
      </c>
    </row>
    <row r="2" spans="2:7" x14ac:dyDescent="0.25">
      <c r="B2" s="15" t="s">
        <v>9</v>
      </c>
      <c r="C2" s="1" t="str">
        <f>B2</f>
        <v>Al</v>
      </c>
      <c r="D2" s="1" t="s">
        <v>22</v>
      </c>
      <c r="E2" s="1" t="s">
        <v>119</v>
      </c>
      <c r="F2" s="1" t="s">
        <v>120</v>
      </c>
      <c r="G2" s="1" t="s">
        <v>25</v>
      </c>
    </row>
    <row r="3" spans="2:7" x14ac:dyDescent="0.25">
      <c r="B3" s="14">
        <v>0</v>
      </c>
      <c r="C3" s="7">
        <f>ROUNDUP(B3/(4+B3),2)</f>
        <v>0</v>
      </c>
      <c r="D3" s="7">
        <f>ROUNDUP((1-C3)/4,2)</f>
        <v>0.25</v>
      </c>
      <c r="E3" s="2" t="str">
        <f>"Fe"&amp;D3*100&amp;"Co"&amp;D3*100&amp;"Cr"&amp;D3*100&amp;"Ni"&amp;D3*100&amp;$C$2&amp;0&amp;C3*100</f>
        <v>Fe25Co25Cr25Ni25Al00</v>
      </c>
      <c r="F3" s="2" t="str">
        <f t="shared" ref="F3:F15" si="0">E3</f>
        <v>Fe25Co25Cr25Ni25Al00</v>
      </c>
      <c r="G3" s="7">
        <f ca="1">K33</f>
        <v>-3.75</v>
      </c>
    </row>
    <row r="4" spans="2:7" x14ac:dyDescent="0.25">
      <c r="B4" s="14">
        <v>0.25</v>
      </c>
      <c r="C4" s="7">
        <f t="shared" ref="C4:C15" si="1">ROUNDUP(B4/(4+B4),2)</f>
        <v>6.0000000000000005E-2</v>
      </c>
      <c r="D4" s="7">
        <f t="shared" ref="D4:D15" si="2">ROUNDUP((1-C4)/4,2)</f>
        <v>0.24000000000000002</v>
      </c>
      <c r="E4" s="2" t="str">
        <f>"Fe"&amp;D4*100&amp;"Co"&amp;D4*100&amp;"Cr"&amp;D4*100&amp;"Ni"&amp;D4*100&amp;$C$2&amp;0&amp;C4*100</f>
        <v>Fe24Co24Cr24Ni24Al06</v>
      </c>
      <c r="F4" s="2" t="str">
        <f t="shared" si="0"/>
        <v>Fe24Co24Cr24Ni24Al06</v>
      </c>
      <c r="G4" s="7">
        <f ca="1">K49</f>
        <v>-6.9120000000000008</v>
      </c>
    </row>
    <row r="5" spans="2:7" x14ac:dyDescent="0.25">
      <c r="B5" s="14">
        <v>0.5</v>
      </c>
      <c r="C5" s="7">
        <f t="shared" si="1"/>
        <v>0.12</v>
      </c>
      <c r="D5" s="7">
        <f t="shared" si="2"/>
        <v>0.22</v>
      </c>
      <c r="E5" s="2" t="str">
        <f t="shared" ref="E5:E15" si="3">"Fe"&amp;D5*100&amp;"Co"&amp;D5*100&amp;"Cr"&amp;D5*100&amp;"Ni"&amp;D5*100&amp;$C$2&amp;C5*100</f>
        <v>Fe22Co22Cr22Ni22Al12</v>
      </c>
      <c r="F5" s="2" t="str">
        <f t="shared" si="0"/>
        <v>Fe22Co22Cr22Ni22Al12</v>
      </c>
      <c r="G5" s="7">
        <f ca="1">K65</f>
        <v>-9.24</v>
      </c>
    </row>
    <row r="6" spans="2:7" x14ac:dyDescent="0.25">
      <c r="B6" s="14">
        <v>0.75</v>
      </c>
      <c r="C6" s="7">
        <f t="shared" si="1"/>
        <v>0.16</v>
      </c>
      <c r="D6" s="7">
        <f t="shared" si="2"/>
        <v>0.21</v>
      </c>
      <c r="E6" s="2" t="str">
        <f t="shared" si="3"/>
        <v>Fe21Co21Cr21Ni21Al16</v>
      </c>
      <c r="F6" s="2" t="str">
        <f t="shared" si="0"/>
        <v>Fe21Co21Cr21Ni21Al16</v>
      </c>
      <c r="G6" s="7">
        <f ca="1">K81</f>
        <v>-10.709999999999997</v>
      </c>
    </row>
    <row r="7" spans="2:7" x14ac:dyDescent="0.25">
      <c r="B7" s="14">
        <v>1</v>
      </c>
      <c r="C7" s="7">
        <f t="shared" si="1"/>
        <v>0.2</v>
      </c>
      <c r="D7" s="7">
        <f t="shared" si="2"/>
        <v>0.2</v>
      </c>
      <c r="E7" s="2" t="str">
        <f t="shared" si="3"/>
        <v>Fe20Co20Cr20Ni20Al20</v>
      </c>
      <c r="F7" s="2" t="str">
        <f t="shared" si="0"/>
        <v>Fe20Co20Cr20Ni20Al20</v>
      </c>
      <c r="G7" s="7">
        <f ca="1">K97</f>
        <v>-12.000000000000002</v>
      </c>
    </row>
    <row r="8" spans="2:7" x14ac:dyDescent="0.25">
      <c r="B8" s="14">
        <v>1.25</v>
      </c>
      <c r="C8" s="7">
        <f t="shared" si="1"/>
        <v>0.24000000000000002</v>
      </c>
      <c r="D8" s="7">
        <f t="shared" si="2"/>
        <v>0.19</v>
      </c>
      <c r="E8" s="2" t="str">
        <f t="shared" si="3"/>
        <v>Fe19Co19Cr19Ni19Al24</v>
      </c>
      <c r="F8" s="2" t="str">
        <f t="shared" si="0"/>
        <v>Fe19Co19Cr19Ni19Al24</v>
      </c>
      <c r="G8" s="7">
        <f ca="1">K113</f>
        <v>-13.11</v>
      </c>
    </row>
    <row r="9" spans="2:7" x14ac:dyDescent="0.25">
      <c r="B9" s="14">
        <v>1.5</v>
      </c>
      <c r="C9" s="7">
        <f t="shared" si="1"/>
        <v>0.28000000000000003</v>
      </c>
      <c r="D9" s="7">
        <f t="shared" si="2"/>
        <v>0.18</v>
      </c>
      <c r="E9" s="2" t="str">
        <f t="shared" si="3"/>
        <v>Fe18Co18Cr18Ni18Al28</v>
      </c>
      <c r="F9" s="2" t="str">
        <f t="shared" si="0"/>
        <v>Fe18Co18Cr18Ni18Al28</v>
      </c>
      <c r="G9" s="7">
        <f ca="1">K129</f>
        <v>-14.039999999999996</v>
      </c>
    </row>
    <row r="10" spans="2:7" x14ac:dyDescent="0.25">
      <c r="B10" s="14">
        <v>1.75</v>
      </c>
      <c r="C10" s="7">
        <f t="shared" si="1"/>
        <v>0.31</v>
      </c>
      <c r="D10" s="7">
        <f t="shared" si="2"/>
        <v>0.18000000000000002</v>
      </c>
      <c r="E10" s="2" t="str">
        <f t="shared" si="3"/>
        <v>Fe18Co18Cr18Ni18Al31</v>
      </c>
      <c r="F10" s="2" t="str">
        <f t="shared" si="0"/>
        <v>Fe18Co18Cr18Ni18Al31</v>
      </c>
      <c r="G10" s="7">
        <f ca="1">K145</f>
        <v>-15.335999999999997</v>
      </c>
    </row>
    <row r="11" spans="2:7" x14ac:dyDescent="0.25">
      <c r="B11" s="14">
        <v>2</v>
      </c>
      <c r="C11" s="7">
        <f t="shared" si="1"/>
        <v>0.34</v>
      </c>
      <c r="D11" s="7">
        <f t="shared" si="2"/>
        <v>0.17</v>
      </c>
      <c r="E11" s="2" t="str">
        <f t="shared" si="3"/>
        <v>Fe17Co17Cr17Ni17Al34</v>
      </c>
      <c r="F11" s="2" t="str">
        <f t="shared" si="0"/>
        <v>Fe17Co17Cr17Ni17Al34</v>
      </c>
      <c r="G11" s="7">
        <f ca="1">K161</f>
        <v>-15.606000000000003</v>
      </c>
    </row>
    <row r="12" spans="2:7" x14ac:dyDescent="0.25">
      <c r="B12" s="14">
        <v>2.25</v>
      </c>
      <c r="C12" s="7">
        <f t="shared" si="1"/>
        <v>0.36</v>
      </c>
      <c r="D12" s="7">
        <f t="shared" si="2"/>
        <v>0.16</v>
      </c>
      <c r="E12" s="2" t="str">
        <f t="shared" si="3"/>
        <v>Fe16Co16Cr16Ni16Al36</v>
      </c>
      <c r="F12" s="2" t="str">
        <f t="shared" si="0"/>
        <v>Fe16Co16Cr16Ni16Al36</v>
      </c>
      <c r="G12" s="7">
        <f ca="1">K177</f>
        <v>-15.360000000000001</v>
      </c>
    </row>
    <row r="13" spans="2:7" x14ac:dyDescent="0.25">
      <c r="B13" s="14">
        <v>2.5</v>
      </c>
      <c r="C13" s="7">
        <f t="shared" si="1"/>
        <v>0.39</v>
      </c>
      <c r="D13" s="7">
        <f t="shared" si="2"/>
        <v>0.16</v>
      </c>
      <c r="E13" s="2" t="str">
        <f t="shared" si="3"/>
        <v>Fe16Co16Cr16Ni16Al39</v>
      </c>
      <c r="F13" s="2" t="str">
        <f t="shared" si="0"/>
        <v>Fe16Co16Cr16Ni16Al39</v>
      </c>
      <c r="G13" s="7">
        <f ca="1">K193</f>
        <v>-16.512</v>
      </c>
    </row>
    <row r="14" spans="2:7" x14ac:dyDescent="0.25">
      <c r="B14" s="14">
        <v>2.75</v>
      </c>
      <c r="C14" s="7">
        <f t="shared" si="1"/>
        <v>0.41000000000000003</v>
      </c>
      <c r="D14" s="7">
        <f t="shared" si="2"/>
        <v>0.15000000000000002</v>
      </c>
      <c r="E14" s="2" t="str">
        <f t="shared" si="3"/>
        <v>Fe15Co15Cr15Ni15Al41</v>
      </c>
      <c r="F14" s="2" t="str">
        <f t="shared" si="0"/>
        <v>Fe15Co15Cr15Ni15Al41</v>
      </c>
      <c r="G14" s="7">
        <f ca="1">K209</f>
        <v>-16.11</v>
      </c>
    </row>
    <row r="15" spans="2:7" x14ac:dyDescent="0.25">
      <c r="B15" s="14">
        <v>3</v>
      </c>
      <c r="C15" s="7">
        <f t="shared" si="1"/>
        <v>0.43</v>
      </c>
      <c r="D15" s="7">
        <f t="shared" si="2"/>
        <v>0.15000000000000002</v>
      </c>
      <c r="E15" s="2" t="str">
        <f t="shared" si="3"/>
        <v>Fe15Co15Cr15Ni15Al43</v>
      </c>
      <c r="F15" s="2" t="str">
        <f t="shared" si="0"/>
        <v>Fe15Co15Cr15Ni15Al43</v>
      </c>
      <c r="G15" s="7">
        <f ca="1">K225</f>
        <v>-16.829999999999998</v>
      </c>
    </row>
    <row r="16" spans="2:7" x14ac:dyDescent="0.25">
      <c r="B16" s="1"/>
      <c r="C16" s="7"/>
      <c r="D16" s="7"/>
      <c r="E16" s="3"/>
    </row>
    <row r="17" spans="1:12" x14ac:dyDescent="0.25">
      <c r="B17" s="1"/>
      <c r="C17" s="7"/>
      <c r="D17" s="7"/>
      <c r="E17" s="3"/>
    </row>
    <row r="18" spans="1:12" x14ac:dyDescent="0.25">
      <c r="A18" s="7">
        <v>21</v>
      </c>
      <c r="B18" s="1"/>
      <c r="C18" s="7"/>
      <c r="D18" s="7"/>
      <c r="E18" s="3"/>
    </row>
    <row r="19" spans="1:12" x14ac:dyDescent="0.25">
      <c r="A19" s="7">
        <f>B3</f>
        <v>0</v>
      </c>
      <c r="B19" s="2" t="s">
        <v>0</v>
      </c>
      <c r="C19" s="2" t="str">
        <f>F3</f>
        <v>Fe25Co25Cr25Ni25Al00</v>
      </c>
      <c r="E19" s="5" t="s">
        <v>2</v>
      </c>
      <c r="F19" s="5" t="str">
        <f>IF(D24+F24+H24+J24+L24+N24&gt;98,"Pass",D24+F24+H24+J24+L24+N24)</f>
        <v>Pass</v>
      </c>
    </row>
    <row r="21" spans="1:12" x14ac:dyDescent="0.25">
      <c r="B21" s="2" t="s">
        <v>3</v>
      </c>
      <c r="C21" s="4" t="s">
        <v>4</v>
      </c>
    </row>
    <row r="22" spans="1:12" x14ac:dyDescent="0.25">
      <c r="C22" s="4" t="s">
        <v>121</v>
      </c>
    </row>
    <row r="23" spans="1:12" x14ac:dyDescent="0.25">
      <c r="C23" s="6"/>
    </row>
    <row r="24" spans="1:12" x14ac:dyDescent="0.25">
      <c r="C24" s="2" t="str">
        <f>LEFT(C19,SMALL(FIND({0,1,2,3,4,5,6,7,8,9},C19&amp;"0123456789"),1)-1)</f>
        <v>Fe</v>
      </c>
      <c r="D24" s="2" t="str">
        <f>LEFT(RIGHT(C19, LEN(C19)-LEN(C24)),SMALL(FIND({0,1,2,3,4,5,6,7,8,9},RIGHT(C19, LEN(C19)-LEN(RIGHT(C19, LEN(C19)-LEN(C24))))&amp;"0123456789"),1)+1)</f>
        <v>25</v>
      </c>
      <c r="E24" s="2" t="str">
        <f t="array" ref="E24">LEFT(RIGHT(C19, LEN(C19)-SUM(LEN(C24:D24))),SMALL(FIND({0,1,2,3,4,5,6,7,8,9},RIGHT(C19, LEN(C19)-SUM(LEN(C24:D24)))&amp;"0123456789"),1)-1)</f>
        <v>Co</v>
      </c>
      <c r="F24" s="2" t="str">
        <f t="array" ref="F24">LEFT(RIGHT(C19, LEN(C19)-SUM(LEN(C24:E24))),SMALL(FIND({0,1,2,3,4,5,6,7,8,9},RIGHT(C19, LEN(C19)-SUM(LEN(C24:E24)))&amp;"0123456789"),1)+1)</f>
        <v>25</v>
      </c>
      <c r="G24" s="2" t="str">
        <f t="array" ref="G24">LEFT(RIGHT(C19, LEN(C19)-SUM(LEN(C24:F24))),SMALL(FIND({0,1,2,3,4,5,6,7,8,9},RIGHT(C19, LEN(C19)-SUM(LEN(C24:F24)))&amp;"0123456789"),1)-1)</f>
        <v>Cr</v>
      </c>
      <c r="H24" s="2" t="str">
        <f t="array" ref="H24">LEFT(RIGHT(C19, LEN(C19)-SUM(LEN(C24:G24))),SMALL(FIND({0,1,2,3,4,5,6,7,8,9},RIGHT(C19, LEN(C19)-SUM(LEN(C24:G24)))&amp;"0123456789"),1)+1)</f>
        <v>25</v>
      </c>
      <c r="I24" s="2" t="str">
        <f t="array" ref="I24">LEFT(RIGHT(C19, LEN(C19)-SUM(LEN(C24:H24))),SMALL(FIND({0,1,2,3,4,5,6,7,8,9},RIGHT(C19, LEN(C19)-SUM(LEN(C24:H24)))&amp;"0123456789"),1)-1)</f>
        <v>Ni</v>
      </c>
      <c r="J24" s="2" t="str">
        <f t="array" ref="J24">LEFT(RIGHT(C19, LEN(C19)-SUM(LEN(C24:I24))),SMALL(FIND({0,1,2,3,4,5,6,7,8,9},RIGHT(C19, LEN(C19)-SUM(LEN(C24:I24)))&amp;"0123456789"),1)+1)</f>
        <v>25</v>
      </c>
      <c r="K24" s="2" t="str">
        <f t="array" ref="K24">LEFT(RIGHT(C19, LEN(C19)-SUM(LEN(C24:J24))),SMALL(FIND({0,1,2,3,4,5,6,7,8,9},RIGHT(C19, LEN(C19)-SUM(LEN(C24:J24)))&amp;"0123456789"),1)-1)</f>
        <v>Al</v>
      </c>
      <c r="L24" s="2" t="str">
        <f t="array" ref="L24">LEFT(RIGHT(C19, LEN(C19)-SUM(LEN(C24:K24))),SMALL(FIND({0,1,2,3,4,5,6,7,8,9},RIGHT(C19, LEN(C19)-SUM(LEN(C24:K24)))&amp;"0123456789"),1)+1)</f>
        <v>00</v>
      </c>
    </row>
    <row r="26" spans="1:12" x14ac:dyDescent="0.25"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20</v>
      </c>
      <c r="K26" s="1" t="s">
        <v>18</v>
      </c>
    </row>
    <row r="27" spans="1:12" x14ac:dyDescent="0.25">
      <c r="C27" s="2" t="str">
        <f>C24</f>
        <v>Fe</v>
      </c>
      <c r="D27" s="2" t="str">
        <f>D24</f>
        <v>25</v>
      </c>
      <c r="F27" s="2">
        <f ca="1">IF(C28="","",IF(ISERROR(VLOOKUP(C27&amp;C28,INDIRECT(C21):INDIRECT(C22),2,FALSE)*(4*(D27/100)*(D28/100))),VLOOKUP(C28&amp;C27,INDIRECT(C21):INDIRECT(C22),2,FALSE)*(4*(D27/100)*(D28/100)),VLOOKUP(C27&amp;C28,INDIRECT(C21):INDIRECT(C22),2,FALSE)*(4*(D27/100)*(D28/100))))</f>
        <v>-0.25</v>
      </c>
      <c r="G27" s="2">
        <f ca="1">IF(C29="","",IF(ISERROR(VLOOKUP(C27&amp;C29,INDIRECT(C21):INDIRECT(C22),2,FALSE)*(4*(D27/100)*(D29/100))),VLOOKUP(C29&amp;C27,INDIRECT(C21):INDIRECT(C22),2,FALSE)*(4*(D27/100)*(D29/100)),VLOOKUP(C27&amp;C29,INDIRECT(C21):INDIRECT(C22),2,FALSE)*(4*(D27/100)*(D29/100))))</f>
        <v>-0.25</v>
      </c>
      <c r="H27" s="2">
        <f ca="1">IF(C30="","",IF(ISERROR(VLOOKUP(C27&amp;C30,INDIRECT(C21):INDIRECT(C22),2,FALSE)*(4*(D27/100)*(D30/100))),VLOOKUP(C30&amp;C27,INDIRECT(C21):INDIRECT(C22),2,FALSE)*(4*(D27/100)*(D30/100)),VLOOKUP(C27&amp;C30,INDIRECT(C21):INDIRECT(C22),2,FALSE)*(4*(D27/100)*(D30/100))))</f>
        <v>-0.5</v>
      </c>
      <c r="I27" s="2">
        <f ca="1">IF(C31="","",IF(ISERROR(VLOOKUP(C27&amp;C31,INDIRECT(C21):INDIRECT(C22),2,FALSE)*(4*(D27/100)*(D31/100))),VLOOKUP(C31&amp;C27,INDIRECT(C21):INDIRECT(C22),2,FALSE)*(4*(D27/100)*(D31/100)),VLOOKUP(C27&amp;C31,INDIRECT(C21):INDIRECT(C22),2,FALSE)*(4*(D27/100)*(D31/100))))</f>
        <v>0</v>
      </c>
      <c r="J27" s="2" t="str">
        <f ca="1">IF($C$1="","",IF(ISERROR(VLOOKUP(C27&amp;$C$1,INDIRECT(#REF!):INDIRECT(#REF!),2,FALSE)*(4*(D27/100)*($D$1/100))),VLOOKUP($C$1&amp;C27,INDIRECT(#REF!):INDIRECT(#REF!),2,FALSE)*(4*(D27/100)*($D$1/100)),VLOOKUP(C27&amp;$C$1,INDIRECT(#REF!):INDIRECT(#REF!),2,FALSE)*(4*(D27/100)*($D$1/100))))</f>
        <v/>
      </c>
      <c r="K27" s="2">
        <f ca="1">SUM(E27:J27)</f>
        <v>-1</v>
      </c>
    </row>
    <row r="28" spans="1:12" x14ac:dyDescent="0.25">
      <c r="C28" s="2" t="str">
        <f>E24</f>
        <v>Co</v>
      </c>
      <c r="D28" s="2" t="str">
        <f>F24</f>
        <v>25</v>
      </c>
      <c r="G28" s="2">
        <f ca="1">IF(C29="","",IF(ISERROR(VLOOKUP(C28&amp;C29,INDIRECT(C21):INDIRECT(C22),2,FALSE)*(4*(D28/100)*(D29/100))),VLOOKUP(C29&amp;C28,INDIRECT(C21):INDIRECT(C22),2,FALSE)*(4*(D28/100)*(D29/100)),VLOOKUP(C28&amp;C29,INDIRECT(C21):INDIRECT(C22),2,FALSE)*(4*(D28/100)*(D29/100))))</f>
        <v>-1</v>
      </c>
      <c r="H28" s="2">
        <f ca="1">IF(C30="","",IF(ISERROR(VLOOKUP(C28&amp;C30,INDIRECT(C21):INDIRECT(C22),2,FALSE)*(4*(D28/100)*(D30/100))),VLOOKUP(C30&amp;C28,INDIRECT(C21):INDIRECT(C22),2,FALSE)*(4*(D28/100)*(D30/100)),VLOOKUP(C28&amp;C30,INDIRECT(C21):INDIRECT(C22),2,FALSE)*(4*(D28/100)*(D30/100))))</f>
        <v>0</v>
      </c>
      <c r="I28" s="2">
        <f ca="1">IF(C31="","",IF(ISERROR(VLOOKUP(C28&amp;C31,INDIRECT(C21):INDIRECT(C22),2,FALSE)*(4*(D28/100)*(D31/100))),VLOOKUP(C31&amp;C28,INDIRECT(C21):INDIRECT(C22),2,FALSE)*(4*(D28/100)*(D31/100)),VLOOKUP(C28&amp;C31,INDIRECT(C21):INDIRECT(C22),2,FALSE)*(4*(D28/100)*(D31/100))))</f>
        <v>0</v>
      </c>
      <c r="J28" s="2" t="str">
        <f ca="1">IF($C$1="","",IF(ISERROR(VLOOKUP(C28&amp;$C$1,INDIRECT(#REF!):INDIRECT(#REF!),2,FALSE)*(4*(D28/100)*($D$1/100))),VLOOKUP($C$1&amp;C28,INDIRECT(#REF!):INDIRECT(#REF!),2,FALSE)*(4*(D28/100)*($D$1/100)),VLOOKUP(C28&amp;$C$1,INDIRECT(#REF!):INDIRECT(#REF!),2,FALSE)*(4*(D28/100)*($D$1/100))))</f>
        <v/>
      </c>
      <c r="K28" s="2">
        <f ca="1">SUM(E28:J28)</f>
        <v>-1</v>
      </c>
    </row>
    <row r="29" spans="1:12" x14ac:dyDescent="0.25">
      <c r="C29" s="2" t="str">
        <f>G24</f>
        <v>Cr</v>
      </c>
      <c r="D29" s="2" t="str">
        <f>H24</f>
        <v>25</v>
      </c>
      <c r="H29" s="2">
        <f ca="1">IF(C30="","",LOOKUP(C29&amp;C30,INDIRECT(C21):INDIRECT(C22)))*(4*(D29/100)*(D30/100))</f>
        <v>-1.75</v>
      </c>
      <c r="I29" s="2">
        <f ca="1">IF(C31="","",LOOKUP(C29&amp;C31,INDIRECT(C21):INDIRECT(C22))*(4*(D29/100)*(D31/100)))</f>
        <v>0</v>
      </c>
      <c r="J29" s="2" t="str">
        <f ca="1">IF($C$1="","",IF(ISERROR(VLOOKUP(C29&amp;$C$1,INDIRECT(#REF!):INDIRECT(#REF!),2,FALSE)*(4*(D29/100)*($D$1/100))),VLOOKUP($C$1&amp;C29,INDIRECT(#REF!):INDIRECT(#REF!),2,FALSE)*(4*(D29/100)*($D$1/100)),VLOOKUP(C29&amp;$C$1,INDIRECT(#REF!):INDIRECT(#REF!),2,FALSE)*(4*(D29/100)*($D$1/100))))</f>
        <v/>
      </c>
      <c r="K29" s="2">
        <f ca="1">SUM(E29:J29)</f>
        <v>-1.75</v>
      </c>
    </row>
    <row r="30" spans="1:12" x14ac:dyDescent="0.25">
      <c r="C30" s="2" t="str">
        <f>I24</f>
        <v>Ni</v>
      </c>
      <c r="D30" s="2" t="str">
        <f>J24</f>
        <v>25</v>
      </c>
      <c r="I30" s="2">
        <f ca="1">IF(C31="","",LOOKUP(C30&amp;C31,INDIRECT(C21):INDIRECT(C22))*(4*(D30/100)*(D31/100)))</f>
        <v>0</v>
      </c>
      <c r="J30" s="2" t="str">
        <f ca="1">IF($C$1="","",IF(ISERROR(VLOOKUP(C30&amp;$C$1,INDIRECT(#REF!):INDIRECT(#REF!),2,FALSE)*(4*(D30/100)*($D$1/100))),VLOOKUP($C$1&amp;C30,INDIRECT(#REF!):INDIRECT(#REF!),2,FALSE)*(4*(D30/100)*($D$1/100)),VLOOKUP(C30&amp;$C$1,INDIRECT(#REF!):INDIRECT(#REF!),2,FALSE)*(4*(D30/100)*($D$1/100))))</f>
        <v/>
      </c>
      <c r="K30" s="2">
        <f ca="1">SUM(E30:J30)</f>
        <v>0</v>
      </c>
    </row>
    <row r="31" spans="1:12" x14ac:dyDescent="0.25">
      <c r="C31" s="2" t="str">
        <f t="shared" ref="C31" si="4">K24</f>
        <v>Al</v>
      </c>
      <c r="D31" s="2" t="str">
        <f>IF(L24="","",L24)</f>
        <v>00</v>
      </c>
      <c r="J31" s="2" t="str">
        <f ca="1">IF($C$1="","",IF(ISERROR(VLOOKUP(C31&amp;$C$1,INDIRECT(#REF!):INDIRECT(#REF!),2,FALSE)*(4*(D31/100)*($D$1/100))),VLOOKUP($C$1&amp;C31,INDIRECT(#REF!):INDIRECT(#REF!),2,FALSE)*(4*(D31/100)*($D$1/100)),VLOOKUP(C31&amp;$C$1,INDIRECT(#REF!):INDIRECT(#REF!),2,FALSE)*(4*(D31/100)*($D$1/100))))</f>
        <v/>
      </c>
      <c r="K31" s="2">
        <f t="shared" ref="K31:K32" ca="1" si="5">SUM(E31:J31)</f>
        <v>0</v>
      </c>
    </row>
    <row r="32" spans="1:12" x14ac:dyDescent="0.25">
      <c r="C32" s="2">
        <f>M24</f>
        <v>0</v>
      </c>
      <c r="D32" s="2" t="str">
        <f>IF(N24="","",N24)</f>
        <v/>
      </c>
      <c r="K32" s="2">
        <f t="shared" si="5"/>
        <v>0</v>
      </c>
    </row>
    <row r="33" spans="1:13" x14ac:dyDescent="0.25">
      <c r="D33" s="2" t="str">
        <f>"Enthalphy of mixing for "&amp;C19&amp;" is"</f>
        <v>Enthalphy of mixing for Fe25Co25Cr25Ni25Al00 is</v>
      </c>
      <c r="K33" s="7">
        <f ca="1">(SUM(K27:K31))</f>
        <v>-3.75</v>
      </c>
    </row>
    <row r="34" spans="1:13" x14ac:dyDescent="0.25">
      <c r="A34" s="7">
        <v>22</v>
      </c>
    </row>
    <row r="35" spans="1:13" x14ac:dyDescent="0.25">
      <c r="A35" s="7">
        <f>B4</f>
        <v>0.25</v>
      </c>
      <c r="B35" s="2" t="s">
        <v>0</v>
      </c>
      <c r="C35" s="2" t="str">
        <f>F4</f>
        <v>Fe24Co24Cr24Ni24Al06</v>
      </c>
      <c r="E35" s="5" t="s">
        <v>2</v>
      </c>
      <c r="F35" s="5" t="str">
        <f>IF(D40+F40+H40+J40+L40+N40&gt;98,"Pass",D40+F40+H40+J40+L40+N40)</f>
        <v>Pass</v>
      </c>
    </row>
    <row r="37" spans="1:13" x14ac:dyDescent="0.25">
      <c r="B37" s="2" t="s">
        <v>3</v>
      </c>
      <c r="C37" s="4" t="str">
        <f>C21</f>
        <v>Database!C1</v>
      </c>
    </row>
    <row r="38" spans="1:13" x14ac:dyDescent="0.25">
      <c r="C38" s="4" t="str">
        <f>C22</f>
        <v>Database!d115</v>
      </c>
    </row>
    <row r="39" spans="1:13" x14ac:dyDescent="0.25">
      <c r="C39" s="6"/>
    </row>
    <row r="40" spans="1:13" x14ac:dyDescent="0.25">
      <c r="C40" s="2" t="str">
        <f>LEFT(C35,SMALL(FIND({0,1,2,3,4,5,6,7,8,9},C35&amp;"0123456789"),1)-1)</f>
        <v>Fe</v>
      </c>
      <c r="D40" s="2" t="str">
        <f>LEFT(RIGHT(C35, LEN(C35)-LEN(C40)),SMALL(FIND({0,1,2,3,4,5,6,7,8,9},RIGHT(C35, LEN(C35)-LEN(RIGHT(C35, LEN(C35)-LEN(C40))))&amp;"0123456789"),1)+1)</f>
        <v>24</v>
      </c>
      <c r="E40" s="2" t="str">
        <f t="array" ref="E40">LEFT(RIGHT(C35, LEN(C35)-SUM(LEN(C40:D40))),SMALL(FIND({0,1,2,3,4,5,6,7,8,9},RIGHT(C35, LEN(C35)-SUM(LEN(C40:D40)))&amp;"0123456789"),1)-1)</f>
        <v>Co</v>
      </c>
      <c r="F40" s="2" t="str">
        <f t="array" ref="F40">LEFT(RIGHT(C35, LEN(C35)-SUM(LEN(C40:E40))),SMALL(FIND({0,1,2,3,4,5,6,7,8,9},RIGHT(C35, LEN(C35)-SUM(LEN(C40:E40)))&amp;"0123456789"),1)+1)</f>
        <v>24</v>
      </c>
      <c r="G40" s="2" t="str">
        <f t="array" ref="G40">LEFT(RIGHT(C35, LEN(C35)-SUM(LEN(C40:F40))),SMALL(FIND({0,1,2,3,4,5,6,7,8,9},RIGHT(C35, LEN(C35)-SUM(LEN(C40:F40)))&amp;"0123456789"),1)-1)</f>
        <v>Cr</v>
      </c>
      <c r="H40" s="2" t="str">
        <f t="array" ref="H40">LEFT(RIGHT(C35, LEN(C35)-SUM(LEN(C40:G40))),SMALL(FIND({0,1,2,3,4,5,6,7,8,9},RIGHT(C35, LEN(C35)-SUM(LEN(C40:G40)))&amp;"0123456789"),1)+1)</f>
        <v>24</v>
      </c>
      <c r="I40" s="2" t="str">
        <f t="array" ref="I40">LEFT(RIGHT(C35, LEN(C35)-SUM(LEN(C40:H40))),SMALL(FIND({0,1,2,3,4,5,6,7,8,9},RIGHT(C35, LEN(C35)-SUM(LEN(C40:H40)))&amp;"0123456789"),1)-1)</f>
        <v>Ni</v>
      </c>
      <c r="J40" s="2" t="str">
        <f t="array" ref="J40">LEFT(RIGHT(C35, LEN(C35)-SUM(LEN(C40:I40))),SMALL(FIND({0,1,2,3,4,5,6,7,8,9},RIGHT(C35, LEN(C35)-SUM(LEN(C40:I40)))&amp;"0123456789"),1)+1)</f>
        <v>24</v>
      </c>
      <c r="K40" s="2" t="str">
        <f t="array" ref="K40">LEFT(RIGHT(C35, LEN(C35)-SUM(LEN(C40:J40))),SMALL(FIND({0,1,2,3,4,5,6,7,8,9},RIGHT(C35, LEN(C35)-SUM(LEN(C40:J40)))&amp;"0123456789"),1)-1)</f>
        <v>Al</v>
      </c>
      <c r="L40" s="2" t="str">
        <f t="array" ref="L40">LEFT(RIGHT(C35, LEN(C35)-SUM(LEN(C40:K40))),SMALL(FIND({0,1,2,3,4,5,6,7,8,9},RIGHT(C35, LEN(C35)-SUM(LEN(C40:K40)))&amp;"0123456789"),1)+1)</f>
        <v>06</v>
      </c>
    </row>
    <row r="42" spans="1:13" x14ac:dyDescent="0.25"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20</v>
      </c>
      <c r="K42" s="1" t="s">
        <v>18</v>
      </c>
    </row>
    <row r="43" spans="1:13" x14ac:dyDescent="0.25">
      <c r="C43" s="2" t="str">
        <f>C40</f>
        <v>Fe</v>
      </c>
      <c r="D43" s="2" t="str">
        <f>D40</f>
        <v>24</v>
      </c>
      <c r="F43" s="2">
        <f ca="1">IF(C44="","",IF(ISERROR(VLOOKUP(C43&amp;C44,INDIRECT(C37):INDIRECT(C38),2,FALSE)*(4*(D43/100)*(D44/100))),VLOOKUP(C44&amp;C43,INDIRECT(C37):INDIRECT(C38),2,FALSE)*(4*(D43/100)*(D44/100)),VLOOKUP(C43&amp;C44,INDIRECT(C37):INDIRECT(C38),2,FALSE)*(4*(D43/100)*(D44/100))))</f>
        <v>-0.23039999999999999</v>
      </c>
      <c r="G43" s="2">
        <f ca="1">IF(C45="","",IF(ISERROR(VLOOKUP(C43&amp;C45,INDIRECT(C37):INDIRECT(C38),2,FALSE)*(4*(D43/100)*(D45/100))),VLOOKUP(C45&amp;C43,INDIRECT(C37):INDIRECT(C38),2,FALSE)*(4*(D43/100)*(D45/100)),VLOOKUP(C43&amp;C45,INDIRECT(C37):INDIRECT(C38),2,FALSE)*(4*(D43/100)*(D45/100))))</f>
        <v>-0.23039999999999999</v>
      </c>
      <c r="H43" s="2">
        <f ca="1">IF(C46="","",IF(ISERROR(VLOOKUP(C43&amp;C46,INDIRECT(C37):INDIRECT(C38),2,FALSE)*(4*(D43/100)*(D46/100))),VLOOKUP(C46&amp;C43,INDIRECT(C37):INDIRECT(C38),2,FALSE)*(4*(D43/100)*(D46/100)),VLOOKUP(C43&amp;C46,INDIRECT(C37):INDIRECT(C38),2,FALSE)*(4*(D43/100)*(D46/100))))</f>
        <v>-0.46079999999999999</v>
      </c>
      <c r="I43" s="2">
        <f ca="1">IF(C47="","",IF(ISERROR(VLOOKUP(C43&amp;C47,INDIRECT(C37):INDIRECT(C38),2,FALSE)*(4*(D43/100)*(D47/100))),VLOOKUP(C47&amp;C43,INDIRECT(C37):INDIRECT(C38),2,FALSE)*(4*(D43/100)*(D47/100)),VLOOKUP(C43&amp;C47,INDIRECT(C37):INDIRECT(C38),2,FALSE)*(4*(D43/100)*(D47/100))))</f>
        <v>-0.63359999999999994</v>
      </c>
      <c r="J43" s="2" t="str">
        <f ca="1">IF($C$1="","",IF(ISERROR(VLOOKUP(C43&amp;$C$1,INDIRECT(#REF!):INDIRECT(#REF!),2,FALSE)*(4*(D43/100)*($D$1/100))),VLOOKUP($C$1&amp;C43,INDIRECT(#REF!):INDIRECT(#REF!),2,FALSE)*(4*(D43/100)*($D$1/100)),VLOOKUP(C43&amp;$C$1,INDIRECT(#REF!):INDIRECT(#REF!),2,FALSE)*(4*(D43/100)*($D$1/100))))</f>
        <v/>
      </c>
      <c r="K43" s="2">
        <f ca="1">SUM(E43:J43)</f>
        <v>-1.5551999999999999</v>
      </c>
    </row>
    <row r="44" spans="1:13" x14ac:dyDescent="0.25">
      <c r="C44" s="2" t="str">
        <f>E40</f>
        <v>Co</v>
      </c>
      <c r="D44" s="2" t="str">
        <f>F40</f>
        <v>24</v>
      </c>
      <c r="G44" s="2">
        <f ca="1">IF(C45="","",IF(ISERROR(VLOOKUP(C44&amp;C45,INDIRECT(C37):INDIRECT(C38),2,FALSE)*(4*(D44/100)*(D45/100))),VLOOKUP(C45&amp;C44,INDIRECT(C37):INDIRECT(C38),2,FALSE)*(4*(D44/100)*(D45/100)),VLOOKUP(C44&amp;C45,INDIRECT(C37):INDIRECT(C38),2,FALSE)*(4*(D44/100)*(D45/100))))</f>
        <v>-0.92159999999999997</v>
      </c>
      <c r="H44" s="2">
        <f ca="1">IF(C46="","",IF(ISERROR(VLOOKUP(C44&amp;C46,INDIRECT(C37):INDIRECT(C38),2,FALSE)*(4*(D44/100)*(D46/100))),VLOOKUP(C46&amp;C44,INDIRECT(C37):INDIRECT(C38),2,FALSE)*(4*(D44/100)*(D46/100)),VLOOKUP(C44&amp;C46,INDIRECT(C37):INDIRECT(C38),2,FALSE)*(4*(D44/100)*(D46/100))))</f>
        <v>0</v>
      </c>
      <c r="I44" s="2">
        <f ca="1">IF(C47="","",IF(ISERROR(VLOOKUP(C44&amp;C47,INDIRECT(C37):INDIRECT(C38),2,FALSE)*(4*(D44/100)*(D47/100))),VLOOKUP(C47&amp;C44,INDIRECT(C37):INDIRECT(C38),2,FALSE)*(4*(D44/100)*(D47/100)),VLOOKUP(C44&amp;C47,INDIRECT(C37):INDIRECT(C38),2,FALSE)*(4*(D44/100)*(D47/100))))</f>
        <v>-1.0944</v>
      </c>
      <c r="J44" s="2" t="str">
        <f ca="1">IF($C$1="","",IF(ISERROR(VLOOKUP(C44&amp;$C$1,INDIRECT(#REF!):INDIRECT(#REF!),2,FALSE)*(4*(D44/100)*($D$1/100))),VLOOKUP($C$1&amp;C44,INDIRECT(#REF!):INDIRECT(#REF!),2,FALSE)*(4*(D44/100)*($D$1/100)),VLOOKUP(C44&amp;$C$1,INDIRECT(#REF!):INDIRECT(#REF!),2,FALSE)*(4*(D44/100)*($D$1/100))))</f>
        <v/>
      </c>
      <c r="K44" s="2">
        <f ca="1">SUM(E44:J44)</f>
        <v>-2.016</v>
      </c>
      <c r="M44" s="13"/>
    </row>
    <row r="45" spans="1:13" x14ac:dyDescent="0.25">
      <c r="C45" s="2" t="str">
        <f>G40</f>
        <v>Cr</v>
      </c>
      <c r="D45" s="2" t="str">
        <f>H40</f>
        <v>24</v>
      </c>
      <c r="H45" s="2">
        <f ca="1">IF(C46="","",LOOKUP(C45&amp;C46,INDIRECT(C37):INDIRECT(C38)))*(4*(D45/100)*(D46/100))</f>
        <v>-1.6128</v>
      </c>
      <c r="I45" s="2">
        <f ca="1">IF(C47="","",LOOKUP(C45&amp;C47,INDIRECT(C37):INDIRECT(C38))*(4*(D45/100)*(D47/100)))</f>
        <v>-2.3616000000000001</v>
      </c>
      <c r="J45" s="2" t="str">
        <f ca="1">IF($C$1="","",IF(ISERROR(VLOOKUP(C45&amp;$C$1,INDIRECT(#REF!):INDIRECT(#REF!),2,FALSE)*(4*(D45/100)*($D$1/100))),VLOOKUP($C$1&amp;C45,INDIRECT(#REF!):INDIRECT(#REF!),2,FALSE)*(4*(D45/100)*($D$1/100)),VLOOKUP(C45&amp;$C$1,INDIRECT(#REF!):INDIRECT(#REF!),2,FALSE)*(4*(D45/100)*($D$1/100))))</f>
        <v/>
      </c>
      <c r="K45" s="2">
        <f ca="1">SUM(E45:J45)</f>
        <v>-3.9744000000000002</v>
      </c>
    </row>
    <row r="46" spans="1:13" x14ac:dyDescent="0.25">
      <c r="C46" s="2" t="str">
        <f>I40</f>
        <v>Ni</v>
      </c>
      <c r="D46" s="2" t="str">
        <f>J40</f>
        <v>24</v>
      </c>
      <c r="I46" s="2">
        <f ca="1">IF(C47="","",LOOKUP(C46&amp;C47,INDIRECT(C37):INDIRECT(C38))*(4*(D46/100)*(D47/100)))</f>
        <v>0.63359999999999994</v>
      </c>
      <c r="J46" s="2" t="str">
        <f ca="1">IF($C$1="","",IF(ISERROR(VLOOKUP(C46&amp;$C$1,INDIRECT(#REF!):INDIRECT(#REF!),2,FALSE)*(4*(D46/100)*($D$1/100))),VLOOKUP($C$1&amp;C46,INDIRECT(#REF!):INDIRECT(#REF!),2,FALSE)*(4*(D46/100)*($D$1/100)),VLOOKUP(C46&amp;$C$1,INDIRECT(#REF!):INDIRECT(#REF!),2,FALSE)*(4*(D46/100)*($D$1/100))))</f>
        <v/>
      </c>
      <c r="K46" s="2">
        <f ca="1">SUM(E46:J46)</f>
        <v>0.63359999999999994</v>
      </c>
    </row>
    <row r="47" spans="1:13" x14ac:dyDescent="0.25">
      <c r="C47" s="2" t="str">
        <f t="shared" ref="C47" si="6">K40</f>
        <v>Al</v>
      </c>
      <c r="D47" s="2" t="str">
        <f>IF(L40="","",L40)</f>
        <v>06</v>
      </c>
      <c r="J47" s="2" t="str">
        <f ca="1">IF($C$1="","",IF(ISERROR(VLOOKUP(C47&amp;$C$1,INDIRECT(#REF!):INDIRECT(#REF!),2,FALSE)*(4*(D47/100)*($D$1/100))),VLOOKUP($C$1&amp;C47,INDIRECT(#REF!):INDIRECT(#REF!),2,FALSE)*(4*(D47/100)*($D$1/100)),VLOOKUP(C47&amp;$C$1,INDIRECT(#REF!):INDIRECT(#REF!),2,FALSE)*(4*(D47/100)*($D$1/100))))</f>
        <v/>
      </c>
      <c r="K47" s="2">
        <f t="shared" ref="K47:K48" ca="1" si="7">SUM(E47:J47)</f>
        <v>0</v>
      </c>
    </row>
    <row r="48" spans="1:13" x14ac:dyDescent="0.25">
      <c r="C48" s="2">
        <f>M40</f>
        <v>0</v>
      </c>
      <c r="D48" s="2" t="str">
        <f>IF(N40="","",N40)</f>
        <v/>
      </c>
      <c r="K48" s="2">
        <f t="shared" si="7"/>
        <v>0</v>
      </c>
    </row>
    <row r="49" spans="1:12" x14ac:dyDescent="0.25">
      <c r="D49" s="2" t="str">
        <f>"Enthalphy of mixing for "&amp;C35&amp;" is"</f>
        <v>Enthalphy of mixing for Fe24Co24Cr24Ni24Al06 is</v>
      </c>
      <c r="K49" s="7">
        <f ca="1">(SUM(K43:K47))</f>
        <v>-6.9120000000000008</v>
      </c>
    </row>
    <row r="50" spans="1:12" x14ac:dyDescent="0.25">
      <c r="A50" s="7">
        <v>23</v>
      </c>
    </row>
    <row r="51" spans="1:12" x14ac:dyDescent="0.25">
      <c r="A51" s="7">
        <f>B5</f>
        <v>0.5</v>
      </c>
      <c r="B51" s="2" t="s">
        <v>0</v>
      </c>
      <c r="C51" s="2" t="str">
        <f>F5</f>
        <v>Fe22Co22Cr22Ni22Al12</v>
      </c>
      <c r="E51" s="5" t="s">
        <v>2</v>
      </c>
      <c r="F51" s="5" t="str">
        <f>IF(D56+F56+H56+J56+L56+N56&gt;98,"Pass",D56+F56+H56+J56+L56+N56)</f>
        <v>Pass</v>
      </c>
    </row>
    <row r="53" spans="1:12" x14ac:dyDescent="0.25">
      <c r="B53" s="2" t="s">
        <v>3</v>
      </c>
      <c r="C53" s="4" t="str">
        <f>C37</f>
        <v>Database!C1</v>
      </c>
    </row>
    <row r="54" spans="1:12" x14ac:dyDescent="0.25">
      <c r="C54" s="4" t="str">
        <f>C38</f>
        <v>Database!d115</v>
      </c>
    </row>
    <row r="55" spans="1:12" x14ac:dyDescent="0.25">
      <c r="C55" s="6"/>
    </row>
    <row r="56" spans="1:12" x14ac:dyDescent="0.25">
      <c r="C56" s="2" t="str">
        <f>LEFT(C51,SMALL(FIND({0,1,2,3,4,5,6,7,8,9},C51&amp;"0123456789"),1)-1)</f>
        <v>Fe</v>
      </c>
      <c r="D56" s="2" t="str">
        <f>LEFT(RIGHT(C51, LEN(C51)-LEN(C56)),SMALL(FIND({0,1,2,3,4,5,6,7,8,9},RIGHT(C51, LEN(C51)-LEN(RIGHT(C51, LEN(C51)-LEN(C56))))&amp;"0123456789"),1)+1)</f>
        <v>22</v>
      </c>
      <c r="E56" s="2" t="str">
        <f t="array" ref="E56">LEFT(RIGHT(C51, LEN(C51)-SUM(LEN(C56:D56))),SMALL(FIND({0,1,2,3,4,5,6,7,8,9},RIGHT(C51, LEN(C51)-SUM(LEN(C56:D56)))&amp;"0123456789"),1)-1)</f>
        <v>Co</v>
      </c>
      <c r="F56" s="2" t="str">
        <f t="array" ref="F56">LEFT(RIGHT(C51, LEN(C51)-SUM(LEN(C56:E56))),SMALL(FIND({0,1,2,3,4,5,6,7,8,9},RIGHT(C51, LEN(C51)-SUM(LEN(C56:E56)))&amp;"0123456789"),1)+1)</f>
        <v>22</v>
      </c>
      <c r="G56" s="2" t="str">
        <f t="array" ref="G56">LEFT(RIGHT(C51, LEN(C51)-SUM(LEN(C56:F56))),SMALL(FIND({0,1,2,3,4,5,6,7,8,9},RIGHT(C51, LEN(C51)-SUM(LEN(C56:F56)))&amp;"0123456789"),1)-1)</f>
        <v>Cr</v>
      </c>
      <c r="H56" s="2" t="str">
        <f t="array" ref="H56">LEFT(RIGHT(C51, LEN(C51)-SUM(LEN(C56:G56))),SMALL(FIND({0,1,2,3,4,5,6,7,8,9},RIGHT(C51, LEN(C51)-SUM(LEN(C56:G56)))&amp;"0123456789"),1)+1)</f>
        <v>22</v>
      </c>
      <c r="I56" s="2" t="str">
        <f t="array" ref="I56">LEFT(RIGHT(C51, LEN(C51)-SUM(LEN(C56:H56))),SMALL(FIND({0,1,2,3,4,5,6,7,8,9},RIGHT(C51, LEN(C51)-SUM(LEN(C56:H56)))&amp;"0123456789"),1)-1)</f>
        <v>Ni</v>
      </c>
      <c r="J56" s="2" t="str">
        <f t="array" ref="J56">LEFT(RIGHT(C51, LEN(C51)-SUM(LEN(C56:I56))),SMALL(FIND({0,1,2,3,4,5,6,7,8,9},RIGHT(C51, LEN(C51)-SUM(LEN(C56:I56)))&amp;"0123456789"),1)+1)</f>
        <v>22</v>
      </c>
      <c r="K56" s="2" t="str">
        <f t="array" ref="K56">LEFT(RIGHT(C51, LEN(C51)-SUM(LEN(C56:J56))),SMALL(FIND({0,1,2,3,4,5,6,7,8,9},RIGHT(C51, LEN(C51)-SUM(LEN(C56:J56)))&amp;"0123456789"),1)-1)</f>
        <v>Al</v>
      </c>
      <c r="L56" s="2" t="str">
        <f t="array" ref="L56">LEFT(RIGHT(C51, LEN(C51)-SUM(LEN(C56:K56))),SMALL(FIND({0,1,2,3,4,5,6,7,8,9},RIGHT(C51, LEN(C51)-SUM(LEN(C56:K56)))&amp;"0123456789"),1)+1)</f>
        <v>12</v>
      </c>
    </row>
    <row r="58" spans="1:12" x14ac:dyDescent="0.25"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20</v>
      </c>
      <c r="K58" s="1" t="s">
        <v>18</v>
      </c>
    </row>
    <row r="59" spans="1:12" x14ac:dyDescent="0.25">
      <c r="C59" s="2" t="str">
        <f>C56</f>
        <v>Fe</v>
      </c>
      <c r="D59" s="2" t="str">
        <f>D56</f>
        <v>22</v>
      </c>
      <c r="F59" s="2">
        <f ca="1">IF(C60="","",IF(ISERROR(VLOOKUP(C59&amp;C60,INDIRECT(C53):INDIRECT(C54),2,FALSE)*(4*(D59/100)*(D60/100))),VLOOKUP(C60&amp;C59,INDIRECT(C53):INDIRECT(C54),2,FALSE)*(4*(D59/100)*(D60/100)),VLOOKUP(C59&amp;C60,INDIRECT(C53):INDIRECT(C54),2,FALSE)*(4*(D59/100)*(D60/100))))</f>
        <v>-0.19359999999999999</v>
      </c>
      <c r="G59" s="2">
        <f ca="1">IF(C61="","",IF(ISERROR(VLOOKUP(C59&amp;C61,INDIRECT(C53):INDIRECT(C54),2,FALSE)*(4*(D59/100)*(D61/100))),VLOOKUP(C61&amp;C59,INDIRECT(C53):INDIRECT(C54),2,FALSE)*(4*(D59/100)*(D61/100)),VLOOKUP(C59&amp;C61,INDIRECT(C53):INDIRECT(C54),2,FALSE)*(4*(D59/100)*(D61/100))))</f>
        <v>-0.19359999999999999</v>
      </c>
      <c r="H59" s="2">
        <f ca="1">IF(C62="","",IF(ISERROR(VLOOKUP(C59&amp;C62,INDIRECT(C53):INDIRECT(C54),2,FALSE)*(4*(D59/100)*(D62/100))),VLOOKUP(C62&amp;C59,INDIRECT(C53):INDIRECT(C54),2,FALSE)*(4*(D59/100)*(D62/100)),VLOOKUP(C59&amp;C62,INDIRECT(C53):INDIRECT(C54),2,FALSE)*(4*(D59/100)*(D62/100))))</f>
        <v>-0.38719999999999999</v>
      </c>
      <c r="I59" s="2">
        <f ca="1">IF(C63="","",IF(ISERROR(VLOOKUP(C59&amp;C63,INDIRECT(C53):INDIRECT(C54),2,FALSE)*(4*(D59/100)*(D63/100))),VLOOKUP(C63&amp;C59,INDIRECT(C53):INDIRECT(C54),2,FALSE)*(4*(D59/100)*(D63/100)),VLOOKUP(C59&amp;C63,INDIRECT(C53):INDIRECT(C54),2,FALSE)*(4*(D59/100)*(D63/100))))</f>
        <v>-1.1616</v>
      </c>
      <c r="J59" s="2" t="str">
        <f ca="1">IF($C$1="","",IF(ISERROR(VLOOKUP(C59&amp;$C$1,INDIRECT(#REF!):INDIRECT(#REF!),2,FALSE)*(4*(D59/100)*($D$1/100))),VLOOKUP($C$1&amp;C59,INDIRECT(#REF!):INDIRECT(#REF!),2,FALSE)*(4*(D59/100)*($D$1/100)),VLOOKUP(C59&amp;$C$1,INDIRECT(#REF!):INDIRECT(#REF!),2,FALSE)*(4*(D59/100)*($D$1/100))))</f>
        <v/>
      </c>
      <c r="K59" s="2">
        <f ca="1">SUM(E59:J59)</f>
        <v>-1.9359999999999999</v>
      </c>
    </row>
    <row r="60" spans="1:12" x14ac:dyDescent="0.25">
      <c r="C60" s="2" t="str">
        <f>E56</f>
        <v>Co</v>
      </c>
      <c r="D60" s="2" t="str">
        <f>F56</f>
        <v>22</v>
      </c>
      <c r="G60" s="2">
        <f ca="1">IF(C61="","",IF(ISERROR(VLOOKUP(C60&amp;C61,INDIRECT(C53):INDIRECT(C54),2,FALSE)*(4*(D60/100)*(D61/100))),VLOOKUP(C61&amp;C60,INDIRECT(C53):INDIRECT(C54),2,FALSE)*(4*(D60/100)*(D61/100)),VLOOKUP(C60&amp;C61,INDIRECT(C53):INDIRECT(C54),2,FALSE)*(4*(D60/100)*(D61/100))))</f>
        <v>-0.77439999999999998</v>
      </c>
      <c r="H60" s="2">
        <f ca="1">IF(C62="","",IF(ISERROR(VLOOKUP(C60&amp;C62,INDIRECT(C53):INDIRECT(C54),2,FALSE)*(4*(D60/100)*(D62/100))),VLOOKUP(C62&amp;C60,INDIRECT(C53):INDIRECT(C54),2,FALSE)*(4*(D60/100)*(D62/100)),VLOOKUP(C60&amp;C62,INDIRECT(C53):INDIRECT(C54),2,FALSE)*(4*(D60/100)*(D62/100))))</f>
        <v>0</v>
      </c>
      <c r="I60" s="2">
        <f ca="1">IF(C63="","",IF(ISERROR(VLOOKUP(C60&amp;C63,INDIRECT(C53):INDIRECT(C54),2,FALSE)*(4*(D60/100)*(D63/100))),VLOOKUP(C63&amp;C60,INDIRECT(C53):INDIRECT(C54),2,FALSE)*(4*(D60/100)*(D63/100)),VLOOKUP(C60&amp;C63,INDIRECT(C53):INDIRECT(C54),2,FALSE)*(4*(D60/100)*(D63/100))))</f>
        <v>-2.0064000000000002</v>
      </c>
      <c r="J60" s="2" t="str">
        <f ca="1">IF($C$1="","",IF(ISERROR(VLOOKUP(C60&amp;$C$1,INDIRECT(#REF!):INDIRECT(#REF!),2,FALSE)*(4*(D60/100)*($D$1/100))),VLOOKUP($C$1&amp;C60,INDIRECT(#REF!):INDIRECT(#REF!),2,FALSE)*(4*(D60/100)*($D$1/100)),VLOOKUP(C60&amp;$C$1,INDIRECT(#REF!):INDIRECT(#REF!),2,FALSE)*(4*(D60/100)*($D$1/100))))</f>
        <v/>
      </c>
      <c r="K60" s="2">
        <f ca="1">SUM(E60:J60)</f>
        <v>-2.7808000000000002</v>
      </c>
    </row>
    <row r="61" spans="1:12" x14ac:dyDescent="0.25">
      <c r="C61" s="2" t="str">
        <f>G56</f>
        <v>Cr</v>
      </c>
      <c r="D61" s="2" t="str">
        <f>H56</f>
        <v>22</v>
      </c>
      <c r="H61" s="2">
        <f ca="1">IF(C62="","",LOOKUP(C61&amp;C62,INDIRECT(C53):INDIRECT(C54)))*(4*(D61/100)*(D62/100))</f>
        <v>-1.3552</v>
      </c>
      <c r="I61" s="2">
        <f ca="1">IF(C63="","",LOOKUP(C61&amp;C63,INDIRECT(C53):INDIRECT(C54))*(4*(D61/100)*(D63/100)))</f>
        <v>-4.3296000000000001</v>
      </c>
      <c r="J61" s="2" t="str">
        <f ca="1">IF($C$1="","",IF(ISERROR(VLOOKUP(C61&amp;$C$1,INDIRECT(#REF!):INDIRECT(#REF!),2,FALSE)*(4*(D61/100)*($D$1/100))),VLOOKUP($C$1&amp;C61,INDIRECT(#REF!):INDIRECT(#REF!),2,FALSE)*(4*(D61/100)*($D$1/100)),VLOOKUP(C61&amp;$C$1,INDIRECT(#REF!):INDIRECT(#REF!),2,FALSE)*(4*(D61/100)*($D$1/100))))</f>
        <v/>
      </c>
      <c r="K61" s="2">
        <f ca="1">SUM(E61:J61)</f>
        <v>-5.6848000000000001</v>
      </c>
    </row>
    <row r="62" spans="1:12" x14ac:dyDescent="0.25">
      <c r="C62" s="2" t="str">
        <f>I56</f>
        <v>Ni</v>
      </c>
      <c r="D62" s="2" t="str">
        <f>J56</f>
        <v>22</v>
      </c>
      <c r="I62" s="2">
        <f ca="1">IF(C63="","",LOOKUP(C62&amp;C63,INDIRECT(C53):INDIRECT(C54))*(4*(D62/100)*(D63/100)))</f>
        <v>1.1616</v>
      </c>
      <c r="J62" s="2" t="str">
        <f ca="1">IF($C$1="","",IF(ISERROR(VLOOKUP(C62&amp;$C$1,INDIRECT(#REF!):INDIRECT(#REF!),2,FALSE)*(4*(D62/100)*($D$1/100))),VLOOKUP($C$1&amp;C62,INDIRECT(#REF!):INDIRECT(#REF!),2,FALSE)*(4*(D62/100)*($D$1/100)),VLOOKUP(C62&amp;$C$1,INDIRECT(#REF!):INDIRECT(#REF!),2,FALSE)*(4*(D62/100)*($D$1/100))))</f>
        <v/>
      </c>
      <c r="K62" s="2">
        <f ca="1">SUM(E62:J62)</f>
        <v>1.1616</v>
      </c>
    </row>
    <row r="63" spans="1:12" x14ac:dyDescent="0.25">
      <c r="C63" s="2" t="str">
        <f t="shared" ref="C63" si="8">K56</f>
        <v>Al</v>
      </c>
      <c r="D63" s="2" t="str">
        <f>IF(L56="","",L56)</f>
        <v>12</v>
      </c>
      <c r="J63" s="2" t="str">
        <f ca="1">IF($C$1="","",IF(ISERROR(VLOOKUP(C63&amp;$C$1,INDIRECT(#REF!):INDIRECT(#REF!),2,FALSE)*(4*(D63/100)*($D$1/100))),VLOOKUP($C$1&amp;C63,INDIRECT(#REF!):INDIRECT(#REF!),2,FALSE)*(4*(D63/100)*($D$1/100)),VLOOKUP(C63&amp;$C$1,INDIRECT(#REF!):INDIRECT(#REF!),2,FALSE)*(4*(D63/100)*($D$1/100))))</f>
        <v/>
      </c>
      <c r="K63" s="2">
        <f t="shared" ref="K63:K64" ca="1" si="9">SUM(E63:J63)</f>
        <v>0</v>
      </c>
    </row>
    <row r="64" spans="1:12" x14ac:dyDescent="0.25">
      <c r="C64" s="2">
        <f>M56</f>
        <v>0</v>
      </c>
      <c r="D64" s="2" t="str">
        <f>IF(N56="","",N56)</f>
        <v/>
      </c>
      <c r="K64" s="2">
        <f t="shared" si="9"/>
        <v>0</v>
      </c>
    </row>
    <row r="65" spans="1:12" x14ac:dyDescent="0.25">
      <c r="D65" s="2" t="str">
        <f>"Enthalphy of mixing for "&amp;C51&amp;" is"</f>
        <v>Enthalphy of mixing for Fe22Co22Cr22Ni22Al12 is</v>
      </c>
      <c r="K65" s="7">
        <f ca="1">(SUM(K59:K63))</f>
        <v>-9.24</v>
      </c>
    </row>
    <row r="66" spans="1:12" x14ac:dyDescent="0.25">
      <c r="A66" s="7">
        <v>24</v>
      </c>
    </row>
    <row r="67" spans="1:12" x14ac:dyDescent="0.25">
      <c r="A67" s="7">
        <f>B6</f>
        <v>0.75</v>
      </c>
      <c r="B67" s="2" t="s">
        <v>0</v>
      </c>
      <c r="C67" s="2" t="str">
        <f>F6</f>
        <v>Fe21Co21Cr21Ni21Al16</v>
      </c>
      <c r="E67" s="5" t="s">
        <v>2</v>
      </c>
      <c r="F67" s="5" t="str">
        <f>IF(D72+F72+H72+J72+L72+N72&gt;98,"Pass",D72+F72+H72+J72+L72+N72)</f>
        <v>Pass</v>
      </c>
    </row>
    <row r="69" spans="1:12" x14ac:dyDescent="0.25">
      <c r="B69" s="2" t="s">
        <v>3</v>
      </c>
      <c r="C69" s="4" t="str">
        <f>C53</f>
        <v>Database!C1</v>
      </c>
    </row>
    <row r="70" spans="1:12" x14ac:dyDescent="0.25">
      <c r="C70" s="4" t="str">
        <f>C54</f>
        <v>Database!d115</v>
      </c>
    </row>
    <row r="71" spans="1:12" x14ac:dyDescent="0.25">
      <c r="C71" s="6"/>
    </row>
    <row r="72" spans="1:12" x14ac:dyDescent="0.25">
      <c r="C72" s="2" t="str">
        <f>LEFT(C67,SMALL(FIND({0,1,2,3,4,5,6,7,8,9},C67&amp;"0123456789"),1)-1)</f>
        <v>Fe</v>
      </c>
      <c r="D72" s="2" t="str">
        <f>LEFT(RIGHT(C67, LEN(C67)-LEN(C72)),SMALL(FIND({0,1,2,3,4,5,6,7,8,9},RIGHT(C67, LEN(C67)-LEN(RIGHT(C67, LEN(C67)-LEN(C72))))&amp;"0123456789"),1)+1)</f>
        <v>21</v>
      </c>
      <c r="E72" s="2" t="str">
        <f t="array" ref="E72">LEFT(RIGHT(C67, LEN(C67)-SUM(LEN(C72:D72))),SMALL(FIND({0,1,2,3,4,5,6,7,8,9},RIGHT(C67, LEN(C67)-SUM(LEN(C72:D72)))&amp;"0123456789"),1)-1)</f>
        <v>Co</v>
      </c>
      <c r="F72" s="2" t="str">
        <f t="array" ref="F72">LEFT(RIGHT(C67, LEN(C67)-SUM(LEN(C72:E72))),SMALL(FIND({0,1,2,3,4,5,6,7,8,9},RIGHT(C67, LEN(C67)-SUM(LEN(C72:E72)))&amp;"0123456789"),1)+1)</f>
        <v>21</v>
      </c>
      <c r="G72" s="2" t="str">
        <f t="array" ref="G72">LEFT(RIGHT(C67, LEN(C67)-SUM(LEN(C72:F72))),SMALL(FIND({0,1,2,3,4,5,6,7,8,9},RIGHT(C67, LEN(C67)-SUM(LEN(C72:F72)))&amp;"0123456789"),1)-1)</f>
        <v>Cr</v>
      </c>
      <c r="H72" s="2" t="str">
        <f t="array" ref="H72">LEFT(RIGHT(C67, LEN(C67)-SUM(LEN(C72:G72))),SMALL(FIND({0,1,2,3,4,5,6,7,8,9},RIGHT(C67, LEN(C67)-SUM(LEN(C72:G72)))&amp;"0123456789"),1)+1)</f>
        <v>21</v>
      </c>
      <c r="I72" s="2" t="str">
        <f t="array" ref="I72">LEFT(RIGHT(C67, LEN(C67)-SUM(LEN(C72:H72))),SMALL(FIND({0,1,2,3,4,5,6,7,8,9},RIGHT(C67, LEN(C67)-SUM(LEN(C72:H72)))&amp;"0123456789"),1)-1)</f>
        <v>Ni</v>
      </c>
      <c r="J72" s="2" t="str">
        <f t="array" ref="J72">LEFT(RIGHT(C67, LEN(C67)-SUM(LEN(C72:I72))),SMALL(FIND({0,1,2,3,4,5,6,7,8,9},RIGHT(C67, LEN(C67)-SUM(LEN(C72:I72)))&amp;"0123456789"),1)+1)</f>
        <v>21</v>
      </c>
      <c r="K72" s="2" t="str">
        <f t="array" ref="K72">LEFT(RIGHT(C67, LEN(C67)-SUM(LEN(C72:J72))),SMALL(FIND({0,1,2,3,4,5,6,7,8,9},RIGHT(C67, LEN(C67)-SUM(LEN(C72:J72)))&amp;"0123456789"),1)-1)</f>
        <v>Al</v>
      </c>
      <c r="L72" s="2" t="str">
        <f t="array" ref="L72">LEFT(RIGHT(C67, LEN(C67)-SUM(LEN(C72:K72))),SMALL(FIND({0,1,2,3,4,5,6,7,8,9},RIGHT(C67, LEN(C67)-SUM(LEN(C72:K72)))&amp;"0123456789"),1)+1)</f>
        <v>16</v>
      </c>
    </row>
    <row r="74" spans="1:12" x14ac:dyDescent="0.25"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20</v>
      </c>
      <c r="K74" s="1" t="s">
        <v>18</v>
      </c>
    </row>
    <row r="75" spans="1:12" x14ac:dyDescent="0.25">
      <c r="C75" s="2" t="str">
        <f>C72</f>
        <v>Fe</v>
      </c>
      <c r="D75" s="2" t="str">
        <f>D72</f>
        <v>21</v>
      </c>
      <c r="F75" s="2">
        <f ca="1">IF(C76="","",IF(ISERROR(VLOOKUP(C75&amp;C76,INDIRECT(C69):INDIRECT(C70),2,FALSE)*(4*(D75/100)*(D76/100))),VLOOKUP(C76&amp;C75,INDIRECT(C69):INDIRECT(C70),2,FALSE)*(4*(D75/100)*(D76/100)),VLOOKUP(C75&amp;C76,INDIRECT(C69):INDIRECT(C70),2,FALSE)*(4*(D75/100)*(D76/100))))</f>
        <v>-0.17639999999999997</v>
      </c>
      <c r="G75" s="2">
        <f ca="1">IF(C77="","",IF(ISERROR(VLOOKUP(C75&amp;C77,INDIRECT(C69):INDIRECT(C70),2,FALSE)*(4*(D75/100)*(D77/100))),VLOOKUP(C77&amp;C75,INDIRECT(C69):INDIRECT(C70),2,FALSE)*(4*(D75/100)*(D77/100)),VLOOKUP(C75&amp;C77,INDIRECT(C69):INDIRECT(C70),2,FALSE)*(4*(D75/100)*(D77/100))))</f>
        <v>-0.17639999999999997</v>
      </c>
      <c r="H75" s="2">
        <f ca="1">IF(C78="","",IF(ISERROR(VLOOKUP(C75&amp;C78,INDIRECT(C69):INDIRECT(C70),2,FALSE)*(4*(D75/100)*(D78/100))),VLOOKUP(C78&amp;C75,INDIRECT(C69):INDIRECT(C70),2,FALSE)*(4*(D75/100)*(D78/100)),VLOOKUP(C75&amp;C78,INDIRECT(C69):INDIRECT(C70),2,FALSE)*(4*(D75/100)*(D78/100))))</f>
        <v>-0.35279999999999995</v>
      </c>
      <c r="I75" s="2">
        <f ca="1">IF(C79="","",IF(ISERROR(VLOOKUP(C75&amp;C79,INDIRECT(C69):INDIRECT(C70),2,FALSE)*(4*(D75/100)*(D79/100))),VLOOKUP(C79&amp;C75,INDIRECT(C69):INDIRECT(C70),2,FALSE)*(4*(D75/100)*(D79/100)),VLOOKUP(C75&amp;C79,INDIRECT(C69):INDIRECT(C70),2,FALSE)*(4*(D75/100)*(D79/100))))</f>
        <v>-1.4783999999999999</v>
      </c>
      <c r="J75" s="2" t="str">
        <f ca="1">IF($C$1="","",IF(ISERROR(VLOOKUP(C75&amp;$C$1,INDIRECT(#REF!):INDIRECT(#REF!),2,FALSE)*(4*(D75/100)*($D$1/100))),VLOOKUP($C$1&amp;C75,INDIRECT(#REF!):INDIRECT(#REF!),2,FALSE)*(4*(D75/100)*($D$1/100)),VLOOKUP(C75&amp;$C$1,INDIRECT(#REF!):INDIRECT(#REF!),2,FALSE)*(4*(D75/100)*($D$1/100))))</f>
        <v/>
      </c>
      <c r="K75" s="2">
        <f ca="1">SUM(E75:J75)</f>
        <v>-2.1839999999999997</v>
      </c>
    </row>
    <row r="76" spans="1:12" x14ac:dyDescent="0.25">
      <c r="C76" s="2" t="str">
        <f>E72</f>
        <v>Co</v>
      </c>
      <c r="D76" s="2" t="str">
        <f>F72</f>
        <v>21</v>
      </c>
      <c r="G76" s="2">
        <f ca="1">IF(C77="","",IF(ISERROR(VLOOKUP(C76&amp;C77,INDIRECT(C69):INDIRECT(C70),2,FALSE)*(4*(D76/100)*(D77/100))),VLOOKUP(C77&amp;C76,INDIRECT(C69):INDIRECT(C70),2,FALSE)*(4*(D76/100)*(D77/100)),VLOOKUP(C76&amp;C77,INDIRECT(C69):INDIRECT(C70),2,FALSE)*(4*(D76/100)*(D77/100))))</f>
        <v>-0.70559999999999989</v>
      </c>
      <c r="H76" s="2">
        <f ca="1">IF(C78="","",IF(ISERROR(VLOOKUP(C76&amp;C78,INDIRECT(C69):INDIRECT(C70),2,FALSE)*(4*(D76/100)*(D78/100))),VLOOKUP(C78&amp;C76,INDIRECT(C69):INDIRECT(C70),2,FALSE)*(4*(D76/100)*(D78/100)),VLOOKUP(C76&amp;C78,INDIRECT(C69):INDIRECT(C70),2,FALSE)*(4*(D76/100)*(D78/100))))</f>
        <v>0</v>
      </c>
      <c r="I76" s="2">
        <f ca="1">IF(C79="","",IF(ISERROR(VLOOKUP(C76&amp;C79,INDIRECT(C69):INDIRECT(C70),2,FALSE)*(4*(D76/100)*(D79/100))),VLOOKUP(C79&amp;C76,INDIRECT(C69):INDIRECT(C70),2,FALSE)*(4*(D76/100)*(D79/100)),VLOOKUP(C76&amp;C79,INDIRECT(C69):INDIRECT(C70),2,FALSE)*(4*(D76/100)*(D79/100))))</f>
        <v>-2.5535999999999999</v>
      </c>
      <c r="J76" s="2" t="str">
        <f ca="1">IF($C$1="","",IF(ISERROR(VLOOKUP(C76&amp;$C$1,INDIRECT(#REF!):INDIRECT(#REF!),2,FALSE)*(4*(D76/100)*($D$1/100))),VLOOKUP($C$1&amp;C76,INDIRECT(#REF!):INDIRECT(#REF!),2,FALSE)*(4*(D76/100)*($D$1/100)),VLOOKUP(C76&amp;$C$1,INDIRECT(#REF!):INDIRECT(#REF!),2,FALSE)*(4*(D76/100)*($D$1/100))))</f>
        <v/>
      </c>
      <c r="K76" s="2">
        <f ca="1">SUM(E76:J76)</f>
        <v>-3.2591999999999999</v>
      </c>
    </row>
    <row r="77" spans="1:12" x14ac:dyDescent="0.25">
      <c r="C77" s="2" t="str">
        <f>G72</f>
        <v>Cr</v>
      </c>
      <c r="D77" s="2" t="str">
        <f>H72</f>
        <v>21</v>
      </c>
      <c r="H77" s="2">
        <f ca="1">IF(C78="","",LOOKUP(C77&amp;C78,INDIRECT(C69):INDIRECT(C70)))*(4*(D77/100)*(D78/100))</f>
        <v>-1.2347999999999999</v>
      </c>
      <c r="I77" s="2">
        <f ca="1">IF(C79="","",LOOKUP(C77&amp;C79,INDIRECT(C69):INDIRECT(C70))*(4*(D77/100)*(D79/100)))</f>
        <v>-5.5103999999999997</v>
      </c>
      <c r="J77" s="2" t="str">
        <f ca="1">IF($C$1="","",IF(ISERROR(VLOOKUP(C77&amp;$C$1,INDIRECT(#REF!):INDIRECT(#REF!),2,FALSE)*(4*(D77/100)*($D$1/100))),VLOOKUP($C$1&amp;C77,INDIRECT(#REF!):INDIRECT(#REF!),2,FALSE)*(4*(D77/100)*($D$1/100)),VLOOKUP(C77&amp;$C$1,INDIRECT(#REF!):INDIRECT(#REF!),2,FALSE)*(4*(D77/100)*($D$1/100))))</f>
        <v/>
      </c>
      <c r="K77" s="2">
        <f ca="1">SUM(E77:J77)</f>
        <v>-6.7451999999999996</v>
      </c>
    </row>
    <row r="78" spans="1:12" x14ac:dyDescent="0.25">
      <c r="C78" s="2" t="str">
        <f>I72</f>
        <v>Ni</v>
      </c>
      <c r="D78" s="2" t="str">
        <f>J72</f>
        <v>21</v>
      </c>
      <c r="I78" s="2">
        <f ca="1">IF(C79="","",LOOKUP(C78&amp;C79,INDIRECT(C69):INDIRECT(C70))*(4*(D78/100)*(D79/100)))</f>
        <v>1.4783999999999999</v>
      </c>
      <c r="J78" s="2" t="str">
        <f ca="1">IF($C$1="","",IF(ISERROR(VLOOKUP(C78&amp;$C$1,INDIRECT(#REF!):INDIRECT(#REF!),2,FALSE)*(4*(D78/100)*($D$1/100))),VLOOKUP($C$1&amp;C78,INDIRECT(#REF!):INDIRECT(#REF!),2,FALSE)*(4*(D78/100)*($D$1/100)),VLOOKUP(C78&amp;$C$1,INDIRECT(#REF!):INDIRECT(#REF!),2,FALSE)*(4*(D78/100)*($D$1/100))))</f>
        <v/>
      </c>
      <c r="K78" s="2">
        <f ca="1">SUM(E78:J78)</f>
        <v>1.4783999999999999</v>
      </c>
    </row>
    <row r="79" spans="1:12" x14ac:dyDescent="0.25">
      <c r="C79" s="2" t="str">
        <f t="shared" ref="C79" si="10">K72</f>
        <v>Al</v>
      </c>
      <c r="D79" s="2" t="str">
        <f>IF(L72="","",L72)</f>
        <v>16</v>
      </c>
      <c r="J79" s="2" t="str">
        <f ca="1">IF($C$1="","",IF(ISERROR(VLOOKUP(C79&amp;$C$1,INDIRECT(#REF!):INDIRECT(#REF!),2,FALSE)*(4*(D79/100)*($D$1/100))),VLOOKUP($C$1&amp;C79,INDIRECT(#REF!):INDIRECT(#REF!),2,FALSE)*(4*(D79/100)*($D$1/100)),VLOOKUP(C79&amp;$C$1,INDIRECT(#REF!):INDIRECT(#REF!),2,FALSE)*(4*(D79/100)*($D$1/100))))</f>
        <v/>
      </c>
      <c r="K79" s="2">
        <f t="shared" ref="K79:K80" ca="1" si="11">SUM(E79:J79)</f>
        <v>0</v>
      </c>
    </row>
    <row r="80" spans="1:12" x14ac:dyDescent="0.25">
      <c r="C80" s="2">
        <f>M72</f>
        <v>0</v>
      </c>
      <c r="D80" s="2" t="str">
        <f>IF(N72="","",N72)</f>
        <v/>
      </c>
      <c r="K80" s="2">
        <f t="shared" si="11"/>
        <v>0</v>
      </c>
    </row>
    <row r="81" spans="1:12" x14ac:dyDescent="0.25">
      <c r="D81" s="2" t="str">
        <f>"Enthalphy of mixing for "&amp;C67&amp;" is"</f>
        <v>Enthalphy of mixing for Fe21Co21Cr21Ni21Al16 is</v>
      </c>
      <c r="K81" s="7">
        <f ca="1">(SUM(K75:K79))</f>
        <v>-10.709999999999997</v>
      </c>
    </row>
    <row r="82" spans="1:12" x14ac:dyDescent="0.25">
      <c r="A82" s="7">
        <v>25</v>
      </c>
    </row>
    <row r="83" spans="1:12" x14ac:dyDescent="0.25">
      <c r="A83" s="7">
        <f>B7</f>
        <v>1</v>
      </c>
      <c r="B83" s="2" t="s">
        <v>0</v>
      </c>
      <c r="C83" s="2" t="str">
        <f>F7</f>
        <v>Fe20Co20Cr20Ni20Al20</v>
      </c>
      <c r="E83" s="5" t="s">
        <v>2</v>
      </c>
      <c r="F83" s="5" t="str">
        <f>IF(D88+F88+H88+J88+L88+N88&gt;98,"Pass",D88+F88+H88+J88+L88+N88)</f>
        <v>Pass</v>
      </c>
    </row>
    <row r="85" spans="1:12" x14ac:dyDescent="0.25">
      <c r="B85" s="2" t="s">
        <v>3</v>
      </c>
      <c r="C85" s="4" t="s">
        <v>4</v>
      </c>
    </row>
    <row r="86" spans="1:12" x14ac:dyDescent="0.25">
      <c r="C86" s="4" t="str">
        <f>C70</f>
        <v>Database!d115</v>
      </c>
    </row>
    <row r="87" spans="1:12" x14ac:dyDescent="0.25">
      <c r="C87" s="6"/>
    </row>
    <row r="88" spans="1:12" x14ac:dyDescent="0.25">
      <c r="C88" s="2" t="str">
        <f>LEFT(C83,SMALL(FIND({0,1,2,3,4,5,6,7,8,9},C83&amp;"0123456789"),1)-1)</f>
        <v>Fe</v>
      </c>
      <c r="D88" s="2" t="str">
        <f>LEFT(RIGHT(C83, LEN(C83)-LEN(C88)),SMALL(FIND({0,1,2,3,4,5,6,7,8,9},RIGHT(C83, LEN(C83)-LEN(RIGHT(C83, LEN(C83)-LEN(C88))))&amp;"0123456789"),1)+1)</f>
        <v>20</v>
      </c>
      <c r="E88" s="2" t="str">
        <f t="array" ref="E88">LEFT(RIGHT(C83, LEN(C83)-SUM(LEN(C88:D88))),SMALL(FIND({0,1,2,3,4,5,6,7,8,9},RIGHT(C83, LEN(C83)-SUM(LEN(C88:D88)))&amp;"0123456789"),1)-1)</f>
        <v>Co</v>
      </c>
      <c r="F88" s="2" t="str">
        <f t="array" ref="F88">LEFT(RIGHT(C83, LEN(C83)-SUM(LEN(C88:E88))),SMALL(FIND({0,1,2,3,4,5,6,7,8,9},RIGHT(C83, LEN(C83)-SUM(LEN(C88:E88)))&amp;"0123456789"),1)+1)</f>
        <v>20</v>
      </c>
      <c r="G88" s="2" t="str">
        <f t="array" ref="G88">LEFT(RIGHT(C83, LEN(C83)-SUM(LEN(C88:F88))),SMALL(FIND({0,1,2,3,4,5,6,7,8,9},RIGHT(C83, LEN(C83)-SUM(LEN(C88:F88)))&amp;"0123456789"),1)-1)</f>
        <v>Cr</v>
      </c>
      <c r="H88" s="2" t="str">
        <f t="array" ref="H88">LEFT(RIGHT(C83, LEN(C83)-SUM(LEN(C88:G88))),SMALL(FIND({0,1,2,3,4,5,6,7,8,9},RIGHT(C83, LEN(C83)-SUM(LEN(C88:G88)))&amp;"0123456789"),1)+1)</f>
        <v>20</v>
      </c>
      <c r="I88" s="2" t="str">
        <f t="array" ref="I88">LEFT(RIGHT(C83, LEN(C83)-SUM(LEN(C88:H88))),SMALL(FIND({0,1,2,3,4,5,6,7,8,9},RIGHT(C83, LEN(C83)-SUM(LEN(C88:H88)))&amp;"0123456789"),1)-1)</f>
        <v>Ni</v>
      </c>
      <c r="J88" s="2" t="str">
        <f t="array" ref="J88">LEFT(RIGHT(C83, LEN(C83)-SUM(LEN(C88:I88))),SMALL(FIND({0,1,2,3,4,5,6,7,8,9},RIGHT(C83, LEN(C83)-SUM(LEN(C88:I88)))&amp;"0123456789"),1)+1)</f>
        <v>20</v>
      </c>
      <c r="K88" s="2" t="str">
        <f t="array" ref="K88">LEFT(RIGHT(C83, LEN(C83)-SUM(LEN(C88:J88))),SMALL(FIND({0,1,2,3,4,5,6,7,8,9},RIGHT(C83, LEN(C83)-SUM(LEN(C88:J88)))&amp;"0123456789"),1)-1)</f>
        <v>Al</v>
      </c>
      <c r="L88" s="2" t="str">
        <f t="array" ref="L88">LEFT(RIGHT(C83, LEN(C83)-SUM(LEN(C88:K88))),SMALL(FIND({0,1,2,3,4,5,6,7,8,9},RIGHT(C83, LEN(C83)-SUM(LEN(C88:K88)))&amp;"0123456789"),1)+1)</f>
        <v>20</v>
      </c>
    </row>
    <row r="90" spans="1:12" x14ac:dyDescent="0.25"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20</v>
      </c>
      <c r="K90" s="1" t="s">
        <v>18</v>
      </c>
    </row>
    <row r="91" spans="1:12" x14ac:dyDescent="0.25">
      <c r="C91" s="2" t="str">
        <f>C88</f>
        <v>Fe</v>
      </c>
      <c r="D91" s="2" t="str">
        <f>D88</f>
        <v>20</v>
      </c>
      <c r="F91" s="2">
        <f ca="1">IF(C92="","",IF(ISERROR(VLOOKUP(C91&amp;C92,INDIRECT(C85):INDIRECT(C86),2,FALSE)*(4*(D91/100)*(D92/100))),VLOOKUP(C92&amp;C91,INDIRECT(C85):INDIRECT(C86),2,FALSE)*(4*(D91/100)*(D92/100)),VLOOKUP(C91&amp;C92,INDIRECT(C85):INDIRECT(C86),2,FALSE)*(4*(D91/100)*(D92/100))))</f>
        <v>-0.16000000000000003</v>
      </c>
      <c r="G91" s="2">
        <f ca="1">IF(C93="","",IF(ISERROR(VLOOKUP(C91&amp;C93,INDIRECT(C85):INDIRECT(C86),2,FALSE)*(4*(D91/100)*(D93/100))),VLOOKUP(C93&amp;C91,INDIRECT(C85):INDIRECT(C86),2,FALSE)*(4*(D91/100)*(D93/100)),VLOOKUP(C91&amp;C93,INDIRECT(C85):INDIRECT(C86),2,FALSE)*(4*(D91/100)*(D93/100))))</f>
        <v>-0.16000000000000003</v>
      </c>
      <c r="H91" s="2">
        <f ca="1">IF(C94="","",IF(ISERROR(VLOOKUP(C91&amp;C94,INDIRECT(C85):INDIRECT(C86),2,FALSE)*(4*(D91/100)*(D94/100))),VLOOKUP(C94&amp;C91,INDIRECT(C85):INDIRECT(C86),2,FALSE)*(4*(D91/100)*(D94/100)),VLOOKUP(C91&amp;C94,INDIRECT(C85):INDIRECT(C86),2,FALSE)*(4*(D91/100)*(D94/100))))</f>
        <v>-0.32000000000000006</v>
      </c>
      <c r="I91" s="2">
        <f ca="1">IF(C95="","",IF(ISERROR(VLOOKUP(C91&amp;C95,INDIRECT(C85):INDIRECT(C86),2,FALSE)*(4*(D91/100)*(D95/100))),VLOOKUP(C95&amp;C91,INDIRECT(C85):INDIRECT(C86),2,FALSE)*(4*(D91/100)*(D95/100)),VLOOKUP(C91&amp;C95,INDIRECT(C85):INDIRECT(C86),2,FALSE)*(4*(D91/100)*(D95/100))))</f>
        <v>-1.7600000000000002</v>
      </c>
      <c r="J91" s="2" t="str">
        <f ca="1">IF($C$1="","",IF(ISERROR(VLOOKUP(C91&amp;$C$1,INDIRECT(#REF!):INDIRECT(#REF!),2,FALSE)*(4*(D91/100)*($D$1/100))),VLOOKUP($C$1&amp;C91,INDIRECT(#REF!):INDIRECT(#REF!),2,FALSE)*(4*(D91/100)*($D$1/100)),VLOOKUP(C91&amp;$C$1,INDIRECT(#REF!):INDIRECT(#REF!),2,FALSE)*(4*(D91/100)*($D$1/100))))</f>
        <v/>
      </c>
      <c r="K91" s="2">
        <f ca="1">SUM(E91:J91)</f>
        <v>-2.4000000000000004</v>
      </c>
    </row>
    <row r="92" spans="1:12" x14ac:dyDescent="0.25">
      <c r="C92" s="2" t="str">
        <f>E88</f>
        <v>Co</v>
      </c>
      <c r="D92" s="2" t="str">
        <f>F88</f>
        <v>20</v>
      </c>
      <c r="G92" s="2">
        <f ca="1">IF(C93="","",IF(ISERROR(VLOOKUP(C92&amp;C93,INDIRECT(C85):INDIRECT(C86),2,FALSE)*(4*(D92/100)*(D93/100))),VLOOKUP(C93&amp;C92,INDIRECT(C85):INDIRECT(C86),2,FALSE)*(4*(D92/100)*(D93/100)),VLOOKUP(C92&amp;C93,INDIRECT(C85):INDIRECT(C86),2,FALSE)*(4*(D92/100)*(D93/100))))</f>
        <v>-0.64000000000000012</v>
      </c>
      <c r="H92" s="2">
        <f ca="1">IF(C94="","",IF(ISERROR(VLOOKUP(C92&amp;C94,INDIRECT(C85):INDIRECT(C86),2,FALSE)*(4*(D92/100)*(D94/100))),VLOOKUP(C94&amp;C92,INDIRECT(C85):INDIRECT(C86),2,FALSE)*(4*(D92/100)*(D94/100)),VLOOKUP(C92&amp;C94,INDIRECT(C85):INDIRECT(C86),2,FALSE)*(4*(D92/100)*(D94/100))))</f>
        <v>0</v>
      </c>
      <c r="I92" s="2">
        <f ca="1">IF(C95="","",IF(ISERROR(VLOOKUP(C92&amp;C95,INDIRECT(C85):INDIRECT(C86),2,FALSE)*(4*(D92/100)*(D95/100))),VLOOKUP(C95&amp;C92,INDIRECT(C85):INDIRECT(C86),2,FALSE)*(4*(D92/100)*(D95/100)),VLOOKUP(C92&amp;C95,INDIRECT(C85):INDIRECT(C86),2,FALSE)*(4*(D92/100)*(D95/100))))</f>
        <v>-3.0400000000000005</v>
      </c>
      <c r="J92" s="2" t="str">
        <f ca="1">IF($C$1="","",IF(ISERROR(VLOOKUP(C92&amp;$C$1,INDIRECT(#REF!):INDIRECT(#REF!),2,FALSE)*(4*(D92/100)*($D$1/100))),VLOOKUP($C$1&amp;C92,INDIRECT(#REF!):INDIRECT(#REF!),2,FALSE)*(4*(D92/100)*($D$1/100)),VLOOKUP(C92&amp;$C$1,INDIRECT(#REF!):INDIRECT(#REF!),2,FALSE)*(4*(D92/100)*($D$1/100))))</f>
        <v/>
      </c>
      <c r="K92" s="2">
        <f ca="1">SUM(E92:J92)</f>
        <v>-3.6800000000000006</v>
      </c>
    </row>
    <row r="93" spans="1:12" x14ac:dyDescent="0.25">
      <c r="C93" s="2" t="str">
        <f>G88</f>
        <v>Cr</v>
      </c>
      <c r="D93" s="2" t="str">
        <f>H88</f>
        <v>20</v>
      </c>
      <c r="H93" s="2">
        <f ca="1">IF(C94="","",LOOKUP(C93&amp;C94,INDIRECT(C85):INDIRECT(C86)))*(4*(D93/100)*(D94/100))</f>
        <v>-1.1200000000000001</v>
      </c>
      <c r="I93" s="2">
        <f ca="1">IF(C95="","",LOOKUP(C93&amp;C95,INDIRECT(C85):INDIRECT(C86))*(4*(D93/100)*(D95/100)))</f>
        <v>-6.5600000000000014</v>
      </c>
      <c r="J93" s="2" t="str">
        <f ca="1">IF($C$1="","",IF(ISERROR(VLOOKUP(C93&amp;$C$1,INDIRECT(#REF!):INDIRECT(#REF!),2,FALSE)*(4*(D93/100)*($D$1/100))),VLOOKUP($C$1&amp;C93,INDIRECT(#REF!):INDIRECT(#REF!),2,FALSE)*(4*(D93/100)*($D$1/100)),VLOOKUP(C93&amp;$C$1,INDIRECT(#REF!):INDIRECT(#REF!),2,FALSE)*(4*(D93/100)*($D$1/100))))</f>
        <v/>
      </c>
      <c r="K93" s="2">
        <f ca="1">SUM(E93:J93)</f>
        <v>-7.6800000000000015</v>
      </c>
    </row>
    <row r="94" spans="1:12" x14ac:dyDescent="0.25">
      <c r="C94" s="2" t="str">
        <f>I88</f>
        <v>Ni</v>
      </c>
      <c r="D94" s="2" t="str">
        <f>J88</f>
        <v>20</v>
      </c>
      <c r="I94" s="2">
        <f ca="1">IF(C95="","",LOOKUP(C94&amp;C95,INDIRECT(C85):INDIRECT(C86))*(4*(D94/100)*(D95/100)))</f>
        <v>1.7600000000000002</v>
      </c>
      <c r="J94" s="2" t="str">
        <f ca="1">IF($C$1="","",IF(ISERROR(VLOOKUP(C94&amp;$C$1,INDIRECT(#REF!):INDIRECT(#REF!),2,FALSE)*(4*(D94/100)*($D$1/100))),VLOOKUP($C$1&amp;C94,INDIRECT(#REF!):INDIRECT(#REF!),2,FALSE)*(4*(D94/100)*($D$1/100)),VLOOKUP(C94&amp;$C$1,INDIRECT(#REF!):INDIRECT(#REF!),2,FALSE)*(4*(D94/100)*($D$1/100))))</f>
        <v/>
      </c>
      <c r="K94" s="2">
        <f ca="1">SUM(E94:J94)</f>
        <v>1.7600000000000002</v>
      </c>
    </row>
    <row r="95" spans="1:12" x14ac:dyDescent="0.25">
      <c r="C95" s="2" t="str">
        <f t="shared" ref="C95" si="12">K88</f>
        <v>Al</v>
      </c>
      <c r="D95" s="2" t="str">
        <f>IF(L88="","",L88)</f>
        <v>20</v>
      </c>
      <c r="J95" s="2" t="str">
        <f ca="1">IF($C$1="","",IF(ISERROR(VLOOKUP(C95&amp;$C$1,INDIRECT(#REF!):INDIRECT(#REF!),2,FALSE)*(4*(D95/100)*($D$1/100))),VLOOKUP($C$1&amp;C95,INDIRECT(#REF!):INDIRECT(#REF!),2,FALSE)*(4*(D95/100)*($D$1/100)),VLOOKUP(C95&amp;$C$1,INDIRECT(#REF!):INDIRECT(#REF!),2,FALSE)*(4*(D95/100)*($D$1/100))))</f>
        <v/>
      </c>
      <c r="K95" s="2">
        <f t="shared" ref="K95:K96" ca="1" si="13">SUM(E95:J95)</f>
        <v>0</v>
      </c>
    </row>
    <row r="96" spans="1:12" x14ac:dyDescent="0.25">
      <c r="C96" s="2">
        <f>M88</f>
        <v>0</v>
      </c>
      <c r="D96" s="2" t="str">
        <f>IF(N88="","",N88)</f>
        <v/>
      </c>
      <c r="K96" s="2">
        <f t="shared" si="13"/>
        <v>0</v>
      </c>
    </row>
    <row r="97" spans="1:12" x14ac:dyDescent="0.25">
      <c r="D97" s="2" t="str">
        <f>"Enthalphy of mixing for "&amp;C83&amp;" is"</f>
        <v>Enthalphy of mixing for Fe20Co20Cr20Ni20Al20 is</v>
      </c>
      <c r="K97" s="7">
        <f ca="1">(SUM(K91:K95))</f>
        <v>-12.000000000000002</v>
      </c>
    </row>
    <row r="98" spans="1:12" x14ac:dyDescent="0.25">
      <c r="A98" s="7">
        <v>26</v>
      </c>
    </row>
    <row r="99" spans="1:12" x14ac:dyDescent="0.25">
      <c r="A99" s="7">
        <f>B8</f>
        <v>1.25</v>
      </c>
      <c r="B99" s="2" t="s">
        <v>0</v>
      </c>
      <c r="C99" s="2" t="str">
        <f>F8</f>
        <v>Fe19Co19Cr19Ni19Al24</v>
      </c>
      <c r="E99" s="5" t="s">
        <v>2</v>
      </c>
      <c r="F99" s="5" t="str">
        <f>IF(D104+F104+H104+J104+L104+N104&gt;98,"Pass",D104+F104+H104+J104+L104+N104)</f>
        <v>Pass</v>
      </c>
    </row>
    <row r="101" spans="1:12" x14ac:dyDescent="0.25">
      <c r="B101" s="2" t="s">
        <v>3</v>
      </c>
      <c r="C101" s="4" t="s">
        <v>4</v>
      </c>
    </row>
    <row r="102" spans="1:12" x14ac:dyDescent="0.25">
      <c r="C102" s="4" t="str">
        <f>C86</f>
        <v>Database!d115</v>
      </c>
    </row>
    <row r="103" spans="1:12" x14ac:dyDescent="0.25">
      <c r="C103" s="6"/>
    </row>
    <row r="104" spans="1:12" x14ac:dyDescent="0.25">
      <c r="C104" s="2" t="str">
        <f>LEFT(C99,SMALL(FIND({0,1,2,3,4,5,6,7,8,9},C99&amp;"0123456789"),1)-1)</f>
        <v>Fe</v>
      </c>
      <c r="D104" s="2" t="str">
        <f>LEFT(RIGHT(C99, LEN(C99)-LEN(C104)),SMALL(FIND({0,1,2,3,4,5,6,7,8,9},RIGHT(C99, LEN(C99)-LEN(RIGHT(C99, LEN(C99)-LEN(C104))))&amp;"0123456789"),1)+1)</f>
        <v>19</v>
      </c>
      <c r="E104" s="2" t="str">
        <f t="array" ref="E104">LEFT(RIGHT(C99, LEN(C99)-SUM(LEN(C104:D104))),SMALL(FIND({0,1,2,3,4,5,6,7,8,9},RIGHT(C99, LEN(C99)-SUM(LEN(C104:D104)))&amp;"0123456789"),1)-1)</f>
        <v>Co</v>
      </c>
      <c r="F104" s="2" t="str">
        <f t="array" ref="F104">LEFT(RIGHT(C99, LEN(C99)-SUM(LEN(C104:E104))),SMALL(FIND({0,1,2,3,4,5,6,7,8,9},RIGHT(C99, LEN(C99)-SUM(LEN(C104:E104)))&amp;"0123456789"),1)+1)</f>
        <v>19</v>
      </c>
      <c r="G104" s="2" t="str">
        <f t="array" ref="G104">LEFT(RIGHT(C99, LEN(C99)-SUM(LEN(C104:F104))),SMALL(FIND({0,1,2,3,4,5,6,7,8,9},RIGHT(C99, LEN(C99)-SUM(LEN(C104:F104)))&amp;"0123456789"),1)-1)</f>
        <v>Cr</v>
      </c>
      <c r="H104" s="2" t="str">
        <f t="array" ref="H104">LEFT(RIGHT(C99, LEN(C99)-SUM(LEN(C104:G104))),SMALL(FIND({0,1,2,3,4,5,6,7,8,9},RIGHT(C99, LEN(C99)-SUM(LEN(C104:G104)))&amp;"0123456789"),1)+1)</f>
        <v>19</v>
      </c>
      <c r="I104" s="2" t="str">
        <f t="array" ref="I104">LEFT(RIGHT(C99, LEN(C99)-SUM(LEN(C104:H104))),SMALL(FIND({0,1,2,3,4,5,6,7,8,9},RIGHT(C99, LEN(C99)-SUM(LEN(C104:H104)))&amp;"0123456789"),1)-1)</f>
        <v>Ni</v>
      </c>
      <c r="J104" s="2" t="str">
        <f t="array" ref="J104">LEFT(RIGHT(C99, LEN(C99)-SUM(LEN(C104:I104))),SMALL(FIND({0,1,2,3,4,5,6,7,8,9},RIGHT(C99, LEN(C99)-SUM(LEN(C104:I104)))&amp;"0123456789"),1)+1)</f>
        <v>19</v>
      </c>
      <c r="K104" s="2" t="str">
        <f t="array" ref="K104">LEFT(RIGHT(C99, LEN(C99)-SUM(LEN(C104:J104))),SMALL(FIND({0,1,2,3,4,5,6,7,8,9},RIGHT(C99, LEN(C99)-SUM(LEN(C104:J104)))&amp;"0123456789"),1)-1)</f>
        <v>Al</v>
      </c>
      <c r="L104" s="2" t="str">
        <f t="array" ref="L104">LEFT(RIGHT(C99, LEN(C99)-SUM(LEN(C104:K104))),SMALL(FIND({0,1,2,3,4,5,6,7,8,9},RIGHT(C99, LEN(C99)-SUM(LEN(C104:K104)))&amp;"0123456789"),1)+1)</f>
        <v>24</v>
      </c>
    </row>
    <row r="106" spans="1:12" x14ac:dyDescent="0.25"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20</v>
      </c>
      <c r="K106" s="1" t="s">
        <v>18</v>
      </c>
    </row>
    <row r="107" spans="1:12" x14ac:dyDescent="0.25">
      <c r="C107" s="2" t="str">
        <f>C104</f>
        <v>Fe</v>
      </c>
      <c r="D107" s="2" t="str">
        <f>D104</f>
        <v>19</v>
      </c>
      <c r="F107" s="2">
        <f ca="1">IF(C108="","",IF(ISERROR(VLOOKUP(C107&amp;C108,INDIRECT(C101):INDIRECT(C102),2,FALSE)*(4*(D107/100)*(D108/100))),VLOOKUP(C108&amp;C107,INDIRECT(C101):INDIRECT(C102),2,FALSE)*(4*(D107/100)*(D108/100)),VLOOKUP(C107&amp;C108,INDIRECT(C101):INDIRECT(C102),2,FALSE)*(4*(D107/100)*(D108/100))))</f>
        <v>-0.1444</v>
      </c>
      <c r="G107" s="2">
        <f ca="1">IF(C109="","",IF(ISERROR(VLOOKUP(C107&amp;C109,INDIRECT(C101):INDIRECT(C102),2,FALSE)*(4*(D107/100)*(D109/100))),VLOOKUP(C109&amp;C107,INDIRECT(C101):INDIRECT(C102),2,FALSE)*(4*(D107/100)*(D109/100)),VLOOKUP(C107&amp;C109,INDIRECT(C101):INDIRECT(C102),2,FALSE)*(4*(D107/100)*(D109/100))))</f>
        <v>-0.1444</v>
      </c>
      <c r="H107" s="2">
        <f ca="1">IF(C110="","",IF(ISERROR(VLOOKUP(C107&amp;C110,INDIRECT(C101):INDIRECT(C102),2,FALSE)*(4*(D107/100)*(D110/100))),VLOOKUP(C110&amp;C107,INDIRECT(C101):INDIRECT(C102),2,FALSE)*(4*(D107/100)*(D110/100)),VLOOKUP(C107&amp;C110,INDIRECT(C101):INDIRECT(C102),2,FALSE)*(4*(D107/100)*(D110/100))))</f>
        <v>-0.2888</v>
      </c>
      <c r="I107" s="2">
        <f ca="1">IF(C111="","",IF(ISERROR(VLOOKUP(C107&amp;C111,INDIRECT(C101):INDIRECT(C102),2,FALSE)*(4*(D107/100)*(D111/100))),VLOOKUP(C111&amp;C107,INDIRECT(C101):INDIRECT(C102),2,FALSE)*(4*(D107/100)*(D111/100)),VLOOKUP(C107&amp;C111,INDIRECT(C101):INDIRECT(C102),2,FALSE)*(4*(D107/100)*(D111/100))))</f>
        <v>-2.0064000000000002</v>
      </c>
      <c r="J107" s="2" t="str">
        <f ca="1">IF($C$1="","",IF(ISERROR(VLOOKUP(C107&amp;$C$1,INDIRECT(#REF!):INDIRECT(#REF!),2,FALSE)*(4*(D107/100)*($D$1/100))),VLOOKUP($C$1&amp;C107,INDIRECT(#REF!):INDIRECT(#REF!),2,FALSE)*(4*(D107/100)*($D$1/100)),VLOOKUP(C107&amp;$C$1,INDIRECT(#REF!):INDIRECT(#REF!),2,FALSE)*(4*(D107/100)*($D$1/100))))</f>
        <v/>
      </c>
      <c r="K107" s="2">
        <f ca="1">SUM(E107:J107)</f>
        <v>-2.5840000000000001</v>
      </c>
    </row>
    <row r="108" spans="1:12" x14ac:dyDescent="0.25">
      <c r="C108" s="2" t="str">
        <f>E104</f>
        <v>Co</v>
      </c>
      <c r="D108" s="2" t="str">
        <f>F104</f>
        <v>19</v>
      </c>
      <c r="G108" s="2">
        <f ca="1">IF(C109="","",IF(ISERROR(VLOOKUP(C108&amp;C109,INDIRECT(C101):INDIRECT(C102),2,FALSE)*(4*(D108/100)*(D109/100))),VLOOKUP(C109&amp;C108,INDIRECT(C101):INDIRECT(C102),2,FALSE)*(4*(D108/100)*(D109/100)),VLOOKUP(C108&amp;C109,INDIRECT(C101):INDIRECT(C102),2,FALSE)*(4*(D108/100)*(D109/100))))</f>
        <v>-0.5776</v>
      </c>
      <c r="H108" s="2">
        <f ca="1">IF(C110="","",IF(ISERROR(VLOOKUP(C108&amp;C110,INDIRECT(C101):INDIRECT(C102),2,FALSE)*(4*(D108/100)*(D110/100))),VLOOKUP(C110&amp;C108,INDIRECT(C101):INDIRECT(C102),2,FALSE)*(4*(D108/100)*(D110/100)),VLOOKUP(C108&amp;C110,INDIRECT(C101):INDIRECT(C102),2,FALSE)*(4*(D108/100)*(D110/100))))</f>
        <v>0</v>
      </c>
      <c r="I108" s="2">
        <f ca="1">IF(C111="","",IF(ISERROR(VLOOKUP(C108&amp;C111,INDIRECT(C101):INDIRECT(C102),2,FALSE)*(4*(D108/100)*(D111/100))),VLOOKUP(C111&amp;C108,INDIRECT(C101):INDIRECT(C102),2,FALSE)*(4*(D108/100)*(D111/100)),VLOOKUP(C108&amp;C111,INDIRECT(C101):INDIRECT(C102),2,FALSE)*(4*(D108/100)*(D111/100))))</f>
        <v>-3.4656000000000002</v>
      </c>
      <c r="J108" s="2" t="str">
        <f ca="1">IF($C$1="","",IF(ISERROR(VLOOKUP(C108&amp;$C$1,INDIRECT(#REF!):INDIRECT(#REF!),2,FALSE)*(4*(D108/100)*($D$1/100))),VLOOKUP($C$1&amp;C108,INDIRECT(#REF!):INDIRECT(#REF!),2,FALSE)*(4*(D108/100)*($D$1/100)),VLOOKUP(C108&amp;$C$1,INDIRECT(#REF!):INDIRECT(#REF!),2,FALSE)*(4*(D108/100)*($D$1/100))))</f>
        <v/>
      </c>
      <c r="K108" s="2">
        <f ca="1">SUM(E108:J108)</f>
        <v>-4.0432000000000006</v>
      </c>
    </row>
    <row r="109" spans="1:12" x14ac:dyDescent="0.25">
      <c r="C109" s="2" t="str">
        <f>G104</f>
        <v>Cr</v>
      </c>
      <c r="D109" s="2" t="str">
        <f>H104</f>
        <v>19</v>
      </c>
      <c r="H109" s="2">
        <f ca="1">IF(C110="","",LOOKUP(C109&amp;C110,INDIRECT(C101):INDIRECT(C102)))*(4*(D109/100)*(D110/100))</f>
        <v>-1.0107999999999999</v>
      </c>
      <c r="I109" s="2">
        <f ca="1">IF(C111="","",LOOKUP(C109&amp;C111,INDIRECT(C101):INDIRECT(C102))*(4*(D109/100)*(D111/100)))</f>
        <v>-7.4784000000000006</v>
      </c>
      <c r="J109" s="2" t="str">
        <f ca="1">IF($C$1="","",IF(ISERROR(VLOOKUP(C109&amp;$C$1,INDIRECT(#REF!):INDIRECT(#REF!),2,FALSE)*(4*(D109/100)*($D$1/100))),VLOOKUP($C$1&amp;C109,INDIRECT(#REF!):INDIRECT(#REF!),2,FALSE)*(4*(D109/100)*($D$1/100)),VLOOKUP(C109&amp;$C$1,INDIRECT(#REF!):INDIRECT(#REF!),2,FALSE)*(4*(D109/100)*($D$1/100))))</f>
        <v/>
      </c>
      <c r="K109" s="2">
        <f ca="1">SUM(E109:J109)</f>
        <v>-8.4892000000000003</v>
      </c>
    </row>
    <row r="110" spans="1:12" x14ac:dyDescent="0.25">
      <c r="C110" s="2" t="str">
        <f>I104</f>
        <v>Ni</v>
      </c>
      <c r="D110" s="2" t="str">
        <f>J104</f>
        <v>19</v>
      </c>
      <c r="I110" s="2">
        <f ca="1">IF(C111="","",LOOKUP(C110&amp;C111,INDIRECT(C101):INDIRECT(C102))*(4*(D110/100)*(D111/100)))</f>
        <v>2.0064000000000002</v>
      </c>
      <c r="J110" s="2" t="str">
        <f ca="1">IF($C$1="","",IF(ISERROR(VLOOKUP(C110&amp;$C$1,INDIRECT(#REF!):INDIRECT(#REF!),2,FALSE)*(4*(D110/100)*($D$1/100))),VLOOKUP($C$1&amp;C110,INDIRECT(#REF!):INDIRECT(#REF!),2,FALSE)*(4*(D110/100)*($D$1/100)),VLOOKUP(C110&amp;$C$1,INDIRECT(#REF!):INDIRECT(#REF!),2,FALSE)*(4*(D110/100)*($D$1/100))))</f>
        <v/>
      </c>
      <c r="K110" s="2">
        <f ca="1">SUM(E110:J110)</f>
        <v>2.0064000000000002</v>
      </c>
    </row>
    <row r="111" spans="1:12" x14ac:dyDescent="0.25">
      <c r="C111" s="2" t="str">
        <f t="shared" ref="C111" si="14">K104</f>
        <v>Al</v>
      </c>
      <c r="D111" s="2" t="str">
        <f>IF(L104="","",L104)</f>
        <v>24</v>
      </c>
      <c r="J111" s="2" t="str">
        <f ca="1">IF($C$1="","",IF(ISERROR(VLOOKUP(C111&amp;$C$1,INDIRECT(#REF!):INDIRECT(#REF!),2,FALSE)*(4*(D111/100)*($D$1/100))),VLOOKUP($C$1&amp;C111,INDIRECT(#REF!):INDIRECT(#REF!),2,FALSE)*(4*(D111/100)*($D$1/100)),VLOOKUP(C111&amp;$C$1,INDIRECT(#REF!):INDIRECT(#REF!),2,FALSE)*(4*(D111/100)*($D$1/100))))</f>
        <v/>
      </c>
      <c r="K111" s="2">
        <f t="shared" ref="K111:K112" ca="1" si="15">SUM(E111:J111)</f>
        <v>0</v>
      </c>
    </row>
    <row r="112" spans="1:12" x14ac:dyDescent="0.25">
      <c r="C112" s="2">
        <f>M104</f>
        <v>0</v>
      </c>
      <c r="D112" s="2" t="str">
        <f>IF(N104="","",N104)</f>
        <v/>
      </c>
      <c r="K112" s="2">
        <f t="shared" si="15"/>
        <v>0</v>
      </c>
    </row>
    <row r="113" spans="1:12" x14ac:dyDescent="0.25">
      <c r="D113" s="2" t="str">
        <f>"Enthalphy of mixing for "&amp;C99&amp;" is"</f>
        <v>Enthalphy of mixing for Fe19Co19Cr19Ni19Al24 is</v>
      </c>
      <c r="K113" s="7">
        <f ca="1">(SUM(K107:K111))</f>
        <v>-13.11</v>
      </c>
    </row>
    <row r="114" spans="1:12" x14ac:dyDescent="0.25">
      <c r="A114" s="7">
        <v>27</v>
      </c>
    </row>
    <row r="115" spans="1:12" x14ac:dyDescent="0.25">
      <c r="A115" s="7">
        <f>B9</f>
        <v>1.5</v>
      </c>
      <c r="B115" s="2" t="s">
        <v>0</v>
      </c>
      <c r="C115" s="2" t="str">
        <f>F9</f>
        <v>Fe18Co18Cr18Ni18Al28</v>
      </c>
      <c r="E115" s="5" t="s">
        <v>2</v>
      </c>
      <c r="F115" s="5" t="str">
        <f>IF(D120+F120+H120+J120+L120+N120&gt;98,"Pass",D120+F120+H120+J120+L120+N120)</f>
        <v>Pass</v>
      </c>
    </row>
    <row r="117" spans="1:12" x14ac:dyDescent="0.25">
      <c r="B117" s="2" t="s">
        <v>3</v>
      </c>
      <c r="C117" s="4" t="s">
        <v>4</v>
      </c>
    </row>
    <row r="118" spans="1:12" x14ac:dyDescent="0.25">
      <c r="C118" s="4" t="str">
        <f>C102</f>
        <v>Database!d115</v>
      </c>
    </row>
    <row r="119" spans="1:12" x14ac:dyDescent="0.25">
      <c r="C119" s="6"/>
    </row>
    <row r="120" spans="1:12" x14ac:dyDescent="0.25">
      <c r="C120" s="2" t="str">
        <f>LEFT(C115,SMALL(FIND({0,1,2,3,4,5,6,7,8,9},C115&amp;"0123456789"),1)-1)</f>
        <v>Fe</v>
      </c>
      <c r="D120" s="2" t="str">
        <f>LEFT(RIGHT(C115, LEN(C115)-LEN(C120)),SMALL(FIND({0,1,2,3,4,5,6,7,8,9},RIGHT(C115, LEN(C115)-LEN(RIGHT(C115, LEN(C115)-LEN(C120))))&amp;"0123456789"),1)+1)</f>
        <v>18</v>
      </c>
      <c r="E120" s="2" t="str">
        <f t="array" ref="E120">LEFT(RIGHT(C115, LEN(C115)-SUM(LEN(C120:D120))),SMALL(FIND({0,1,2,3,4,5,6,7,8,9},RIGHT(C115, LEN(C115)-SUM(LEN(C120:D120)))&amp;"0123456789"),1)-1)</f>
        <v>Co</v>
      </c>
      <c r="F120" s="2" t="str">
        <f t="array" ref="F120">LEFT(RIGHT(C115, LEN(C115)-SUM(LEN(C120:E120))),SMALL(FIND({0,1,2,3,4,5,6,7,8,9},RIGHT(C115, LEN(C115)-SUM(LEN(C120:E120)))&amp;"0123456789"),1)+1)</f>
        <v>18</v>
      </c>
      <c r="G120" s="2" t="str">
        <f t="array" ref="G120">LEFT(RIGHT(C115, LEN(C115)-SUM(LEN(C120:F120))),SMALL(FIND({0,1,2,3,4,5,6,7,8,9},RIGHT(C115, LEN(C115)-SUM(LEN(C120:F120)))&amp;"0123456789"),1)-1)</f>
        <v>Cr</v>
      </c>
      <c r="H120" s="2" t="str">
        <f t="array" ref="H120">LEFT(RIGHT(C115, LEN(C115)-SUM(LEN(C120:G120))),SMALL(FIND({0,1,2,3,4,5,6,7,8,9},RIGHT(C115, LEN(C115)-SUM(LEN(C120:G120)))&amp;"0123456789"),1)+1)</f>
        <v>18</v>
      </c>
      <c r="I120" s="2" t="str">
        <f t="array" ref="I120">LEFT(RIGHT(C115, LEN(C115)-SUM(LEN(C120:H120))),SMALL(FIND({0,1,2,3,4,5,6,7,8,9},RIGHT(C115, LEN(C115)-SUM(LEN(C120:H120)))&amp;"0123456789"),1)-1)</f>
        <v>Ni</v>
      </c>
      <c r="J120" s="2" t="str">
        <f t="array" ref="J120">LEFT(RIGHT(C115, LEN(C115)-SUM(LEN(C120:I120))),SMALL(FIND({0,1,2,3,4,5,6,7,8,9},RIGHT(C115, LEN(C115)-SUM(LEN(C120:I120)))&amp;"0123456789"),1)+1)</f>
        <v>18</v>
      </c>
      <c r="K120" s="2" t="str">
        <f t="array" ref="K120">LEFT(RIGHT(C115, LEN(C115)-SUM(LEN(C120:J120))),SMALL(FIND({0,1,2,3,4,5,6,7,8,9},RIGHT(C115, LEN(C115)-SUM(LEN(C120:J120)))&amp;"0123456789"),1)-1)</f>
        <v>Al</v>
      </c>
      <c r="L120" s="2" t="str">
        <f t="array" ref="L120">LEFT(RIGHT(C115, LEN(C115)-SUM(LEN(C120:K120))),SMALL(FIND({0,1,2,3,4,5,6,7,8,9},RIGHT(C115, LEN(C115)-SUM(LEN(C120:K120)))&amp;"0123456789"),1)+1)</f>
        <v>28</v>
      </c>
    </row>
    <row r="122" spans="1:12" x14ac:dyDescent="0.25"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20</v>
      </c>
      <c r="K122" s="1" t="s">
        <v>18</v>
      </c>
    </row>
    <row r="123" spans="1:12" x14ac:dyDescent="0.25">
      <c r="C123" s="2" t="str">
        <f>C120</f>
        <v>Fe</v>
      </c>
      <c r="D123" s="2" t="str">
        <f>D120</f>
        <v>18</v>
      </c>
      <c r="F123" s="2">
        <f ca="1">IF(C124="","",IF(ISERROR(VLOOKUP(C123&amp;C124,INDIRECT(C117):INDIRECT(C118),2,FALSE)*(4*(D123/100)*(D124/100))),VLOOKUP(C124&amp;C123,INDIRECT(C117):INDIRECT(C118),2,FALSE)*(4*(D123/100)*(D124/100)),VLOOKUP(C123&amp;C124,INDIRECT(C117):INDIRECT(C118),2,FALSE)*(4*(D123/100)*(D124/100))))</f>
        <v>-0.12959999999999999</v>
      </c>
      <c r="G123" s="2">
        <f ca="1">IF(C125="","",IF(ISERROR(VLOOKUP(C123&amp;C125,INDIRECT(C117):INDIRECT(C118),2,FALSE)*(4*(D123/100)*(D125/100))),VLOOKUP(C125&amp;C123,INDIRECT(C117):INDIRECT(C118),2,FALSE)*(4*(D123/100)*(D125/100)),VLOOKUP(C123&amp;C125,INDIRECT(C117):INDIRECT(C118),2,FALSE)*(4*(D123/100)*(D125/100))))</f>
        <v>-0.12959999999999999</v>
      </c>
      <c r="H123" s="2">
        <f ca="1">IF(C126="","",IF(ISERROR(VLOOKUP(C123&amp;C126,INDIRECT(C117):INDIRECT(C118),2,FALSE)*(4*(D123/100)*(D126/100))),VLOOKUP(C126&amp;C123,INDIRECT(C117):INDIRECT(C118),2,FALSE)*(4*(D123/100)*(D126/100)),VLOOKUP(C123&amp;C126,INDIRECT(C117):INDIRECT(C118),2,FALSE)*(4*(D123/100)*(D126/100))))</f>
        <v>-0.25919999999999999</v>
      </c>
      <c r="I123" s="2">
        <f ca="1">IF(C127="","",IF(ISERROR(VLOOKUP(C123&amp;C127,INDIRECT(C117):INDIRECT(C118),2,FALSE)*(4*(D123/100)*(D127/100))),VLOOKUP(C127&amp;C123,INDIRECT(C117):INDIRECT(C118),2,FALSE)*(4*(D123/100)*(D127/100)),VLOOKUP(C123&amp;C127,INDIRECT(C117):INDIRECT(C118),2,FALSE)*(4*(D123/100)*(D127/100))))</f>
        <v>-2.2176</v>
      </c>
      <c r="J123" s="2" t="str">
        <f ca="1">IF($C$1="","",IF(ISERROR(VLOOKUP(C123&amp;$C$1,INDIRECT(#REF!):INDIRECT(#REF!),2,FALSE)*(4*(D123/100)*($D$1/100))),VLOOKUP($C$1&amp;C123,INDIRECT(#REF!):INDIRECT(#REF!),2,FALSE)*(4*(D123/100)*($D$1/100)),VLOOKUP(C123&amp;$C$1,INDIRECT(#REF!):INDIRECT(#REF!),2,FALSE)*(4*(D123/100)*($D$1/100))))</f>
        <v/>
      </c>
      <c r="K123" s="2">
        <f ca="1">SUM(E123:J123)</f>
        <v>-2.7359999999999998</v>
      </c>
    </row>
    <row r="124" spans="1:12" x14ac:dyDescent="0.25">
      <c r="C124" s="2" t="str">
        <f>E120</f>
        <v>Co</v>
      </c>
      <c r="D124" s="2" t="str">
        <f>F120</f>
        <v>18</v>
      </c>
      <c r="G124" s="2">
        <f ca="1">IF(C125="","",IF(ISERROR(VLOOKUP(C124&amp;C125,INDIRECT(C117):INDIRECT(C118),2,FALSE)*(4*(D124/100)*(D125/100))),VLOOKUP(C125&amp;C124,INDIRECT(C117):INDIRECT(C118),2,FALSE)*(4*(D124/100)*(D125/100)),VLOOKUP(C124&amp;C125,INDIRECT(C117):INDIRECT(C118),2,FALSE)*(4*(D124/100)*(D125/100))))</f>
        <v>-0.51839999999999997</v>
      </c>
      <c r="H124" s="2">
        <f ca="1">IF(C126="","",IF(ISERROR(VLOOKUP(C124&amp;C126,INDIRECT(C117):INDIRECT(C118),2,FALSE)*(4*(D124/100)*(D126/100))),VLOOKUP(C126&amp;C124,INDIRECT(C117):INDIRECT(C118),2,FALSE)*(4*(D124/100)*(D126/100)),VLOOKUP(C124&amp;C126,INDIRECT(C117):INDIRECT(C118),2,FALSE)*(4*(D124/100)*(D126/100))))</f>
        <v>0</v>
      </c>
      <c r="I124" s="2">
        <f ca="1">IF(C127="","",IF(ISERROR(VLOOKUP(C124&amp;C127,INDIRECT(C117):INDIRECT(C118),2,FALSE)*(4*(D124/100)*(D127/100))),VLOOKUP(C127&amp;C124,INDIRECT(C117):INDIRECT(C118),2,FALSE)*(4*(D124/100)*(D127/100)),VLOOKUP(C124&amp;C127,INDIRECT(C117):INDIRECT(C118),2,FALSE)*(4*(D124/100)*(D127/100))))</f>
        <v>-3.8304</v>
      </c>
      <c r="J124" s="2" t="str">
        <f ca="1">IF($C$1="","",IF(ISERROR(VLOOKUP(C124&amp;$C$1,INDIRECT(#REF!):INDIRECT(#REF!),2,FALSE)*(4*(D124/100)*($D$1/100))),VLOOKUP($C$1&amp;C124,INDIRECT(#REF!):INDIRECT(#REF!),2,FALSE)*(4*(D124/100)*($D$1/100)),VLOOKUP(C124&amp;$C$1,INDIRECT(#REF!):INDIRECT(#REF!),2,FALSE)*(4*(D124/100)*($D$1/100))))</f>
        <v/>
      </c>
      <c r="K124" s="2">
        <f ca="1">SUM(E124:J124)</f>
        <v>-4.3487999999999998</v>
      </c>
    </row>
    <row r="125" spans="1:12" x14ac:dyDescent="0.25">
      <c r="C125" s="2" t="str">
        <f>G120</f>
        <v>Cr</v>
      </c>
      <c r="D125" s="2" t="str">
        <f>H120</f>
        <v>18</v>
      </c>
      <c r="H125" s="2">
        <f ca="1">IF(C126="","",LOOKUP(C125&amp;C126,INDIRECT(C117):INDIRECT(C118)))*(4*(D125/100)*(D126/100))</f>
        <v>-0.90720000000000001</v>
      </c>
      <c r="I125" s="2">
        <f ca="1">IF(C127="","",LOOKUP(C125&amp;C127,INDIRECT(C117):INDIRECT(C118))*(4*(D125/100)*(D127/100)))</f>
        <v>-8.2655999999999992</v>
      </c>
      <c r="J125" s="2" t="str">
        <f ca="1">IF($C$1="","",IF(ISERROR(VLOOKUP(C125&amp;$C$1,INDIRECT(#REF!):INDIRECT(#REF!),2,FALSE)*(4*(D125/100)*($D$1/100))),VLOOKUP($C$1&amp;C125,INDIRECT(#REF!):INDIRECT(#REF!),2,FALSE)*(4*(D125/100)*($D$1/100)),VLOOKUP(C125&amp;$C$1,INDIRECT(#REF!):INDIRECT(#REF!),2,FALSE)*(4*(D125/100)*($D$1/100))))</f>
        <v/>
      </c>
      <c r="K125" s="2">
        <f ca="1">SUM(E125:J125)</f>
        <v>-9.1727999999999987</v>
      </c>
    </row>
    <row r="126" spans="1:12" x14ac:dyDescent="0.25">
      <c r="C126" s="2" t="str">
        <f>I120</f>
        <v>Ni</v>
      </c>
      <c r="D126" s="2" t="str">
        <f>J120</f>
        <v>18</v>
      </c>
      <c r="I126" s="2">
        <f ca="1">IF(C127="","",LOOKUP(C126&amp;C127,INDIRECT(C117):INDIRECT(C118))*(4*(D126/100)*(D127/100)))</f>
        <v>2.2176</v>
      </c>
      <c r="J126" s="2" t="str">
        <f ca="1">IF($C$1="","",IF(ISERROR(VLOOKUP(C126&amp;$C$1,INDIRECT(#REF!):INDIRECT(#REF!),2,FALSE)*(4*(D126/100)*($D$1/100))),VLOOKUP($C$1&amp;C126,INDIRECT(#REF!):INDIRECT(#REF!),2,FALSE)*(4*(D126/100)*($D$1/100)),VLOOKUP(C126&amp;$C$1,INDIRECT(#REF!):INDIRECT(#REF!),2,FALSE)*(4*(D126/100)*($D$1/100))))</f>
        <v/>
      </c>
      <c r="K126" s="2">
        <f ca="1">SUM(E126:J126)</f>
        <v>2.2176</v>
      </c>
    </row>
    <row r="127" spans="1:12" x14ac:dyDescent="0.25">
      <c r="C127" s="2" t="str">
        <f t="shared" ref="C127" si="16">K120</f>
        <v>Al</v>
      </c>
      <c r="D127" s="2" t="str">
        <f>IF(L120="","",L120)</f>
        <v>28</v>
      </c>
      <c r="J127" s="2" t="str">
        <f ca="1">IF($C$1="","",IF(ISERROR(VLOOKUP(C127&amp;$C$1,INDIRECT(#REF!):INDIRECT(#REF!),2,FALSE)*(4*(D127/100)*($D$1/100))),VLOOKUP($C$1&amp;C127,INDIRECT(#REF!):INDIRECT(#REF!),2,FALSE)*(4*(D127/100)*($D$1/100)),VLOOKUP(C127&amp;$C$1,INDIRECT(#REF!):INDIRECT(#REF!),2,FALSE)*(4*(D127/100)*($D$1/100))))</f>
        <v/>
      </c>
      <c r="K127" s="2">
        <f t="shared" ref="K127:K128" ca="1" si="17">SUM(E127:J127)</f>
        <v>0</v>
      </c>
    </row>
    <row r="128" spans="1:12" x14ac:dyDescent="0.25">
      <c r="C128" s="2">
        <f>M120</f>
        <v>0</v>
      </c>
      <c r="D128" s="2" t="str">
        <f>IF(N120="","",N120)</f>
        <v/>
      </c>
      <c r="K128" s="2">
        <f t="shared" si="17"/>
        <v>0</v>
      </c>
    </row>
    <row r="129" spans="1:12" x14ac:dyDescent="0.25">
      <c r="D129" s="2" t="str">
        <f>"Enthalphy of mixing for "&amp;C115&amp;" is"</f>
        <v>Enthalphy of mixing for Fe18Co18Cr18Ni18Al28 is</v>
      </c>
      <c r="K129" s="7">
        <f ca="1">(SUM(K123:K127))</f>
        <v>-14.039999999999996</v>
      </c>
    </row>
    <row r="130" spans="1:12" x14ac:dyDescent="0.25">
      <c r="A130" s="7">
        <v>28</v>
      </c>
    </row>
    <row r="131" spans="1:12" x14ac:dyDescent="0.25">
      <c r="A131" s="7">
        <f>B10</f>
        <v>1.75</v>
      </c>
      <c r="B131" s="2" t="s">
        <v>0</v>
      </c>
      <c r="C131" s="2" t="str">
        <f>F10</f>
        <v>Fe18Co18Cr18Ni18Al31</v>
      </c>
      <c r="E131" s="5" t="s">
        <v>2</v>
      </c>
      <c r="F131" s="5" t="str">
        <f>IF(D136+F136+H136+J136+L136+N136&gt;98,"Pass",D136+F136+H136+J136+L136+N136)</f>
        <v>Pass</v>
      </c>
    </row>
    <row r="133" spans="1:12" x14ac:dyDescent="0.25">
      <c r="B133" s="2" t="s">
        <v>3</v>
      </c>
      <c r="C133" s="4" t="s">
        <v>4</v>
      </c>
    </row>
    <row r="134" spans="1:12" x14ac:dyDescent="0.25">
      <c r="C134" s="4" t="str">
        <f>C118</f>
        <v>Database!d115</v>
      </c>
    </row>
    <row r="135" spans="1:12" x14ac:dyDescent="0.25">
      <c r="C135" s="6"/>
    </row>
    <row r="136" spans="1:12" x14ac:dyDescent="0.25">
      <c r="C136" s="2" t="str">
        <f>LEFT(C131,SMALL(FIND({0,1,2,3,4,5,6,7,8,9},C131&amp;"0123456789"),1)-1)</f>
        <v>Fe</v>
      </c>
      <c r="D136" s="2" t="str">
        <f>LEFT(RIGHT(C131, LEN(C131)-LEN(C136)),SMALL(FIND({0,1,2,3,4,5,6,7,8,9},RIGHT(C131, LEN(C131)-LEN(RIGHT(C131, LEN(C131)-LEN(C136))))&amp;"0123456789"),1)+1)</f>
        <v>18</v>
      </c>
      <c r="E136" s="2" t="str">
        <f t="array" ref="E136">LEFT(RIGHT(C131, LEN(C131)-SUM(LEN(C136:D136))),SMALL(FIND({0,1,2,3,4,5,6,7,8,9},RIGHT(C131, LEN(C131)-SUM(LEN(C136:D136)))&amp;"0123456789"),1)-1)</f>
        <v>Co</v>
      </c>
      <c r="F136" s="2" t="str">
        <f t="array" ref="F136">LEFT(RIGHT(C131, LEN(C131)-SUM(LEN(C136:E136))),SMALL(FIND({0,1,2,3,4,5,6,7,8,9},RIGHT(C131, LEN(C131)-SUM(LEN(C136:E136)))&amp;"0123456789"),1)+1)</f>
        <v>18</v>
      </c>
      <c r="G136" s="2" t="str">
        <f t="array" ref="G136">LEFT(RIGHT(C131, LEN(C131)-SUM(LEN(C136:F136))),SMALL(FIND({0,1,2,3,4,5,6,7,8,9},RIGHT(C131, LEN(C131)-SUM(LEN(C136:F136)))&amp;"0123456789"),1)-1)</f>
        <v>Cr</v>
      </c>
      <c r="H136" s="2" t="str">
        <f t="array" ref="H136">LEFT(RIGHT(C131, LEN(C131)-SUM(LEN(C136:G136))),SMALL(FIND({0,1,2,3,4,5,6,7,8,9},RIGHT(C131, LEN(C131)-SUM(LEN(C136:G136)))&amp;"0123456789"),1)+1)</f>
        <v>18</v>
      </c>
      <c r="I136" s="2" t="str">
        <f t="array" ref="I136">LEFT(RIGHT(C131, LEN(C131)-SUM(LEN(C136:H136))),SMALL(FIND({0,1,2,3,4,5,6,7,8,9},RIGHT(C131, LEN(C131)-SUM(LEN(C136:H136)))&amp;"0123456789"),1)-1)</f>
        <v>Ni</v>
      </c>
      <c r="J136" s="2" t="str">
        <f t="array" ref="J136">LEFT(RIGHT(C131, LEN(C131)-SUM(LEN(C136:I136))),SMALL(FIND({0,1,2,3,4,5,6,7,8,9},RIGHT(C131, LEN(C131)-SUM(LEN(C136:I136)))&amp;"0123456789"),1)+1)</f>
        <v>18</v>
      </c>
      <c r="K136" s="2" t="str">
        <f t="array" ref="K136">LEFT(RIGHT(C131, LEN(C131)-SUM(LEN(C136:J136))),SMALL(FIND({0,1,2,3,4,5,6,7,8,9},RIGHT(C131, LEN(C131)-SUM(LEN(C136:J136)))&amp;"0123456789"),1)-1)</f>
        <v>Al</v>
      </c>
      <c r="L136" s="2" t="str">
        <f t="array" ref="L136">LEFT(RIGHT(C131, LEN(C131)-SUM(LEN(C136:K136))),SMALL(FIND({0,1,2,3,4,5,6,7,8,9},RIGHT(C131, LEN(C131)-SUM(LEN(C136:K136)))&amp;"0123456789"),1)+1)</f>
        <v>31</v>
      </c>
    </row>
    <row r="138" spans="1:12" x14ac:dyDescent="0.25"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20</v>
      </c>
      <c r="K138" s="1" t="s">
        <v>18</v>
      </c>
    </row>
    <row r="139" spans="1:12" x14ac:dyDescent="0.25">
      <c r="C139" s="2" t="str">
        <f>C136</f>
        <v>Fe</v>
      </c>
      <c r="D139" s="2" t="str">
        <f>D136</f>
        <v>18</v>
      </c>
      <c r="F139" s="2">
        <f ca="1">IF(C140="","",IF(ISERROR(VLOOKUP(C139&amp;C140,INDIRECT(C133):INDIRECT(C134),2,FALSE)*(4*(D139/100)*(D140/100))),VLOOKUP(C140&amp;C139,INDIRECT(C133):INDIRECT(C134),2,FALSE)*(4*(D139/100)*(D140/100)),VLOOKUP(C139&amp;C140,INDIRECT(C133):INDIRECT(C134),2,FALSE)*(4*(D139/100)*(D140/100))))</f>
        <v>-0.12959999999999999</v>
      </c>
      <c r="G139" s="2">
        <f ca="1">IF(C141="","",IF(ISERROR(VLOOKUP(C139&amp;C141,INDIRECT(C133):INDIRECT(C134),2,FALSE)*(4*(D139/100)*(D141/100))),VLOOKUP(C141&amp;C139,INDIRECT(C133):INDIRECT(C134),2,FALSE)*(4*(D139/100)*(D141/100)),VLOOKUP(C139&amp;C141,INDIRECT(C133):INDIRECT(C134),2,FALSE)*(4*(D139/100)*(D141/100))))</f>
        <v>-0.12959999999999999</v>
      </c>
      <c r="H139" s="2">
        <f ca="1">IF(C142="","",IF(ISERROR(VLOOKUP(C139&amp;C142,INDIRECT(C133):INDIRECT(C134),2,FALSE)*(4*(D139/100)*(D142/100))),VLOOKUP(C142&amp;C139,INDIRECT(C133):INDIRECT(C134),2,FALSE)*(4*(D139/100)*(D142/100)),VLOOKUP(C139&amp;C142,INDIRECT(C133):INDIRECT(C134),2,FALSE)*(4*(D139/100)*(D142/100))))</f>
        <v>-0.25919999999999999</v>
      </c>
      <c r="I139" s="2">
        <f ca="1">IF(C143="","",IF(ISERROR(VLOOKUP(C139&amp;C143,INDIRECT(C133):INDIRECT(C134),2,FALSE)*(4*(D139/100)*(D143/100))),VLOOKUP(C143&amp;C139,INDIRECT(C133):INDIRECT(C134),2,FALSE)*(4*(D139/100)*(D143/100)),VLOOKUP(C139&amp;C143,INDIRECT(C133):INDIRECT(C134),2,FALSE)*(4*(D139/100)*(D143/100))))</f>
        <v>-2.4551999999999996</v>
      </c>
      <c r="J139" s="2" t="str">
        <f ca="1">IF($C$1="","",IF(ISERROR(VLOOKUP(C139&amp;$C$1,INDIRECT(#REF!):INDIRECT(#REF!),2,FALSE)*(4*(D139/100)*($D$1/100))),VLOOKUP($C$1&amp;C139,INDIRECT(#REF!):INDIRECT(#REF!),2,FALSE)*(4*(D139/100)*($D$1/100)),VLOOKUP(C139&amp;$C$1,INDIRECT(#REF!):INDIRECT(#REF!),2,FALSE)*(4*(D139/100)*($D$1/100))))</f>
        <v/>
      </c>
      <c r="K139" s="2">
        <f ca="1">SUM(E139:J139)</f>
        <v>-2.9735999999999994</v>
      </c>
    </row>
    <row r="140" spans="1:12" x14ac:dyDescent="0.25">
      <c r="C140" s="2" t="str">
        <f>E136</f>
        <v>Co</v>
      </c>
      <c r="D140" s="2" t="str">
        <f>F136</f>
        <v>18</v>
      </c>
      <c r="G140" s="2">
        <f ca="1">IF(C141="","",IF(ISERROR(VLOOKUP(C140&amp;C141,INDIRECT(C133):INDIRECT(C134),2,FALSE)*(4*(D140/100)*(D141/100))),VLOOKUP(C141&amp;C140,INDIRECT(C133):INDIRECT(C134),2,FALSE)*(4*(D140/100)*(D141/100)),VLOOKUP(C140&amp;C141,INDIRECT(C133):INDIRECT(C134),2,FALSE)*(4*(D140/100)*(D141/100))))</f>
        <v>-0.51839999999999997</v>
      </c>
      <c r="H140" s="2">
        <f ca="1">IF(C142="","",IF(ISERROR(VLOOKUP(C140&amp;C142,INDIRECT(C133):INDIRECT(C134),2,FALSE)*(4*(D140/100)*(D142/100))),VLOOKUP(C142&amp;C140,INDIRECT(C133):INDIRECT(C134),2,FALSE)*(4*(D140/100)*(D142/100)),VLOOKUP(C140&amp;C142,INDIRECT(C133):INDIRECT(C134),2,FALSE)*(4*(D140/100)*(D142/100))))</f>
        <v>0</v>
      </c>
      <c r="I140" s="2">
        <f ca="1">IF(C143="","",IF(ISERROR(VLOOKUP(C140&amp;C143,INDIRECT(C133):INDIRECT(C134),2,FALSE)*(4*(D140/100)*(D143/100))),VLOOKUP(C143&amp;C140,INDIRECT(C133):INDIRECT(C134),2,FALSE)*(4*(D140/100)*(D143/100)),VLOOKUP(C140&amp;C143,INDIRECT(C133):INDIRECT(C134),2,FALSE)*(4*(D140/100)*(D143/100))))</f>
        <v>-4.2407999999999992</v>
      </c>
      <c r="J140" s="2" t="str">
        <f ca="1">IF($C$1="","",IF(ISERROR(VLOOKUP(C140&amp;$C$1,INDIRECT(#REF!):INDIRECT(#REF!),2,FALSE)*(4*(D140/100)*($D$1/100))),VLOOKUP($C$1&amp;C140,INDIRECT(#REF!):INDIRECT(#REF!),2,FALSE)*(4*(D140/100)*($D$1/100)),VLOOKUP(C140&amp;$C$1,INDIRECT(#REF!):INDIRECT(#REF!),2,FALSE)*(4*(D140/100)*($D$1/100))))</f>
        <v/>
      </c>
      <c r="K140" s="2">
        <f ca="1">SUM(E140:J140)</f>
        <v>-4.759199999999999</v>
      </c>
    </row>
    <row r="141" spans="1:12" x14ac:dyDescent="0.25">
      <c r="C141" s="2" t="str">
        <f>G136</f>
        <v>Cr</v>
      </c>
      <c r="D141" s="2" t="str">
        <f>H136</f>
        <v>18</v>
      </c>
      <c r="H141" s="2">
        <f ca="1">IF(C142="","",LOOKUP(C141&amp;C142,INDIRECT(C133):INDIRECT(C134)))*(4*(D141/100)*(D142/100))</f>
        <v>-0.90720000000000001</v>
      </c>
      <c r="I141" s="2">
        <f ca="1">IF(C143="","",LOOKUP(C141&amp;C143,INDIRECT(C133):INDIRECT(C134))*(4*(D141/100)*(D143/100)))</f>
        <v>-9.1511999999999993</v>
      </c>
      <c r="J141" s="2" t="str">
        <f ca="1">IF($C$1="","",IF(ISERROR(VLOOKUP(C141&amp;$C$1,INDIRECT(#REF!):INDIRECT(#REF!),2,FALSE)*(4*(D141/100)*($D$1/100))),VLOOKUP($C$1&amp;C141,INDIRECT(#REF!):INDIRECT(#REF!),2,FALSE)*(4*(D141/100)*($D$1/100)),VLOOKUP(C141&amp;$C$1,INDIRECT(#REF!):INDIRECT(#REF!),2,FALSE)*(4*(D141/100)*($D$1/100))))</f>
        <v/>
      </c>
      <c r="K141" s="2">
        <f ca="1">SUM(E141:J141)</f>
        <v>-10.058399999999999</v>
      </c>
    </row>
    <row r="142" spans="1:12" x14ac:dyDescent="0.25">
      <c r="C142" s="2" t="str">
        <f>I136</f>
        <v>Ni</v>
      </c>
      <c r="D142" s="2" t="str">
        <f>J136</f>
        <v>18</v>
      </c>
      <c r="I142" s="2">
        <f ca="1">IF(C143="","",LOOKUP(C142&amp;C143,INDIRECT(C133):INDIRECT(C134))*(4*(D142/100)*(D143/100)))</f>
        <v>2.4551999999999996</v>
      </c>
      <c r="J142" s="2" t="str">
        <f ca="1">IF($C$1="","",IF(ISERROR(VLOOKUP(C142&amp;$C$1,INDIRECT(#REF!):INDIRECT(#REF!),2,FALSE)*(4*(D142/100)*($D$1/100))),VLOOKUP($C$1&amp;C142,INDIRECT(#REF!):INDIRECT(#REF!),2,FALSE)*(4*(D142/100)*($D$1/100)),VLOOKUP(C142&amp;$C$1,INDIRECT(#REF!):INDIRECT(#REF!),2,FALSE)*(4*(D142/100)*($D$1/100))))</f>
        <v/>
      </c>
      <c r="K142" s="2">
        <f ca="1">SUM(E142:J142)</f>
        <v>2.4551999999999996</v>
      </c>
    </row>
    <row r="143" spans="1:12" x14ac:dyDescent="0.25">
      <c r="C143" s="2" t="str">
        <f t="shared" ref="C143" si="18">K136</f>
        <v>Al</v>
      </c>
      <c r="D143" s="2" t="str">
        <f>IF(L136="","",L136)</f>
        <v>31</v>
      </c>
      <c r="J143" s="2" t="str">
        <f ca="1">IF($C$1="","",IF(ISERROR(VLOOKUP(C143&amp;$C$1,INDIRECT(#REF!):INDIRECT(#REF!),2,FALSE)*(4*(D143/100)*($D$1/100))),VLOOKUP($C$1&amp;C143,INDIRECT(#REF!):INDIRECT(#REF!),2,FALSE)*(4*(D143/100)*($D$1/100)),VLOOKUP(C143&amp;$C$1,INDIRECT(#REF!):INDIRECT(#REF!),2,FALSE)*(4*(D143/100)*($D$1/100))))</f>
        <v/>
      </c>
      <c r="K143" s="2">
        <f t="shared" ref="K143:K144" ca="1" si="19">SUM(E143:J143)</f>
        <v>0</v>
      </c>
    </row>
    <row r="144" spans="1:12" x14ac:dyDescent="0.25">
      <c r="C144" s="2">
        <f>M136</f>
        <v>0</v>
      </c>
      <c r="D144" s="2" t="str">
        <f>IF(N136="","",N136)</f>
        <v/>
      </c>
      <c r="K144" s="2">
        <f t="shared" si="19"/>
        <v>0</v>
      </c>
    </row>
    <row r="145" spans="1:12" x14ac:dyDescent="0.25">
      <c r="D145" s="2" t="str">
        <f>"Enthalphy of mixing for "&amp;C131&amp;" is"</f>
        <v>Enthalphy of mixing for Fe18Co18Cr18Ni18Al31 is</v>
      </c>
      <c r="K145" s="7">
        <f ca="1">(SUM(K139:K143))</f>
        <v>-15.335999999999997</v>
      </c>
    </row>
    <row r="146" spans="1:12" x14ac:dyDescent="0.25">
      <c r="A146" s="7">
        <v>29</v>
      </c>
    </row>
    <row r="147" spans="1:12" x14ac:dyDescent="0.25">
      <c r="A147" s="7">
        <f>B11</f>
        <v>2</v>
      </c>
      <c r="B147" s="2" t="s">
        <v>0</v>
      </c>
      <c r="C147" s="2" t="str">
        <f>F11</f>
        <v>Fe17Co17Cr17Ni17Al34</v>
      </c>
      <c r="E147" s="5" t="s">
        <v>2</v>
      </c>
      <c r="F147" s="5" t="str">
        <f>IF(D152+F152+H152+J152+L152+N152&gt;98,"Pass",D152+F152+H152+J152+L152+N152)</f>
        <v>Pass</v>
      </c>
    </row>
    <row r="149" spans="1:12" x14ac:dyDescent="0.25">
      <c r="B149" s="2" t="s">
        <v>3</v>
      </c>
      <c r="C149" s="4" t="s">
        <v>4</v>
      </c>
    </row>
    <row r="150" spans="1:12" x14ac:dyDescent="0.25">
      <c r="C150" s="4" t="str">
        <f>C134</f>
        <v>Database!d115</v>
      </c>
    </row>
    <row r="151" spans="1:12" x14ac:dyDescent="0.25">
      <c r="C151" s="6"/>
    </row>
    <row r="152" spans="1:12" x14ac:dyDescent="0.25">
      <c r="C152" s="2" t="str">
        <f>LEFT(C147,SMALL(FIND({0,1,2,3,4,5,6,7,8,9},C147&amp;"0123456789"),1)-1)</f>
        <v>Fe</v>
      </c>
      <c r="D152" s="2" t="str">
        <f>LEFT(RIGHT(C147, LEN(C147)-LEN(C152)),SMALL(FIND({0,1,2,3,4,5,6,7,8,9},RIGHT(C147, LEN(C147)-LEN(RIGHT(C147, LEN(C147)-LEN(C152))))&amp;"0123456789"),1)+1)</f>
        <v>17</v>
      </c>
      <c r="E152" s="2" t="str">
        <f t="array" ref="E152">LEFT(RIGHT(C147, LEN(C147)-SUM(LEN(C152:D152))),SMALL(FIND({0,1,2,3,4,5,6,7,8,9},RIGHT(C147, LEN(C147)-SUM(LEN(C152:D152)))&amp;"0123456789"),1)-1)</f>
        <v>Co</v>
      </c>
      <c r="F152" s="2" t="str">
        <f t="array" ref="F152">LEFT(RIGHT(C147, LEN(C147)-SUM(LEN(C152:E152))),SMALL(FIND({0,1,2,3,4,5,6,7,8,9},RIGHT(C147, LEN(C147)-SUM(LEN(C152:E152)))&amp;"0123456789"),1)+1)</f>
        <v>17</v>
      </c>
      <c r="G152" s="2" t="str">
        <f t="array" ref="G152">LEFT(RIGHT(C147, LEN(C147)-SUM(LEN(C152:F152))),SMALL(FIND({0,1,2,3,4,5,6,7,8,9},RIGHT(C147, LEN(C147)-SUM(LEN(C152:F152)))&amp;"0123456789"),1)-1)</f>
        <v>Cr</v>
      </c>
      <c r="H152" s="2" t="str">
        <f t="array" ref="H152">LEFT(RIGHT(C147, LEN(C147)-SUM(LEN(C152:G152))),SMALL(FIND({0,1,2,3,4,5,6,7,8,9},RIGHT(C147, LEN(C147)-SUM(LEN(C152:G152)))&amp;"0123456789"),1)+1)</f>
        <v>17</v>
      </c>
      <c r="I152" s="2" t="str">
        <f t="array" ref="I152">LEFT(RIGHT(C147, LEN(C147)-SUM(LEN(C152:H152))),SMALL(FIND({0,1,2,3,4,5,6,7,8,9},RIGHT(C147, LEN(C147)-SUM(LEN(C152:H152)))&amp;"0123456789"),1)-1)</f>
        <v>Ni</v>
      </c>
      <c r="J152" s="2" t="str">
        <f t="array" ref="J152">LEFT(RIGHT(C147, LEN(C147)-SUM(LEN(C152:I152))),SMALL(FIND({0,1,2,3,4,5,6,7,8,9},RIGHT(C147, LEN(C147)-SUM(LEN(C152:I152)))&amp;"0123456789"),1)+1)</f>
        <v>17</v>
      </c>
      <c r="K152" s="2" t="str">
        <f t="array" ref="K152">LEFT(RIGHT(C147, LEN(C147)-SUM(LEN(C152:J152))),SMALL(FIND({0,1,2,3,4,5,6,7,8,9},RIGHT(C147, LEN(C147)-SUM(LEN(C152:J152)))&amp;"0123456789"),1)-1)</f>
        <v>Al</v>
      </c>
      <c r="L152" s="2" t="str">
        <f t="array" ref="L152">LEFT(RIGHT(C147, LEN(C147)-SUM(LEN(C152:K152))),SMALL(FIND({0,1,2,3,4,5,6,7,8,9},RIGHT(C147, LEN(C147)-SUM(LEN(C152:K152)))&amp;"0123456789"),1)+1)</f>
        <v>34</v>
      </c>
    </row>
    <row r="154" spans="1:12" x14ac:dyDescent="0.25"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20</v>
      </c>
      <c r="K154" s="1" t="s">
        <v>18</v>
      </c>
    </row>
    <row r="155" spans="1:12" x14ac:dyDescent="0.25">
      <c r="C155" s="2" t="str">
        <f>C152</f>
        <v>Fe</v>
      </c>
      <c r="D155" s="2" t="str">
        <f>D152</f>
        <v>17</v>
      </c>
      <c r="F155" s="2">
        <f ca="1">IF(C156="","",IF(ISERROR(VLOOKUP(C155&amp;C156,INDIRECT(C149):INDIRECT(C150),2,FALSE)*(4*(D155/100)*(D156/100))),VLOOKUP(C156&amp;C155,INDIRECT(C149):INDIRECT(C150),2,FALSE)*(4*(D155/100)*(D156/100)),VLOOKUP(C155&amp;C156,INDIRECT(C149):INDIRECT(C150),2,FALSE)*(4*(D155/100)*(D156/100))))</f>
        <v>-0.11560000000000002</v>
      </c>
      <c r="G155" s="2">
        <f ca="1">IF(C157="","",IF(ISERROR(VLOOKUP(C155&amp;C157,INDIRECT(C149):INDIRECT(C150),2,FALSE)*(4*(D155/100)*(D157/100))),VLOOKUP(C157&amp;C155,INDIRECT(C149):INDIRECT(C150),2,FALSE)*(4*(D155/100)*(D157/100)),VLOOKUP(C155&amp;C157,INDIRECT(C149):INDIRECT(C150),2,FALSE)*(4*(D155/100)*(D157/100))))</f>
        <v>-0.11560000000000002</v>
      </c>
      <c r="H155" s="2">
        <f ca="1">IF(C158="","",IF(ISERROR(VLOOKUP(C155&amp;C158,INDIRECT(C149):INDIRECT(C150),2,FALSE)*(4*(D155/100)*(D158/100))),VLOOKUP(C158&amp;C155,INDIRECT(C149):INDIRECT(C150),2,FALSE)*(4*(D155/100)*(D158/100)),VLOOKUP(C155&amp;C158,INDIRECT(C149):INDIRECT(C150),2,FALSE)*(4*(D155/100)*(D158/100))))</f>
        <v>-0.23120000000000004</v>
      </c>
      <c r="I155" s="2">
        <f ca="1">IF(C159="","",IF(ISERROR(VLOOKUP(C155&amp;C159,INDIRECT(C149):INDIRECT(C150),2,FALSE)*(4*(D155/100)*(D159/100))),VLOOKUP(C159&amp;C155,INDIRECT(C149):INDIRECT(C150),2,FALSE)*(4*(D155/100)*(D159/100)),VLOOKUP(C155&amp;C159,INDIRECT(C149):INDIRECT(C150),2,FALSE)*(4*(D155/100)*(D159/100))))</f>
        <v>-2.5432000000000006</v>
      </c>
      <c r="J155" s="2" t="str">
        <f ca="1">IF($C$1="","",IF(ISERROR(VLOOKUP(C155&amp;$C$1,INDIRECT(#REF!):INDIRECT(#REF!),2,FALSE)*(4*(D155/100)*($D$1/100))),VLOOKUP($C$1&amp;C155,INDIRECT(#REF!):INDIRECT(#REF!),2,FALSE)*(4*(D155/100)*($D$1/100)),VLOOKUP(C155&amp;$C$1,INDIRECT(#REF!):INDIRECT(#REF!),2,FALSE)*(4*(D155/100)*($D$1/100))))</f>
        <v/>
      </c>
      <c r="K155" s="2">
        <f ca="1">SUM(E155:J155)</f>
        <v>-3.0056000000000007</v>
      </c>
    </row>
    <row r="156" spans="1:12" x14ac:dyDescent="0.25">
      <c r="C156" s="2" t="str">
        <f>E152</f>
        <v>Co</v>
      </c>
      <c r="D156" s="2" t="str">
        <f>F152</f>
        <v>17</v>
      </c>
      <c r="G156" s="2">
        <f ca="1">IF(C157="","",IF(ISERROR(VLOOKUP(C156&amp;C157,INDIRECT(C149):INDIRECT(C150),2,FALSE)*(4*(D156/100)*(D157/100))),VLOOKUP(C157&amp;C156,INDIRECT(C149):INDIRECT(C150),2,FALSE)*(4*(D156/100)*(D157/100)),VLOOKUP(C156&amp;C157,INDIRECT(C149):INDIRECT(C150),2,FALSE)*(4*(D156/100)*(D157/100))))</f>
        <v>-0.46240000000000009</v>
      </c>
      <c r="H156" s="2">
        <f ca="1">IF(C158="","",IF(ISERROR(VLOOKUP(C156&amp;C158,INDIRECT(C149):INDIRECT(C150),2,FALSE)*(4*(D156/100)*(D158/100))),VLOOKUP(C158&amp;C156,INDIRECT(C149):INDIRECT(C150),2,FALSE)*(4*(D156/100)*(D158/100)),VLOOKUP(C156&amp;C158,INDIRECT(C149):INDIRECT(C150),2,FALSE)*(4*(D156/100)*(D158/100))))</f>
        <v>0</v>
      </c>
      <c r="I156" s="2">
        <f ca="1">IF(C159="","",IF(ISERROR(VLOOKUP(C156&amp;C159,INDIRECT(C149):INDIRECT(C150),2,FALSE)*(4*(D156/100)*(D159/100))),VLOOKUP(C159&amp;C156,INDIRECT(C149):INDIRECT(C150),2,FALSE)*(4*(D156/100)*(D159/100)),VLOOKUP(C156&amp;C159,INDIRECT(C149):INDIRECT(C150),2,FALSE)*(4*(D156/100)*(D159/100))))</f>
        <v>-4.3928000000000011</v>
      </c>
      <c r="J156" s="2" t="str">
        <f ca="1">IF($C$1="","",IF(ISERROR(VLOOKUP(C156&amp;$C$1,INDIRECT(#REF!):INDIRECT(#REF!),2,FALSE)*(4*(D156/100)*($D$1/100))),VLOOKUP($C$1&amp;C156,INDIRECT(#REF!):INDIRECT(#REF!),2,FALSE)*(4*(D156/100)*($D$1/100)),VLOOKUP(C156&amp;$C$1,INDIRECT(#REF!):INDIRECT(#REF!),2,FALSE)*(4*(D156/100)*($D$1/100))))</f>
        <v/>
      </c>
      <c r="K156" s="2">
        <f ca="1">SUM(E156:J156)</f>
        <v>-4.8552000000000008</v>
      </c>
    </row>
    <row r="157" spans="1:12" x14ac:dyDescent="0.25">
      <c r="C157" s="2" t="str">
        <f>G152</f>
        <v>Cr</v>
      </c>
      <c r="D157" s="2" t="str">
        <f>H152</f>
        <v>17</v>
      </c>
      <c r="H157" s="2">
        <f ca="1">IF(C158="","",LOOKUP(C157&amp;C158,INDIRECT(C149):INDIRECT(C150)))*(4*(D157/100)*(D158/100))</f>
        <v>-0.80920000000000014</v>
      </c>
      <c r="I157" s="2">
        <f ca="1">IF(C159="","",LOOKUP(C157&amp;C159,INDIRECT(C149):INDIRECT(C150))*(4*(D157/100)*(D159/100)))</f>
        <v>-9.4792000000000023</v>
      </c>
      <c r="J157" s="2" t="str">
        <f ca="1">IF($C$1="","",IF(ISERROR(VLOOKUP(C157&amp;$C$1,INDIRECT(#REF!):INDIRECT(#REF!),2,FALSE)*(4*(D157/100)*($D$1/100))),VLOOKUP($C$1&amp;C157,INDIRECT(#REF!):INDIRECT(#REF!),2,FALSE)*(4*(D157/100)*($D$1/100)),VLOOKUP(C157&amp;$C$1,INDIRECT(#REF!):INDIRECT(#REF!),2,FALSE)*(4*(D157/100)*($D$1/100))))</f>
        <v/>
      </c>
      <c r="K157" s="2">
        <f ca="1">SUM(E157:J157)</f>
        <v>-10.288400000000003</v>
      </c>
    </row>
    <row r="158" spans="1:12" x14ac:dyDescent="0.25">
      <c r="C158" s="2" t="str">
        <f>I152</f>
        <v>Ni</v>
      </c>
      <c r="D158" s="2" t="str">
        <f>J152</f>
        <v>17</v>
      </c>
      <c r="I158" s="2">
        <f ca="1">IF(C159="","",LOOKUP(C158&amp;C159,INDIRECT(C149):INDIRECT(C150))*(4*(D158/100)*(D159/100)))</f>
        <v>2.5432000000000006</v>
      </c>
      <c r="J158" s="2" t="str">
        <f ca="1">IF($C$1="","",IF(ISERROR(VLOOKUP(C158&amp;$C$1,INDIRECT(#REF!):INDIRECT(#REF!),2,FALSE)*(4*(D158/100)*($D$1/100))),VLOOKUP($C$1&amp;C158,INDIRECT(#REF!):INDIRECT(#REF!),2,FALSE)*(4*(D158/100)*($D$1/100)),VLOOKUP(C158&amp;$C$1,INDIRECT(#REF!):INDIRECT(#REF!),2,FALSE)*(4*(D158/100)*($D$1/100))))</f>
        <v/>
      </c>
      <c r="K158" s="2">
        <f ca="1">SUM(E158:J158)</f>
        <v>2.5432000000000006</v>
      </c>
    </row>
    <row r="159" spans="1:12" x14ac:dyDescent="0.25">
      <c r="C159" s="2" t="str">
        <f t="shared" ref="C159" si="20">K152</f>
        <v>Al</v>
      </c>
      <c r="D159" s="2" t="str">
        <f>IF(L152="","",L152)</f>
        <v>34</v>
      </c>
      <c r="J159" s="2" t="str">
        <f ca="1">IF($C$1="","",IF(ISERROR(VLOOKUP(C159&amp;$C$1,INDIRECT(#REF!):INDIRECT(#REF!),2,FALSE)*(4*(D159/100)*($D$1/100))),VLOOKUP($C$1&amp;C159,INDIRECT(#REF!):INDIRECT(#REF!),2,FALSE)*(4*(D159/100)*($D$1/100)),VLOOKUP(C159&amp;$C$1,INDIRECT(#REF!):INDIRECT(#REF!),2,FALSE)*(4*(D159/100)*($D$1/100))))</f>
        <v/>
      </c>
      <c r="K159" s="2">
        <f t="shared" ref="K159:K160" ca="1" si="21">SUM(E159:J159)</f>
        <v>0</v>
      </c>
    </row>
    <row r="160" spans="1:12" x14ac:dyDescent="0.25">
      <c r="C160" s="2">
        <f>M152</f>
        <v>0</v>
      </c>
      <c r="D160" s="2" t="str">
        <f>IF(N152="","",N152)</f>
        <v/>
      </c>
      <c r="K160" s="2">
        <f t="shared" si="21"/>
        <v>0</v>
      </c>
    </row>
    <row r="161" spans="1:12" x14ac:dyDescent="0.25">
      <c r="D161" s="2" t="str">
        <f>"Enthalphy of mixing for "&amp;C147&amp;" is"</f>
        <v>Enthalphy of mixing for Fe17Co17Cr17Ni17Al34 is</v>
      </c>
      <c r="K161" s="7">
        <f ca="1">(SUM(K155:K159))</f>
        <v>-15.606000000000003</v>
      </c>
    </row>
    <row r="162" spans="1:12" x14ac:dyDescent="0.25">
      <c r="A162" s="7">
        <v>30</v>
      </c>
    </row>
    <row r="163" spans="1:12" x14ac:dyDescent="0.25">
      <c r="A163" s="7">
        <f>B12</f>
        <v>2.25</v>
      </c>
      <c r="B163" s="2" t="s">
        <v>0</v>
      </c>
      <c r="C163" s="2" t="str">
        <f>F12</f>
        <v>Fe16Co16Cr16Ni16Al36</v>
      </c>
      <c r="E163" s="5" t="s">
        <v>2</v>
      </c>
      <c r="F163" s="5" t="str">
        <f>IF(D168+F168+H168+J168+L168+N168&gt;98,"Pass",D168+F168+H168+J168+L168+N168)</f>
        <v>Pass</v>
      </c>
    </row>
    <row r="165" spans="1:12" x14ac:dyDescent="0.25">
      <c r="B165" s="2" t="s">
        <v>3</v>
      </c>
      <c r="C165" s="4" t="s">
        <v>4</v>
      </c>
    </row>
    <row r="166" spans="1:12" x14ac:dyDescent="0.25">
      <c r="C166" s="4" t="str">
        <f>C150</f>
        <v>Database!d115</v>
      </c>
    </row>
    <row r="167" spans="1:12" x14ac:dyDescent="0.25">
      <c r="C167" s="6"/>
    </row>
    <row r="168" spans="1:12" x14ac:dyDescent="0.25">
      <c r="C168" s="2" t="str">
        <f>LEFT(C163,SMALL(FIND({0,1,2,3,4,5,6,7,8,9},C163&amp;"0123456789"),1)-1)</f>
        <v>Fe</v>
      </c>
      <c r="D168" s="2" t="str">
        <f>LEFT(RIGHT(C163, LEN(C163)-LEN(C168)),SMALL(FIND({0,1,2,3,4,5,6,7,8,9},RIGHT(C163, LEN(C163)-LEN(RIGHT(C163, LEN(C163)-LEN(C168))))&amp;"0123456789"),1)+1)</f>
        <v>16</v>
      </c>
      <c r="E168" s="2" t="str">
        <f t="array" ref="E168">LEFT(RIGHT(C163, LEN(C163)-SUM(LEN(C168:D168))),SMALL(FIND({0,1,2,3,4,5,6,7,8,9},RIGHT(C163, LEN(C163)-SUM(LEN(C168:D168)))&amp;"0123456789"),1)-1)</f>
        <v>Co</v>
      </c>
      <c r="F168" s="2" t="str">
        <f t="array" ref="F168">LEFT(RIGHT(C163, LEN(C163)-SUM(LEN(C168:E168))),SMALL(FIND({0,1,2,3,4,5,6,7,8,9},RIGHT(C163, LEN(C163)-SUM(LEN(C168:E168)))&amp;"0123456789"),1)+1)</f>
        <v>16</v>
      </c>
      <c r="G168" s="2" t="str">
        <f t="array" ref="G168">LEFT(RIGHT(C163, LEN(C163)-SUM(LEN(C168:F168))),SMALL(FIND({0,1,2,3,4,5,6,7,8,9},RIGHT(C163, LEN(C163)-SUM(LEN(C168:F168)))&amp;"0123456789"),1)-1)</f>
        <v>Cr</v>
      </c>
      <c r="H168" s="2" t="str">
        <f t="array" ref="H168">LEFT(RIGHT(C163, LEN(C163)-SUM(LEN(C168:G168))),SMALL(FIND({0,1,2,3,4,5,6,7,8,9},RIGHT(C163, LEN(C163)-SUM(LEN(C168:G168)))&amp;"0123456789"),1)+1)</f>
        <v>16</v>
      </c>
      <c r="I168" s="2" t="str">
        <f t="array" ref="I168">LEFT(RIGHT(C163, LEN(C163)-SUM(LEN(C168:H168))),SMALL(FIND({0,1,2,3,4,5,6,7,8,9},RIGHT(C163, LEN(C163)-SUM(LEN(C168:H168)))&amp;"0123456789"),1)-1)</f>
        <v>Ni</v>
      </c>
      <c r="J168" s="2" t="str">
        <f t="array" ref="J168">LEFT(RIGHT(C163, LEN(C163)-SUM(LEN(C168:I168))),SMALL(FIND({0,1,2,3,4,5,6,7,8,9},RIGHT(C163, LEN(C163)-SUM(LEN(C168:I168)))&amp;"0123456789"),1)+1)</f>
        <v>16</v>
      </c>
      <c r="K168" s="2" t="str">
        <f t="array" ref="K168">LEFT(RIGHT(C163, LEN(C163)-SUM(LEN(C168:J168))),SMALL(FIND({0,1,2,3,4,5,6,7,8,9},RIGHT(C163, LEN(C163)-SUM(LEN(C168:J168)))&amp;"0123456789"),1)-1)</f>
        <v>Al</v>
      </c>
      <c r="L168" s="2" t="str">
        <f t="array" ref="L168">LEFT(RIGHT(C163, LEN(C163)-SUM(LEN(C168:K168))),SMALL(FIND({0,1,2,3,4,5,6,7,8,9},RIGHT(C163, LEN(C163)-SUM(LEN(C168:K168)))&amp;"0123456789"),1)+1)</f>
        <v>36</v>
      </c>
    </row>
    <row r="170" spans="1:12" x14ac:dyDescent="0.25"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16</v>
      </c>
      <c r="I170" s="1" t="s">
        <v>17</v>
      </c>
      <c r="J170" s="1" t="s">
        <v>20</v>
      </c>
      <c r="K170" s="1" t="s">
        <v>18</v>
      </c>
    </row>
    <row r="171" spans="1:12" x14ac:dyDescent="0.25">
      <c r="C171" s="2" t="str">
        <f>C168</f>
        <v>Fe</v>
      </c>
      <c r="D171" s="2" t="str">
        <f>D168</f>
        <v>16</v>
      </c>
      <c r="F171" s="2">
        <f ca="1">IF(C172="","",IF(ISERROR(VLOOKUP(C171&amp;C172,INDIRECT(C165):INDIRECT(C166),2,FALSE)*(4*(D171/100)*(D172/100))),VLOOKUP(C172&amp;C171,INDIRECT(C165):INDIRECT(C166),2,FALSE)*(4*(D171/100)*(D172/100)),VLOOKUP(C171&amp;C172,INDIRECT(C165):INDIRECT(C166),2,FALSE)*(4*(D171/100)*(D172/100))))</f>
        <v>-0.1024</v>
      </c>
      <c r="G171" s="2">
        <f ca="1">IF(C173="","",IF(ISERROR(VLOOKUP(C171&amp;C173,INDIRECT(C165):INDIRECT(C166),2,FALSE)*(4*(D171/100)*(D173/100))),VLOOKUP(C173&amp;C171,INDIRECT(C165):INDIRECT(C166),2,FALSE)*(4*(D171/100)*(D173/100)),VLOOKUP(C171&amp;C173,INDIRECT(C165):INDIRECT(C166),2,FALSE)*(4*(D171/100)*(D173/100))))</f>
        <v>-0.1024</v>
      </c>
      <c r="H171" s="2">
        <f ca="1">IF(C174="","",IF(ISERROR(VLOOKUP(C171&amp;C174,INDIRECT(C165):INDIRECT(C166),2,FALSE)*(4*(D171/100)*(D174/100))),VLOOKUP(C174&amp;C171,INDIRECT(C165):INDIRECT(C166),2,FALSE)*(4*(D171/100)*(D174/100)),VLOOKUP(C171&amp;C174,INDIRECT(C165):INDIRECT(C166),2,FALSE)*(4*(D171/100)*(D174/100))))</f>
        <v>-0.20480000000000001</v>
      </c>
      <c r="I171" s="2">
        <f ca="1">IF(C175="","",IF(ISERROR(VLOOKUP(C171&amp;C175,INDIRECT(C165):INDIRECT(C166),2,FALSE)*(4*(D171/100)*(D175/100))),VLOOKUP(C175&amp;C171,INDIRECT(C165):INDIRECT(C166),2,FALSE)*(4*(D171/100)*(D175/100)),VLOOKUP(C171&amp;C175,INDIRECT(C165):INDIRECT(C166),2,FALSE)*(4*(D171/100)*(D175/100))))</f>
        <v>-2.5343999999999998</v>
      </c>
      <c r="J171" s="2" t="str">
        <f ca="1">IF($C$1="","",IF(ISERROR(VLOOKUP(C171&amp;$C$1,INDIRECT(#REF!):INDIRECT(#REF!),2,FALSE)*(4*(D171/100)*($D$1/100))),VLOOKUP($C$1&amp;C171,INDIRECT(#REF!):INDIRECT(#REF!),2,FALSE)*(4*(D171/100)*($D$1/100)),VLOOKUP(C171&amp;$C$1,INDIRECT(#REF!):INDIRECT(#REF!),2,FALSE)*(4*(D171/100)*($D$1/100))))</f>
        <v/>
      </c>
      <c r="K171" s="2">
        <f ca="1">SUM(E171:J171)</f>
        <v>-2.944</v>
      </c>
    </row>
    <row r="172" spans="1:12" x14ac:dyDescent="0.25">
      <c r="C172" s="2" t="str">
        <f>E168</f>
        <v>Co</v>
      </c>
      <c r="D172" s="2" t="str">
        <f>F168</f>
        <v>16</v>
      </c>
      <c r="G172" s="2">
        <f ca="1">IF(C173="","",IF(ISERROR(VLOOKUP(C172&amp;C173,INDIRECT(C165):INDIRECT(C166),2,FALSE)*(4*(D172/100)*(D173/100))),VLOOKUP(C173&amp;C172,INDIRECT(C165):INDIRECT(C166),2,FALSE)*(4*(D172/100)*(D173/100)),VLOOKUP(C172&amp;C173,INDIRECT(C165):INDIRECT(C166),2,FALSE)*(4*(D172/100)*(D173/100))))</f>
        <v>-0.40960000000000002</v>
      </c>
      <c r="H172" s="2">
        <f ca="1">IF(C174="","",IF(ISERROR(VLOOKUP(C172&amp;C174,INDIRECT(C165):INDIRECT(C166),2,FALSE)*(4*(D172/100)*(D174/100))),VLOOKUP(C174&amp;C172,INDIRECT(C165):INDIRECT(C166),2,FALSE)*(4*(D172/100)*(D174/100)),VLOOKUP(C172&amp;C174,INDIRECT(C165):INDIRECT(C166),2,FALSE)*(4*(D172/100)*(D174/100))))</f>
        <v>0</v>
      </c>
      <c r="I172" s="2">
        <f ca="1">IF(C175="","",IF(ISERROR(VLOOKUP(C172&amp;C175,INDIRECT(C165):INDIRECT(C166),2,FALSE)*(4*(D172/100)*(D175/100))),VLOOKUP(C175&amp;C172,INDIRECT(C165):INDIRECT(C166),2,FALSE)*(4*(D172/100)*(D175/100)),VLOOKUP(C172&amp;C175,INDIRECT(C165):INDIRECT(C166),2,FALSE)*(4*(D172/100)*(D175/100))))</f>
        <v>-4.3776000000000002</v>
      </c>
      <c r="J172" s="2" t="str">
        <f ca="1">IF($C$1="","",IF(ISERROR(VLOOKUP(C172&amp;$C$1,INDIRECT(#REF!):INDIRECT(#REF!),2,FALSE)*(4*(D172/100)*($D$1/100))),VLOOKUP($C$1&amp;C172,INDIRECT(#REF!):INDIRECT(#REF!),2,FALSE)*(4*(D172/100)*($D$1/100)),VLOOKUP(C172&amp;$C$1,INDIRECT(#REF!):INDIRECT(#REF!),2,FALSE)*(4*(D172/100)*($D$1/100))))</f>
        <v/>
      </c>
      <c r="K172" s="2">
        <f ca="1">SUM(E172:J172)</f>
        <v>-4.7872000000000003</v>
      </c>
    </row>
    <row r="173" spans="1:12" x14ac:dyDescent="0.25">
      <c r="C173" s="2" t="str">
        <f>G168</f>
        <v>Cr</v>
      </c>
      <c r="D173" s="2" t="str">
        <f>H168</f>
        <v>16</v>
      </c>
      <c r="H173" s="2">
        <f ca="1">IF(C174="","",LOOKUP(C173&amp;C174,INDIRECT(C165):INDIRECT(C166)))*(4*(D173/100)*(D174/100))</f>
        <v>-0.71679999999999999</v>
      </c>
      <c r="I173" s="2">
        <f ca="1">IF(C175="","",LOOKUP(C173&amp;C175,INDIRECT(C165):INDIRECT(C166))*(4*(D173/100)*(D175/100)))</f>
        <v>-9.4464000000000006</v>
      </c>
      <c r="J173" s="2" t="str">
        <f ca="1">IF($C$1="","",IF(ISERROR(VLOOKUP(C173&amp;$C$1,INDIRECT(#REF!):INDIRECT(#REF!),2,FALSE)*(4*(D173/100)*($D$1/100))),VLOOKUP($C$1&amp;C173,INDIRECT(#REF!):INDIRECT(#REF!),2,FALSE)*(4*(D173/100)*($D$1/100)),VLOOKUP(C173&amp;$C$1,INDIRECT(#REF!):INDIRECT(#REF!),2,FALSE)*(4*(D173/100)*($D$1/100))))</f>
        <v/>
      </c>
      <c r="K173" s="2">
        <f ca="1">SUM(E173:J173)</f>
        <v>-10.1632</v>
      </c>
    </row>
    <row r="174" spans="1:12" x14ac:dyDescent="0.25">
      <c r="C174" s="2" t="str">
        <f>I168</f>
        <v>Ni</v>
      </c>
      <c r="D174" s="2" t="str">
        <f>J168</f>
        <v>16</v>
      </c>
      <c r="I174" s="2">
        <f ca="1">IF(C175="","",LOOKUP(C174&amp;C175,INDIRECT(C165):INDIRECT(C166))*(4*(D174/100)*(D175/100)))</f>
        <v>2.5343999999999998</v>
      </c>
      <c r="J174" s="2" t="str">
        <f ca="1">IF($C$1="","",IF(ISERROR(VLOOKUP(C174&amp;$C$1,INDIRECT(#REF!):INDIRECT(#REF!),2,FALSE)*(4*(D174/100)*($D$1/100))),VLOOKUP($C$1&amp;C174,INDIRECT(#REF!):INDIRECT(#REF!),2,FALSE)*(4*(D174/100)*($D$1/100)),VLOOKUP(C174&amp;$C$1,INDIRECT(#REF!):INDIRECT(#REF!),2,FALSE)*(4*(D174/100)*($D$1/100))))</f>
        <v/>
      </c>
      <c r="K174" s="2">
        <f ca="1">SUM(E174:J174)</f>
        <v>2.5343999999999998</v>
      </c>
    </row>
    <row r="175" spans="1:12" x14ac:dyDescent="0.25">
      <c r="C175" s="2" t="str">
        <f t="shared" ref="C175" si="22">K168</f>
        <v>Al</v>
      </c>
      <c r="D175" s="2" t="str">
        <f>IF(L168="","",L168)</f>
        <v>36</v>
      </c>
      <c r="J175" s="2" t="str">
        <f ca="1">IF($C$1="","",IF(ISERROR(VLOOKUP(C175&amp;$C$1,INDIRECT(#REF!):INDIRECT(#REF!),2,FALSE)*(4*(D175/100)*($D$1/100))),VLOOKUP($C$1&amp;C175,INDIRECT(#REF!):INDIRECT(#REF!),2,FALSE)*(4*(D175/100)*($D$1/100)),VLOOKUP(C175&amp;$C$1,INDIRECT(#REF!):INDIRECT(#REF!),2,FALSE)*(4*(D175/100)*($D$1/100))))</f>
        <v/>
      </c>
      <c r="K175" s="2">
        <f t="shared" ref="K175:K176" ca="1" si="23">SUM(E175:J175)</f>
        <v>0</v>
      </c>
    </row>
    <row r="176" spans="1:12" x14ac:dyDescent="0.25">
      <c r="C176" s="2">
        <f>M168</f>
        <v>0</v>
      </c>
      <c r="D176" s="2" t="str">
        <f>IF(N168="","",N168)</f>
        <v/>
      </c>
      <c r="K176" s="2">
        <f t="shared" si="23"/>
        <v>0</v>
      </c>
    </row>
    <row r="177" spans="1:12" x14ac:dyDescent="0.25">
      <c r="D177" s="2" t="str">
        <f>"Enthalphy of mixing for "&amp;C163&amp;" is"</f>
        <v>Enthalphy of mixing for Fe16Co16Cr16Ni16Al36 is</v>
      </c>
      <c r="K177" s="7">
        <f ca="1">(SUM(K171:K175))</f>
        <v>-15.360000000000001</v>
      </c>
    </row>
    <row r="178" spans="1:12" x14ac:dyDescent="0.25">
      <c r="A178" s="7">
        <v>31</v>
      </c>
    </row>
    <row r="179" spans="1:12" x14ac:dyDescent="0.25">
      <c r="A179" s="7">
        <f>B13</f>
        <v>2.5</v>
      </c>
      <c r="B179" s="2" t="s">
        <v>0</v>
      </c>
      <c r="C179" s="2" t="str">
        <f>F13</f>
        <v>Fe16Co16Cr16Ni16Al39</v>
      </c>
      <c r="E179" s="5" t="s">
        <v>2</v>
      </c>
      <c r="F179" s="5" t="str">
        <f>IF(D184+F184+H184+J184+L184+N184&gt;98,"Pass",D184+F184+H184+J184+L184+N184)</f>
        <v>Pass</v>
      </c>
    </row>
    <row r="181" spans="1:12" x14ac:dyDescent="0.25">
      <c r="B181" s="2" t="s">
        <v>3</v>
      </c>
      <c r="C181" s="4" t="s">
        <v>4</v>
      </c>
    </row>
    <row r="182" spans="1:12" x14ac:dyDescent="0.25">
      <c r="C182" s="4" t="str">
        <f>C166</f>
        <v>Database!d115</v>
      </c>
    </row>
    <row r="183" spans="1:12" x14ac:dyDescent="0.25">
      <c r="C183" s="6"/>
    </row>
    <row r="184" spans="1:12" x14ac:dyDescent="0.25">
      <c r="C184" s="2" t="str">
        <f>LEFT(C179,SMALL(FIND({0,1,2,3,4,5,6,7,8,9},C179&amp;"0123456789"),1)-1)</f>
        <v>Fe</v>
      </c>
      <c r="D184" s="2" t="str">
        <f>LEFT(RIGHT(C179, LEN(C179)-LEN(C184)),SMALL(FIND({0,1,2,3,4,5,6,7,8,9},RIGHT(C179, LEN(C179)-LEN(RIGHT(C179, LEN(C179)-LEN(C184))))&amp;"0123456789"),1)+1)</f>
        <v>16</v>
      </c>
      <c r="E184" s="2" t="str">
        <f t="array" ref="E184">LEFT(RIGHT(C179, LEN(C179)-SUM(LEN(C184:D184))),SMALL(FIND({0,1,2,3,4,5,6,7,8,9},RIGHT(C179, LEN(C179)-SUM(LEN(C184:D184)))&amp;"0123456789"),1)-1)</f>
        <v>Co</v>
      </c>
      <c r="F184" s="2" t="str">
        <f t="array" ref="F184">LEFT(RIGHT(C179, LEN(C179)-SUM(LEN(C184:E184))),SMALL(FIND({0,1,2,3,4,5,6,7,8,9},RIGHT(C179, LEN(C179)-SUM(LEN(C184:E184)))&amp;"0123456789"),1)+1)</f>
        <v>16</v>
      </c>
      <c r="G184" s="2" t="str">
        <f t="array" ref="G184">LEFT(RIGHT(C179, LEN(C179)-SUM(LEN(C184:F184))),SMALL(FIND({0,1,2,3,4,5,6,7,8,9},RIGHT(C179, LEN(C179)-SUM(LEN(C184:F184)))&amp;"0123456789"),1)-1)</f>
        <v>Cr</v>
      </c>
      <c r="H184" s="2" t="str">
        <f t="array" ref="H184">LEFT(RIGHT(C179, LEN(C179)-SUM(LEN(C184:G184))),SMALL(FIND({0,1,2,3,4,5,6,7,8,9},RIGHT(C179, LEN(C179)-SUM(LEN(C184:G184)))&amp;"0123456789"),1)+1)</f>
        <v>16</v>
      </c>
      <c r="I184" s="2" t="str">
        <f t="array" ref="I184">LEFT(RIGHT(C179, LEN(C179)-SUM(LEN(C184:H184))),SMALL(FIND({0,1,2,3,4,5,6,7,8,9},RIGHT(C179, LEN(C179)-SUM(LEN(C184:H184)))&amp;"0123456789"),1)-1)</f>
        <v>Ni</v>
      </c>
      <c r="J184" s="2" t="str">
        <f t="array" ref="J184">LEFT(RIGHT(C179, LEN(C179)-SUM(LEN(C184:I184))),SMALL(FIND({0,1,2,3,4,5,6,7,8,9},RIGHT(C179, LEN(C179)-SUM(LEN(C184:I184)))&amp;"0123456789"),1)+1)</f>
        <v>16</v>
      </c>
      <c r="K184" s="2" t="str">
        <f t="array" ref="K184">LEFT(RIGHT(C179, LEN(C179)-SUM(LEN(C184:J184))),SMALL(FIND({0,1,2,3,4,5,6,7,8,9},RIGHT(C179, LEN(C179)-SUM(LEN(C184:J184)))&amp;"0123456789"),1)-1)</f>
        <v>Al</v>
      </c>
      <c r="L184" s="2" t="str">
        <f t="array" ref="L184">LEFT(RIGHT(C179, LEN(C179)-SUM(LEN(C184:K184))),SMALL(FIND({0,1,2,3,4,5,6,7,8,9},RIGHT(C179, LEN(C179)-SUM(LEN(C184:K184)))&amp;"0123456789"),1)+1)</f>
        <v>39</v>
      </c>
    </row>
    <row r="186" spans="1:12" x14ac:dyDescent="0.25"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16</v>
      </c>
      <c r="I186" s="1" t="s">
        <v>17</v>
      </c>
      <c r="J186" s="1" t="s">
        <v>20</v>
      </c>
      <c r="K186" s="1" t="s">
        <v>18</v>
      </c>
    </row>
    <row r="187" spans="1:12" x14ac:dyDescent="0.25">
      <c r="C187" s="2" t="str">
        <f>C184</f>
        <v>Fe</v>
      </c>
      <c r="D187" s="2" t="str">
        <f>D184</f>
        <v>16</v>
      </c>
      <c r="F187" s="2">
        <f ca="1">IF(C188="","",IF(ISERROR(VLOOKUP(C187&amp;C188,INDIRECT(C181):INDIRECT(C182),2,FALSE)*(4*(D187/100)*(D188/100))),VLOOKUP(C188&amp;C187,INDIRECT(C181):INDIRECT(C182),2,FALSE)*(4*(D187/100)*(D188/100)),VLOOKUP(C187&amp;C188,INDIRECT(C181):INDIRECT(C182),2,FALSE)*(4*(D187/100)*(D188/100))))</f>
        <v>-0.1024</v>
      </c>
      <c r="G187" s="2">
        <f ca="1">IF(C189="","",IF(ISERROR(VLOOKUP(C187&amp;C189,INDIRECT(C181):INDIRECT(C182),2,FALSE)*(4*(D187/100)*(D189/100))),VLOOKUP(C189&amp;C187,INDIRECT(C181):INDIRECT(C182),2,FALSE)*(4*(D187/100)*(D189/100)),VLOOKUP(C187&amp;C189,INDIRECT(C181):INDIRECT(C182),2,FALSE)*(4*(D187/100)*(D189/100))))</f>
        <v>-0.1024</v>
      </c>
      <c r="H187" s="2">
        <f ca="1">IF(C190="","",IF(ISERROR(VLOOKUP(C187&amp;C190,INDIRECT(C181):INDIRECT(C182),2,FALSE)*(4*(D187/100)*(D190/100))),VLOOKUP(C190&amp;C187,INDIRECT(C181):INDIRECT(C182),2,FALSE)*(4*(D187/100)*(D190/100)),VLOOKUP(C187&amp;C190,INDIRECT(C181):INDIRECT(C182),2,FALSE)*(4*(D187/100)*(D190/100))))</f>
        <v>-0.20480000000000001</v>
      </c>
      <c r="I187" s="2">
        <f ca="1">IF(C191="","",IF(ISERROR(VLOOKUP(C187&amp;C191,INDIRECT(C181):INDIRECT(C182),2,FALSE)*(4*(D187/100)*(D191/100))),VLOOKUP(C191&amp;C187,INDIRECT(C181):INDIRECT(C182),2,FALSE)*(4*(D187/100)*(D191/100)),VLOOKUP(C187&amp;C191,INDIRECT(C181):INDIRECT(C182),2,FALSE)*(4*(D187/100)*(D191/100))))</f>
        <v>-2.7456</v>
      </c>
      <c r="J187" s="2" t="str">
        <f ca="1">IF($C$1="","",IF(ISERROR(VLOOKUP(C187&amp;$C$1,INDIRECT(#REF!):INDIRECT(#REF!),2,FALSE)*(4*(D187/100)*($D$1/100))),VLOOKUP($C$1&amp;C187,INDIRECT(#REF!):INDIRECT(#REF!),2,FALSE)*(4*(D187/100)*($D$1/100)),VLOOKUP(C187&amp;$C$1,INDIRECT(#REF!):INDIRECT(#REF!),2,FALSE)*(4*(D187/100)*($D$1/100))))</f>
        <v/>
      </c>
      <c r="K187" s="2">
        <f ca="1">SUM(E187:J187)</f>
        <v>-3.1552000000000002</v>
      </c>
    </row>
    <row r="188" spans="1:12" x14ac:dyDescent="0.25">
      <c r="C188" s="2" t="str">
        <f>E184</f>
        <v>Co</v>
      </c>
      <c r="D188" s="2" t="str">
        <f>F184</f>
        <v>16</v>
      </c>
      <c r="G188" s="2">
        <f ca="1">IF(C189="","",IF(ISERROR(VLOOKUP(C188&amp;C189,INDIRECT(C181):INDIRECT(C182),2,FALSE)*(4*(D188/100)*(D189/100))),VLOOKUP(C189&amp;C188,INDIRECT(C181):INDIRECT(C182),2,FALSE)*(4*(D188/100)*(D189/100)),VLOOKUP(C188&amp;C189,INDIRECT(C181):INDIRECT(C182),2,FALSE)*(4*(D188/100)*(D189/100))))</f>
        <v>-0.40960000000000002</v>
      </c>
      <c r="H188" s="2">
        <f ca="1">IF(C190="","",IF(ISERROR(VLOOKUP(C188&amp;C190,INDIRECT(C181):INDIRECT(C182),2,FALSE)*(4*(D188/100)*(D190/100))),VLOOKUP(C190&amp;C188,INDIRECT(C181):INDIRECT(C182),2,FALSE)*(4*(D188/100)*(D190/100)),VLOOKUP(C188&amp;C190,INDIRECT(C181):INDIRECT(C182),2,FALSE)*(4*(D188/100)*(D190/100))))</f>
        <v>0</v>
      </c>
      <c r="I188" s="2">
        <f ca="1">IF(C191="","",IF(ISERROR(VLOOKUP(C188&amp;C191,INDIRECT(C181):INDIRECT(C182),2,FALSE)*(4*(D188/100)*(D191/100))),VLOOKUP(C191&amp;C188,INDIRECT(C181):INDIRECT(C182),2,FALSE)*(4*(D188/100)*(D191/100)),VLOOKUP(C188&amp;C191,INDIRECT(C181):INDIRECT(C182),2,FALSE)*(4*(D188/100)*(D191/100))))</f>
        <v>-4.7423999999999999</v>
      </c>
      <c r="J188" s="2" t="str">
        <f ca="1">IF($C$1="","",IF(ISERROR(VLOOKUP(C188&amp;$C$1,INDIRECT(#REF!):INDIRECT(#REF!),2,FALSE)*(4*(D188/100)*($D$1/100))),VLOOKUP($C$1&amp;C188,INDIRECT(#REF!):INDIRECT(#REF!),2,FALSE)*(4*(D188/100)*($D$1/100)),VLOOKUP(C188&amp;$C$1,INDIRECT(#REF!):INDIRECT(#REF!),2,FALSE)*(4*(D188/100)*($D$1/100))))</f>
        <v/>
      </c>
      <c r="K188" s="2">
        <f ca="1">SUM(E188:J188)</f>
        <v>-5.1520000000000001</v>
      </c>
    </row>
    <row r="189" spans="1:12" x14ac:dyDescent="0.25">
      <c r="C189" s="2" t="str">
        <f>G184</f>
        <v>Cr</v>
      </c>
      <c r="D189" s="2" t="str">
        <f>H184</f>
        <v>16</v>
      </c>
      <c r="H189" s="2">
        <f ca="1">IF(C190="","",LOOKUP(C189&amp;C190,INDIRECT(C181):INDIRECT(C182)))*(4*(D189/100)*(D190/100))</f>
        <v>-0.71679999999999999</v>
      </c>
      <c r="I189" s="2">
        <f ca="1">IF(C191="","",LOOKUP(C189&amp;C191,INDIRECT(C181):INDIRECT(C182))*(4*(D189/100)*(D191/100)))</f>
        <v>-10.233600000000001</v>
      </c>
      <c r="J189" s="2" t="str">
        <f ca="1">IF($C$1="","",IF(ISERROR(VLOOKUP(C189&amp;$C$1,INDIRECT(#REF!):INDIRECT(#REF!),2,FALSE)*(4*(D189/100)*($D$1/100))),VLOOKUP($C$1&amp;C189,INDIRECT(#REF!):INDIRECT(#REF!),2,FALSE)*(4*(D189/100)*($D$1/100)),VLOOKUP(C189&amp;$C$1,INDIRECT(#REF!):INDIRECT(#REF!),2,FALSE)*(4*(D189/100)*($D$1/100))))</f>
        <v/>
      </c>
      <c r="K189" s="2">
        <f ca="1">SUM(E189:J189)</f>
        <v>-10.9504</v>
      </c>
    </row>
    <row r="190" spans="1:12" x14ac:dyDescent="0.25">
      <c r="C190" s="2" t="str">
        <f>I184</f>
        <v>Ni</v>
      </c>
      <c r="D190" s="2" t="str">
        <f>J184</f>
        <v>16</v>
      </c>
      <c r="I190" s="2">
        <f ca="1">IF(C191="","",LOOKUP(C190&amp;C191,INDIRECT(C181):INDIRECT(C182))*(4*(D190/100)*(D191/100)))</f>
        <v>2.7456</v>
      </c>
      <c r="J190" s="2" t="str">
        <f ca="1">IF($C$1="","",IF(ISERROR(VLOOKUP(C190&amp;$C$1,INDIRECT(#REF!):INDIRECT(#REF!),2,FALSE)*(4*(D190/100)*($D$1/100))),VLOOKUP($C$1&amp;C190,INDIRECT(#REF!):INDIRECT(#REF!),2,FALSE)*(4*(D190/100)*($D$1/100)),VLOOKUP(C190&amp;$C$1,INDIRECT(#REF!):INDIRECT(#REF!),2,FALSE)*(4*(D190/100)*($D$1/100))))</f>
        <v/>
      </c>
      <c r="K190" s="2">
        <f ca="1">SUM(E190:J190)</f>
        <v>2.7456</v>
      </c>
    </row>
    <row r="191" spans="1:12" x14ac:dyDescent="0.25">
      <c r="C191" s="2" t="str">
        <f t="shared" ref="C191" si="24">K184</f>
        <v>Al</v>
      </c>
      <c r="D191" s="2" t="str">
        <f>IF(L184="","",L184)</f>
        <v>39</v>
      </c>
      <c r="J191" s="2" t="str">
        <f ca="1">IF($C$1="","",IF(ISERROR(VLOOKUP(C191&amp;$C$1,INDIRECT(#REF!):INDIRECT(#REF!),2,FALSE)*(4*(D191/100)*($D$1/100))),VLOOKUP($C$1&amp;C191,INDIRECT(#REF!):INDIRECT(#REF!),2,FALSE)*(4*(D191/100)*($D$1/100)),VLOOKUP(C191&amp;$C$1,INDIRECT(#REF!):INDIRECT(#REF!),2,FALSE)*(4*(D191/100)*($D$1/100))))</f>
        <v/>
      </c>
      <c r="K191" s="2">
        <f t="shared" ref="K191:K192" ca="1" si="25">SUM(E191:J191)</f>
        <v>0</v>
      </c>
    </row>
    <row r="192" spans="1:12" x14ac:dyDescent="0.25">
      <c r="C192" s="2">
        <f>M184</f>
        <v>0</v>
      </c>
      <c r="D192" s="2" t="str">
        <f>IF(N184="","",N184)</f>
        <v/>
      </c>
      <c r="K192" s="2">
        <f t="shared" si="25"/>
        <v>0</v>
      </c>
    </row>
    <row r="193" spans="1:12" x14ac:dyDescent="0.25">
      <c r="D193" s="2" t="str">
        <f>"Enthalphy of mixing for "&amp;C179&amp;" is"</f>
        <v>Enthalphy of mixing for Fe16Co16Cr16Ni16Al39 is</v>
      </c>
      <c r="K193" s="7">
        <f ca="1">(SUM(K187:K191))</f>
        <v>-16.512</v>
      </c>
    </row>
    <row r="194" spans="1:12" x14ac:dyDescent="0.25">
      <c r="A194" s="7">
        <v>32</v>
      </c>
    </row>
    <row r="195" spans="1:12" x14ac:dyDescent="0.25">
      <c r="A195" s="7">
        <f>B14</f>
        <v>2.75</v>
      </c>
      <c r="B195" s="2" t="s">
        <v>0</v>
      </c>
      <c r="C195" s="2" t="str">
        <f>F14</f>
        <v>Fe15Co15Cr15Ni15Al41</v>
      </c>
      <c r="E195" s="5" t="s">
        <v>2</v>
      </c>
      <c r="F195" s="5" t="str">
        <f>IF(D200+F200+H200+J200+L200+N200&gt;98,"Pass",D200+F200+H200+J200+L200+N200)</f>
        <v>Pass</v>
      </c>
    </row>
    <row r="197" spans="1:12" x14ac:dyDescent="0.25">
      <c r="B197" s="2" t="s">
        <v>3</v>
      </c>
      <c r="C197" s="4" t="s">
        <v>4</v>
      </c>
    </row>
    <row r="198" spans="1:12" x14ac:dyDescent="0.25">
      <c r="C198" s="4" t="str">
        <f>C182</f>
        <v>Database!d115</v>
      </c>
    </row>
    <row r="199" spans="1:12" x14ac:dyDescent="0.25">
      <c r="C199" s="6"/>
    </row>
    <row r="200" spans="1:12" x14ac:dyDescent="0.25">
      <c r="C200" s="2" t="str">
        <f>LEFT(C195,SMALL(FIND({0,1,2,3,4,5,6,7,8,9},C195&amp;"0123456789"),1)-1)</f>
        <v>Fe</v>
      </c>
      <c r="D200" s="2" t="str">
        <f>LEFT(RIGHT(C195, LEN(C195)-LEN(C200)),SMALL(FIND({0,1,2,3,4,5,6,7,8,9},RIGHT(C195, LEN(C195)-LEN(RIGHT(C195, LEN(C195)-LEN(C200))))&amp;"0123456789"),1)+1)</f>
        <v>15</v>
      </c>
      <c r="E200" s="2" t="str">
        <f t="array" ref="E200">LEFT(RIGHT(C195, LEN(C195)-SUM(LEN(C200:D200))),SMALL(FIND({0,1,2,3,4,5,6,7,8,9},RIGHT(C195, LEN(C195)-SUM(LEN(C200:D200)))&amp;"0123456789"),1)-1)</f>
        <v>Co</v>
      </c>
      <c r="F200" s="2" t="str">
        <f t="array" ref="F200">LEFT(RIGHT(C195, LEN(C195)-SUM(LEN(C200:E200))),SMALL(FIND({0,1,2,3,4,5,6,7,8,9},RIGHT(C195, LEN(C195)-SUM(LEN(C200:E200)))&amp;"0123456789"),1)+1)</f>
        <v>15</v>
      </c>
      <c r="G200" s="2" t="str">
        <f t="array" ref="G200">LEFT(RIGHT(C195, LEN(C195)-SUM(LEN(C200:F200))),SMALL(FIND({0,1,2,3,4,5,6,7,8,9},RIGHT(C195, LEN(C195)-SUM(LEN(C200:F200)))&amp;"0123456789"),1)-1)</f>
        <v>Cr</v>
      </c>
      <c r="H200" s="2" t="str">
        <f t="array" ref="H200">LEFT(RIGHT(C195, LEN(C195)-SUM(LEN(C200:G200))),SMALL(FIND({0,1,2,3,4,5,6,7,8,9},RIGHT(C195, LEN(C195)-SUM(LEN(C200:G200)))&amp;"0123456789"),1)+1)</f>
        <v>15</v>
      </c>
      <c r="I200" s="2" t="str">
        <f t="array" ref="I200">LEFT(RIGHT(C195, LEN(C195)-SUM(LEN(C200:H200))),SMALL(FIND({0,1,2,3,4,5,6,7,8,9},RIGHT(C195, LEN(C195)-SUM(LEN(C200:H200)))&amp;"0123456789"),1)-1)</f>
        <v>Ni</v>
      </c>
      <c r="J200" s="2" t="str">
        <f t="array" ref="J200">LEFT(RIGHT(C195, LEN(C195)-SUM(LEN(C200:I200))),SMALL(FIND({0,1,2,3,4,5,6,7,8,9},RIGHT(C195, LEN(C195)-SUM(LEN(C200:I200)))&amp;"0123456789"),1)+1)</f>
        <v>15</v>
      </c>
      <c r="K200" s="2" t="str">
        <f t="array" ref="K200">LEFT(RIGHT(C195, LEN(C195)-SUM(LEN(C200:J200))),SMALL(FIND({0,1,2,3,4,5,6,7,8,9},RIGHT(C195, LEN(C195)-SUM(LEN(C200:J200)))&amp;"0123456789"),1)-1)</f>
        <v>Al</v>
      </c>
      <c r="L200" s="2" t="str">
        <f t="array" ref="L200">LEFT(RIGHT(C195, LEN(C195)-SUM(LEN(C200:K200))),SMALL(FIND({0,1,2,3,4,5,6,7,8,9},RIGHT(C195, LEN(C195)-SUM(LEN(C200:K200)))&amp;"0123456789"),1)+1)</f>
        <v>41</v>
      </c>
    </row>
    <row r="202" spans="1:12" x14ac:dyDescent="0.25"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16</v>
      </c>
      <c r="I202" s="1" t="s">
        <v>17</v>
      </c>
      <c r="J202" s="1" t="s">
        <v>20</v>
      </c>
      <c r="K202" s="1" t="s">
        <v>18</v>
      </c>
    </row>
    <row r="203" spans="1:12" x14ac:dyDescent="0.25">
      <c r="C203" s="2" t="str">
        <f>C200</f>
        <v>Fe</v>
      </c>
      <c r="D203" s="2" t="str">
        <f>D200</f>
        <v>15</v>
      </c>
      <c r="F203" s="2">
        <f ca="1">IF(C204="","",IF(ISERROR(VLOOKUP(C203&amp;C204,INDIRECT(C197):INDIRECT(C198),2,FALSE)*(4*(D203/100)*(D204/100))),VLOOKUP(C204&amp;C203,INDIRECT(C197):INDIRECT(C198),2,FALSE)*(4*(D203/100)*(D204/100)),VLOOKUP(C203&amp;C204,INDIRECT(C197):INDIRECT(C198),2,FALSE)*(4*(D203/100)*(D204/100))))</f>
        <v>-0.09</v>
      </c>
      <c r="G203" s="2">
        <f ca="1">IF(C205="","",IF(ISERROR(VLOOKUP(C203&amp;C205,INDIRECT(C197):INDIRECT(C198),2,FALSE)*(4*(D203/100)*(D205/100))),VLOOKUP(C205&amp;C203,INDIRECT(C197):INDIRECT(C198),2,FALSE)*(4*(D203/100)*(D205/100)),VLOOKUP(C203&amp;C205,INDIRECT(C197):INDIRECT(C198),2,FALSE)*(4*(D203/100)*(D205/100))))</f>
        <v>-0.09</v>
      </c>
      <c r="H203" s="2">
        <f ca="1">IF(C206="","",IF(ISERROR(VLOOKUP(C203&amp;C206,INDIRECT(C197):INDIRECT(C198),2,FALSE)*(4*(D203/100)*(D206/100))),VLOOKUP(C206&amp;C203,INDIRECT(C197):INDIRECT(C198),2,FALSE)*(4*(D203/100)*(D206/100)),VLOOKUP(C203&amp;C206,INDIRECT(C197):INDIRECT(C198),2,FALSE)*(4*(D203/100)*(D206/100))))</f>
        <v>-0.18</v>
      </c>
      <c r="I203" s="2">
        <f ca="1">IF(C207="","",IF(ISERROR(VLOOKUP(C203&amp;C207,INDIRECT(C197):INDIRECT(C198),2,FALSE)*(4*(D203/100)*(D207/100))),VLOOKUP(C207&amp;C203,INDIRECT(C197):INDIRECT(C198),2,FALSE)*(4*(D203/100)*(D207/100)),VLOOKUP(C203&amp;C207,INDIRECT(C197):INDIRECT(C198),2,FALSE)*(4*(D203/100)*(D207/100))))</f>
        <v>-2.7059999999999995</v>
      </c>
      <c r="J203" s="2" t="str">
        <f ca="1">IF($C$1="","",IF(ISERROR(VLOOKUP(C203&amp;$C$1,INDIRECT(#REF!):INDIRECT(#REF!),2,FALSE)*(4*(D203/100)*($D$1/100))),VLOOKUP($C$1&amp;C203,INDIRECT(#REF!):INDIRECT(#REF!),2,FALSE)*(4*(D203/100)*($D$1/100)),VLOOKUP(C203&amp;$C$1,INDIRECT(#REF!):INDIRECT(#REF!),2,FALSE)*(4*(D203/100)*($D$1/100))))</f>
        <v/>
      </c>
      <c r="K203" s="2">
        <f ca="1">SUM(E203:J203)</f>
        <v>-3.0659999999999994</v>
      </c>
    </row>
    <row r="204" spans="1:12" x14ac:dyDescent="0.25">
      <c r="C204" s="2" t="str">
        <f>E200</f>
        <v>Co</v>
      </c>
      <c r="D204" s="2" t="str">
        <f>F200</f>
        <v>15</v>
      </c>
      <c r="G204" s="2">
        <f ca="1">IF(C205="","",IF(ISERROR(VLOOKUP(C204&amp;C205,INDIRECT(C197):INDIRECT(C198),2,FALSE)*(4*(D204/100)*(D205/100))),VLOOKUP(C205&amp;C204,INDIRECT(C197):INDIRECT(C198),2,FALSE)*(4*(D204/100)*(D205/100)),VLOOKUP(C204&amp;C205,INDIRECT(C197):INDIRECT(C198),2,FALSE)*(4*(D204/100)*(D205/100))))</f>
        <v>-0.36</v>
      </c>
      <c r="H204" s="2">
        <f ca="1">IF(C206="","",IF(ISERROR(VLOOKUP(C204&amp;C206,INDIRECT(C197):INDIRECT(C198),2,FALSE)*(4*(D204/100)*(D206/100))),VLOOKUP(C206&amp;C204,INDIRECT(C197):INDIRECT(C198),2,FALSE)*(4*(D204/100)*(D206/100)),VLOOKUP(C204&amp;C206,INDIRECT(C197):INDIRECT(C198),2,FALSE)*(4*(D204/100)*(D206/100))))</f>
        <v>0</v>
      </c>
      <c r="I204" s="2">
        <f ca="1">IF(C207="","",IF(ISERROR(VLOOKUP(C204&amp;C207,INDIRECT(C197):INDIRECT(C198),2,FALSE)*(4*(D204/100)*(D207/100))),VLOOKUP(C207&amp;C204,INDIRECT(C197):INDIRECT(C198),2,FALSE)*(4*(D204/100)*(D207/100)),VLOOKUP(C204&amp;C207,INDIRECT(C197):INDIRECT(C198),2,FALSE)*(4*(D204/100)*(D207/100))))</f>
        <v>-4.6739999999999995</v>
      </c>
      <c r="J204" s="2" t="str">
        <f ca="1">IF($C$1="","",IF(ISERROR(VLOOKUP(C204&amp;$C$1,INDIRECT(#REF!):INDIRECT(#REF!),2,FALSE)*(4*(D204/100)*($D$1/100))),VLOOKUP($C$1&amp;C204,INDIRECT(#REF!):INDIRECT(#REF!),2,FALSE)*(4*(D204/100)*($D$1/100)),VLOOKUP(C204&amp;$C$1,INDIRECT(#REF!):INDIRECT(#REF!),2,FALSE)*(4*(D204/100)*($D$1/100))))</f>
        <v/>
      </c>
      <c r="K204" s="2">
        <f ca="1">SUM(E204:J204)</f>
        <v>-5.0339999999999998</v>
      </c>
    </row>
    <row r="205" spans="1:12" x14ac:dyDescent="0.25">
      <c r="C205" s="2" t="str">
        <f>G200</f>
        <v>Cr</v>
      </c>
      <c r="D205" s="2" t="str">
        <f>H200</f>
        <v>15</v>
      </c>
      <c r="H205" s="2">
        <f ca="1">IF(C206="","",LOOKUP(C205&amp;C206,INDIRECT(C197):INDIRECT(C198)))*(4*(D205/100)*(D206/100))</f>
        <v>-0.63</v>
      </c>
      <c r="I205" s="2">
        <f ca="1">IF(C207="","",LOOKUP(C205&amp;C207,INDIRECT(C197):INDIRECT(C198))*(4*(D205/100)*(D207/100)))</f>
        <v>-10.085999999999999</v>
      </c>
      <c r="J205" s="2" t="str">
        <f ca="1">IF($C$1="","",IF(ISERROR(VLOOKUP(C205&amp;$C$1,INDIRECT(#REF!):INDIRECT(#REF!),2,FALSE)*(4*(D205/100)*($D$1/100))),VLOOKUP($C$1&amp;C205,INDIRECT(#REF!):INDIRECT(#REF!),2,FALSE)*(4*(D205/100)*($D$1/100)),VLOOKUP(C205&amp;$C$1,INDIRECT(#REF!):INDIRECT(#REF!),2,FALSE)*(4*(D205/100)*($D$1/100))))</f>
        <v/>
      </c>
      <c r="K205" s="2">
        <f ca="1">SUM(E205:J205)</f>
        <v>-10.715999999999999</v>
      </c>
    </row>
    <row r="206" spans="1:12" x14ac:dyDescent="0.25">
      <c r="C206" s="2" t="str">
        <f>I200</f>
        <v>Ni</v>
      </c>
      <c r="D206" s="2" t="str">
        <f>J200</f>
        <v>15</v>
      </c>
      <c r="I206" s="2">
        <f ca="1">IF(C207="","",LOOKUP(C206&amp;C207,INDIRECT(C197):INDIRECT(C198))*(4*(D206/100)*(D207/100)))</f>
        <v>2.7059999999999995</v>
      </c>
      <c r="J206" s="2" t="str">
        <f ca="1">IF($C$1="","",IF(ISERROR(VLOOKUP(C206&amp;$C$1,INDIRECT(#REF!):INDIRECT(#REF!),2,FALSE)*(4*(D206/100)*($D$1/100))),VLOOKUP($C$1&amp;C206,INDIRECT(#REF!):INDIRECT(#REF!),2,FALSE)*(4*(D206/100)*($D$1/100)),VLOOKUP(C206&amp;$C$1,INDIRECT(#REF!):INDIRECT(#REF!),2,FALSE)*(4*(D206/100)*($D$1/100))))</f>
        <v/>
      </c>
      <c r="K206" s="2">
        <f ca="1">SUM(E206:J206)</f>
        <v>2.7059999999999995</v>
      </c>
    </row>
    <row r="207" spans="1:12" x14ac:dyDescent="0.25">
      <c r="C207" s="2" t="str">
        <f t="shared" ref="C207" si="26">K200</f>
        <v>Al</v>
      </c>
      <c r="D207" s="2" t="str">
        <f>IF(L200="","",L200)</f>
        <v>41</v>
      </c>
      <c r="J207" s="2" t="str">
        <f ca="1">IF($C$1="","",IF(ISERROR(VLOOKUP(C207&amp;$C$1,INDIRECT(#REF!):INDIRECT(#REF!),2,FALSE)*(4*(D207/100)*($D$1/100))),VLOOKUP($C$1&amp;C207,INDIRECT(#REF!):INDIRECT(#REF!),2,FALSE)*(4*(D207/100)*($D$1/100)),VLOOKUP(C207&amp;$C$1,INDIRECT(#REF!):INDIRECT(#REF!),2,FALSE)*(4*(D207/100)*($D$1/100))))</f>
        <v/>
      </c>
      <c r="K207" s="2">
        <f t="shared" ref="K207:K208" ca="1" si="27">SUM(E207:J207)</f>
        <v>0</v>
      </c>
    </row>
    <row r="208" spans="1:12" x14ac:dyDescent="0.25">
      <c r="C208" s="2">
        <f>M200</f>
        <v>0</v>
      </c>
      <c r="D208" s="2" t="str">
        <f>IF(N200="","",N200)</f>
        <v/>
      </c>
      <c r="K208" s="2">
        <f t="shared" si="27"/>
        <v>0</v>
      </c>
    </row>
    <row r="209" spans="1:12" x14ac:dyDescent="0.25">
      <c r="D209" s="2" t="str">
        <f>"Enthalphy of mixing for "&amp;C195&amp;" is"</f>
        <v>Enthalphy of mixing for Fe15Co15Cr15Ni15Al41 is</v>
      </c>
      <c r="K209" s="7">
        <f ca="1">(SUM(K203:K207))</f>
        <v>-16.11</v>
      </c>
    </row>
    <row r="210" spans="1:12" x14ac:dyDescent="0.25">
      <c r="A210" s="7">
        <v>33</v>
      </c>
    </row>
    <row r="211" spans="1:12" x14ac:dyDescent="0.25">
      <c r="A211" s="7">
        <f>B15</f>
        <v>3</v>
      </c>
      <c r="B211" s="2" t="s">
        <v>0</v>
      </c>
      <c r="C211" s="2" t="str">
        <f>F15</f>
        <v>Fe15Co15Cr15Ni15Al43</v>
      </c>
      <c r="E211" s="5" t="s">
        <v>2</v>
      </c>
      <c r="F211" s="5" t="str">
        <f>IF(D216+F216+H216+J216+L216+N216&gt;98,"Pass",D216+F216+H216+J216+L216+N216)</f>
        <v>Pass</v>
      </c>
    </row>
    <row r="213" spans="1:12" x14ac:dyDescent="0.25">
      <c r="B213" s="2" t="s">
        <v>3</v>
      </c>
      <c r="C213" s="4" t="s">
        <v>4</v>
      </c>
    </row>
    <row r="214" spans="1:12" x14ac:dyDescent="0.25">
      <c r="C214" s="4" t="str">
        <f>C198</f>
        <v>Database!d115</v>
      </c>
    </row>
    <row r="215" spans="1:12" x14ac:dyDescent="0.25">
      <c r="C215" s="6"/>
    </row>
    <row r="216" spans="1:12" x14ac:dyDescent="0.25">
      <c r="C216" s="2" t="str">
        <f>LEFT(C211,SMALL(FIND({0,1,2,3,4,5,6,7,8,9},C211&amp;"0123456789"),1)-1)</f>
        <v>Fe</v>
      </c>
      <c r="D216" s="2" t="str">
        <f>LEFT(RIGHT(C211, LEN(C211)-LEN(C216)),SMALL(FIND({0,1,2,3,4,5,6,7,8,9},RIGHT(C211, LEN(C211)-LEN(RIGHT(C211, LEN(C211)-LEN(C216))))&amp;"0123456789"),1)+1)</f>
        <v>15</v>
      </c>
      <c r="E216" s="2" t="str">
        <f t="array" ref="E216">LEFT(RIGHT(C211, LEN(C211)-SUM(LEN(C216:D216))),SMALL(FIND({0,1,2,3,4,5,6,7,8,9},RIGHT(C211, LEN(C211)-SUM(LEN(C216:D216)))&amp;"0123456789"),1)-1)</f>
        <v>Co</v>
      </c>
      <c r="F216" s="2" t="str">
        <f t="array" ref="F216">LEFT(RIGHT(C211, LEN(C211)-SUM(LEN(C216:E216))),SMALL(FIND({0,1,2,3,4,5,6,7,8,9},RIGHT(C211, LEN(C211)-SUM(LEN(C216:E216)))&amp;"0123456789"),1)+1)</f>
        <v>15</v>
      </c>
      <c r="G216" s="2" t="str">
        <f t="array" ref="G216">LEFT(RIGHT(C211, LEN(C211)-SUM(LEN(C216:F216))),SMALL(FIND({0,1,2,3,4,5,6,7,8,9},RIGHT(C211, LEN(C211)-SUM(LEN(C216:F216)))&amp;"0123456789"),1)-1)</f>
        <v>Cr</v>
      </c>
      <c r="H216" s="2" t="str">
        <f t="array" ref="H216">LEFT(RIGHT(C211, LEN(C211)-SUM(LEN(C216:G216))),SMALL(FIND({0,1,2,3,4,5,6,7,8,9},RIGHT(C211, LEN(C211)-SUM(LEN(C216:G216)))&amp;"0123456789"),1)+1)</f>
        <v>15</v>
      </c>
      <c r="I216" s="2" t="str">
        <f t="array" ref="I216">LEFT(RIGHT(C211, LEN(C211)-SUM(LEN(C216:H216))),SMALL(FIND({0,1,2,3,4,5,6,7,8,9},RIGHT(C211, LEN(C211)-SUM(LEN(C216:H216)))&amp;"0123456789"),1)-1)</f>
        <v>Ni</v>
      </c>
      <c r="J216" s="2" t="str">
        <f t="array" ref="J216">LEFT(RIGHT(C211, LEN(C211)-SUM(LEN(C216:I216))),SMALL(FIND({0,1,2,3,4,5,6,7,8,9},RIGHT(C211, LEN(C211)-SUM(LEN(C216:I216)))&amp;"0123456789"),1)+1)</f>
        <v>15</v>
      </c>
      <c r="K216" s="2" t="str">
        <f t="array" ref="K216">LEFT(RIGHT(C211, LEN(C211)-SUM(LEN(C216:J216))),SMALL(FIND({0,1,2,3,4,5,6,7,8,9},RIGHT(C211, LEN(C211)-SUM(LEN(C216:J216)))&amp;"0123456789"),1)-1)</f>
        <v>Al</v>
      </c>
      <c r="L216" s="2" t="str">
        <f t="array" ref="L216">LEFT(RIGHT(C211, LEN(C211)-SUM(LEN(C216:K216))),SMALL(FIND({0,1,2,3,4,5,6,7,8,9},RIGHT(C211, LEN(C211)-SUM(LEN(C216:K216)))&amp;"0123456789"),1)+1)</f>
        <v>43</v>
      </c>
    </row>
    <row r="218" spans="1:12" x14ac:dyDescent="0.25"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16</v>
      </c>
      <c r="I218" s="1" t="s">
        <v>17</v>
      </c>
      <c r="J218" s="1" t="s">
        <v>20</v>
      </c>
      <c r="K218" s="1" t="s">
        <v>18</v>
      </c>
    </row>
    <row r="219" spans="1:12" x14ac:dyDescent="0.25">
      <c r="C219" s="2" t="str">
        <f>C216</f>
        <v>Fe</v>
      </c>
      <c r="D219" s="2" t="str">
        <f>D216</f>
        <v>15</v>
      </c>
      <c r="F219" s="2">
        <f ca="1">IF(C220="","",IF(ISERROR(VLOOKUP(C219&amp;C220,INDIRECT(C213):INDIRECT(C214),2,FALSE)*(4*(D219/100)*(D220/100))),VLOOKUP(C220&amp;C219,INDIRECT(C213):INDIRECT(C214),2,FALSE)*(4*(D219/100)*(D220/100)),VLOOKUP(C219&amp;C220,INDIRECT(C213):INDIRECT(C214),2,FALSE)*(4*(D219/100)*(D220/100))))</f>
        <v>-0.09</v>
      </c>
      <c r="G219" s="2">
        <f ca="1">IF(C221="","",IF(ISERROR(VLOOKUP(C219&amp;C221,INDIRECT(C213):INDIRECT(C214),2,FALSE)*(4*(D219/100)*(D221/100))),VLOOKUP(C221&amp;C219,INDIRECT(C213):INDIRECT(C214),2,FALSE)*(4*(D219/100)*(D221/100)),VLOOKUP(C219&amp;C221,INDIRECT(C213):INDIRECT(C214),2,FALSE)*(4*(D219/100)*(D221/100))))</f>
        <v>-0.09</v>
      </c>
      <c r="H219" s="2">
        <f ca="1">IF(C222="","",IF(ISERROR(VLOOKUP(C219&amp;C222,INDIRECT(C213):INDIRECT(C214),2,FALSE)*(4*(D219/100)*(D222/100))),VLOOKUP(C222&amp;C219,INDIRECT(C213):INDIRECT(C214),2,FALSE)*(4*(D219/100)*(D222/100)),VLOOKUP(C219&amp;C222,INDIRECT(C213):INDIRECT(C214),2,FALSE)*(4*(D219/100)*(D222/100))))</f>
        <v>-0.18</v>
      </c>
      <c r="I219" s="2">
        <f ca="1">IF(C223="","",IF(ISERROR(VLOOKUP(C219&amp;C223,INDIRECT(C213):INDIRECT(C214),2,FALSE)*(4*(D219/100)*(D223/100))),VLOOKUP(C223&amp;C219,INDIRECT(C213):INDIRECT(C214),2,FALSE)*(4*(D219/100)*(D223/100)),VLOOKUP(C219&amp;C223,INDIRECT(C213):INDIRECT(C214),2,FALSE)*(4*(D219/100)*(D223/100))))</f>
        <v>-2.8380000000000001</v>
      </c>
      <c r="J219" s="2" t="str">
        <f ca="1">IF($C$1="","",IF(ISERROR(VLOOKUP(C219&amp;$C$1,INDIRECT(#REF!):INDIRECT(#REF!),2,FALSE)*(4*(D219/100)*($D$1/100))),VLOOKUP($C$1&amp;C219,INDIRECT(#REF!):INDIRECT(#REF!),2,FALSE)*(4*(D219/100)*($D$1/100)),VLOOKUP(C219&amp;$C$1,INDIRECT(#REF!):INDIRECT(#REF!),2,FALSE)*(4*(D219/100)*($D$1/100))))</f>
        <v/>
      </c>
      <c r="K219" s="2">
        <f ca="1">SUM(E219:J219)</f>
        <v>-3.198</v>
      </c>
    </row>
    <row r="220" spans="1:12" x14ac:dyDescent="0.25">
      <c r="C220" s="2" t="str">
        <f>E216</f>
        <v>Co</v>
      </c>
      <c r="D220" s="2" t="str">
        <f>F216</f>
        <v>15</v>
      </c>
      <c r="G220" s="2">
        <f ca="1">IF(C221="","",IF(ISERROR(VLOOKUP(C220&amp;C221,INDIRECT(C213):INDIRECT(C214),2,FALSE)*(4*(D220/100)*(D221/100))),VLOOKUP(C221&amp;C220,INDIRECT(C213):INDIRECT(C214),2,FALSE)*(4*(D220/100)*(D221/100)),VLOOKUP(C220&amp;C221,INDIRECT(C213):INDIRECT(C214),2,FALSE)*(4*(D220/100)*(D221/100))))</f>
        <v>-0.36</v>
      </c>
      <c r="H220" s="2">
        <f ca="1">IF(C222="","",IF(ISERROR(VLOOKUP(C220&amp;C222,INDIRECT(C213):INDIRECT(C214),2,FALSE)*(4*(D220/100)*(D222/100))),VLOOKUP(C222&amp;C220,INDIRECT(C213):INDIRECT(C214),2,FALSE)*(4*(D220/100)*(D222/100)),VLOOKUP(C220&amp;C222,INDIRECT(C213):INDIRECT(C214),2,FALSE)*(4*(D220/100)*(D222/100))))</f>
        <v>0</v>
      </c>
      <c r="I220" s="2">
        <f ca="1">IF(C223="","",IF(ISERROR(VLOOKUP(C220&amp;C223,INDIRECT(C213):INDIRECT(C214),2,FALSE)*(4*(D220/100)*(D223/100))),VLOOKUP(C223&amp;C220,INDIRECT(C213):INDIRECT(C214),2,FALSE)*(4*(D220/100)*(D223/100)),VLOOKUP(C220&amp;C223,INDIRECT(C213):INDIRECT(C214),2,FALSE)*(4*(D220/100)*(D223/100))))</f>
        <v>-4.9020000000000001</v>
      </c>
      <c r="J220" s="2" t="str">
        <f ca="1">IF($C$1="","",IF(ISERROR(VLOOKUP(C220&amp;$C$1,INDIRECT(#REF!):INDIRECT(#REF!),2,FALSE)*(4*(D220/100)*($D$1/100))),VLOOKUP($C$1&amp;C220,INDIRECT(#REF!):INDIRECT(#REF!),2,FALSE)*(4*(D220/100)*($D$1/100)),VLOOKUP(C220&amp;$C$1,INDIRECT(#REF!):INDIRECT(#REF!),2,FALSE)*(4*(D220/100)*($D$1/100))))</f>
        <v/>
      </c>
      <c r="K220" s="2">
        <f ca="1">SUM(E220:J220)</f>
        <v>-5.2620000000000005</v>
      </c>
    </row>
    <row r="221" spans="1:12" x14ac:dyDescent="0.25">
      <c r="C221" s="2" t="str">
        <f>G216</f>
        <v>Cr</v>
      </c>
      <c r="D221" s="2" t="str">
        <f>H216</f>
        <v>15</v>
      </c>
      <c r="H221" s="2">
        <f ca="1">IF(C222="","",LOOKUP(C221&amp;C222,INDIRECT(C213):INDIRECT(C214)))*(4*(D221/100)*(D222/100))</f>
        <v>-0.63</v>
      </c>
      <c r="I221" s="2">
        <f ca="1">IF(C223="","",LOOKUP(C221&amp;C223,INDIRECT(C213):INDIRECT(C214))*(4*(D221/100)*(D223/100)))</f>
        <v>-10.577999999999999</v>
      </c>
      <c r="J221" s="2" t="str">
        <f ca="1">IF($C$1="","",IF(ISERROR(VLOOKUP(C221&amp;$C$1,INDIRECT(#REF!):INDIRECT(#REF!),2,FALSE)*(4*(D221/100)*($D$1/100))),VLOOKUP($C$1&amp;C221,INDIRECT(#REF!):INDIRECT(#REF!),2,FALSE)*(4*(D221/100)*($D$1/100)),VLOOKUP(C221&amp;$C$1,INDIRECT(#REF!):INDIRECT(#REF!),2,FALSE)*(4*(D221/100)*($D$1/100))))</f>
        <v/>
      </c>
      <c r="K221" s="2">
        <f ca="1">SUM(E221:J221)</f>
        <v>-11.208</v>
      </c>
    </row>
    <row r="222" spans="1:12" x14ac:dyDescent="0.25">
      <c r="C222" s="2" t="str">
        <f>I216</f>
        <v>Ni</v>
      </c>
      <c r="D222" s="2" t="str">
        <f>J216</f>
        <v>15</v>
      </c>
      <c r="I222" s="2">
        <f ca="1">IF(C223="","",LOOKUP(C222&amp;C223,INDIRECT(C213):INDIRECT(C214))*(4*(D222/100)*(D223/100)))</f>
        <v>2.8380000000000001</v>
      </c>
      <c r="J222" s="2" t="str">
        <f ca="1">IF($C$1="","",IF(ISERROR(VLOOKUP(C222&amp;$C$1,INDIRECT(#REF!):INDIRECT(#REF!),2,FALSE)*(4*(D222/100)*($D$1/100))),VLOOKUP($C$1&amp;C222,INDIRECT(#REF!):INDIRECT(#REF!),2,FALSE)*(4*(D222/100)*($D$1/100)),VLOOKUP(C222&amp;$C$1,INDIRECT(#REF!):INDIRECT(#REF!),2,FALSE)*(4*(D222/100)*($D$1/100))))</f>
        <v/>
      </c>
      <c r="K222" s="2">
        <f ca="1">SUM(E222:J222)</f>
        <v>2.8380000000000001</v>
      </c>
    </row>
    <row r="223" spans="1:12" x14ac:dyDescent="0.25">
      <c r="C223" s="2" t="str">
        <f t="shared" ref="C223" si="28">K216</f>
        <v>Al</v>
      </c>
      <c r="D223" s="2" t="str">
        <f>IF(L216="","",L216)</f>
        <v>43</v>
      </c>
      <c r="J223" s="2" t="str">
        <f ca="1">IF($C$1="","",IF(ISERROR(VLOOKUP(C223&amp;$C$1,INDIRECT(#REF!):INDIRECT(#REF!),2,FALSE)*(4*(D223/100)*($D$1/100))),VLOOKUP($C$1&amp;C223,INDIRECT(#REF!):INDIRECT(#REF!),2,FALSE)*(4*(D223/100)*($D$1/100)),VLOOKUP(C223&amp;$C$1,INDIRECT(#REF!):INDIRECT(#REF!),2,FALSE)*(4*(D223/100)*($D$1/100))))</f>
        <v/>
      </c>
      <c r="K223" s="2">
        <f t="shared" ref="K223:K224" ca="1" si="29">SUM(E223:J223)</f>
        <v>0</v>
      </c>
    </row>
    <row r="224" spans="1:12" x14ac:dyDescent="0.25">
      <c r="C224" s="2">
        <f>M216</f>
        <v>0</v>
      </c>
      <c r="D224" s="2" t="str">
        <f>IF(N216="","",N216)</f>
        <v/>
      </c>
      <c r="K224" s="2">
        <f t="shared" si="29"/>
        <v>0</v>
      </c>
    </row>
    <row r="225" spans="4:11" x14ac:dyDescent="0.25">
      <c r="D225" s="2" t="str">
        <f>"Enthalphy of mixing for "&amp;C211&amp;" is"</f>
        <v>Enthalphy of mixing for Fe15Co15Cr15Ni15Al43 is</v>
      </c>
      <c r="K225" s="7">
        <f ca="1">(SUM(K219:K223))</f>
        <v>-16.829999999999998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workbookViewId="0">
      <selection activeCell="B3" sqref="B3"/>
    </sheetView>
  </sheetViews>
  <sheetFormatPr defaultColWidth="8.85546875" defaultRowHeight="15" x14ac:dyDescent="0.25"/>
  <cols>
    <col min="1" max="1" width="8.42578125" style="7" bestFit="1" customWidth="1"/>
    <col min="2" max="2" width="10.7109375" style="2" bestFit="1" customWidth="1"/>
    <col min="3" max="3" width="21.5703125" style="2" bestFit="1" customWidth="1"/>
    <col min="4" max="4" width="13.28515625" style="2" customWidth="1"/>
    <col min="5" max="5" width="22.28515625" style="2" customWidth="1"/>
    <col min="6" max="6" width="21.5703125" style="2" bestFit="1" customWidth="1"/>
    <col min="7" max="7" width="7.7109375" style="2" bestFit="1" customWidth="1"/>
    <col min="8" max="14" width="12.7109375" style="2" customWidth="1"/>
    <col min="15" max="15" width="8.85546875" style="2"/>
    <col min="16" max="16" width="10.140625" style="2" bestFit="1" customWidth="1"/>
    <col min="17" max="17" width="13.5703125" style="2" bestFit="1" customWidth="1"/>
    <col min="18" max="18" width="14.5703125" style="2" bestFit="1" customWidth="1"/>
    <col min="19" max="19" width="8.85546875" style="2"/>
    <col min="20" max="20" width="9.85546875" style="2" bestFit="1" customWidth="1"/>
    <col min="21" max="16384" width="8.85546875" style="2"/>
  </cols>
  <sheetData>
    <row r="1" spans="2:7" x14ac:dyDescent="0.25">
      <c r="B1" s="18" t="s">
        <v>122</v>
      </c>
    </row>
    <row r="2" spans="2:7" x14ac:dyDescent="0.25">
      <c r="B2" s="19" t="s">
        <v>6</v>
      </c>
      <c r="C2" s="19" t="s">
        <v>7</v>
      </c>
      <c r="D2" s="19" t="s">
        <v>31</v>
      </c>
      <c r="E2" s="19" t="s">
        <v>8</v>
      </c>
    </row>
    <row r="3" spans="2:7" x14ac:dyDescent="0.25">
      <c r="B3" s="16"/>
    </row>
    <row r="4" spans="2:7" x14ac:dyDescent="0.25">
      <c r="B4" s="18" t="str">
        <f>E2</f>
        <v>Ni</v>
      </c>
      <c r="C4" s="1" t="str">
        <f>B4</f>
        <v>Ni</v>
      </c>
      <c r="D4" s="1" t="s">
        <v>22</v>
      </c>
      <c r="E4" s="1" t="s">
        <v>119</v>
      </c>
      <c r="F4" s="1" t="s">
        <v>120</v>
      </c>
      <c r="G4" s="1" t="s">
        <v>25</v>
      </c>
    </row>
    <row r="5" spans="2:7" x14ac:dyDescent="0.25">
      <c r="B5" s="14">
        <v>0</v>
      </c>
      <c r="C5" s="7">
        <f>ROUNDUP(B5/(3+B5),2)</f>
        <v>0</v>
      </c>
      <c r="D5" s="7">
        <f>ROUNDUP((1-C5)/3,2)</f>
        <v>0.34</v>
      </c>
      <c r="E5" s="2" t="str">
        <f>$B$2&amp;D5*100&amp;$C$2&amp;D5*100&amp;$D$2&amp;D5*100&amp;$C$4&amp;0&amp;C5*100</f>
        <v>Fe34Co34Cr34Ni00</v>
      </c>
      <c r="F5" s="2" t="str">
        <f t="shared" ref="F5:F17" si="0">E5</f>
        <v>Fe34Co34Cr34Ni00</v>
      </c>
      <c r="G5" s="7">
        <f ca="1">K35</f>
        <v>-2.7744000000000004</v>
      </c>
    </row>
    <row r="6" spans="2:7" x14ac:dyDescent="0.25">
      <c r="B6" s="14">
        <v>0.25</v>
      </c>
      <c r="C6" s="7">
        <f t="shared" ref="C6:C17" si="1">ROUNDUP(B6/(3+B6),2)</f>
        <v>0.08</v>
      </c>
      <c r="D6" s="7">
        <f t="shared" ref="D6:D17" si="2">ROUNDUP((1-C6)/3,2)</f>
        <v>0.31</v>
      </c>
      <c r="E6" s="2" t="str">
        <f t="shared" ref="E6:E17" si="3">$B$2&amp;D6*100&amp;$C$2&amp;D6*100&amp;$D$2&amp;D6*100&amp;$C$4&amp;0&amp;C6*100</f>
        <v>Fe31Co31Cr31Ni08</v>
      </c>
      <c r="F6" s="2" t="str">
        <f t="shared" si="0"/>
        <v>Fe31Co31Cr31Ni08</v>
      </c>
      <c r="G6" s="7">
        <f ca="1">K51</f>
        <v>-3.1992000000000003</v>
      </c>
    </row>
    <row r="7" spans="2:7" x14ac:dyDescent="0.25">
      <c r="B7" s="14">
        <v>0.5</v>
      </c>
      <c r="C7" s="7">
        <f t="shared" si="1"/>
        <v>0.15000000000000002</v>
      </c>
      <c r="D7" s="7">
        <f t="shared" si="2"/>
        <v>0.29000000000000004</v>
      </c>
      <c r="E7" s="2" t="str">
        <f t="shared" si="3"/>
        <v>Fe29Co29Cr29Ni015</v>
      </c>
      <c r="F7" s="2" t="str">
        <f t="shared" si="0"/>
        <v>Fe29Co29Cr29Ni015</v>
      </c>
      <c r="G7" s="7">
        <f ca="1">K67</f>
        <v>-2.1227999999999998</v>
      </c>
    </row>
    <row r="8" spans="2:7" x14ac:dyDescent="0.25">
      <c r="B8" s="14">
        <v>0.75</v>
      </c>
      <c r="C8" s="7">
        <f t="shared" si="1"/>
        <v>0.2</v>
      </c>
      <c r="D8" s="7">
        <f t="shared" si="2"/>
        <v>0.27</v>
      </c>
      <c r="E8" s="2" t="str">
        <f t="shared" si="3"/>
        <v>Fe27Co27Cr27Ni020</v>
      </c>
      <c r="F8" s="2" t="str">
        <f t="shared" si="0"/>
        <v>Fe27Co27Cr27Ni020</v>
      </c>
      <c r="G8" s="7">
        <f ca="1">K83</f>
        <v>-1.9440000000000002</v>
      </c>
    </row>
    <row r="9" spans="2:7" x14ac:dyDescent="0.25">
      <c r="B9" s="14">
        <v>1</v>
      </c>
      <c r="C9" s="7">
        <f t="shared" si="1"/>
        <v>0.25</v>
      </c>
      <c r="D9" s="7">
        <f t="shared" si="2"/>
        <v>0.25</v>
      </c>
      <c r="E9" s="2" t="str">
        <f t="shared" si="3"/>
        <v>Fe25Co25Cr25Ni025</v>
      </c>
      <c r="F9" s="2" t="str">
        <f t="shared" si="0"/>
        <v>Fe25Co25Cr25Ni025</v>
      </c>
      <c r="G9" s="7">
        <f ca="1">K99</f>
        <v>-1.6800000000000002</v>
      </c>
    </row>
    <row r="10" spans="2:7" x14ac:dyDescent="0.25">
      <c r="B10" s="14">
        <v>1.25</v>
      </c>
      <c r="C10" s="7">
        <f t="shared" si="1"/>
        <v>0.3</v>
      </c>
      <c r="D10" s="7">
        <f t="shared" si="2"/>
        <v>0.24000000000000002</v>
      </c>
      <c r="E10" s="2" t="str">
        <f t="shared" si="3"/>
        <v>Fe24Co24Cr24Ni030</v>
      </c>
      <c r="F10" s="2" t="str">
        <f t="shared" si="0"/>
        <v>Fe24Co24Cr24Ni030</v>
      </c>
      <c r="G10" s="7">
        <f ca="1">K115</f>
        <v>-1.6415999999999999</v>
      </c>
    </row>
    <row r="11" spans="2:7" x14ac:dyDescent="0.25">
      <c r="B11" s="14">
        <v>1.5</v>
      </c>
      <c r="C11" s="7">
        <f t="shared" si="1"/>
        <v>0.34</v>
      </c>
      <c r="D11" s="7">
        <f t="shared" si="2"/>
        <v>0.22</v>
      </c>
      <c r="E11" s="2" t="str">
        <f t="shared" si="3"/>
        <v>Fe22Co22Cr22Ni034</v>
      </c>
      <c r="F11" s="2" t="str">
        <f t="shared" si="0"/>
        <v>Fe22Co22Cr22Ni034</v>
      </c>
      <c r="G11" s="7">
        <f ca="1">K131</f>
        <v>-1.3992</v>
      </c>
    </row>
    <row r="12" spans="2:7" x14ac:dyDescent="0.25">
      <c r="B12" s="14">
        <v>1.75</v>
      </c>
      <c r="C12" s="7">
        <f t="shared" si="1"/>
        <v>0.37</v>
      </c>
      <c r="D12" s="7">
        <f t="shared" si="2"/>
        <v>0.21</v>
      </c>
      <c r="E12" s="2" t="str">
        <f t="shared" si="3"/>
        <v>Fe21Co21Cr21Ni037</v>
      </c>
      <c r="F12" s="2" t="str">
        <f t="shared" si="0"/>
        <v>Fe21Co21Cr21Ni037</v>
      </c>
      <c r="G12" s="7">
        <f ca="1">K147</f>
        <v>-1.2851999999999997</v>
      </c>
    </row>
    <row r="13" spans="2:7" x14ac:dyDescent="0.25">
      <c r="B13" s="14">
        <v>2</v>
      </c>
      <c r="C13" s="7">
        <f t="shared" si="1"/>
        <v>0.4</v>
      </c>
      <c r="D13" s="7">
        <f t="shared" si="2"/>
        <v>0.2</v>
      </c>
      <c r="E13" s="2" t="str">
        <f t="shared" si="3"/>
        <v>Fe20Co20Cr20Ni040</v>
      </c>
      <c r="F13" s="2" t="str">
        <f t="shared" si="0"/>
        <v>Fe20Co20Cr20Ni040</v>
      </c>
      <c r="G13" s="7">
        <f ca="1">K163</f>
        <v>-1.2480000000000002</v>
      </c>
    </row>
    <row r="14" spans="2:7" x14ac:dyDescent="0.25">
      <c r="B14" s="14">
        <v>2.25</v>
      </c>
      <c r="C14" s="7">
        <f t="shared" si="1"/>
        <v>0.43</v>
      </c>
      <c r="D14" s="7">
        <f t="shared" si="2"/>
        <v>0.19</v>
      </c>
      <c r="E14" s="2" t="str">
        <f t="shared" si="3"/>
        <v>Fe19Co19Cr19Ni043</v>
      </c>
      <c r="F14" s="2" t="str">
        <f t="shared" si="0"/>
        <v>Fe19Co19Cr19Ni043</v>
      </c>
      <c r="G14" s="7">
        <f ca="1">K179</f>
        <v>-1.1400000000000001</v>
      </c>
    </row>
    <row r="15" spans="2:7" x14ac:dyDescent="0.25">
      <c r="B15" s="14">
        <v>2.5</v>
      </c>
      <c r="C15" s="7">
        <f t="shared" si="1"/>
        <v>0.46</v>
      </c>
      <c r="D15" s="7">
        <f t="shared" si="2"/>
        <v>0.18</v>
      </c>
      <c r="E15" s="2" t="str">
        <f t="shared" si="3"/>
        <v>Fe18Co18Cr18Ni046</v>
      </c>
      <c r="F15" s="2" t="str">
        <f t="shared" si="0"/>
        <v>Fe18Co18Cr18Ni046</v>
      </c>
      <c r="G15" s="7">
        <f ca="1">K195</f>
        <v>-1.0367999999999999</v>
      </c>
    </row>
    <row r="16" spans="2:7" x14ac:dyDescent="0.25">
      <c r="B16" s="14">
        <v>2.75</v>
      </c>
      <c r="C16" s="7">
        <f t="shared" si="1"/>
        <v>0.48</v>
      </c>
      <c r="D16" s="7">
        <f t="shared" si="2"/>
        <v>0.18000000000000002</v>
      </c>
      <c r="E16" s="2" t="str">
        <f t="shared" si="3"/>
        <v>Fe18Co18Cr18Ni048</v>
      </c>
      <c r="F16" s="2" t="str">
        <f t="shared" si="0"/>
        <v>Fe18Co18Cr18Ni048</v>
      </c>
      <c r="G16" s="7">
        <f ca="1">K211</f>
        <v>-1.0367999999999999</v>
      </c>
    </row>
    <row r="17" spans="1:12" x14ac:dyDescent="0.25">
      <c r="B17" s="14">
        <v>3</v>
      </c>
      <c r="C17" s="7">
        <f t="shared" si="1"/>
        <v>0.5</v>
      </c>
      <c r="D17" s="7">
        <f t="shared" si="2"/>
        <v>0.17</v>
      </c>
      <c r="E17" s="2" t="str">
        <f t="shared" si="3"/>
        <v>Fe17Co17Cr17Ni050</v>
      </c>
      <c r="F17" s="2" t="str">
        <f t="shared" si="0"/>
        <v>Fe17Co17Cr17Ni050</v>
      </c>
      <c r="G17" s="7">
        <f ca="1">K227</f>
        <v>-0.99960000000000004</v>
      </c>
    </row>
    <row r="18" spans="1:12" x14ac:dyDescent="0.25">
      <c r="B18" s="1"/>
      <c r="C18" s="7"/>
      <c r="D18" s="7"/>
      <c r="E18" s="3"/>
    </row>
    <row r="19" spans="1:12" x14ac:dyDescent="0.25">
      <c r="B19" s="1"/>
      <c r="C19" s="7"/>
      <c r="D19" s="7"/>
      <c r="E19" s="3"/>
    </row>
    <row r="20" spans="1:12" x14ac:dyDescent="0.25">
      <c r="A20" s="7">
        <v>21</v>
      </c>
      <c r="B20" s="1"/>
      <c r="C20" s="7"/>
      <c r="D20" s="7"/>
      <c r="E20" s="3"/>
    </row>
    <row r="21" spans="1:12" x14ac:dyDescent="0.25">
      <c r="A21" s="7">
        <f>B5</f>
        <v>0</v>
      </c>
      <c r="B21" s="2" t="s">
        <v>0</v>
      </c>
      <c r="C21" s="2" t="str">
        <f>F5</f>
        <v>Fe34Co34Cr34Ni00</v>
      </c>
      <c r="E21" s="5" t="s">
        <v>2</v>
      </c>
      <c r="F21" s="5" t="e">
        <f>IF(D26+F26+H26+J26+L26+N26&gt;98,"Pass",D26+F26+H26+J26+L26+N26)</f>
        <v>#VALUE!</v>
      </c>
    </row>
    <row r="23" spans="1:12" x14ac:dyDescent="0.25">
      <c r="B23" s="2" t="s">
        <v>3</v>
      </c>
      <c r="C23" s="4" t="s">
        <v>4</v>
      </c>
    </row>
    <row r="24" spans="1:12" x14ac:dyDescent="0.25">
      <c r="C24" s="4" t="s">
        <v>123</v>
      </c>
    </row>
    <row r="25" spans="1:12" x14ac:dyDescent="0.25">
      <c r="C25" s="6"/>
    </row>
    <row r="26" spans="1:12" x14ac:dyDescent="0.25">
      <c r="C26" s="2" t="str">
        <f>LEFT(C21,SMALL(FIND({0,1,2,3,4,5,6,7,8,9},C21&amp;"0123456789"),1)-1)</f>
        <v>Fe</v>
      </c>
      <c r="D26" s="2" t="str">
        <f>LEFT(RIGHT(C21, LEN(C21)-LEN(C26)),SMALL(FIND({0,1,2,3,4,5,6,7,8,9},RIGHT(C21, LEN(C21)-LEN(RIGHT(C21, LEN(C21)-LEN(C26))))&amp;"0123456789"),1)+1)</f>
        <v>34</v>
      </c>
      <c r="E26" s="2" t="str">
        <f t="array" ref="E26">LEFT(RIGHT(C21, LEN(C21)-SUM(LEN(C26:D26))),SMALL(FIND({0,1,2,3,4,5,6,7,8,9},RIGHT(C21, LEN(C21)-SUM(LEN(C26:D26)))&amp;"0123456789"),1)-1)</f>
        <v>Co</v>
      </c>
      <c r="F26" s="2" t="str">
        <f t="array" ref="F26">LEFT(RIGHT(C21, LEN(C21)-SUM(LEN(C26:E26))),SMALL(FIND({0,1,2,3,4,5,6,7,8,9},RIGHT(C21, LEN(C21)-SUM(LEN(C26:E26)))&amp;"0123456789"),1)+1)</f>
        <v>34</v>
      </c>
      <c r="G26" s="2" t="str">
        <f t="array" ref="G26">LEFT(RIGHT(C21, LEN(C21)-SUM(LEN(C26:F26))),SMALL(FIND({0,1,2,3,4,5,6,7,8,9},RIGHT(C21, LEN(C21)-SUM(LEN(C26:F26)))&amp;"0123456789"),1)-1)</f>
        <v>Cr</v>
      </c>
      <c r="H26" s="2" t="str">
        <f t="array" ref="H26">LEFT(RIGHT(C21, LEN(C21)-SUM(LEN(C26:G26))),SMALL(FIND({0,1,2,3,4,5,6,7,8,9},RIGHT(C21, LEN(C21)-SUM(LEN(C26:G26)))&amp;"0123456789"),1)+1)</f>
        <v>34</v>
      </c>
      <c r="I26" s="2" t="str">
        <f t="array" ref="I26">LEFT(RIGHT(C21, LEN(C21)-SUM(LEN(C26:H26))),SMALL(FIND({0,1,2,3,4,5,6,7,8,9},RIGHT(C21, LEN(C21)-SUM(LEN(C26:H26)))&amp;"0123456789"),1)-1)</f>
        <v>Ni</v>
      </c>
      <c r="J26" s="2" t="str">
        <f t="array" ref="J26">LEFT(RIGHT(C21, LEN(C21)-SUM(LEN(C26:I26))),SMALL(FIND({0,1,2,3,4,5,6,7,8,9},RIGHT(C21, LEN(C21)-SUM(LEN(C26:I26)))&amp;"0123456789"),1)+1)</f>
        <v>00</v>
      </c>
      <c r="K26" s="2" t="str">
        <f t="array" ref="K26">LEFT(RIGHT(C21, LEN(C21)-SUM(LEN(C26:J26))),SMALL(FIND({0,1,2,3,4,5,6,7,8,9},RIGHT(C21, LEN(C21)-SUM(LEN(C26:J26)))&amp;"0123456789"),1)-1)</f>
        <v/>
      </c>
      <c r="L26" s="2" t="str">
        <f t="array" ref="L26">LEFT(RIGHT(C21, LEN(C21)-SUM(LEN(C26:K26))),SMALL(FIND({0,1,2,3,4,5,6,7,8,9},RIGHT(C21, LEN(C21)-SUM(LEN(C26:K26)))&amp;"0123456789"),1)+1)</f>
        <v/>
      </c>
    </row>
    <row r="28" spans="1:12" x14ac:dyDescent="0.25"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20</v>
      </c>
      <c r="K28" s="1" t="s">
        <v>18</v>
      </c>
    </row>
    <row r="29" spans="1:12" x14ac:dyDescent="0.25">
      <c r="C29" s="2" t="str">
        <f>C26</f>
        <v>Fe</v>
      </c>
      <c r="D29" s="2" t="str">
        <f>D26</f>
        <v>34</v>
      </c>
      <c r="F29" s="2">
        <f ca="1">IF(C30="","",IF(ISERROR(VLOOKUP(C29&amp;C30,INDIRECT(C23):INDIRECT(C24),2,FALSE)*(4*(D29/100)*(D30/100))),VLOOKUP(C30&amp;C29,INDIRECT(C23):INDIRECT(C24),2,FALSE)*(4*(D29/100)*(D30/100)),VLOOKUP(C29&amp;C30,INDIRECT(C23):INDIRECT(C24),2,FALSE)*(4*(D29/100)*(D30/100))))</f>
        <v>-0.46240000000000009</v>
      </c>
      <c r="G29" s="2">
        <f ca="1">IF(C31="","",IF(ISERROR(VLOOKUP(C29&amp;C31,INDIRECT(C23):INDIRECT(C24),2,FALSE)*(4*(D29/100)*(D31/100))),VLOOKUP(C31&amp;C29,INDIRECT(C23):INDIRECT(C24),2,FALSE)*(4*(D29/100)*(D31/100)),VLOOKUP(C29&amp;C31,INDIRECT(C23):INDIRECT(C24),2,FALSE)*(4*(D29/100)*(D31/100))))</f>
        <v>-0.46240000000000009</v>
      </c>
      <c r="H29" s="2">
        <f ca="1">IF(C32="","",IF(ISERROR(VLOOKUP(C29&amp;C32,INDIRECT(C23):INDIRECT(C24),2,FALSE)*(4*(D29/100)*(D32/100))),VLOOKUP(C32&amp;C29,INDIRECT(C23):INDIRECT(C24),2,FALSE)*(4*(D29/100)*(D32/100)),VLOOKUP(C29&amp;C32,INDIRECT(C23):INDIRECT(C24),2,FALSE)*(4*(D29/100)*(D32/100))))</f>
        <v>0</v>
      </c>
      <c r="I29" s="2" t="str">
        <f ca="1">IF(C33="","",IF(ISERROR(VLOOKUP(C29&amp;C33,INDIRECT(C23):INDIRECT(C24),2,FALSE)*(4*(D29/100)*(D33/100))),VLOOKUP(C33&amp;C29,INDIRECT(C23):INDIRECT(C24),2,FALSE)*(4*(D29/100)*(D33/100)),VLOOKUP(C29&amp;C33,INDIRECT(C23):INDIRECT(C24),2,FALSE)*(4*(D29/100)*(D33/100))))</f>
        <v/>
      </c>
      <c r="J29" s="2" t="str">
        <f ca="1">IF($C$1="","",IF(ISERROR(VLOOKUP(C29&amp;$C$1,INDIRECT(#REF!):INDIRECT(#REF!),2,FALSE)*(4*(D29/100)*($D$1/100))),VLOOKUP($C$1&amp;C29,INDIRECT(#REF!):INDIRECT(#REF!),2,FALSE)*(4*(D29/100)*($D$1/100)),VLOOKUP(C29&amp;$C$1,INDIRECT(#REF!):INDIRECT(#REF!),2,FALSE)*(4*(D29/100)*($D$1/100))))</f>
        <v/>
      </c>
      <c r="K29" s="2">
        <f ca="1">SUM(E29:J29)</f>
        <v>-0.92480000000000018</v>
      </c>
    </row>
    <row r="30" spans="1:12" x14ac:dyDescent="0.25">
      <c r="C30" s="2" t="str">
        <f>E26</f>
        <v>Co</v>
      </c>
      <c r="D30" s="2" t="str">
        <f>F26</f>
        <v>34</v>
      </c>
      <c r="G30" s="2">
        <f ca="1">IF(C31="","",IF(ISERROR(VLOOKUP(C30&amp;C31,INDIRECT(C23):INDIRECT(C24),2,FALSE)*(4*(D30/100)*(D31/100))),VLOOKUP(C31&amp;C30,INDIRECT(C23):INDIRECT(C24),2,FALSE)*(4*(D30/100)*(D31/100)),VLOOKUP(C30&amp;C31,INDIRECT(C23):INDIRECT(C24),2,FALSE)*(4*(D30/100)*(D31/100))))</f>
        <v>-1.8496000000000004</v>
      </c>
      <c r="H30" s="2">
        <f ca="1">IF(C32="","",IF(ISERROR(VLOOKUP(C30&amp;C32,INDIRECT(C23):INDIRECT(C24),2,FALSE)*(4*(D30/100)*(D32/100))),VLOOKUP(C32&amp;C30,INDIRECT(C23):INDIRECT(C24),2,FALSE)*(4*(D30/100)*(D32/100)),VLOOKUP(C30&amp;C32,INDIRECT(C23):INDIRECT(C24),2,FALSE)*(4*(D30/100)*(D32/100))))</f>
        <v>0</v>
      </c>
      <c r="I30" s="2" t="str">
        <f ca="1">IF(C33="","",IF(ISERROR(VLOOKUP(C30&amp;C33,INDIRECT(C23):INDIRECT(C24),2,FALSE)*(4*(D30/100)*(D33/100))),VLOOKUP(C33&amp;C30,INDIRECT(C23):INDIRECT(C24),2,FALSE)*(4*(D30/100)*(D33/100)),VLOOKUP(C30&amp;C33,INDIRECT(C23):INDIRECT(C24),2,FALSE)*(4*(D30/100)*(D33/100))))</f>
        <v/>
      </c>
      <c r="J30" s="2" t="str">
        <f ca="1">IF($C$1="","",IF(ISERROR(VLOOKUP(C30&amp;$C$1,INDIRECT(#REF!):INDIRECT(#REF!),2,FALSE)*(4*(D30/100)*($D$1/100))),VLOOKUP($C$1&amp;C30,INDIRECT(#REF!):INDIRECT(#REF!),2,FALSE)*(4*(D30/100)*($D$1/100)),VLOOKUP(C30&amp;$C$1,INDIRECT(#REF!):INDIRECT(#REF!),2,FALSE)*(4*(D30/100)*($D$1/100))))</f>
        <v/>
      </c>
      <c r="K30" s="2">
        <f ca="1">SUM(E30:J30)</f>
        <v>-1.8496000000000004</v>
      </c>
    </row>
    <row r="31" spans="1:12" x14ac:dyDescent="0.25">
      <c r="C31" s="2" t="str">
        <f>G26</f>
        <v>Cr</v>
      </c>
      <c r="D31" s="2" t="str">
        <f>H26</f>
        <v>34</v>
      </c>
      <c r="H31" s="2">
        <f ca="1">IF(C32="","",LOOKUP(C31&amp;C32,INDIRECT(C23):INDIRECT(C24)))*(4*(D31/100)*(D32/100))</f>
        <v>0</v>
      </c>
      <c r="I31" s="2" t="str">
        <f ca="1">IF(C33="","",LOOKUP(C31&amp;C33,INDIRECT(C23):INDIRECT(C24))*(4*(D31/100)*(D33/100)))</f>
        <v/>
      </c>
      <c r="J31" s="2" t="str">
        <f ca="1">IF($C$1="","",IF(ISERROR(VLOOKUP(C31&amp;$C$1,INDIRECT(#REF!):INDIRECT(#REF!),2,FALSE)*(4*(D31/100)*($D$1/100))),VLOOKUP($C$1&amp;C31,INDIRECT(#REF!):INDIRECT(#REF!),2,FALSE)*(4*(D31/100)*($D$1/100)),VLOOKUP(C31&amp;$C$1,INDIRECT(#REF!):INDIRECT(#REF!),2,FALSE)*(4*(D31/100)*($D$1/100))))</f>
        <v/>
      </c>
      <c r="K31" s="2">
        <f ca="1">SUM(E31:J31)</f>
        <v>0</v>
      </c>
    </row>
    <row r="32" spans="1:12" x14ac:dyDescent="0.25">
      <c r="C32" s="2" t="str">
        <f>I26</f>
        <v>Ni</v>
      </c>
      <c r="D32" s="2" t="str">
        <f>J26</f>
        <v>00</v>
      </c>
      <c r="I32" s="2" t="str">
        <f ca="1">IF(C33="","",LOOKUP(C32&amp;C33,INDIRECT(C23):INDIRECT(C24))*(4*(D32/100)*(D33/100)))</f>
        <v/>
      </c>
      <c r="J32" s="2" t="str">
        <f ca="1">IF($C$1="","",IF(ISERROR(VLOOKUP(C32&amp;$C$1,INDIRECT(#REF!):INDIRECT(#REF!),2,FALSE)*(4*(D32/100)*($D$1/100))),VLOOKUP($C$1&amp;C32,INDIRECT(#REF!):INDIRECT(#REF!),2,FALSE)*(4*(D32/100)*($D$1/100)),VLOOKUP(C32&amp;$C$1,INDIRECT(#REF!):INDIRECT(#REF!),2,FALSE)*(4*(D32/100)*($D$1/100))))</f>
        <v/>
      </c>
      <c r="K32" s="2">
        <f ca="1">SUM(E32:J32)</f>
        <v>0</v>
      </c>
    </row>
    <row r="33" spans="1:13" x14ac:dyDescent="0.25">
      <c r="C33" s="2" t="str">
        <f t="shared" ref="C33" si="4">K26</f>
        <v/>
      </c>
      <c r="D33" s="2" t="str">
        <f>IF(L26="","",L26)</f>
        <v/>
      </c>
      <c r="J33" s="2" t="str">
        <f ca="1">IF($C$1="","",IF(ISERROR(VLOOKUP(C33&amp;$C$1,INDIRECT(#REF!):INDIRECT(#REF!),2,FALSE)*(4*(D33/100)*($D$1/100))),VLOOKUP($C$1&amp;C33,INDIRECT(#REF!):INDIRECT(#REF!),2,FALSE)*(4*(D33/100)*($D$1/100)),VLOOKUP(C33&amp;$C$1,INDIRECT(#REF!):INDIRECT(#REF!),2,FALSE)*(4*(D33/100)*($D$1/100))))</f>
        <v/>
      </c>
      <c r="K33" s="2">
        <f t="shared" ref="K33:K34" ca="1" si="5">SUM(E33:J33)</f>
        <v>0</v>
      </c>
    </row>
    <row r="34" spans="1:13" x14ac:dyDescent="0.25">
      <c r="C34" s="2">
        <f>M26</f>
        <v>0</v>
      </c>
      <c r="D34" s="2" t="str">
        <f>IF(N26="","",N26)</f>
        <v/>
      </c>
      <c r="K34" s="2">
        <f t="shared" si="5"/>
        <v>0</v>
      </c>
    </row>
    <row r="35" spans="1:13" x14ac:dyDescent="0.25">
      <c r="D35" s="2" t="str">
        <f>"Enthalphy of mixing for "&amp;C21&amp;" is"</f>
        <v>Enthalphy of mixing for Fe34Co34Cr34Ni00 is</v>
      </c>
      <c r="K35" s="7">
        <f ca="1">(SUM(K29:K33))</f>
        <v>-2.7744000000000004</v>
      </c>
    </row>
    <row r="36" spans="1:13" x14ac:dyDescent="0.25">
      <c r="A36" s="7">
        <v>22</v>
      </c>
    </row>
    <row r="37" spans="1:13" x14ac:dyDescent="0.25">
      <c r="A37" s="7">
        <f>B6</f>
        <v>0.25</v>
      </c>
      <c r="B37" s="2" t="s">
        <v>0</v>
      </c>
      <c r="C37" s="2" t="str">
        <f>F6</f>
        <v>Fe31Co31Cr31Ni08</v>
      </c>
      <c r="E37" s="5" t="s">
        <v>2</v>
      </c>
      <c r="F37" s="5" t="e">
        <f>IF(D42+F42+H42+J42+L42+N42&gt;98,"Pass",D42+F42+H42+J42+L42+N42)</f>
        <v>#VALUE!</v>
      </c>
    </row>
    <row r="39" spans="1:13" x14ac:dyDescent="0.25">
      <c r="B39" s="2" t="s">
        <v>3</v>
      </c>
      <c r="C39" s="4" t="str">
        <f>C23</f>
        <v>Database!C1</v>
      </c>
    </row>
    <row r="40" spans="1:13" x14ac:dyDescent="0.25">
      <c r="C40" s="4" t="str">
        <f>C24</f>
        <v>Database!d152</v>
      </c>
    </row>
    <row r="41" spans="1:13" x14ac:dyDescent="0.25">
      <c r="C41" s="6"/>
    </row>
    <row r="42" spans="1:13" x14ac:dyDescent="0.25">
      <c r="C42" s="2" t="str">
        <f>LEFT(C37,SMALL(FIND({0,1,2,3,4,5,6,7,8,9},C37&amp;"0123456789"),1)-1)</f>
        <v>Fe</v>
      </c>
      <c r="D42" s="2" t="str">
        <f>LEFT(RIGHT(C37, LEN(C37)-LEN(C42)),SMALL(FIND({0,1,2,3,4,5,6,7,8,9},RIGHT(C37, LEN(C37)-LEN(RIGHT(C37, LEN(C37)-LEN(C42))))&amp;"0123456789"),1)+1)</f>
        <v>31</v>
      </c>
      <c r="E42" s="2" t="str">
        <f t="array" ref="E42">LEFT(RIGHT(C37, LEN(C37)-SUM(LEN(C42:D42))),SMALL(FIND({0,1,2,3,4,5,6,7,8,9},RIGHT(C37, LEN(C37)-SUM(LEN(C42:D42)))&amp;"0123456789"),1)-1)</f>
        <v>Co</v>
      </c>
      <c r="F42" s="2" t="str">
        <f t="array" ref="F42">LEFT(RIGHT(C37, LEN(C37)-SUM(LEN(C42:E42))),SMALL(FIND({0,1,2,3,4,5,6,7,8,9},RIGHT(C37, LEN(C37)-SUM(LEN(C42:E42)))&amp;"0123456789"),1)+1)</f>
        <v>31</v>
      </c>
      <c r="G42" s="2" t="str">
        <f t="array" ref="G42">LEFT(RIGHT(C37, LEN(C37)-SUM(LEN(C42:F42))),SMALL(FIND({0,1,2,3,4,5,6,7,8,9},RIGHT(C37, LEN(C37)-SUM(LEN(C42:F42)))&amp;"0123456789"),1)-1)</f>
        <v>Cr</v>
      </c>
      <c r="H42" s="2" t="str">
        <f t="array" ref="H42">LEFT(RIGHT(C37, LEN(C37)-SUM(LEN(C42:G42))),SMALL(FIND({0,1,2,3,4,5,6,7,8,9},RIGHT(C37, LEN(C37)-SUM(LEN(C42:G42)))&amp;"0123456789"),1)+1)</f>
        <v>31</v>
      </c>
      <c r="I42" s="2" t="str">
        <f t="array" ref="I42">LEFT(RIGHT(C37, LEN(C37)-SUM(LEN(C42:H42))),SMALL(FIND({0,1,2,3,4,5,6,7,8,9},RIGHT(C37, LEN(C37)-SUM(LEN(C42:H42)))&amp;"0123456789"),1)-1)</f>
        <v>Ni</v>
      </c>
      <c r="J42" s="2" t="str">
        <f t="array" ref="J42">LEFT(RIGHT(C37, LEN(C37)-SUM(LEN(C42:I42))),SMALL(FIND({0,1,2,3,4,5,6,7,8,9},RIGHT(C37, LEN(C37)-SUM(LEN(C42:I42)))&amp;"0123456789"),1)+1)</f>
        <v>08</v>
      </c>
      <c r="K42" s="2" t="str">
        <f t="array" ref="K42">LEFT(RIGHT(C37, LEN(C37)-SUM(LEN(C42:J42))),SMALL(FIND({0,1,2,3,4,5,6,7,8,9},RIGHT(C37, LEN(C37)-SUM(LEN(C42:J42)))&amp;"0123456789"),1)-1)</f>
        <v/>
      </c>
      <c r="L42" s="2" t="str">
        <f t="array" ref="L42">LEFT(RIGHT(C37, LEN(C37)-SUM(LEN(C42:K42))),SMALL(FIND({0,1,2,3,4,5,6,7,8,9},RIGHT(C37, LEN(C37)-SUM(LEN(C42:K42)))&amp;"0123456789"),1)+1)</f>
        <v/>
      </c>
    </row>
    <row r="44" spans="1:13" x14ac:dyDescent="0.25"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20</v>
      </c>
      <c r="K44" s="1" t="s">
        <v>18</v>
      </c>
    </row>
    <row r="45" spans="1:13" x14ac:dyDescent="0.25">
      <c r="C45" s="2" t="str">
        <f>C42</f>
        <v>Fe</v>
      </c>
      <c r="D45" s="2" t="str">
        <f>D42</f>
        <v>31</v>
      </c>
      <c r="F45" s="2">
        <f ca="1">IF(C46="","",IF(ISERROR(VLOOKUP(C45&amp;C46,INDIRECT(C39):INDIRECT(C40),2,FALSE)*(4*(D45/100)*(D46/100))),VLOOKUP(C46&amp;C45,INDIRECT(C39):INDIRECT(C40),2,FALSE)*(4*(D45/100)*(D46/100)),VLOOKUP(C45&amp;C46,INDIRECT(C39):INDIRECT(C40),2,FALSE)*(4*(D45/100)*(D46/100))))</f>
        <v>-0.38440000000000002</v>
      </c>
      <c r="G45" s="2">
        <f ca="1">IF(C47="","",IF(ISERROR(VLOOKUP(C45&amp;C47,INDIRECT(C39):INDIRECT(C40),2,FALSE)*(4*(D45/100)*(D47/100))),VLOOKUP(C47&amp;C45,INDIRECT(C39):INDIRECT(C40),2,FALSE)*(4*(D45/100)*(D47/100)),VLOOKUP(C45&amp;C47,INDIRECT(C39):INDIRECT(C40),2,FALSE)*(4*(D45/100)*(D47/100))))</f>
        <v>-0.38440000000000002</v>
      </c>
      <c r="H45" s="2">
        <f ca="1">IF(C48="","",IF(ISERROR(VLOOKUP(C45&amp;C48,INDIRECT(C39):INDIRECT(C40),2,FALSE)*(4*(D45/100)*(D48/100))),VLOOKUP(C48&amp;C45,INDIRECT(C39):INDIRECT(C40),2,FALSE)*(4*(D45/100)*(D48/100)),VLOOKUP(C45&amp;C48,INDIRECT(C39):INDIRECT(C40),2,FALSE)*(4*(D45/100)*(D48/100))))</f>
        <v>-0.19839999999999999</v>
      </c>
      <c r="I45" s="2" t="str">
        <f ca="1">IF(C49="","",IF(ISERROR(VLOOKUP(C45&amp;C49,INDIRECT(C39):INDIRECT(C40),2,FALSE)*(4*(D45/100)*(D49/100))),VLOOKUP(C49&amp;C45,INDIRECT(C39):INDIRECT(C40),2,FALSE)*(4*(D45/100)*(D49/100)),VLOOKUP(C45&amp;C49,INDIRECT(C39):INDIRECT(C40),2,FALSE)*(4*(D45/100)*(D49/100))))</f>
        <v/>
      </c>
      <c r="J45" s="2" t="str">
        <f ca="1">IF($C$1="","",IF(ISERROR(VLOOKUP(C45&amp;$C$1,INDIRECT(#REF!):INDIRECT(#REF!),2,FALSE)*(4*(D45/100)*($D$1/100))),VLOOKUP($C$1&amp;C45,INDIRECT(#REF!):INDIRECT(#REF!),2,FALSE)*(4*(D45/100)*($D$1/100)),VLOOKUP(C45&amp;$C$1,INDIRECT(#REF!):INDIRECT(#REF!),2,FALSE)*(4*(D45/100)*($D$1/100))))</f>
        <v/>
      </c>
      <c r="K45" s="2">
        <f ca="1">SUM(E45:J45)</f>
        <v>-0.96720000000000006</v>
      </c>
    </row>
    <row r="46" spans="1:13" x14ac:dyDescent="0.25">
      <c r="C46" s="2" t="str">
        <f>E42</f>
        <v>Co</v>
      </c>
      <c r="D46" s="2" t="str">
        <f>F42</f>
        <v>31</v>
      </c>
      <c r="G46" s="2">
        <f ca="1">IF(C47="","",IF(ISERROR(VLOOKUP(C46&amp;C47,INDIRECT(C39):INDIRECT(C40),2,FALSE)*(4*(D46/100)*(D47/100))),VLOOKUP(C47&amp;C46,INDIRECT(C39):INDIRECT(C40),2,FALSE)*(4*(D46/100)*(D47/100)),VLOOKUP(C46&amp;C47,INDIRECT(C39):INDIRECT(C40),2,FALSE)*(4*(D46/100)*(D47/100))))</f>
        <v>-1.5376000000000001</v>
      </c>
      <c r="H46" s="2">
        <f ca="1">IF(C48="","",IF(ISERROR(VLOOKUP(C46&amp;C48,INDIRECT(C39):INDIRECT(C40),2,FALSE)*(4*(D46/100)*(D48/100))),VLOOKUP(C48&amp;C46,INDIRECT(C39):INDIRECT(C40),2,FALSE)*(4*(D46/100)*(D48/100)),VLOOKUP(C46&amp;C48,INDIRECT(C39):INDIRECT(C40),2,FALSE)*(4*(D46/100)*(D48/100))))</f>
        <v>0</v>
      </c>
      <c r="I46" s="2" t="str">
        <f ca="1">IF(C49="","",IF(ISERROR(VLOOKUP(C46&amp;C49,INDIRECT(C39):INDIRECT(C40),2,FALSE)*(4*(D46/100)*(D49/100))),VLOOKUP(C49&amp;C46,INDIRECT(C39):INDIRECT(C40),2,FALSE)*(4*(D46/100)*(D49/100)),VLOOKUP(C46&amp;C49,INDIRECT(C39):INDIRECT(C40),2,FALSE)*(4*(D46/100)*(D49/100))))</f>
        <v/>
      </c>
      <c r="J46" s="2" t="str">
        <f ca="1">IF($C$1="","",IF(ISERROR(VLOOKUP(C46&amp;$C$1,INDIRECT(#REF!):INDIRECT(#REF!),2,FALSE)*(4*(D46/100)*($D$1/100))),VLOOKUP($C$1&amp;C46,INDIRECT(#REF!):INDIRECT(#REF!),2,FALSE)*(4*(D46/100)*($D$1/100)),VLOOKUP(C46&amp;$C$1,INDIRECT(#REF!):INDIRECT(#REF!),2,FALSE)*(4*(D46/100)*($D$1/100))))</f>
        <v/>
      </c>
      <c r="K46" s="2">
        <f ca="1">SUM(E46:J46)</f>
        <v>-1.5376000000000001</v>
      </c>
      <c r="M46" s="13"/>
    </row>
    <row r="47" spans="1:13" x14ac:dyDescent="0.25">
      <c r="C47" s="2" t="str">
        <f>G42</f>
        <v>Cr</v>
      </c>
      <c r="D47" s="2" t="str">
        <f>H42</f>
        <v>31</v>
      </c>
      <c r="H47" s="2">
        <f ca="1">IF(C48="","",LOOKUP(C47&amp;C48,INDIRECT(C39):INDIRECT(C40)))*(4*(D47/100)*(D48/100))</f>
        <v>-0.69440000000000002</v>
      </c>
      <c r="I47" s="2" t="str">
        <f ca="1">IF(C49="","",LOOKUP(C47&amp;C49,INDIRECT(C39):INDIRECT(C40))*(4*(D47/100)*(D49/100)))</f>
        <v/>
      </c>
      <c r="J47" s="2" t="str">
        <f ca="1">IF($C$1="","",IF(ISERROR(VLOOKUP(C47&amp;$C$1,INDIRECT(#REF!):INDIRECT(#REF!),2,FALSE)*(4*(D47/100)*($D$1/100))),VLOOKUP($C$1&amp;C47,INDIRECT(#REF!):INDIRECT(#REF!),2,FALSE)*(4*(D47/100)*($D$1/100)),VLOOKUP(C47&amp;$C$1,INDIRECT(#REF!):INDIRECT(#REF!),2,FALSE)*(4*(D47/100)*($D$1/100))))</f>
        <v/>
      </c>
      <c r="K47" s="2">
        <f ca="1">SUM(E47:J47)</f>
        <v>-0.69440000000000002</v>
      </c>
    </row>
    <row r="48" spans="1:13" x14ac:dyDescent="0.25">
      <c r="C48" s="2" t="str">
        <f>I42</f>
        <v>Ni</v>
      </c>
      <c r="D48" s="2" t="str">
        <f>J42</f>
        <v>08</v>
      </c>
      <c r="I48" s="2" t="str">
        <f ca="1">IF(C49="","",LOOKUP(C48&amp;C49,INDIRECT(C39):INDIRECT(C40))*(4*(D48/100)*(D49/100)))</f>
        <v/>
      </c>
      <c r="J48" s="2" t="str">
        <f ca="1">IF($C$1="","",IF(ISERROR(VLOOKUP(C48&amp;$C$1,INDIRECT(#REF!):INDIRECT(#REF!),2,FALSE)*(4*(D48/100)*($D$1/100))),VLOOKUP($C$1&amp;C48,INDIRECT(#REF!):INDIRECT(#REF!),2,FALSE)*(4*(D48/100)*($D$1/100)),VLOOKUP(C48&amp;$C$1,INDIRECT(#REF!):INDIRECT(#REF!),2,FALSE)*(4*(D48/100)*($D$1/100))))</f>
        <v/>
      </c>
      <c r="K48" s="2">
        <f ca="1">SUM(E48:J48)</f>
        <v>0</v>
      </c>
    </row>
    <row r="49" spans="1:12" x14ac:dyDescent="0.25">
      <c r="C49" s="2" t="str">
        <f t="shared" ref="C49" si="6">K42</f>
        <v/>
      </c>
      <c r="D49" s="2" t="str">
        <f>IF(L42="","",L42)</f>
        <v/>
      </c>
      <c r="J49" s="2" t="str">
        <f ca="1">IF($C$1="","",IF(ISERROR(VLOOKUP(C49&amp;$C$1,INDIRECT(#REF!):INDIRECT(#REF!),2,FALSE)*(4*(D49/100)*($D$1/100))),VLOOKUP($C$1&amp;C49,INDIRECT(#REF!):INDIRECT(#REF!),2,FALSE)*(4*(D49/100)*($D$1/100)),VLOOKUP(C49&amp;$C$1,INDIRECT(#REF!):INDIRECT(#REF!),2,FALSE)*(4*(D49/100)*($D$1/100))))</f>
        <v/>
      </c>
      <c r="K49" s="2">
        <f t="shared" ref="K49:K50" ca="1" si="7">SUM(E49:J49)</f>
        <v>0</v>
      </c>
    </row>
    <row r="50" spans="1:12" x14ac:dyDescent="0.25">
      <c r="C50" s="2">
        <f>M42</f>
        <v>0</v>
      </c>
      <c r="D50" s="2" t="str">
        <f>IF(N42="","",N42)</f>
        <v/>
      </c>
      <c r="K50" s="2">
        <f t="shared" si="7"/>
        <v>0</v>
      </c>
    </row>
    <row r="51" spans="1:12" x14ac:dyDescent="0.25">
      <c r="D51" s="2" t="str">
        <f>"Enthalphy of mixing for "&amp;C37&amp;" is"</f>
        <v>Enthalphy of mixing for Fe31Co31Cr31Ni08 is</v>
      </c>
      <c r="K51" s="7">
        <f ca="1">(SUM(K45:K49))</f>
        <v>-3.1992000000000003</v>
      </c>
    </row>
    <row r="52" spans="1:12" x14ac:dyDescent="0.25">
      <c r="A52" s="7">
        <v>23</v>
      </c>
    </row>
    <row r="53" spans="1:12" x14ac:dyDescent="0.25">
      <c r="A53" s="7">
        <f>B7</f>
        <v>0.5</v>
      </c>
      <c r="B53" s="2" t="s">
        <v>0</v>
      </c>
      <c r="C53" s="2" t="str">
        <f>F7</f>
        <v>Fe29Co29Cr29Ni015</v>
      </c>
      <c r="E53" s="5" t="s">
        <v>2</v>
      </c>
      <c r="F53" s="5">
        <f>IF(D58+F58+H58+J58+L58+N58&gt;98,"Pass",D58+F58+H58+J58+L58+N58)</f>
        <v>93</v>
      </c>
    </row>
    <row r="55" spans="1:12" x14ac:dyDescent="0.25">
      <c r="B55" s="2" t="s">
        <v>3</v>
      </c>
      <c r="C55" s="4" t="str">
        <f>C39</f>
        <v>Database!C1</v>
      </c>
    </row>
    <row r="56" spans="1:12" x14ac:dyDescent="0.25">
      <c r="C56" s="4" t="str">
        <f>C40</f>
        <v>Database!d152</v>
      </c>
    </row>
    <row r="57" spans="1:12" x14ac:dyDescent="0.25">
      <c r="C57" s="6"/>
    </row>
    <row r="58" spans="1:12" x14ac:dyDescent="0.25">
      <c r="C58" s="2" t="str">
        <f>LEFT(C53,SMALL(FIND({0,1,2,3,4,5,6,7,8,9},C53&amp;"0123456789"),1)-1)</f>
        <v>Fe</v>
      </c>
      <c r="D58" s="2" t="str">
        <f>LEFT(RIGHT(C53, LEN(C53)-LEN(C58)),SMALL(FIND({0,1,2,3,4,5,6,7,8,9},RIGHT(C53, LEN(C53)-LEN(RIGHT(C53, LEN(C53)-LEN(C58))))&amp;"0123456789"),1)+1)</f>
        <v>29</v>
      </c>
      <c r="E58" s="2" t="str">
        <f t="array" ref="E58">LEFT(RIGHT(C53, LEN(C53)-SUM(LEN(C58:D58))),SMALL(FIND({0,1,2,3,4,5,6,7,8,9},RIGHT(C53, LEN(C53)-SUM(LEN(C58:D58)))&amp;"0123456789"),1)-1)</f>
        <v>Co</v>
      </c>
      <c r="F58" s="2" t="str">
        <f t="array" ref="F58">LEFT(RIGHT(C53, LEN(C53)-SUM(LEN(C58:E58))),SMALL(FIND({0,1,2,3,4,5,6,7,8,9},RIGHT(C53, LEN(C53)-SUM(LEN(C58:E58)))&amp;"0123456789"),1)+1)</f>
        <v>29</v>
      </c>
      <c r="G58" s="2" t="str">
        <f t="array" ref="G58">LEFT(RIGHT(C53, LEN(C53)-SUM(LEN(C58:F58))),SMALL(FIND({0,1,2,3,4,5,6,7,8,9},RIGHT(C53, LEN(C53)-SUM(LEN(C58:F58)))&amp;"0123456789"),1)-1)</f>
        <v>Cr</v>
      </c>
      <c r="H58" s="2" t="str">
        <f t="array" ref="H58">LEFT(RIGHT(C53, LEN(C53)-SUM(LEN(C58:G58))),SMALL(FIND({0,1,2,3,4,5,6,7,8,9},RIGHT(C53, LEN(C53)-SUM(LEN(C58:G58)))&amp;"0123456789"),1)+1)</f>
        <v>29</v>
      </c>
      <c r="I58" s="2" t="str">
        <f t="array" ref="I58">LEFT(RIGHT(C53, LEN(C53)-SUM(LEN(C58:H58))),SMALL(FIND({0,1,2,3,4,5,6,7,8,9},RIGHT(C53, LEN(C53)-SUM(LEN(C58:H58)))&amp;"0123456789"),1)-1)</f>
        <v>Ni</v>
      </c>
      <c r="J58" s="2" t="str">
        <f t="array" ref="J58">LEFT(RIGHT(C53, LEN(C53)-SUM(LEN(C58:I58))),SMALL(FIND({0,1,2,3,4,5,6,7,8,9},RIGHT(C53, LEN(C53)-SUM(LEN(C58:I58)))&amp;"0123456789"),1)+1)</f>
        <v>01</v>
      </c>
      <c r="K58" s="2" t="str">
        <f t="array" ref="K58">LEFT(RIGHT(C53, LEN(C53)-SUM(LEN(C58:J58))),SMALL(FIND({0,1,2,3,4,5,6,7,8,9},RIGHT(C53, LEN(C53)-SUM(LEN(C58:J58)))&amp;"0123456789"),1)-1)</f>
        <v/>
      </c>
      <c r="L58" s="2" t="str">
        <f t="array" ref="L58">LEFT(RIGHT(C53, LEN(C53)-SUM(LEN(C58:K58))),SMALL(FIND({0,1,2,3,4,5,6,7,8,9},RIGHT(C53, LEN(C53)-SUM(LEN(C58:K58)))&amp;"0123456789"),1)+1)</f>
        <v>5</v>
      </c>
    </row>
    <row r="60" spans="1:12" x14ac:dyDescent="0.25"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20</v>
      </c>
      <c r="K60" s="1" t="s">
        <v>18</v>
      </c>
    </row>
    <row r="61" spans="1:12" x14ac:dyDescent="0.25">
      <c r="C61" s="2" t="str">
        <f>C58</f>
        <v>Fe</v>
      </c>
      <c r="D61" s="2" t="str">
        <f>D58</f>
        <v>29</v>
      </c>
      <c r="F61" s="2">
        <f ca="1">IF(C62="","",IF(ISERROR(VLOOKUP(C61&amp;C62,INDIRECT(C55):INDIRECT(C56),2,FALSE)*(4*(D61/100)*(D62/100))),VLOOKUP(C62&amp;C61,INDIRECT(C55):INDIRECT(C56),2,FALSE)*(4*(D61/100)*(D62/100)),VLOOKUP(C61&amp;C62,INDIRECT(C55):INDIRECT(C56),2,FALSE)*(4*(D61/100)*(D62/100))))</f>
        <v>-0.33639999999999998</v>
      </c>
      <c r="G61" s="2">
        <f ca="1">IF(C63="","",IF(ISERROR(VLOOKUP(C61&amp;C63,INDIRECT(C55):INDIRECT(C56),2,FALSE)*(4*(D61/100)*(D63/100))),VLOOKUP(C63&amp;C61,INDIRECT(C55):INDIRECT(C56),2,FALSE)*(4*(D61/100)*(D63/100)),VLOOKUP(C61&amp;C63,INDIRECT(C55):INDIRECT(C56),2,FALSE)*(4*(D61/100)*(D63/100))))</f>
        <v>-0.33639999999999998</v>
      </c>
      <c r="H61" s="2">
        <f ca="1">IF(C64="","",IF(ISERROR(VLOOKUP(C61&amp;C64,INDIRECT(C55):INDIRECT(C56),2,FALSE)*(4*(D61/100)*(D64/100))),VLOOKUP(C64&amp;C61,INDIRECT(C55):INDIRECT(C56),2,FALSE)*(4*(D61/100)*(D64/100)),VLOOKUP(C61&amp;C64,INDIRECT(C55):INDIRECT(C56),2,FALSE)*(4*(D61/100)*(D64/100))))</f>
        <v>-2.3199999999999998E-2</v>
      </c>
      <c r="I61" s="2" t="str">
        <f ca="1">IF(C65="","",IF(ISERROR(VLOOKUP(C61&amp;C65,INDIRECT(C55):INDIRECT(C56),2,FALSE)*(4*(D61/100)*(D65/100))),VLOOKUP(C65&amp;C61,INDIRECT(C55):INDIRECT(C56),2,FALSE)*(4*(D61/100)*(D65/100)),VLOOKUP(C61&amp;C65,INDIRECT(C55):INDIRECT(C56),2,FALSE)*(4*(D61/100)*(D65/100))))</f>
        <v/>
      </c>
      <c r="J61" s="2" t="str">
        <f ca="1">IF($C$1="","",IF(ISERROR(VLOOKUP(C61&amp;$C$1,INDIRECT(#REF!):INDIRECT(#REF!),2,FALSE)*(4*(D61/100)*($D$1/100))),VLOOKUP($C$1&amp;C61,INDIRECT(#REF!):INDIRECT(#REF!),2,FALSE)*(4*(D61/100)*($D$1/100)),VLOOKUP(C61&amp;$C$1,INDIRECT(#REF!):INDIRECT(#REF!),2,FALSE)*(4*(D61/100)*($D$1/100))))</f>
        <v/>
      </c>
      <c r="K61" s="2">
        <f ca="1">SUM(E61:J61)</f>
        <v>-0.69599999999999995</v>
      </c>
    </row>
    <row r="62" spans="1:12" x14ac:dyDescent="0.25">
      <c r="C62" s="2" t="str">
        <f>E58</f>
        <v>Co</v>
      </c>
      <c r="D62" s="2" t="str">
        <f>F58</f>
        <v>29</v>
      </c>
      <c r="G62" s="2">
        <f ca="1">IF(C63="","",IF(ISERROR(VLOOKUP(C62&amp;C63,INDIRECT(C55):INDIRECT(C56),2,FALSE)*(4*(D62/100)*(D63/100))),VLOOKUP(C63&amp;C62,INDIRECT(C55):INDIRECT(C56),2,FALSE)*(4*(D62/100)*(D63/100)),VLOOKUP(C62&amp;C63,INDIRECT(C55):INDIRECT(C56),2,FALSE)*(4*(D62/100)*(D63/100))))</f>
        <v>-1.3455999999999999</v>
      </c>
      <c r="H62" s="2">
        <f ca="1">IF(C64="","",IF(ISERROR(VLOOKUP(C62&amp;C64,INDIRECT(C55):INDIRECT(C56),2,FALSE)*(4*(D62/100)*(D64/100))),VLOOKUP(C64&amp;C62,INDIRECT(C55):INDIRECT(C56),2,FALSE)*(4*(D62/100)*(D64/100)),VLOOKUP(C62&amp;C64,INDIRECT(C55):INDIRECT(C56),2,FALSE)*(4*(D62/100)*(D64/100))))</f>
        <v>0</v>
      </c>
      <c r="I62" s="2" t="str">
        <f ca="1">IF(C65="","",IF(ISERROR(VLOOKUP(C62&amp;C65,INDIRECT(C55):INDIRECT(C56),2,FALSE)*(4*(D62/100)*(D65/100))),VLOOKUP(C65&amp;C62,INDIRECT(C55):INDIRECT(C56),2,FALSE)*(4*(D62/100)*(D65/100)),VLOOKUP(C62&amp;C65,INDIRECT(C55):INDIRECT(C56),2,FALSE)*(4*(D62/100)*(D65/100))))</f>
        <v/>
      </c>
      <c r="J62" s="2" t="str">
        <f ca="1">IF($C$1="","",IF(ISERROR(VLOOKUP(C62&amp;$C$1,INDIRECT(#REF!):INDIRECT(#REF!),2,FALSE)*(4*(D62/100)*($D$1/100))),VLOOKUP($C$1&amp;C62,INDIRECT(#REF!):INDIRECT(#REF!),2,FALSE)*(4*(D62/100)*($D$1/100)),VLOOKUP(C62&amp;$C$1,INDIRECT(#REF!):INDIRECT(#REF!),2,FALSE)*(4*(D62/100)*($D$1/100))))</f>
        <v/>
      </c>
      <c r="K62" s="2">
        <f ca="1">SUM(E62:J62)</f>
        <v>-1.3455999999999999</v>
      </c>
    </row>
    <row r="63" spans="1:12" x14ac:dyDescent="0.25">
      <c r="C63" s="2" t="str">
        <f>G58</f>
        <v>Cr</v>
      </c>
      <c r="D63" s="2" t="str">
        <f>H58</f>
        <v>29</v>
      </c>
      <c r="H63" s="2">
        <f ca="1">IF(C64="","",LOOKUP(C63&amp;C64,INDIRECT(C55):INDIRECT(C56)))*(4*(D63/100)*(D64/100))</f>
        <v>-8.1199999999999994E-2</v>
      </c>
      <c r="I63" s="2" t="str">
        <f ca="1">IF(C65="","",LOOKUP(C63&amp;C65,INDIRECT(C55):INDIRECT(C56))*(4*(D63/100)*(D65/100)))</f>
        <v/>
      </c>
      <c r="J63" s="2" t="str">
        <f ca="1">IF($C$1="","",IF(ISERROR(VLOOKUP(C63&amp;$C$1,INDIRECT(#REF!):INDIRECT(#REF!),2,FALSE)*(4*(D63/100)*($D$1/100))),VLOOKUP($C$1&amp;C63,INDIRECT(#REF!):INDIRECT(#REF!),2,FALSE)*(4*(D63/100)*($D$1/100)),VLOOKUP(C63&amp;$C$1,INDIRECT(#REF!):INDIRECT(#REF!),2,FALSE)*(4*(D63/100)*($D$1/100))))</f>
        <v/>
      </c>
      <c r="K63" s="2">
        <f ca="1">SUM(E63:J63)</f>
        <v>-8.1199999999999994E-2</v>
      </c>
    </row>
    <row r="64" spans="1:12" x14ac:dyDescent="0.25">
      <c r="C64" s="2" t="str">
        <f>I58</f>
        <v>Ni</v>
      </c>
      <c r="D64" s="2" t="str">
        <f>J58</f>
        <v>01</v>
      </c>
      <c r="I64" s="2" t="str">
        <f ca="1">IF(C65="","",LOOKUP(C64&amp;C65,INDIRECT(C55):INDIRECT(C56))*(4*(D64/100)*(D65/100)))</f>
        <v/>
      </c>
      <c r="J64" s="2" t="str">
        <f ca="1">IF($C$1="","",IF(ISERROR(VLOOKUP(C64&amp;$C$1,INDIRECT(#REF!):INDIRECT(#REF!),2,FALSE)*(4*(D64/100)*($D$1/100))),VLOOKUP($C$1&amp;C64,INDIRECT(#REF!):INDIRECT(#REF!),2,FALSE)*(4*(D64/100)*($D$1/100)),VLOOKUP(C64&amp;$C$1,INDIRECT(#REF!):INDIRECT(#REF!),2,FALSE)*(4*(D64/100)*($D$1/100))))</f>
        <v/>
      </c>
      <c r="K64" s="2">
        <f ca="1">SUM(E64:J64)</f>
        <v>0</v>
      </c>
    </row>
    <row r="65" spans="1:12" x14ac:dyDescent="0.25">
      <c r="C65" s="2" t="str">
        <f t="shared" ref="C65" si="8">K58</f>
        <v/>
      </c>
      <c r="D65" s="2" t="str">
        <f>IF(L58="","",L58)</f>
        <v>5</v>
      </c>
      <c r="J65" s="2" t="str">
        <f ca="1">IF($C$1="","",IF(ISERROR(VLOOKUP(C65&amp;$C$1,INDIRECT(#REF!):INDIRECT(#REF!),2,FALSE)*(4*(D65/100)*($D$1/100))),VLOOKUP($C$1&amp;C65,INDIRECT(#REF!):INDIRECT(#REF!),2,FALSE)*(4*(D65/100)*($D$1/100)),VLOOKUP(C65&amp;$C$1,INDIRECT(#REF!):INDIRECT(#REF!),2,FALSE)*(4*(D65/100)*($D$1/100))))</f>
        <v/>
      </c>
      <c r="K65" s="2">
        <f t="shared" ref="K65:K66" ca="1" si="9">SUM(E65:J65)</f>
        <v>0</v>
      </c>
    </row>
    <row r="66" spans="1:12" x14ac:dyDescent="0.25">
      <c r="C66" s="2">
        <f>M58</f>
        <v>0</v>
      </c>
      <c r="D66" s="2" t="str">
        <f>IF(N58="","",N58)</f>
        <v/>
      </c>
      <c r="K66" s="2">
        <f t="shared" si="9"/>
        <v>0</v>
      </c>
    </row>
    <row r="67" spans="1:12" x14ac:dyDescent="0.25">
      <c r="D67" s="2" t="str">
        <f>"Enthalphy of mixing for "&amp;C53&amp;" is"</f>
        <v>Enthalphy of mixing for Fe29Co29Cr29Ni015 is</v>
      </c>
      <c r="K67" s="7">
        <f ca="1">(SUM(K61:K65))</f>
        <v>-2.1227999999999998</v>
      </c>
    </row>
    <row r="68" spans="1:12" x14ac:dyDescent="0.25">
      <c r="A68" s="7">
        <v>24</v>
      </c>
    </row>
    <row r="69" spans="1:12" x14ac:dyDescent="0.25">
      <c r="A69" s="7">
        <f>B8</f>
        <v>0.75</v>
      </c>
      <c r="B69" s="2" t="s">
        <v>0</v>
      </c>
      <c r="C69" s="2" t="str">
        <f>F8</f>
        <v>Fe27Co27Cr27Ni020</v>
      </c>
      <c r="E69" s="5" t="s">
        <v>2</v>
      </c>
      <c r="F69" s="5">
        <f>IF(D74+F74+H74+J74+L74+N74&gt;98,"Pass",D74+F74+H74+J74+L74+N74)</f>
        <v>83</v>
      </c>
    </row>
    <row r="71" spans="1:12" x14ac:dyDescent="0.25">
      <c r="B71" s="2" t="s">
        <v>3</v>
      </c>
      <c r="C71" s="4" t="str">
        <f>C55</f>
        <v>Database!C1</v>
      </c>
    </row>
    <row r="72" spans="1:12" x14ac:dyDescent="0.25">
      <c r="C72" s="4" t="str">
        <f>C56</f>
        <v>Database!d152</v>
      </c>
    </row>
    <row r="73" spans="1:12" x14ac:dyDescent="0.25">
      <c r="C73" s="6"/>
    </row>
    <row r="74" spans="1:12" x14ac:dyDescent="0.25">
      <c r="C74" s="2" t="str">
        <f>LEFT(C69,SMALL(FIND({0,1,2,3,4,5,6,7,8,9},C69&amp;"0123456789"),1)-1)</f>
        <v>Fe</v>
      </c>
      <c r="D74" s="2" t="str">
        <f>LEFT(RIGHT(C69, LEN(C69)-LEN(C74)),SMALL(FIND({0,1,2,3,4,5,6,7,8,9},RIGHT(C69, LEN(C69)-LEN(RIGHT(C69, LEN(C69)-LEN(C74))))&amp;"0123456789"),1)+1)</f>
        <v>27</v>
      </c>
      <c r="E74" s="2" t="str">
        <f t="array" ref="E74">LEFT(RIGHT(C69, LEN(C69)-SUM(LEN(C74:D74))),SMALL(FIND({0,1,2,3,4,5,6,7,8,9},RIGHT(C69, LEN(C69)-SUM(LEN(C74:D74)))&amp;"0123456789"),1)-1)</f>
        <v>Co</v>
      </c>
      <c r="F74" s="2" t="str">
        <f t="array" ref="F74">LEFT(RIGHT(C69, LEN(C69)-SUM(LEN(C74:E74))),SMALL(FIND({0,1,2,3,4,5,6,7,8,9},RIGHT(C69, LEN(C69)-SUM(LEN(C74:E74)))&amp;"0123456789"),1)+1)</f>
        <v>27</v>
      </c>
      <c r="G74" s="2" t="str">
        <f t="array" ref="G74">LEFT(RIGHT(C69, LEN(C69)-SUM(LEN(C74:F74))),SMALL(FIND({0,1,2,3,4,5,6,7,8,9},RIGHT(C69, LEN(C69)-SUM(LEN(C74:F74)))&amp;"0123456789"),1)-1)</f>
        <v>Cr</v>
      </c>
      <c r="H74" s="2" t="str">
        <f t="array" ref="H74">LEFT(RIGHT(C69, LEN(C69)-SUM(LEN(C74:G74))),SMALL(FIND({0,1,2,3,4,5,6,7,8,9},RIGHT(C69, LEN(C69)-SUM(LEN(C74:G74)))&amp;"0123456789"),1)+1)</f>
        <v>27</v>
      </c>
      <c r="I74" s="2" t="str">
        <f t="array" ref="I74">LEFT(RIGHT(C69, LEN(C69)-SUM(LEN(C74:H74))),SMALL(FIND({0,1,2,3,4,5,6,7,8,9},RIGHT(C69, LEN(C69)-SUM(LEN(C74:H74)))&amp;"0123456789"),1)-1)</f>
        <v>Ni</v>
      </c>
      <c r="J74" s="2" t="str">
        <f t="array" ref="J74">LEFT(RIGHT(C69, LEN(C69)-SUM(LEN(C74:I74))),SMALL(FIND({0,1,2,3,4,5,6,7,8,9},RIGHT(C69, LEN(C69)-SUM(LEN(C74:I74)))&amp;"0123456789"),1)+1)</f>
        <v>02</v>
      </c>
      <c r="K74" s="2" t="str">
        <f t="array" ref="K74">LEFT(RIGHT(C69, LEN(C69)-SUM(LEN(C74:J74))),SMALL(FIND({0,1,2,3,4,5,6,7,8,9},RIGHT(C69, LEN(C69)-SUM(LEN(C74:J74)))&amp;"0123456789"),1)-1)</f>
        <v/>
      </c>
      <c r="L74" s="2" t="str">
        <f t="array" ref="L74">LEFT(RIGHT(C69, LEN(C69)-SUM(LEN(C74:K74))),SMALL(FIND({0,1,2,3,4,5,6,7,8,9},RIGHT(C69, LEN(C69)-SUM(LEN(C74:K74)))&amp;"0123456789"),1)+1)</f>
        <v>0</v>
      </c>
    </row>
    <row r="76" spans="1:12" x14ac:dyDescent="0.25"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20</v>
      </c>
      <c r="K76" s="1" t="s">
        <v>18</v>
      </c>
    </row>
    <row r="77" spans="1:12" x14ac:dyDescent="0.25">
      <c r="C77" s="2" t="str">
        <f>C74</f>
        <v>Fe</v>
      </c>
      <c r="D77" s="2" t="str">
        <f>D74</f>
        <v>27</v>
      </c>
      <c r="F77" s="2">
        <f ca="1">IF(C78="","",IF(ISERROR(VLOOKUP(C77&amp;C78,INDIRECT(C71):INDIRECT(C72),2,FALSE)*(4*(D77/100)*(D78/100))),VLOOKUP(C78&amp;C77,INDIRECT(C71):INDIRECT(C72),2,FALSE)*(4*(D77/100)*(D78/100)),VLOOKUP(C77&amp;C78,INDIRECT(C71):INDIRECT(C72),2,FALSE)*(4*(D77/100)*(D78/100))))</f>
        <v>-0.29160000000000003</v>
      </c>
      <c r="G77" s="2">
        <f ca="1">IF(C79="","",IF(ISERROR(VLOOKUP(C77&amp;C79,INDIRECT(C71):INDIRECT(C72),2,FALSE)*(4*(D77/100)*(D79/100))),VLOOKUP(C79&amp;C77,INDIRECT(C71):INDIRECT(C72),2,FALSE)*(4*(D77/100)*(D79/100)),VLOOKUP(C77&amp;C79,INDIRECT(C71):INDIRECT(C72),2,FALSE)*(4*(D77/100)*(D79/100))))</f>
        <v>-0.29160000000000003</v>
      </c>
      <c r="H77" s="2">
        <f ca="1">IF(C80="","",IF(ISERROR(VLOOKUP(C77&amp;C80,INDIRECT(C71):INDIRECT(C72),2,FALSE)*(4*(D77/100)*(D80/100))),VLOOKUP(C80&amp;C77,INDIRECT(C71):INDIRECT(C72),2,FALSE)*(4*(D77/100)*(D80/100)),VLOOKUP(C77&amp;C80,INDIRECT(C71):INDIRECT(C72),2,FALSE)*(4*(D77/100)*(D80/100))))</f>
        <v>-4.3200000000000002E-2</v>
      </c>
      <c r="I77" s="2" t="str">
        <f ca="1">IF(C81="","",IF(ISERROR(VLOOKUP(C77&amp;C81,INDIRECT(C71):INDIRECT(C72),2,FALSE)*(4*(D77/100)*(D81/100))),VLOOKUP(C81&amp;C77,INDIRECT(C71):INDIRECT(C72),2,FALSE)*(4*(D77/100)*(D81/100)),VLOOKUP(C77&amp;C81,INDIRECT(C71):INDIRECT(C72),2,FALSE)*(4*(D77/100)*(D81/100))))</f>
        <v/>
      </c>
      <c r="J77" s="2" t="str">
        <f ca="1">IF($C$1="","",IF(ISERROR(VLOOKUP(C77&amp;$C$1,INDIRECT(#REF!):INDIRECT(#REF!),2,FALSE)*(4*(D77/100)*($D$1/100))),VLOOKUP($C$1&amp;C77,INDIRECT(#REF!):INDIRECT(#REF!),2,FALSE)*(4*(D77/100)*($D$1/100)),VLOOKUP(C77&amp;$C$1,INDIRECT(#REF!):INDIRECT(#REF!),2,FALSE)*(4*(D77/100)*($D$1/100))))</f>
        <v/>
      </c>
      <c r="K77" s="2">
        <f ca="1">SUM(E77:J77)</f>
        <v>-0.62640000000000007</v>
      </c>
    </row>
    <row r="78" spans="1:12" x14ac:dyDescent="0.25">
      <c r="C78" s="2" t="str">
        <f>E74</f>
        <v>Co</v>
      </c>
      <c r="D78" s="2" t="str">
        <f>F74</f>
        <v>27</v>
      </c>
      <c r="G78" s="2">
        <f ca="1">IF(C79="","",IF(ISERROR(VLOOKUP(C78&amp;C79,INDIRECT(C71):INDIRECT(C72),2,FALSE)*(4*(D78/100)*(D79/100))),VLOOKUP(C79&amp;C78,INDIRECT(C71):INDIRECT(C72),2,FALSE)*(4*(D78/100)*(D79/100)),VLOOKUP(C78&amp;C79,INDIRECT(C71):INDIRECT(C72),2,FALSE)*(4*(D78/100)*(D79/100))))</f>
        <v>-1.1664000000000001</v>
      </c>
      <c r="H78" s="2">
        <f ca="1">IF(C80="","",IF(ISERROR(VLOOKUP(C78&amp;C80,INDIRECT(C71):INDIRECT(C72),2,FALSE)*(4*(D78/100)*(D80/100))),VLOOKUP(C80&amp;C78,INDIRECT(C71):INDIRECT(C72),2,FALSE)*(4*(D78/100)*(D80/100)),VLOOKUP(C78&amp;C80,INDIRECT(C71):INDIRECT(C72),2,FALSE)*(4*(D78/100)*(D80/100))))</f>
        <v>0</v>
      </c>
      <c r="I78" s="2" t="str">
        <f ca="1">IF(C81="","",IF(ISERROR(VLOOKUP(C78&amp;C81,INDIRECT(C71):INDIRECT(C72),2,FALSE)*(4*(D78/100)*(D81/100))),VLOOKUP(C81&amp;C78,INDIRECT(C71):INDIRECT(C72),2,FALSE)*(4*(D78/100)*(D81/100)),VLOOKUP(C78&amp;C81,INDIRECT(C71):INDIRECT(C72),2,FALSE)*(4*(D78/100)*(D81/100))))</f>
        <v/>
      </c>
      <c r="J78" s="2" t="str">
        <f ca="1">IF($C$1="","",IF(ISERROR(VLOOKUP(C78&amp;$C$1,INDIRECT(#REF!):INDIRECT(#REF!),2,FALSE)*(4*(D78/100)*($D$1/100))),VLOOKUP($C$1&amp;C78,INDIRECT(#REF!):INDIRECT(#REF!),2,FALSE)*(4*(D78/100)*($D$1/100)),VLOOKUP(C78&amp;$C$1,INDIRECT(#REF!):INDIRECT(#REF!),2,FALSE)*(4*(D78/100)*($D$1/100))))</f>
        <v/>
      </c>
      <c r="K78" s="2">
        <f ca="1">SUM(E78:J78)</f>
        <v>-1.1664000000000001</v>
      </c>
    </row>
    <row r="79" spans="1:12" x14ac:dyDescent="0.25">
      <c r="C79" s="2" t="str">
        <f>G74</f>
        <v>Cr</v>
      </c>
      <c r="D79" s="2" t="str">
        <f>H74</f>
        <v>27</v>
      </c>
      <c r="H79" s="2">
        <f ca="1">IF(C80="","",LOOKUP(C79&amp;C80,INDIRECT(C71):INDIRECT(C72)))*(4*(D79/100)*(D80/100))</f>
        <v>-0.1512</v>
      </c>
      <c r="I79" s="2" t="str">
        <f ca="1">IF(C81="","",LOOKUP(C79&amp;C81,INDIRECT(C71):INDIRECT(C72))*(4*(D79/100)*(D81/100)))</f>
        <v/>
      </c>
      <c r="J79" s="2" t="str">
        <f ca="1">IF($C$1="","",IF(ISERROR(VLOOKUP(C79&amp;$C$1,INDIRECT(#REF!):INDIRECT(#REF!),2,FALSE)*(4*(D79/100)*($D$1/100))),VLOOKUP($C$1&amp;C79,INDIRECT(#REF!):INDIRECT(#REF!),2,FALSE)*(4*(D79/100)*($D$1/100)),VLOOKUP(C79&amp;$C$1,INDIRECT(#REF!):INDIRECT(#REF!),2,FALSE)*(4*(D79/100)*($D$1/100))))</f>
        <v/>
      </c>
      <c r="K79" s="2">
        <f ca="1">SUM(E79:J79)</f>
        <v>-0.1512</v>
      </c>
    </row>
    <row r="80" spans="1:12" x14ac:dyDescent="0.25">
      <c r="C80" s="2" t="str">
        <f>I74</f>
        <v>Ni</v>
      </c>
      <c r="D80" s="2" t="str">
        <f>J74</f>
        <v>02</v>
      </c>
      <c r="I80" s="2" t="str">
        <f ca="1">IF(C81="","",LOOKUP(C80&amp;C81,INDIRECT(C71):INDIRECT(C72))*(4*(D80/100)*(D81/100)))</f>
        <v/>
      </c>
      <c r="J80" s="2" t="str">
        <f ca="1">IF($C$1="","",IF(ISERROR(VLOOKUP(C80&amp;$C$1,INDIRECT(#REF!):INDIRECT(#REF!),2,FALSE)*(4*(D80/100)*($D$1/100))),VLOOKUP($C$1&amp;C80,INDIRECT(#REF!):INDIRECT(#REF!),2,FALSE)*(4*(D80/100)*($D$1/100)),VLOOKUP(C80&amp;$C$1,INDIRECT(#REF!):INDIRECT(#REF!),2,FALSE)*(4*(D80/100)*($D$1/100))))</f>
        <v/>
      </c>
      <c r="K80" s="2">
        <f ca="1">SUM(E80:J80)</f>
        <v>0</v>
      </c>
    </row>
    <row r="81" spans="1:12" x14ac:dyDescent="0.25">
      <c r="C81" s="2" t="str">
        <f t="shared" ref="C81" si="10">K74</f>
        <v/>
      </c>
      <c r="D81" s="2" t="str">
        <f>IF(L74="","",L74)</f>
        <v>0</v>
      </c>
      <c r="J81" s="2" t="str">
        <f ca="1">IF($C$1="","",IF(ISERROR(VLOOKUP(C81&amp;$C$1,INDIRECT(#REF!):INDIRECT(#REF!),2,FALSE)*(4*(D81/100)*($D$1/100))),VLOOKUP($C$1&amp;C81,INDIRECT(#REF!):INDIRECT(#REF!),2,FALSE)*(4*(D81/100)*($D$1/100)),VLOOKUP(C81&amp;$C$1,INDIRECT(#REF!):INDIRECT(#REF!),2,FALSE)*(4*(D81/100)*($D$1/100))))</f>
        <v/>
      </c>
      <c r="K81" s="2">
        <f t="shared" ref="K81:K82" ca="1" si="11">SUM(E81:J81)</f>
        <v>0</v>
      </c>
    </row>
    <row r="82" spans="1:12" x14ac:dyDescent="0.25">
      <c r="C82" s="2">
        <f>M74</f>
        <v>0</v>
      </c>
      <c r="D82" s="2" t="str">
        <f>IF(N74="","",N74)</f>
        <v/>
      </c>
      <c r="K82" s="2">
        <f t="shared" si="11"/>
        <v>0</v>
      </c>
    </row>
    <row r="83" spans="1:12" x14ac:dyDescent="0.25">
      <c r="D83" s="2" t="str">
        <f>"Enthalphy of mixing for "&amp;C69&amp;" is"</f>
        <v>Enthalphy of mixing for Fe27Co27Cr27Ni020 is</v>
      </c>
      <c r="K83" s="7">
        <f ca="1">(SUM(K77:K81))</f>
        <v>-1.9440000000000002</v>
      </c>
    </row>
    <row r="84" spans="1:12" x14ac:dyDescent="0.25">
      <c r="A84" s="7">
        <v>25</v>
      </c>
    </row>
    <row r="85" spans="1:12" x14ac:dyDescent="0.25">
      <c r="A85" s="7">
        <f>B9</f>
        <v>1</v>
      </c>
      <c r="B85" s="2" t="s">
        <v>0</v>
      </c>
      <c r="C85" s="2" t="str">
        <f>F9</f>
        <v>Fe25Co25Cr25Ni025</v>
      </c>
      <c r="E85" s="5" t="s">
        <v>2</v>
      </c>
      <c r="F85" s="5">
        <f>IF(D90+F90+H90+J90+L90+N90&gt;98,"Pass",D90+F90+H90+J90+L90+N90)</f>
        <v>82</v>
      </c>
    </row>
    <row r="87" spans="1:12" x14ac:dyDescent="0.25">
      <c r="B87" s="2" t="s">
        <v>3</v>
      </c>
      <c r="C87" s="4" t="s">
        <v>4</v>
      </c>
    </row>
    <row r="88" spans="1:12" x14ac:dyDescent="0.25">
      <c r="C88" s="4" t="str">
        <f>C72</f>
        <v>Database!d152</v>
      </c>
    </row>
    <row r="89" spans="1:12" x14ac:dyDescent="0.25">
      <c r="C89" s="6"/>
    </row>
    <row r="90" spans="1:12" x14ac:dyDescent="0.25">
      <c r="C90" s="2" t="str">
        <f>LEFT(C85,SMALL(FIND({0,1,2,3,4,5,6,7,8,9},C85&amp;"0123456789"),1)-1)</f>
        <v>Fe</v>
      </c>
      <c r="D90" s="2" t="str">
        <f>LEFT(RIGHT(C85, LEN(C85)-LEN(C90)),SMALL(FIND({0,1,2,3,4,5,6,7,8,9},RIGHT(C85, LEN(C85)-LEN(RIGHT(C85, LEN(C85)-LEN(C90))))&amp;"0123456789"),1)+1)</f>
        <v>25</v>
      </c>
      <c r="E90" s="2" t="str">
        <f t="array" ref="E90">LEFT(RIGHT(C85, LEN(C85)-SUM(LEN(C90:D90))),SMALL(FIND({0,1,2,3,4,5,6,7,8,9},RIGHT(C85, LEN(C85)-SUM(LEN(C90:D90)))&amp;"0123456789"),1)-1)</f>
        <v>Co</v>
      </c>
      <c r="F90" s="2" t="str">
        <f t="array" ref="F90">LEFT(RIGHT(C85, LEN(C85)-SUM(LEN(C90:E90))),SMALL(FIND({0,1,2,3,4,5,6,7,8,9},RIGHT(C85, LEN(C85)-SUM(LEN(C90:E90)))&amp;"0123456789"),1)+1)</f>
        <v>25</v>
      </c>
      <c r="G90" s="2" t="str">
        <f t="array" ref="G90">LEFT(RIGHT(C85, LEN(C85)-SUM(LEN(C90:F90))),SMALL(FIND({0,1,2,3,4,5,6,7,8,9},RIGHT(C85, LEN(C85)-SUM(LEN(C90:F90)))&amp;"0123456789"),1)-1)</f>
        <v>Cr</v>
      </c>
      <c r="H90" s="2" t="str">
        <f t="array" ref="H90">LEFT(RIGHT(C85, LEN(C85)-SUM(LEN(C90:G90))),SMALL(FIND({0,1,2,3,4,5,6,7,8,9},RIGHT(C85, LEN(C85)-SUM(LEN(C90:G90)))&amp;"0123456789"),1)+1)</f>
        <v>25</v>
      </c>
      <c r="I90" s="2" t="str">
        <f t="array" ref="I90">LEFT(RIGHT(C85, LEN(C85)-SUM(LEN(C90:H90))),SMALL(FIND({0,1,2,3,4,5,6,7,8,9},RIGHT(C85, LEN(C85)-SUM(LEN(C90:H90)))&amp;"0123456789"),1)-1)</f>
        <v>Ni</v>
      </c>
      <c r="J90" s="2" t="str">
        <f t="array" ref="J90">LEFT(RIGHT(C85, LEN(C85)-SUM(LEN(C90:I90))),SMALL(FIND({0,1,2,3,4,5,6,7,8,9},RIGHT(C85, LEN(C85)-SUM(LEN(C90:I90)))&amp;"0123456789"),1)+1)</f>
        <v>02</v>
      </c>
      <c r="K90" s="2" t="str">
        <f t="array" ref="K90">LEFT(RIGHT(C85, LEN(C85)-SUM(LEN(C90:J90))),SMALL(FIND({0,1,2,3,4,5,6,7,8,9},RIGHT(C85, LEN(C85)-SUM(LEN(C90:J90)))&amp;"0123456789"),1)-1)</f>
        <v/>
      </c>
      <c r="L90" s="2" t="str">
        <f t="array" ref="L90">LEFT(RIGHT(C85, LEN(C85)-SUM(LEN(C90:K90))),SMALL(FIND({0,1,2,3,4,5,6,7,8,9},RIGHT(C85, LEN(C85)-SUM(LEN(C90:K90)))&amp;"0123456789"),1)+1)</f>
        <v>5</v>
      </c>
    </row>
    <row r="92" spans="1:12" x14ac:dyDescent="0.25">
      <c r="C92" s="1" t="s">
        <v>11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20</v>
      </c>
      <c r="K92" s="1" t="s">
        <v>18</v>
      </c>
    </row>
    <row r="93" spans="1:12" x14ac:dyDescent="0.25">
      <c r="C93" s="2" t="str">
        <f>C90</f>
        <v>Fe</v>
      </c>
      <c r="D93" s="2" t="str">
        <f>D90</f>
        <v>25</v>
      </c>
      <c r="F93" s="2">
        <f ca="1">IF(C94="","",IF(ISERROR(VLOOKUP(C93&amp;C94,INDIRECT(C87):INDIRECT(C88),2,FALSE)*(4*(D93/100)*(D94/100))),VLOOKUP(C94&amp;C93,INDIRECT(C87):INDIRECT(C88),2,FALSE)*(4*(D93/100)*(D94/100)),VLOOKUP(C93&amp;C94,INDIRECT(C87):INDIRECT(C88),2,FALSE)*(4*(D93/100)*(D94/100))))</f>
        <v>-0.25</v>
      </c>
      <c r="G93" s="2">
        <f ca="1">IF(C95="","",IF(ISERROR(VLOOKUP(C93&amp;C95,INDIRECT(C87):INDIRECT(C88),2,FALSE)*(4*(D93/100)*(D95/100))),VLOOKUP(C95&amp;C93,INDIRECT(C87):INDIRECT(C88),2,FALSE)*(4*(D93/100)*(D95/100)),VLOOKUP(C93&amp;C95,INDIRECT(C87):INDIRECT(C88),2,FALSE)*(4*(D93/100)*(D95/100))))</f>
        <v>-0.25</v>
      </c>
      <c r="H93" s="2">
        <f ca="1">IF(C96="","",IF(ISERROR(VLOOKUP(C93&amp;C96,INDIRECT(C87):INDIRECT(C88),2,FALSE)*(4*(D93/100)*(D96/100))),VLOOKUP(C96&amp;C93,INDIRECT(C87):INDIRECT(C88),2,FALSE)*(4*(D93/100)*(D96/100)),VLOOKUP(C93&amp;C96,INDIRECT(C87):INDIRECT(C88),2,FALSE)*(4*(D93/100)*(D96/100))))</f>
        <v>-0.04</v>
      </c>
      <c r="I93" s="2" t="str">
        <f ca="1">IF(C97="","",IF(ISERROR(VLOOKUP(C93&amp;C97,INDIRECT(C87):INDIRECT(C88),2,FALSE)*(4*(D93/100)*(D97/100))),VLOOKUP(C97&amp;C93,INDIRECT(C87):INDIRECT(C88),2,FALSE)*(4*(D93/100)*(D97/100)),VLOOKUP(C93&amp;C97,INDIRECT(C87):INDIRECT(C88),2,FALSE)*(4*(D93/100)*(D97/100))))</f>
        <v/>
      </c>
      <c r="J93" s="2" t="str">
        <f ca="1">IF($C$1="","",IF(ISERROR(VLOOKUP(C93&amp;$C$1,INDIRECT(#REF!):INDIRECT(#REF!),2,FALSE)*(4*(D93/100)*($D$1/100))),VLOOKUP($C$1&amp;C93,INDIRECT(#REF!):INDIRECT(#REF!),2,FALSE)*(4*(D93/100)*($D$1/100)),VLOOKUP(C93&amp;$C$1,INDIRECT(#REF!):INDIRECT(#REF!),2,FALSE)*(4*(D93/100)*($D$1/100))))</f>
        <v/>
      </c>
      <c r="K93" s="2">
        <f ca="1">SUM(E93:J93)</f>
        <v>-0.54</v>
      </c>
    </row>
    <row r="94" spans="1:12" x14ac:dyDescent="0.25">
      <c r="C94" s="2" t="str">
        <f>E90</f>
        <v>Co</v>
      </c>
      <c r="D94" s="2" t="str">
        <f>F90</f>
        <v>25</v>
      </c>
      <c r="G94" s="2">
        <f ca="1">IF(C95="","",IF(ISERROR(VLOOKUP(C94&amp;C95,INDIRECT(C87):INDIRECT(C88),2,FALSE)*(4*(D94/100)*(D95/100))),VLOOKUP(C95&amp;C94,INDIRECT(C87):INDIRECT(C88),2,FALSE)*(4*(D94/100)*(D95/100)),VLOOKUP(C94&amp;C95,INDIRECT(C87):INDIRECT(C88),2,FALSE)*(4*(D94/100)*(D95/100))))</f>
        <v>-1</v>
      </c>
      <c r="H94" s="2">
        <f ca="1">IF(C96="","",IF(ISERROR(VLOOKUP(C94&amp;C96,INDIRECT(C87):INDIRECT(C88),2,FALSE)*(4*(D94/100)*(D96/100))),VLOOKUP(C96&amp;C94,INDIRECT(C87):INDIRECT(C88),2,FALSE)*(4*(D94/100)*(D96/100)),VLOOKUP(C94&amp;C96,INDIRECT(C87):INDIRECT(C88),2,FALSE)*(4*(D94/100)*(D96/100))))</f>
        <v>0</v>
      </c>
      <c r="I94" s="2" t="str">
        <f ca="1">IF(C97="","",IF(ISERROR(VLOOKUP(C94&amp;C97,INDIRECT(C87):INDIRECT(C88),2,FALSE)*(4*(D94/100)*(D97/100))),VLOOKUP(C97&amp;C94,INDIRECT(C87):INDIRECT(C88),2,FALSE)*(4*(D94/100)*(D97/100)),VLOOKUP(C94&amp;C97,INDIRECT(C87):INDIRECT(C88),2,FALSE)*(4*(D94/100)*(D97/100))))</f>
        <v/>
      </c>
      <c r="J94" s="2" t="str">
        <f ca="1">IF($C$1="","",IF(ISERROR(VLOOKUP(C94&amp;$C$1,INDIRECT(#REF!):INDIRECT(#REF!),2,FALSE)*(4*(D94/100)*($D$1/100))),VLOOKUP($C$1&amp;C94,INDIRECT(#REF!):INDIRECT(#REF!),2,FALSE)*(4*(D94/100)*($D$1/100)),VLOOKUP(C94&amp;$C$1,INDIRECT(#REF!):INDIRECT(#REF!),2,FALSE)*(4*(D94/100)*($D$1/100))))</f>
        <v/>
      </c>
      <c r="K94" s="2">
        <f ca="1">SUM(E94:J94)</f>
        <v>-1</v>
      </c>
    </row>
    <row r="95" spans="1:12" x14ac:dyDescent="0.25">
      <c r="C95" s="2" t="str">
        <f>G90</f>
        <v>Cr</v>
      </c>
      <c r="D95" s="2" t="str">
        <f>H90</f>
        <v>25</v>
      </c>
      <c r="H95" s="2">
        <f ca="1">IF(C96="","",LOOKUP(C95&amp;C96,INDIRECT(C87):INDIRECT(C88)))*(4*(D95/100)*(D96/100))</f>
        <v>-0.14000000000000001</v>
      </c>
      <c r="I95" s="2" t="str">
        <f ca="1">IF(C97="","",LOOKUP(C95&amp;C97,INDIRECT(C87):INDIRECT(C88))*(4*(D95/100)*(D97/100)))</f>
        <v/>
      </c>
      <c r="J95" s="2" t="str">
        <f ca="1">IF($C$1="","",IF(ISERROR(VLOOKUP(C95&amp;$C$1,INDIRECT(#REF!):INDIRECT(#REF!),2,FALSE)*(4*(D95/100)*($D$1/100))),VLOOKUP($C$1&amp;C95,INDIRECT(#REF!):INDIRECT(#REF!),2,FALSE)*(4*(D95/100)*($D$1/100)),VLOOKUP(C95&amp;$C$1,INDIRECT(#REF!):INDIRECT(#REF!),2,FALSE)*(4*(D95/100)*($D$1/100))))</f>
        <v/>
      </c>
      <c r="K95" s="2">
        <f ca="1">SUM(E95:J95)</f>
        <v>-0.14000000000000001</v>
      </c>
    </row>
    <row r="96" spans="1:12" x14ac:dyDescent="0.25">
      <c r="C96" s="2" t="str">
        <f>I90</f>
        <v>Ni</v>
      </c>
      <c r="D96" s="2" t="str">
        <f>J90</f>
        <v>02</v>
      </c>
      <c r="I96" s="2" t="str">
        <f ca="1">IF(C97="","",LOOKUP(C96&amp;C97,INDIRECT(C87):INDIRECT(C88))*(4*(D96/100)*(D97/100)))</f>
        <v/>
      </c>
      <c r="J96" s="2" t="str">
        <f ca="1">IF($C$1="","",IF(ISERROR(VLOOKUP(C96&amp;$C$1,INDIRECT(#REF!):INDIRECT(#REF!),2,FALSE)*(4*(D96/100)*($D$1/100))),VLOOKUP($C$1&amp;C96,INDIRECT(#REF!):INDIRECT(#REF!),2,FALSE)*(4*(D96/100)*($D$1/100)),VLOOKUP(C96&amp;$C$1,INDIRECT(#REF!):INDIRECT(#REF!),2,FALSE)*(4*(D96/100)*($D$1/100))))</f>
        <v/>
      </c>
      <c r="K96" s="2">
        <f ca="1">SUM(E96:J96)</f>
        <v>0</v>
      </c>
    </row>
    <row r="97" spans="1:12" x14ac:dyDescent="0.25">
      <c r="C97" s="2" t="str">
        <f t="shared" ref="C97" si="12">K90</f>
        <v/>
      </c>
      <c r="D97" s="2" t="str">
        <f>IF(L90="","",L90)</f>
        <v>5</v>
      </c>
      <c r="J97" s="2" t="str">
        <f ca="1">IF($C$1="","",IF(ISERROR(VLOOKUP(C97&amp;$C$1,INDIRECT(#REF!):INDIRECT(#REF!),2,FALSE)*(4*(D97/100)*($D$1/100))),VLOOKUP($C$1&amp;C97,INDIRECT(#REF!):INDIRECT(#REF!),2,FALSE)*(4*(D97/100)*($D$1/100)),VLOOKUP(C97&amp;$C$1,INDIRECT(#REF!):INDIRECT(#REF!),2,FALSE)*(4*(D97/100)*($D$1/100))))</f>
        <v/>
      </c>
      <c r="K97" s="2">
        <f t="shared" ref="K97:K98" ca="1" si="13">SUM(E97:J97)</f>
        <v>0</v>
      </c>
    </row>
    <row r="98" spans="1:12" x14ac:dyDescent="0.25">
      <c r="C98" s="2">
        <f>M90</f>
        <v>0</v>
      </c>
      <c r="D98" s="2" t="str">
        <f>IF(N90="","",N90)</f>
        <v/>
      </c>
      <c r="K98" s="2">
        <f t="shared" si="13"/>
        <v>0</v>
      </c>
    </row>
    <row r="99" spans="1:12" x14ac:dyDescent="0.25">
      <c r="D99" s="2" t="str">
        <f>"Enthalphy of mixing for "&amp;C85&amp;" is"</f>
        <v>Enthalphy of mixing for Fe25Co25Cr25Ni025 is</v>
      </c>
      <c r="K99" s="7">
        <f ca="1">(SUM(K93:K97))</f>
        <v>-1.6800000000000002</v>
      </c>
    </row>
    <row r="100" spans="1:12" x14ac:dyDescent="0.25">
      <c r="A100" s="7">
        <v>26</v>
      </c>
    </row>
    <row r="101" spans="1:12" x14ac:dyDescent="0.25">
      <c r="A101" s="7">
        <f>B10</f>
        <v>1.25</v>
      </c>
      <c r="B101" s="2" t="s">
        <v>0</v>
      </c>
      <c r="C101" s="2" t="str">
        <f>F10</f>
        <v>Fe24Co24Cr24Ni030</v>
      </c>
      <c r="E101" s="5" t="s">
        <v>2</v>
      </c>
      <c r="F101" s="5">
        <f>IF(D106+F106+H106+J106+L106+N106&gt;98,"Pass",D106+F106+H106+J106+L106+N106)</f>
        <v>75</v>
      </c>
    </row>
    <row r="103" spans="1:12" x14ac:dyDescent="0.25">
      <c r="B103" s="2" t="s">
        <v>3</v>
      </c>
      <c r="C103" s="4" t="s">
        <v>4</v>
      </c>
    </row>
    <row r="104" spans="1:12" x14ac:dyDescent="0.25">
      <c r="C104" s="4" t="str">
        <f>C88</f>
        <v>Database!d152</v>
      </c>
    </row>
    <row r="105" spans="1:12" x14ac:dyDescent="0.25">
      <c r="C105" s="6"/>
    </row>
    <row r="106" spans="1:12" x14ac:dyDescent="0.25">
      <c r="C106" s="2" t="str">
        <f>LEFT(C101,SMALL(FIND({0,1,2,3,4,5,6,7,8,9},C101&amp;"0123456789"),1)-1)</f>
        <v>Fe</v>
      </c>
      <c r="D106" s="2" t="str">
        <f>LEFT(RIGHT(C101, LEN(C101)-LEN(C106)),SMALL(FIND({0,1,2,3,4,5,6,7,8,9},RIGHT(C101, LEN(C101)-LEN(RIGHT(C101, LEN(C101)-LEN(C106))))&amp;"0123456789"),1)+1)</f>
        <v>24</v>
      </c>
      <c r="E106" s="2" t="str">
        <f t="array" ref="E106">LEFT(RIGHT(C101, LEN(C101)-SUM(LEN(C106:D106))),SMALL(FIND({0,1,2,3,4,5,6,7,8,9},RIGHT(C101, LEN(C101)-SUM(LEN(C106:D106)))&amp;"0123456789"),1)-1)</f>
        <v>Co</v>
      </c>
      <c r="F106" s="2" t="str">
        <f t="array" ref="F106">LEFT(RIGHT(C101, LEN(C101)-SUM(LEN(C106:E106))),SMALL(FIND({0,1,2,3,4,5,6,7,8,9},RIGHT(C101, LEN(C101)-SUM(LEN(C106:E106)))&amp;"0123456789"),1)+1)</f>
        <v>24</v>
      </c>
      <c r="G106" s="2" t="str">
        <f t="array" ref="G106">LEFT(RIGHT(C101, LEN(C101)-SUM(LEN(C106:F106))),SMALL(FIND({0,1,2,3,4,5,6,7,8,9},RIGHT(C101, LEN(C101)-SUM(LEN(C106:F106)))&amp;"0123456789"),1)-1)</f>
        <v>Cr</v>
      </c>
      <c r="H106" s="2" t="str">
        <f t="array" ref="H106">LEFT(RIGHT(C101, LEN(C101)-SUM(LEN(C106:G106))),SMALL(FIND({0,1,2,3,4,5,6,7,8,9},RIGHT(C101, LEN(C101)-SUM(LEN(C106:G106)))&amp;"0123456789"),1)+1)</f>
        <v>24</v>
      </c>
      <c r="I106" s="2" t="str">
        <f t="array" ref="I106">LEFT(RIGHT(C101, LEN(C101)-SUM(LEN(C106:H106))),SMALL(FIND({0,1,2,3,4,5,6,7,8,9},RIGHT(C101, LEN(C101)-SUM(LEN(C106:H106)))&amp;"0123456789"),1)-1)</f>
        <v>Ni</v>
      </c>
      <c r="J106" s="2" t="str">
        <f t="array" ref="J106">LEFT(RIGHT(C101, LEN(C101)-SUM(LEN(C106:I106))),SMALL(FIND({0,1,2,3,4,5,6,7,8,9},RIGHT(C101, LEN(C101)-SUM(LEN(C106:I106)))&amp;"0123456789"),1)+1)</f>
        <v>03</v>
      </c>
      <c r="K106" s="2" t="str">
        <f t="array" ref="K106">LEFT(RIGHT(C101, LEN(C101)-SUM(LEN(C106:J106))),SMALL(FIND({0,1,2,3,4,5,6,7,8,9},RIGHT(C101, LEN(C101)-SUM(LEN(C106:J106)))&amp;"0123456789"),1)-1)</f>
        <v/>
      </c>
      <c r="L106" s="2" t="str">
        <f t="array" ref="L106">LEFT(RIGHT(C101, LEN(C101)-SUM(LEN(C106:K106))),SMALL(FIND({0,1,2,3,4,5,6,7,8,9},RIGHT(C101, LEN(C101)-SUM(LEN(C106:K106)))&amp;"0123456789"),1)+1)</f>
        <v>0</v>
      </c>
    </row>
    <row r="108" spans="1:12" x14ac:dyDescent="0.25"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20</v>
      </c>
      <c r="K108" s="1" t="s">
        <v>18</v>
      </c>
    </row>
    <row r="109" spans="1:12" x14ac:dyDescent="0.25">
      <c r="C109" s="2" t="str">
        <f>C106</f>
        <v>Fe</v>
      </c>
      <c r="D109" s="2" t="str">
        <f>D106</f>
        <v>24</v>
      </c>
      <c r="F109" s="2">
        <f ca="1">IF(C110="","",IF(ISERROR(VLOOKUP(C109&amp;C110,INDIRECT(C103):INDIRECT(C104),2,FALSE)*(4*(D109/100)*(D110/100))),VLOOKUP(C110&amp;C109,INDIRECT(C103):INDIRECT(C104),2,FALSE)*(4*(D109/100)*(D110/100)),VLOOKUP(C109&amp;C110,INDIRECT(C103):INDIRECT(C104),2,FALSE)*(4*(D109/100)*(D110/100))))</f>
        <v>-0.23039999999999999</v>
      </c>
      <c r="G109" s="2">
        <f ca="1">IF(C111="","",IF(ISERROR(VLOOKUP(C109&amp;C111,INDIRECT(C103):INDIRECT(C104),2,FALSE)*(4*(D109/100)*(D111/100))),VLOOKUP(C111&amp;C109,INDIRECT(C103):INDIRECT(C104),2,FALSE)*(4*(D109/100)*(D111/100)),VLOOKUP(C109&amp;C111,INDIRECT(C103):INDIRECT(C104),2,FALSE)*(4*(D109/100)*(D111/100))))</f>
        <v>-0.23039999999999999</v>
      </c>
      <c r="H109" s="2">
        <f ca="1">IF(C112="","",IF(ISERROR(VLOOKUP(C109&amp;C112,INDIRECT(C103):INDIRECT(C104),2,FALSE)*(4*(D109/100)*(D112/100))),VLOOKUP(C112&amp;C109,INDIRECT(C103):INDIRECT(C104),2,FALSE)*(4*(D109/100)*(D112/100)),VLOOKUP(C109&amp;C112,INDIRECT(C103):INDIRECT(C104),2,FALSE)*(4*(D109/100)*(D112/100))))</f>
        <v>-5.7599999999999998E-2</v>
      </c>
      <c r="I109" s="2" t="str">
        <f ca="1">IF(C113="","",IF(ISERROR(VLOOKUP(C109&amp;C113,INDIRECT(C103):INDIRECT(C104),2,FALSE)*(4*(D109/100)*(D113/100))),VLOOKUP(C113&amp;C109,INDIRECT(C103):INDIRECT(C104),2,FALSE)*(4*(D109/100)*(D113/100)),VLOOKUP(C109&amp;C113,INDIRECT(C103):INDIRECT(C104),2,FALSE)*(4*(D109/100)*(D113/100))))</f>
        <v/>
      </c>
      <c r="J109" s="2" t="str">
        <f ca="1">IF($C$1="","",IF(ISERROR(VLOOKUP(C109&amp;$C$1,INDIRECT(#REF!):INDIRECT(#REF!),2,FALSE)*(4*(D109/100)*($D$1/100))),VLOOKUP($C$1&amp;C109,INDIRECT(#REF!):INDIRECT(#REF!),2,FALSE)*(4*(D109/100)*($D$1/100)),VLOOKUP(C109&amp;$C$1,INDIRECT(#REF!):INDIRECT(#REF!),2,FALSE)*(4*(D109/100)*($D$1/100))))</f>
        <v/>
      </c>
      <c r="K109" s="2">
        <f ca="1">SUM(E109:J109)</f>
        <v>-0.51839999999999997</v>
      </c>
    </row>
    <row r="110" spans="1:12" x14ac:dyDescent="0.25">
      <c r="C110" s="2" t="str">
        <f>E106</f>
        <v>Co</v>
      </c>
      <c r="D110" s="2" t="str">
        <f>F106</f>
        <v>24</v>
      </c>
      <c r="G110" s="2">
        <f ca="1">IF(C111="","",IF(ISERROR(VLOOKUP(C110&amp;C111,INDIRECT(C103):INDIRECT(C104),2,FALSE)*(4*(D110/100)*(D111/100))),VLOOKUP(C111&amp;C110,INDIRECT(C103):INDIRECT(C104),2,FALSE)*(4*(D110/100)*(D111/100)),VLOOKUP(C110&amp;C111,INDIRECT(C103):INDIRECT(C104),2,FALSE)*(4*(D110/100)*(D111/100))))</f>
        <v>-0.92159999999999997</v>
      </c>
      <c r="H110" s="2">
        <f ca="1">IF(C112="","",IF(ISERROR(VLOOKUP(C110&amp;C112,INDIRECT(C103):INDIRECT(C104),2,FALSE)*(4*(D110/100)*(D112/100))),VLOOKUP(C112&amp;C110,INDIRECT(C103):INDIRECT(C104),2,FALSE)*(4*(D110/100)*(D112/100)),VLOOKUP(C110&amp;C112,INDIRECT(C103):INDIRECT(C104),2,FALSE)*(4*(D110/100)*(D112/100))))</f>
        <v>0</v>
      </c>
      <c r="I110" s="2" t="str">
        <f ca="1">IF(C113="","",IF(ISERROR(VLOOKUP(C110&amp;C113,INDIRECT(C103):INDIRECT(C104),2,FALSE)*(4*(D110/100)*(D113/100))),VLOOKUP(C113&amp;C110,INDIRECT(C103):INDIRECT(C104),2,FALSE)*(4*(D110/100)*(D113/100)),VLOOKUP(C110&amp;C113,INDIRECT(C103):INDIRECT(C104),2,FALSE)*(4*(D110/100)*(D113/100))))</f>
        <v/>
      </c>
      <c r="J110" s="2" t="str">
        <f ca="1">IF($C$1="","",IF(ISERROR(VLOOKUP(C110&amp;$C$1,INDIRECT(#REF!):INDIRECT(#REF!),2,FALSE)*(4*(D110/100)*($D$1/100))),VLOOKUP($C$1&amp;C110,INDIRECT(#REF!):INDIRECT(#REF!),2,FALSE)*(4*(D110/100)*($D$1/100)),VLOOKUP(C110&amp;$C$1,INDIRECT(#REF!):INDIRECT(#REF!),2,FALSE)*(4*(D110/100)*($D$1/100))))</f>
        <v/>
      </c>
      <c r="K110" s="2">
        <f ca="1">SUM(E110:J110)</f>
        <v>-0.92159999999999997</v>
      </c>
    </row>
    <row r="111" spans="1:12" x14ac:dyDescent="0.25">
      <c r="C111" s="2" t="str">
        <f>G106</f>
        <v>Cr</v>
      </c>
      <c r="D111" s="2" t="str">
        <f>H106</f>
        <v>24</v>
      </c>
      <c r="H111" s="2">
        <f ca="1">IF(C112="","",LOOKUP(C111&amp;C112,INDIRECT(C103):INDIRECT(C104)))*(4*(D111/100)*(D112/100))</f>
        <v>-0.2016</v>
      </c>
      <c r="I111" s="2" t="str">
        <f ca="1">IF(C113="","",LOOKUP(C111&amp;C113,INDIRECT(C103):INDIRECT(C104))*(4*(D111/100)*(D113/100)))</f>
        <v/>
      </c>
      <c r="J111" s="2" t="str">
        <f ca="1">IF($C$1="","",IF(ISERROR(VLOOKUP(C111&amp;$C$1,INDIRECT(#REF!):INDIRECT(#REF!),2,FALSE)*(4*(D111/100)*($D$1/100))),VLOOKUP($C$1&amp;C111,INDIRECT(#REF!):INDIRECT(#REF!),2,FALSE)*(4*(D111/100)*($D$1/100)),VLOOKUP(C111&amp;$C$1,INDIRECT(#REF!):INDIRECT(#REF!),2,FALSE)*(4*(D111/100)*($D$1/100))))</f>
        <v/>
      </c>
      <c r="K111" s="2">
        <f ca="1">SUM(E111:J111)</f>
        <v>-0.2016</v>
      </c>
    </row>
    <row r="112" spans="1:12" x14ac:dyDescent="0.25">
      <c r="C112" s="2" t="str">
        <f>I106</f>
        <v>Ni</v>
      </c>
      <c r="D112" s="2" t="str">
        <f>J106</f>
        <v>03</v>
      </c>
      <c r="I112" s="2" t="str">
        <f ca="1">IF(C113="","",LOOKUP(C112&amp;C113,INDIRECT(C103):INDIRECT(C104))*(4*(D112/100)*(D113/100)))</f>
        <v/>
      </c>
      <c r="J112" s="2" t="str">
        <f ca="1">IF($C$1="","",IF(ISERROR(VLOOKUP(C112&amp;$C$1,INDIRECT(#REF!):INDIRECT(#REF!),2,FALSE)*(4*(D112/100)*($D$1/100))),VLOOKUP($C$1&amp;C112,INDIRECT(#REF!):INDIRECT(#REF!),2,FALSE)*(4*(D112/100)*($D$1/100)),VLOOKUP(C112&amp;$C$1,INDIRECT(#REF!):INDIRECT(#REF!),2,FALSE)*(4*(D112/100)*($D$1/100))))</f>
        <v/>
      </c>
      <c r="K112" s="2">
        <f ca="1">SUM(E112:J112)</f>
        <v>0</v>
      </c>
    </row>
    <row r="113" spans="1:12" x14ac:dyDescent="0.25">
      <c r="C113" s="2" t="str">
        <f t="shared" ref="C113" si="14">K106</f>
        <v/>
      </c>
      <c r="D113" s="2" t="str">
        <f>IF(L106="","",L106)</f>
        <v>0</v>
      </c>
      <c r="J113" s="2" t="str">
        <f ca="1">IF($C$1="","",IF(ISERROR(VLOOKUP(C113&amp;$C$1,INDIRECT(#REF!):INDIRECT(#REF!),2,FALSE)*(4*(D113/100)*($D$1/100))),VLOOKUP($C$1&amp;C113,INDIRECT(#REF!):INDIRECT(#REF!),2,FALSE)*(4*(D113/100)*($D$1/100)),VLOOKUP(C113&amp;$C$1,INDIRECT(#REF!):INDIRECT(#REF!),2,FALSE)*(4*(D113/100)*($D$1/100))))</f>
        <v/>
      </c>
      <c r="K113" s="2">
        <f t="shared" ref="K113:K114" ca="1" si="15">SUM(E113:J113)</f>
        <v>0</v>
      </c>
    </row>
    <row r="114" spans="1:12" x14ac:dyDescent="0.25">
      <c r="C114" s="2">
        <f>M106</f>
        <v>0</v>
      </c>
      <c r="D114" s="2" t="str">
        <f>IF(N106="","",N106)</f>
        <v/>
      </c>
      <c r="K114" s="2">
        <f t="shared" si="15"/>
        <v>0</v>
      </c>
    </row>
    <row r="115" spans="1:12" x14ac:dyDescent="0.25">
      <c r="D115" s="2" t="str">
        <f>"Enthalphy of mixing for "&amp;C101&amp;" is"</f>
        <v>Enthalphy of mixing for Fe24Co24Cr24Ni030 is</v>
      </c>
      <c r="K115" s="7">
        <f ca="1">(SUM(K109:K113))</f>
        <v>-1.6415999999999999</v>
      </c>
    </row>
    <row r="116" spans="1:12" x14ac:dyDescent="0.25">
      <c r="A116" s="7">
        <v>27</v>
      </c>
    </row>
    <row r="117" spans="1:12" x14ac:dyDescent="0.25">
      <c r="A117" s="7">
        <f>B11</f>
        <v>1.5</v>
      </c>
      <c r="B117" s="2" t="s">
        <v>0</v>
      </c>
      <c r="C117" s="2" t="str">
        <f>F11</f>
        <v>Fe22Co22Cr22Ni034</v>
      </c>
      <c r="E117" s="5" t="s">
        <v>2</v>
      </c>
      <c r="F117" s="5">
        <f>IF(D122+F122+H122+J122+L122+N122&gt;98,"Pass",D122+F122+H122+J122+L122+N122)</f>
        <v>73</v>
      </c>
    </row>
    <row r="119" spans="1:12" x14ac:dyDescent="0.25">
      <c r="B119" s="2" t="s">
        <v>3</v>
      </c>
      <c r="C119" s="4" t="s">
        <v>4</v>
      </c>
    </row>
    <row r="120" spans="1:12" x14ac:dyDescent="0.25">
      <c r="C120" s="4" t="str">
        <f>C104</f>
        <v>Database!d152</v>
      </c>
    </row>
    <row r="121" spans="1:12" x14ac:dyDescent="0.25">
      <c r="C121" s="6"/>
    </row>
    <row r="122" spans="1:12" x14ac:dyDescent="0.25">
      <c r="C122" s="2" t="str">
        <f>LEFT(C117,SMALL(FIND({0,1,2,3,4,5,6,7,8,9},C117&amp;"0123456789"),1)-1)</f>
        <v>Fe</v>
      </c>
      <c r="D122" s="2" t="str">
        <f>LEFT(RIGHT(C117, LEN(C117)-LEN(C122)),SMALL(FIND({0,1,2,3,4,5,6,7,8,9},RIGHT(C117, LEN(C117)-LEN(RIGHT(C117, LEN(C117)-LEN(C122))))&amp;"0123456789"),1)+1)</f>
        <v>22</v>
      </c>
      <c r="E122" s="2" t="str">
        <f t="array" ref="E122">LEFT(RIGHT(C117, LEN(C117)-SUM(LEN(C122:D122))),SMALL(FIND({0,1,2,3,4,5,6,7,8,9},RIGHT(C117, LEN(C117)-SUM(LEN(C122:D122)))&amp;"0123456789"),1)-1)</f>
        <v>Co</v>
      </c>
      <c r="F122" s="2" t="str">
        <f t="array" ref="F122">LEFT(RIGHT(C117, LEN(C117)-SUM(LEN(C122:E122))),SMALL(FIND({0,1,2,3,4,5,6,7,8,9},RIGHT(C117, LEN(C117)-SUM(LEN(C122:E122)))&amp;"0123456789"),1)+1)</f>
        <v>22</v>
      </c>
      <c r="G122" s="2" t="str">
        <f t="array" ref="G122">LEFT(RIGHT(C117, LEN(C117)-SUM(LEN(C122:F122))),SMALL(FIND({0,1,2,3,4,5,6,7,8,9},RIGHT(C117, LEN(C117)-SUM(LEN(C122:F122)))&amp;"0123456789"),1)-1)</f>
        <v>Cr</v>
      </c>
      <c r="H122" s="2" t="str">
        <f t="array" ref="H122">LEFT(RIGHT(C117, LEN(C117)-SUM(LEN(C122:G122))),SMALL(FIND({0,1,2,3,4,5,6,7,8,9},RIGHT(C117, LEN(C117)-SUM(LEN(C122:G122)))&amp;"0123456789"),1)+1)</f>
        <v>22</v>
      </c>
      <c r="I122" s="2" t="str">
        <f t="array" ref="I122">LEFT(RIGHT(C117, LEN(C117)-SUM(LEN(C122:H122))),SMALL(FIND({0,1,2,3,4,5,6,7,8,9},RIGHT(C117, LEN(C117)-SUM(LEN(C122:H122)))&amp;"0123456789"),1)-1)</f>
        <v>Ni</v>
      </c>
      <c r="J122" s="2" t="str">
        <f t="array" ref="J122">LEFT(RIGHT(C117, LEN(C117)-SUM(LEN(C122:I122))),SMALL(FIND({0,1,2,3,4,5,6,7,8,9},RIGHT(C117, LEN(C117)-SUM(LEN(C122:I122)))&amp;"0123456789"),1)+1)</f>
        <v>03</v>
      </c>
      <c r="K122" s="2" t="str">
        <f t="array" ref="K122">LEFT(RIGHT(C117, LEN(C117)-SUM(LEN(C122:J122))),SMALL(FIND({0,1,2,3,4,5,6,7,8,9},RIGHT(C117, LEN(C117)-SUM(LEN(C122:J122)))&amp;"0123456789"),1)-1)</f>
        <v/>
      </c>
      <c r="L122" s="2" t="str">
        <f t="array" ref="L122">LEFT(RIGHT(C117, LEN(C117)-SUM(LEN(C122:K122))),SMALL(FIND({0,1,2,3,4,5,6,7,8,9},RIGHT(C117, LEN(C117)-SUM(LEN(C122:K122)))&amp;"0123456789"),1)+1)</f>
        <v>4</v>
      </c>
    </row>
    <row r="124" spans="1:12" x14ac:dyDescent="0.25"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20</v>
      </c>
      <c r="K124" s="1" t="s">
        <v>18</v>
      </c>
    </row>
    <row r="125" spans="1:12" x14ac:dyDescent="0.25">
      <c r="C125" s="2" t="str">
        <f>C122</f>
        <v>Fe</v>
      </c>
      <c r="D125" s="2" t="str">
        <f>D122</f>
        <v>22</v>
      </c>
      <c r="F125" s="2">
        <f ca="1">IF(C126="","",IF(ISERROR(VLOOKUP(C125&amp;C126,INDIRECT(C119):INDIRECT(C120),2,FALSE)*(4*(D125/100)*(D126/100))),VLOOKUP(C126&amp;C125,INDIRECT(C119):INDIRECT(C120),2,FALSE)*(4*(D125/100)*(D126/100)),VLOOKUP(C125&amp;C126,INDIRECT(C119):INDIRECT(C120),2,FALSE)*(4*(D125/100)*(D126/100))))</f>
        <v>-0.19359999999999999</v>
      </c>
      <c r="G125" s="2">
        <f ca="1">IF(C127="","",IF(ISERROR(VLOOKUP(C125&amp;C127,INDIRECT(C119):INDIRECT(C120),2,FALSE)*(4*(D125/100)*(D127/100))),VLOOKUP(C127&amp;C125,INDIRECT(C119):INDIRECT(C120),2,FALSE)*(4*(D125/100)*(D127/100)),VLOOKUP(C125&amp;C127,INDIRECT(C119):INDIRECT(C120),2,FALSE)*(4*(D125/100)*(D127/100))))</f>
        <v>-0.19359999999999999</v>
      </c>
      <c r="H125" s="2">
        <f ca="1">IF(C128="","",IF(ISERROR(VLOOKUP(C125&amp;C128,INDIRECT(C119):INDIRECT(C120),2,FALSE)*(4*(D125/100)*(D128/100))),VLOOKUP(C128&amp;C125,INDIRECT(C119):INDIRECT(C120),2,FALSE)*(4*(D125/100)*(D128/100)),VLOOKUP(C125&amp;C128,INDIRECT(C119):INDIRECT(C120),2,FALSE)*(4*(D125/100)*(D128/100))))</f>
        <v>-5.28E-2</v>
      </c>
      <c r="I125" s="2" t="str">
        <f ca="1">IF(C129="","",IF(ISERROR(VLOOKUP(C125&amp;C129,INDIRECT(C119):INDIRECT(C120),2,FALSE)*(4*(D125/100)*(D129/100))),VLOOKUP(C129&amp;C125,INDIRECT(C119):INDIRECT(C120),2,FALSE)*(4*(D125/100)*(D129/100)),VLOOKUP(C125&amp;C129,INDIRECT(C119):INDIRECT(C120),2,FALSE)*(4*(D125/100)*(D129/100))))</f>
        <v/>
      </c>
      <c r="J125" s="2" t="str">
        <f ca="1">IF($C$1="","",IF(ISERROR(VLOOKUP(C125&amp;$C$1,INDIRECT(#REF!):INDIRECT(#REF!),2,FALSE)*(4*(D125/100)*($D$1/100))),VLOOKUP($C$1&amp;C125,INDIRECT(#REF!):INDIRECT(#REF!),2,FALSE)*(4*(D125/100)*($D$1/100)),VLOOKUP(C125&amp;$C$1,INDIRECT(#REF!):INDIRECT(#REF!),2,FALSE)*(4*(D125/100)*($D$1/100))))</f>
        <v/>
      </c>
      <c r="K125" s="2">
        <f ca="1">SUM(E125:J125)</f>
        <v>-0.44</v>
      </c>
    </row>
    <row r="126" spans="1:12" x14ac:dyDescent="0.25">
      <c r="C126" s="2" t="str">
        <f>E122</f>
        <v>Co</v>
      </c>
      <c r="D126" s="2" t="str">
        <f>F122</f>
        <v>22</v>
      </c>
      <c r="G126" s="2">
        <f ca="1">IF(C127="","",IF(ISERROR(VLOOKUP(C126&amp;C127,INDIRECT(C119):INDIRECT(C120),2,FALSE)*(4*(D126/100)*(D127/100))),VLOOKUP(C127&amp;C126,INDIRECT(C119):INDIRECT(C120),2,FALSE)*(4*(D126/100)*(D127/100)),VLOOKUP(C126&amp;C127,INDIRECT(C119):INDIRECT(C120),2,FALSE)*(4*(D126/100)*(D127/100))))</f>
        <v>-0.77439999999999998</v>
      </c>
      <c r="H126" s="2">
        <f ca="1">IF(C128="","",IF(ISERROR(VLOOKUP(C126&amp;C128,INDIRECT(C119):INDIRECT(C120),2,FALSE)*(4*(D126/100)*(D128/100))),VLOOKUP(C128&amp;C126,INDIRECT(C119):INDIRECT(C120),2,FALSE)*(4*(D126/100)*(D128/100)),VLOOKUP(C126&amp;C128,INDIRECT(C119):INDIRECT(C120),2,FALSE)*(4*(D126/100)*(D128/100))))</f>
        <v>0</v>
      </c>
      <c r="I126" s="2" t="str">
        <f ca="1">IF(C129="","",IF(ISERROR(VLOOKUP(C126&amp;C129,INDIRECT(C119):INDIRECT(C120),2,FALSE)*(4*(D126/100)*(D129/100))),VLOOKUP(C129&amp;C126,INDIRECT(C119):INDIRECT(C120),2,FALSE)*(4*(D126/100)*(D129/100)),VLOOKUP(C126&amp;C129,INDIRECT(C119):INDIRECT(C120),2,FALSE)*(4*(D126/100)*(D129/100))))</f>
        <v/>
      </c>
      <c r="J126" s="2" t="str">
        <f ca="1">IF($C$1="","",IF(ISERROR(VLOOKUP(C126&amp;$C$1,INDIRECT(#REF!):INDIRECT(#REF!),2,FALSE)*(4*(D126/100)*($D$1/100))),VLOOKUP($C$1&amp;C126,INDIRECT(#REF!):INDIRECT(#REF!),2,FALSE)*(4*(D126/100)*($D$1/100)),VLOOKUP(C126&amp;$C$1,INDIRECT(#REF!):INDIRECT(#REF!),2,FALSE)*(4*(D126/100)*($D$1/100))))</f>
        <v/>
      </c>
      <c r="K126" s="2">
        <f ca="1">SUM(E126:J126)</f>
        <v>-0.77439999999999998</v>
      </c>
    </row>
    <row r="127" spans="1:12" x14ac:dyDescent="0.25">
      <c r="C127" s="2" t="str">
        <f>G122</f>
        <v>Cr</v>
      </c>
      <c r="D127" s="2" t="str">
        <f>H122</f>
        <v>22</v>
      </c>
      <c r="H127" s="2">
        <f ca="1">IF(C128="","",LOOKUP(C127&amp;C128,INDIRECT(C119):INDIRECT(C120)))*(4*(D127/100)*(D128/100))</f>
        <v>-0.18479999999999999</v>
      </c>
      <c r="I127" s="2" t="str">
        <f ca="1">IF(C129="","",LOOKUP(C127&amp;C129,INDIRECT(C119):INDIRECT(C120))*(4*(D127/100)*(D129/100)))</f>
        <v/>
      </c>
      <c r="J127" s="2" t="str">
        <f ca="1">IF($C$1="","",IF(ISERROR(VLOOKUP(C127&amp;$C$1,INDIRECT(#REF!):INDIRECT(#REF!),2,FALSE)*(4*(D127/100)*($D$1/100))),VLOOKUP($C$1&amp;C127,INDIRECT(#REF!):INDIRECT(#REF!),2,FALSE)*(4*(D127/100)*($D$1/100)),VLOOKUP(C127&amp;$C$1,INDIRECT(#REF!):INDIRECT(#REF!),2,FALSE)*(4*(D127/100)*($D$1/100))))</f>
        <v/>
      </c>
      <c r="K127" s="2">
        <f ca="1">SUM(E127:J127)</f>
        <v>-0.18479999999999999</v>
      </c>
    </row>
    <row r="128" spans="1:12" x14ac:dyDescent="0.25">
      <c r="C128" s="2" t="str">
        <f>I122</f>
        <v>Ni</v>
      </c>
      <c r="D128" s="2" t="str">
        <f>J122</f>
        <v>03</v>
      </c>
      <c r="I128" s="2" t="str">
        <f ca="1">IF(C129="","",LOOKUP(C128&amp;C129,INDIRECT(C119):INDIRECT(C120))*(4*(D128/100)*(D129/100)))</f>
        <v/>
      </c>
      <c r="J128" s="2" t="str">
        <f ca="1">IF($C$1="","",IF(ISERROR(VLOOKUP(C128&amp;$C$1,INDIRECT(#REF!):INDIRECT(#REF!),2,FALSE)*(4*(D128/100)*($D$1/100))),VLOOKUP($C$1&amp;C128,INDIRECT(#REF!):INDIRECT(#REF!),2,FALSE)*(4*(D128/100)*($D$1/100)),VLOOKUP(C128&amp;$C$1,INDIRECT(#REF!):INDIRECT(#REF!),2,FALSE)*(4*(D128/100)*($D$1/100))))</f>
        <v/>
      </c>
      <c r="K128" s="2">
        <f ca="1">SUM(E128:J128)</f>
        <v>0</v>
      </c>
    </row>
    <row r="129" spans="1:12" x14ac:dyDescent="0.25">
      <c r="C129" s="2" t="str">
        <f t="shared" ref="C129" si="16">K122</f>
        <v/>
      </c>
      <c r="D129" s="2" t="str">
        <f>IF(L122="","",L122)</f>
        <v>4</v>
      </c>
      <c r="J129" s="2" t="str">
        <f ca="1">IF($C$1="","",IF(ISERROR(VLOOKUP(C129&amp;$C$1,INDIRECT(#REF!):INDIRECT(#REF!),2,FALSE)*(4*(D129/100)*($D$1/100))),VLOOKUP($C$1&amp;C129,INDIRECT(#REF!):INDIRECT(#REF!),2,FALSE)*(4*(D129/100)*($D$1/100)),VLOOKUP(C129&amp;$C$1,INDIRECT(#REF!):INDIRECT(#REF!),2,FALSE)*(4*(D129/100)*($D$1/100))))</f>
        <v/>
      </c>
      <c r="K129" s="2">
        <f t="shared" ref="K129:K130" ca="1" si="17">SUM(E129:J129)</f>
        <v>0</v>
      </c>
    </row>
    <row r="130" spans="1:12" x14ac:dyDescent="0.25">
      <c r="C130" s="2">
        <f>M122</f>
        <v>0</v>
      </c>
      <c r="D130" s="2" t="str">
        <f>IF(N122="","",N122)</f>
        <v/>
      </c>
      <c r="K130" s="2">
        <f t="shared" si="17"/>
        <v>0</v>
      </c>
    </row>
    <row r="131" spans="1:12" x14ac:dyDescent="0.25">
      <c r="D131" s="2" t="str">
        <f>"Enthalphy of mixing for "&amp;C117&amp;" is"</f>
        <v>Enthalphy of mixing for Fe22Co22Cr22Ni034 is</v>
      </c>
      <c r="K131" s="7">
        <f ca="1">(SUM(K125:K129))</f>
        <v>-1.3992</v>
      </c>
    </row>
    <row r="132" spans="1:12" x14ac:dyDescent="0.25">
      <c r="A132" s="7">
        <v>28</v>
      </c>
    </row>
    <row r="133" spans="1:12" x14ac:dyDescent="0.25">
      <c r="A133" s="7">
        <f>B12</f>
        <v>1.75</v>
      </c>
      <c r="B133" s="2" t="s">
        <v>0</v>
      </c>
      <c r="C133" s="2" t="str">
        <f>F12</f>
        <v>Fe21Co21Cr21Ni037</v>
      </c>
      <c r="E133" s="5" t="s">
        <v>2</v>
      </c>
      <c r="F133" s="5">
        <f>IF(D138+F138+H138+J138+L138+N138&gt;98,"Pass",D138+F138+H138+J138+L138+N138)</f>
        <v>73</v>
      </c>
    </row>
    <row r="135" spans="1:12" x14ac:dyDescent="0.25">
      <c r="B135" s="2" t="s">
        <v>3</v>
      </c>
      <c r="C135" s="4" t="s">
        <v>4</v>
      </c>
    </row>
    <row r="136" spans="1:12" x14ac:dyDescent="0.25">
      <c r="C136" s="4" t="str">
        <f>C120</f>
        <v>Database!d152</v>
      </c>
    </row>
    <row r="137" spans="1:12" x14ac:dyDescent="0.25">
      <c r="C137" s="6"/>
    </row>
    <row r="138" spans="1:12" x14ac:dyDescent="0.25">
      <c r="C138" s="2" t="str">
        <f>LEFT(C133,SMALL(FIND({0,1,2,3,4,5,6,7,8,9},C133&amp;"0123456789"),1)-1)</f>
        <v>Fe</v>
      </c>
      <c r="D138" s="2" t="str">
        <f>LEFT(RIGHT(C133, LEN(C133)-LEN(C138)),SMALL(FIND({0,1,2,3,4,5,6,7,8,9},RIGHT(C133, LEN(C133)-LEN(RIGHT(C133, LEN(C133)-LEN(C138))))&amp;"0123456789"),1)+1)</f>
        <v>21</v>
      </c>
      <c r="E138" s="2" t="str">
        <f t="array" ref="E138">LEFT(RIGHT(C133, LEN(C133)-SUM(LEN(C138:D138))),SMALL(FIND({0,1,2,3,4,5,6,7,8,9},RIGHT(C133, LEN(C133)-SUM(LEN(C138:D138)))&amp;"0123456789"),1)-1)</f>
        <v>Co</v>
      </c>
      <c r="F138" s="2" t="str">
        <f t="array" ref="F138">LEFT(RIGHT(C133, LEN(C133)-SUM(LEN(C138:E138))),SMALL(FIND({0,1,2,3,4,5,6,7,8,9},RIGHT(C133, LEN(C133)-SUM(LEN(C138:E138)))&amp;"0123456789"),1)+1)</f>
        <v>21</v>
      </c>
      <c r="G138" s="2" t="str">
        <f t="array" ref="G138">LEFT(RIGHT(C133, LEN(C133)-SUM(LEN(C138:F138))),SMALL(FIND({0,1,2,3,4,5,6,7,8,9},RIGHT(C133, LEN(C133)-SUM(LEN(C138:F138)))&amp;"0123456789"),1)-1)</f>
        <v>Cr</v>
      </c>
      <c r="H138" s="2" t="str">
        <f t="array" ref="H138">LEFT(RIGHT(C133, LEN(C133)-SUM(LEN(C138:G138))),SMALL(FIND({0,1,2,3,4,5,6,7,8,9},RIGHT(C133, LEN(C133)-SUM(LEN(C138:G138)))&amp;"0123456789"),1)+1)</f>
        <v>21</v>
      </c>
      <c r="I138" s="2" t="str">
        <f t="array" ref="I138">LEFT(RIGHT(C133, LEN(C133)-SUM(LEN(C138:H138))),SMALL(FIND({0,1,2,3,4,5,6,7,8,9},RIGHT(C133, LEN(C133)-SUM(LEN(C138:H138)))&amp;"0123456789"),1)-1)</f>
        <v>Ni</v>
      </c>
      <c r="J138" s="2" t="str">
        <f t="array" ref="J138">LEFT(RIGHT(C133, LEN(C133)-SUM(LEN(C138:I138))),SMALL(FIND({0,1,2,3,4,5,6,7,8,9},RIGHT(C133, LEN(C133)-SUM(LEN(C138:I138)))&amp;"0123456789"),1)+1)</f>
        <v>03</v>
      </c>
      <c r="K138" s="2" t="str">
        <f t="array" ref="K138">LEFT(RIGHT(C133, LEN(C133)-SUM(LEN(C138:J138))),SMALL(FIND({0,1,2,3,4,5,6,7,8,9},RIGHT(C133, LEN(C133)-SUM(LEN(C138:J138)))&amp;"0123456789"),1)-1)</f>
        <v/>
      </c>
      <c r="L138" s="2" t="str">
        <f t="array" ref="L138">LEFT(RIGHT(C133, LEN(C133)-SUM(LEN(C138:K138))),SMALL(FIND({0,1,2,3,4,5,6,7,8,9},RIGHT(C133, LEN(C133)-SUM(LEN(C138:K138)))&amp;"0123456789"),1)+1)</f>
        <v>7</v>
      </c>
    </row>
    <row r="140" spans="1:12" x14ac:dyDescent="0.25"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20</v>
      </c>
      <c r="K140" s="1" t="s">
        <v>18</v>
      </c>
    </row>
    <row r="141" spans="1:12" x14ac:dyDescent="0.25">
      <c r="C141" s="2" t="str">
        <f>C138</f>
        <v>Fe</v>
      </c>
      <c r="D141" s="2" t="str">
        <f>D138</f>
        <v>21</v>
      </c>
      <c r="F141" s="2">
        <f ca="1">IF(C142="","",IF(ISERROR(VLOOKUP(C141&amp;C142,INDIRECT(C135):INDIRECT(C136),2,FALSE)*(4*(D141/100)*(D142/100))),VLOOKUP(C142&amp;C141,INDIRECT(C135):INDIRECT(C136),2,FALSE)*(4*(D141/100)*(D142/100)),VLOOKUP(C141&amp;C142,INDIRECT(C135):INDIRECT(C136),2,FALSE)*(4*(D141/100)*(D142/100))))</f>
        <v>-0.17639999999999997</v>
      </c>
      <c r="G141" s="2">
        <f ca="1">IF(C143="","",IF(ISERROR(VLOOKUP(C141&amp;C143,INDIRECT(C135):INDIRECT(C136),2,FALSE)*(4*(D141/100)*(D143/100))),VLOOKUP(C143&amp;C141,INDIRECT(C135):INDIRECT(C136),2,FALSE)*(4*(D141/100)*(D143/100)),VLOOKUP(C141&amp;C143,INDIRECT(C135):INDIRECT(C136),2,FALSE)*(4*(D141/100)*(D143/100))))</f>
        <v>-0.17639999999999997</v>
      </c>
      <c r="H141" s="2">
        <f ca="1">IF(C144="","",IF(ISERROR(VLOOKUP(C141&amp;C144,INDIRECT(C135):INDIRECT(C136),2,FALSE)*(4*(D141/100)*(D144/100))),VLOOKUP(C144&amp;C141,INDIRECT(C135):INDIRECT(C136),2,FALSE)*(4*(D141/100)*(D144/100)),VLOOKUP(C141&amp;C144,INDIRECT(C135):INDIRECT(C136),2,FALSE)*(4*(D141/100)*(D144/100))))</f>
        <v>-5.0399999999999993E-2</v>
      </c>
      <c r="I141" s="2" t="str">
        <f ca="1">IF(C145="","",IF(ISERROR(VLOOKUP(C141&amp;C145,INDIRECT(C135):INDIRECT(C136),2,FALSE)*(4*(D141/100)*(D145/100))),VLOOKUP(C145&amp;C141,INDIRECT(C135):INDIRECT(C136),2,FALSE)*(4*(D141/100)*(D145/100)),VLOOKUP(C141&amp;C145,INDIRECT(C135):INDIRECT(C136),2,FALSE)*(4*(D141/100)*(D145/100))))</f>
        <v/>
      </c>
      <c r="J141" s="2" t="str">
        <f ca="1">IF($C$1="","",IF(ISERROR(VLOOKUP(C141&amp;$C$1,INDIRECT(#REF!):INDIRECT(#REF!),2,FALSE)*(4*(D141/100)*($D$1/100))),VLOOKUP($C$1&amp;C141,INDIRECT(#REF!):INDIRECT(#REF!),2,FALSE)*(4*(D141/100)*($D$1/100)),VLOOKUP(C141&amp;$C$1,INDIRECT(#REF!):INDIRECT(#REF!),2,FALSE)*(4*(D141/100)*($D$1/100))))</f>
        <v/>
      </c>
      <c r="K141" s="2">
        <f ca="1">SUM(E141:J141)</f>
        <v>-0.40319999999999995</v>
      </c>
    </row>
    <row r="142" spans="1:12" x14ac:dyDescent="0.25">
      <c r="C142" s="2" t="str">
        <f>E138</f>
        <v>Co</v>
      </c>
      <c r="D142" s="2" t="str">
        <f>F138</f>
        <v>21</v>
      </c>
      <c r="G142" s="2">
        <f ca="1">IF(C143="","",IF(ISERROR(VLOOKUP(C142&amp;C143,INDIRECT(C135):INDIRECT(C136),2,FALSE)*(4*(D142/100)*(D143/100))),VLOOKUP(C143&amp;C142,INDIRECT(C135):INDIRECT(C136),2,FALSE)*(4*(D142/100)*(D143/100)),VLOOKUP(C142&amp;C143,INDIRECT(C135):INDIRECT(C136),2,FALSE)*(4*(D142/100)*(D143/100))))</f>
        <v>-0.70559999999999989</v>
      </c>
      <c r="H142" s="2">
        <f ca="1">IF(C144="","",IF(ISERROR(VLOOKUP(C142&amp;C144,INDIRECT(C135):INDIRECT(C136),2,FALSE)*(4*(D142/100)*(D144/100))),VLOOKUP(C144&amp;C142,INDIRECT(C135):INDIRECT(C136),2,FALSE)*(4*(D142/100)*(D144/100)),VLOOKUP(C142&amp;C144,INDIRECT(C135):INDIRECT(C136),2,FALSE)*(4*(D142/100)*(D144/100))))</f>
        <v>0</v>
      </c>
      <c r="I142" s="2" t="str">
        <f ca="1">IF(C145="","",IF(ISERROR(VLOOKUP(C142&amp;C145,INDIRECT(C135):INDIRECT(C136),2,FALSE)*(4*(D142/100)*(D145/100))),VLOOKUP(C145&amp;C142,INDIRECT(C135):INDIRECT(C136),2,FALSE)*(4*(D142/100)*(D145/100)),VLOOKUP(C142&amp;C145,INDIRECT(C135):INDIRECT(C136),2,FALSE)*(4*(D142/100)*(D145/100))))</f>
        <v/>
      </c>
      <c r="J142" s="2" t="str">
        <f ca="1">IF($C$1="","",IF(ISERROR(VLOOKUP(C142&amp;$C$1,INDIRECT(#REF!):INDIRECT(#REF!),2,FALSE)*(4*(D142/100)*($D$1/100))),VLOOKUP($C$1&amp;C142,INDIRECT(#REF!):INDIRECT(#REF!),2,FALSE)*(4*(D142/100)*($D$1/100)),VLOOKUP(C142&amp;$C$1,INDIRECT(#REF!):INDIRECT(#REF!),2,FALSE)*(4*(D142/100)*($D$1/100))))</f>
        <v/>
      </c>
      <c r="K142" s="2">
        <f ca="1">SUM(E142:J142)</f>
        <v>-0.70559999999999989</v>
      </c>
    </row>
    <row r="143" spans="1:12" x14ac:dyDescent="0.25">
      <c r="C143" s="2" t="str">
        <f>G138</f>
        <v>Cr</v>
      </c>
      <c r="D143" s="2" t="str">
        <f>H138</f>
        <v>21</v>
      </c>
      <c r="H143" s="2">
        <f ca="1">IF(C144="","",LOOKUP(C143&amp;C144,INDIRECT(C135):INDIRECT(C136)))*(4*(D143/100)*(D144/100))</f>
        <v>-0.17639999999999997</v>
      </c>
      <c r="I143" s="2" t="str">
        <f ca="1">IF(C145="","",LOOKUP(C143&amp;C145,INDIRECT(C135):INDIRECT(C136))*(4*(D143/100)*(D145/100)))</f>
        <v/>
      </c>
      <c r="J143" s="2" t="str">
        <f ca="1">IF($C$1="","",IF(ISERROR(VLOOKUP(C143&amp;$C$1,INDIRECT(#REF!):INDIRECT(#REF!),2,FALSE)*(4*(D143/100)*($D$1/100))),VLOOKUP($C$1&amp;C143,INDIRECT(#REF!):INDIRECT(#REF!),2,FALSE)*(4*(D143/100)*($D$1/100)),VLOOKUP(C143&amp;$C$1,INDIRECT(#REF!):INDIRECT(#REF!),2,FALSE)*(4*(D143/100)*($D$1/100))))</f>
        <v/>
      </c>
      <c r="K143" s="2">
        <f ca="1">SUM(E143:J143)</f>
        <v>-0.17639999999999997</v>
      </c>
    </row>
    <row r="144" spans="1:12" x14ac:dyDescent="0.25">
      <c r="C144" s="2" t="str">
        <f>I138</f>
        <v>Ni</v>
      </c>
      <c r="D144" s="2" t="str">
        <f>J138</f>
        <v>03</v>
      </c>
      <c r="I144" s="2" t="str">
        <f ca="1">IF(C145="","",LOOKUP(C144&amp;C145,INDIRECT(C135):INDIRECT(C136))*(4*(D144/100)*(D145/100)))</f>
        <v/>
      </c>
      <c r="J144" s="2" t="str">
        <f ca="1">IF($C$1="","",IF(ISERROR(VLOOKUP(C144&amp;$C$1,INDIRECT(#REF!):INDIRECT(#REF!),2,FALSE)*(4*(D144/100)*($D$1/100))),VLOOKUP($C$1&amp;C144,INDIRECT(#REF!):INDIRECT(#REF!),2,FALSE)*(4*(D144/100)*($D$1/100)),VLOOKUP(C144&amp;$C$1,INDIRECT(#REF!):INDIRECT(#REF!),2,FALSE)*(4*(D144/100)*($D$1/100))))</f>
        <v/>
      </c>
      <c r="K144" s="2">
        <f ca="1">SUM(E144:J144)</f>
        <v>0</v>
      </c>
    </row>
    <row r="145" spans="1:12" x14ac:dyDescent="0.25">
      <c r="C145" s="2" t="str">
        <f t="shared" ref="C145" si="18">K138</f>
        <v/>
      </c>
      <c r="D145" s="2" t="str">
        <f>IF(L138="","",L138)</f>
        <v>7</v>
      </c>
      <c r="J145" s="2" t="str">
        <f ca="1">IF($C$1="","",IF(ISERROR(VLOOKUP(C145&amp;$C$1,INDIRECT(#REF!):INDIRECT(#REF!),2,FALSE)*(4*(D145/100)*($D$1/100))),VLOOKUP($C$1&amp;C145,INDIRECT(#REF!):INDIRECT(#REF!),2,FALSE)*(4*(D145/100)*($D$1/100)),VLOOKUP(C145&amp;$C$1,INDIRECT(#REF!):INDIRECT(#REF!),2,FALSE)*(4*(D145/100)*($D$1/100))))</f>
        <v/>
      </c>
      <c r="K145" s="2">
        <f t="shared" ref="K145:K146" ca="1" si="19">SUM(E145:J145)</f>
        <v>0</v>
      </c>
    </row>
    <row r="146" spans="1:12" x14ac:dyDescent="0.25">
      <c r="C146" s="2">
        <f>M138</f>
        <v>0</v>
      </c>
      <c r="D146" s="2" t="str">
        <f>IF(N138="","",N138)</f>
        <v/>
      </c>
      <c r="K146" s="2">
        <f t="shared" si="19"/>
        <v>0</v>
      </c>
    </row>
    <row r="147" spans="1:12" x14ac:dyDescent="0.25">
      <c r="D147" s="2" t="str">
        <f>"Enthalphy of mixing for "&amp;C133&amp;" is"</f>
        <v>Enthalphy of mixing for Fe21Co21Cr21Ni037 is</v>
      </c>
      <c r="K147" s="7">
        <f ca="1">(SUM(K141:K145))</f>
        <v>-1.2851999999999997</v>
      </c>
    </row>
    <row r="148" spans="1:12" x14ac:dyDescent="0.25">
      <c r="A148" s="7">
        <v>29</v>
      </c>
    </row>
    <row r="149" spans="1:12" x14ac:dyDescent="0.25">
      <c r="A149" s="7">
        <f>B13</f>
        <v>2</v>
      </c>
      <c r="B149" s="2" t="s">
        <v>0</v>
      </c>
      <c r="C149" s="2" t="str">
        <f>F13</f>
        <v>Fe20Co20Cr20Ni040</v>
      </c>
      <c r="E149" s="5" t="s">
        <v>2</v>
      </c>
      <c r="F149" s="5">
        <f>IF(D154+F154+H154+J154+L154+N154&gt;98,"Pass",D154+F154+H154+J154+L154+N154)</f>
        <v>64</v>
      </c>
    </row>
    <row r="151" spans="1:12" x14ac:dyDescent="0.25">
      <c r="B151" s="2" t="s">
        <v>3</v>
      </c>
      <c r="C151" s="4" t="s">
        <v>4</v>
      </c>
    </row>
    <row r="152" spans="1:12" x14ac:dyDescent="0.25">
      <c r="C152" s="4" t="str">
        <f>C136</f>
        <v>Database!d152</v>
      </c>
    </row>
    <row r="153" spans="1:12" x14ac:dyDescent="0.25">
      <c r="C153" s="6"/>
    </row>
    <row r="154" spans="1:12" x14ac:dyDescent="0.25">
      <c r="C154" s="2" t="str">
        <f>LEFT(C149,SMALL(FIND({0,1,2,3,4,5,6,7,8,9},C149&amp;"0123456789"),1)-1)</f>
        <v>Fe</v>
      </c>
      <c r="D154" s="2" t="str">
        <f>LEFT(RIGHT(C149, LEN(C149)-LEN(C154)),SMALL(FIND({0,1,2,3,4,5,6,7,8,9},RIGHT(C149, LEN(C149)-LEN(RIGHT(C149, LEN(C149)-LEN(C154))))&amp;"0123456789"),1)+1)</f>
        <v>20</v>
      </c>
      <c r="E154" s="2" t="str">
        <f t="array" ref="E154">LEFT(RIGHT(C149, LEN(C149)-SUM(LEN(C154:D154))),SMALL(FIND({0,1,2,3,4,5,6,7,8,9},RIGHT(C149, LEN(C149)-SUM(LEN(C154:D154)))&amp;"0123456789"),1)-1)</f>
        <v>Co</v>
      </c>
      <c r="F154" s="2" t="str">
        <f t="array" ref="F154">LEFT(RIGHT(C149, LEN(C149)-SUM(LEN(C154:E154))),SMALL(FIND({0,1,2,3,4,5,6,7,8,9},RIGHT(C149, LEN(C149)-SUM(LEN(C154:E154)))&amp;"0123456789"),1)+1)</f>
        <v>20</v>
      </c>
      <c r="G154" s="2" t="str">
        <f t="array" ref="G154">LEFT(RIGHT(C149, LEN(C149)-SUM(LEN(C154:F154))),SMALL(FIND({0,1,2,3,4,5,6,7,8,9},RIGHT(C149, LEN(C149)-SUM(LEN(C154:F154)))&amp;"0123456789"),1)-1)</f>
        <v>Cr</v>
      </c>
      <c r="H154" s="2" t="str">
        <f t="array" ref="H154">LEFT(RIGHT(C149, LEN(C149)-SUM(LEN(C154:G154))),SMALL(FIND({0,1,2,3,4,5,6,7,8,9},RIGHT(C149, LEN(C149)-SUM(LEN(C154:G154)))&amp;"0123456789"),1)+1)</f>
        <v>20</v>
      </c>
      <c r="I154" s="2" t="str">
        <f t="array" ref="I154">LEFT(RIGHT(C149, LEN(C149)-SUM(LEN(C154:H154))),SMALL(FIND({0,1,2,3,4,5,6,7,8,9},RIGHT(C149, LEN(C149)-SUM(LEN(C154:H154)))&amp;"0123456789"),1)-1)</f>
        <v>Ni</v>
      </c>
      <c r="J154" s="2" t="str">
        <f t="array" ref="J154">LEFT(RIGHT(C149, LEN(C149)-SUM(LEN(C154:I154))),SMALL(FIND({0,1,2,3,4,5,6,7,8,9},RIGHT(C149, LEN(C149)-SUM(LEN(C154:I154)))&amp;"0123456789"),1)+1)</f>
        <v>04</v>
      </c>
      <c r="K154" s="2" t="str">
        <f t="array" ref="K154">LEFT(RIGHT(C149, LEN(C149)-SUM(LEN(C154:J154))),SMALL(FIND({0,1,2,3,4,5,6,7,8,9},RIGHT(C149, LEN(C149)-SUM(LEN(C154:J154)))&amp;"0123456789"),1)-1)</f>
        <v/>
      </c>
      <c r="L154" s="2" t="str">
        <f t="array" ref="L154">LEFT(RIGHT(C149, LEN(C149)-SUM(LEN(C154:K154))),SMALL(FIND({0,1,2,3,4,5,6,7,8,9},RIGHT(C149, LEN(C149)-SUM(LEN(C154:K154)))&amp;"0123456789"),1)+1)</f>
        <v>0</v>
      </c>
    </row>
    <row r="156" spans="1:12" x14ac:dyDescent="0.25"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20</v>
      </c>
      <c r="K156" s="1" t="s">
        <v>18</v>
      </c>
    </row>
    <row r="157" spans="1:12" x14ac:dyDescent="0.25">
      <c r="C157" s="2" t="str">
        <f>C154</f>
        <v>Fe</v>
      </c>
      <c r="D157" s="2" t="str">
        <f>D154</f>
        <v>20</v>
      </c>
      <c r="F157" s="2">
        <f ca="1">IF(C158="","",IF(ISERROR(VLOOKUP(C157&amp;C158,INDIRECT(C151):INDIRECT(C152),2,FALSE)*(4*(D157/100)*(D158/100))),VLOOKUP(C158&amp;C157,INDIRECT(C151):INDIRECT(C152),2,FALSE)*(4*(D157/100)*(D158/100)),VLOOKUP(C157&amp;C158,INDIRECT(C151):INDIRECT(C152),2,FALSE)*(4*(D157/100)*(D158/100))))</f>
        <v>-0.16000000000000003</v>
      </c>
      <c r="G157" s="2">
        <f ca="1">IF(C159="","",IF(ISERROR(VLOOKUP(C157&amp;C159,INDIRECT(C151):INDIRECT(C152),2,FALSE)*(4*(D157/100)*(D159/100))),VLOOKUP(C159&amp;C157,INDIRECT(C151):INDIRECT(C152),2,FALSE)*(4*(D157/100)*(D159/100)),VLOOKUP(C157&amp;C159,INDIRECT(C151):INDIRECT(C152),2,FALSE)*(4*(D157/100)*(D159/100))))</f>
        <v>-0.16000000000000003</v>
      </c>
      <c r="H157" s="2">
        <f ca="1">IF(C160="","",IF(ISERROR(VLOOKUP(C157&amp;C160,INDIRECT(C151):INDIRECT(C152),2,FALSE)*(4*(D157/100)*(D160/100))),VLOOKUP(C160&amp;C157,INDIRECT(C151):INDIRECT(C152),2,FALSE)*(4*(D157/100)*(D160/100)),VLOOKUP(C157&amp;C160,INDIRECT(C151):INDIRECT(C152),2,FALSE)*(4*(D157/100)*(D160/100))))</f>
        <v>-6.4000000000000001E-2</v>
      </c>
      <c r="I157" s="2" t="str">
        <f ca="1">IF(C161="","",IF(ISERROR(VLOOKUP(C157&amp;C161,INDIRECT(C151):INDIRECT(C152),2,FALSE)*(4*(D157/100)*(D161/100))),VLOOKUP(C161&amp;C157,INDIRECT(C151):INDIRECT(C152),2,FALSE)*(4*(D157/100)*(D161/100)),VLOOKUP(C157&amp;C161,INDIRECT(C151):INDIRECT(C152),2,FALSE)*(4*(D157/100)*(D161/100))))</f>
        <v/>
      </c>
      <c r="J157" s="2" t="str">
        <f ca="1">IF($C$1="","",IF(ISERROR(VLOOKUP(C157&amp;$C$1,INDIRECT(#REF!):INDIRECT(#REF!),2,FALSE)*(4*(D157/100)*($D$1/100))),VLOOKUP($C$1&amp;C157,INDIRECT(#REF!):INDIRECT(#REF!),2,FALSE)*(4*(D157/100)*($D$1/100)),VLOOKUP(C157&amp;$C$1,INDIRECT(#REF!):INDIRECT(#REF!),2,FALSE)*(4*(D157/100)*($D$1/100))))</f>
        <v/>
      </c>
      <c r="K157" s="2">
        <f ca="1">SUM(E157:J157)</f>
        <v>-0.38400000000000006</v>
      </c>
    </row>
    <row r="158" spans="1:12" x14ac:dyDescent="0.25">
      <c r="C158" s="2" t="str">
        <f>E154</f>
        <v>Co</v>
      </c>
      <c r="D158" s="2" t="str">
        <f>F154</f>
        <v>20</v>
      </c>
      <c r="G158" s="2">
        <f ca="1">IF(C159="","",IF(ISERROR(VLOOKUP(C158&amp;C159,INDIRECT(C151):INDIRECT(C152),2,FALSE)*(4*(D158/100)*(D159/100))),VLOOKUP(C159&amp;C158,INDIRECT(C151):INDIRECT(C152),2,FALSE)*(4*(D158/100)*(D159/100)),VLOOKUP(C158&amp;C159,INDIRECT(C151):INDIRECT(C152),2,FALSE)*(4*(D158/100)*(D159/100))))</f>
        <v>-0.64000000000000012</v>
      </c>
      <c r="H158" s="2">
        <f ca="1">IF(C160="","",IF(ISERROR(VLOOKUP(C158&amp;C160,INDIRECT(C151):INDIRECT(C152),2,FALSE)*(4*(D158/100)*(D160/100))),VLOOKUP(C160&amp;C158,INDIRECT(C151):INDIRECT(C152),2,FALSE)*(4*(D158/100)*(D160/100)),VLOOKUP(C158&amp;C160,INDIRECT(C151):INDIRECT(C152),2,FALSE)*(4*(D158/100)*(D160/100))))</f>
        <v>0</v>
      </c>
      <c r="I158" s="2" t="str">
        <f ca="1">IF(C161="","",IF(ISERROR(VLOOKUP(C158&amp;C161,INDIRECT(C151):INDIRECT(C152),2,FALSE)*(4*(D158/100)*(D161/100))),VLOOKUP(C161&amp;C158,INDIRECT(C151):INDIRECT(C152),2,FALSE)*(4*(D158/100)*(D161/100)),VLOOKUP(C158&amp;C161,INDIRECT(C151):INDIRECT(C152),2,FALSE)*(4*(D158/100)*(D161/100))))</f>
        <v/>
      </c>
      <c r="J158" s="2" t="str">
        <f ca="1">IF($C$1="","",IF(ISERROR(VLOOKUP(C158&amp;$C$1,INDIRECT(#REF!):INDIRECT(#REF!),2,FALSE)*(4*(D158/100)*($D$1/100))),VLOOKUP($C$1&amp;C158,INDIRECT(#REF!):INDIRECT(#REF!),2,FALSE)*(4*(D158/100)*($D$1/100)),VLOOKUP(C158&amp;$C$1,INDIRECT(#REF!):INDIRECT(#REF!),2,FALSE)*(4*(D158/100)*($D$1/100))))</f>
        <v/>
      </c>
      <c r="K158" s="2">
        <f ca="1">SUM(E158:J158)</f>
        <v>-0.64000000000000012</v>
      </c>
    </row>
    <row r="159" spans="1:12" x14ac:dyDescent="0.25">
      <c r="C159" s="2" t="str">
        <f>G154</f>
        <v>Cr</v>
      </c>
      <c r="D159" s="2" t="str">
        <f>H154</f>
        <v>20</v>
      </c>
      <c r="H159" s="2">
        <f ca="1">IF(C160="","",LOOKUP(C159&amp;C160,INDIRECT(C151):INDIRECT(C152)))*(4*(D159/100)*(D160/100))</f>
        <v>-0.224</v>
      </c>
      <c r="I159" s="2" t="str">
        <f ca="1">IF(C161="","",LOOKUP(C159&amp;C161,INDIRECT(C151):INDIRECT(C152))*(4*(D159/100)*(D161/100)))</f>
        <v/>
      </c>
      <c r="J159" s="2" t="str">
        <f ca="1">IF($C$1="","",IF(ISERROR(VLOOKUP(C159&amp;$C$1,INDIRECT(#REF!):INDIRECT(#REF!),2,FALSE)*(4*(D159/100)*($D$1/100))),VLOOKUP($C$1&amp;C159,INDIRECT(#REF!):INDIRECT(#REF!),2,FALSE)*(4*(D159/100)*($D$1/100)),VLOOKUP(C159&amp;$C$1,INDIRECT(#REF!):INDIRECT(#REF!),2,FALSE)*(4*(D159/100)*($D$1/100))))</f>
        <v/>
      </c>
      <c r="K159" s="2">
        <f ca="1">SUM(E159:J159)</f>
        <v>-0.224</v>
      </c>
    </row>
    <row r="160" spans="1:12" x14ac:dyDescent="0.25">
      <c r="C160" s="2" t="str">
        <f>I154</f>
        <v>Ni</v>
      </c>
      <c r="D160" s="2" t="str">
        <f>J154</f>
        <v>04</v>
      </c>
      <c r="I160" s="2" t="str">
        <f ca="1">IF(C161="","",LOOKUP(C160&amp;C161,INDIRECT(C151):INDIRECT(C152))*(4*(D160/100)*(D161/100)))</f>
        <v/>
      </c>
      <c r="J160" s="2" t="str">
        <f ca="1">IF($C$1="","",IF(ISERROR(VLOOKUP(C160&amp;$C$1,INDIRECT(#REF!):INDIRECT(#REF!),2,FALSE)*(4*(D160/100)*($D$1/100))),VLOOKUP($C$1&amp;C160,INDIRECT(#REF!):INDIRECT(#REF!),2,FALSE)*(4*(D160/100)*($D$1/100)),VLOOKUP(C160&amp;$C$1,INDIRECT(#REF!):INDIRECT(#REF!),2,FALSE)*(4*(D160/100)*($D$1/100))))</f>
        <v/>
      </c>
      <c r="K160" s="2">
        <f ca="1">SUM(E160:J160)</f>
        <v>0</v>
      </c>
    </row>
    <row r="161" spans="1:12" x14ac:dyDescent="0.25">
      <c r="C161" s="2" t="str">
        <f t="shared" ref="C161" si="20">K154</f>
        <v/>
      </c>
      <c r="D161" s="2" t="str">
        <f>IF(L154="","",L154)</f>
        <v>0</v>
      </c>
      <c r="J161" s="2" t="str">
        <f ca="1">IF($C$1="","",IF(ISERROR(VLOOKUP(C161&amp;$C$1,INDIRECT(#REF!):INDIRECT(#REF!),2,FALSE)*(4*(D161/100)*($D$1/100))),VLOOKUP($C$1&amp;C161,INDIRECT(#REF!):INDIRECT(#REF!),2,FALSE)*(4*(D161/100)*($D$1/100)),VLOOKUP(C161&amp;$C$1,INDIRECT(#REF!):INDIRECT(#REF!),2,FALSE)*(4*(D161/100)*($D$1/100))))</f>
        <v/>
      </c>
      <c r="K161" s="2">
        <f t="shared" ref="K161:K162" ca="1" si="21">SUM(E161:J161)</f>
        <v>0</v>
      </c>
    </row>
    <row r="162" spans="1:12" x14ac:dyDescent="0.25">
      <c r="C162" s="2">
        <f>M154</f>
        <v>0</v>
      </c>
      <c r="D162" s="2" t="str">
        <f>IF(N154="","",N154)</f>
        <v/>
      </c>
      <c r="K162" s="2">
        <f t="shared" si="21"/>
        <v>0</v>
      </c>
    </row>
    <row r="163" spans="1:12" x14ac:dyDescent="0.25">
      <c r="D163" s="2" t="str">
        <f>"Enthalphy of mixing for "&amp;C149&amp;" is"</f>
        <v>Enthalphy of mixing for Fe20Co20Cr20Ni040 is</v>
      </c>
      <c r="K163" s="7">
        <f ca="1">(SUM(K157:K161))</f>
        <v>-1.2480000000000002</v>
      </c>
    </row>
    <row r="164" spans="1:12" x14ac:dyDescent="0.25">
      <c r="A164" s="7">
        <v>30</v>
      </c>
    </row>
    <row r="165" spans="1:12" x14ac:dyDescent="0.25">
      <c r="A165" s="7">
        <f>B14</f>
        <v>2.25</v>
      </c>
      <c r="B165" s="2" t="s">
        <v>0</v>
      </c>
      <c r="C165" s="2" t="str">
        <f>F14</f>
        <v>Fe19Co19Cr19Ni043</v>
      </c>
      <c r="E165" s="5" t="s">
        <v>2</v>
      </c>
      <c r="F165" s="5">
        <f>IF(D170+F170+H170+J170+L170+N170&gt;98,"Pass",D170+F170+H170+J170+L170+N170)</f>
        <v>64</v>
      </c>
    </row>
    <row r="167" spans="1:12" x14ac:dyDescent="0.25">
      <c r="B167" s="2" t="s">
        <v>3</v>
      </c>
      <c r="C167" s="4" t="s">
        <v>4</v>
      </c>
    </row>
    <row r="168" spans="1:12" x14ac:dyDescent="0.25">
      <c r="C168" s="4" t="str">
        <f>C152</f>
        <v>Database!d152</v>
      </c>
    </row>
    <row r="169" spans="1:12" x14ac:dyDescent="0.25">
      <c r="C169" s="6"/>
    </row>
    <row r="170" spans="1:12" x14ac:dyDescent="0.25">
      <c r="C170" s="2" t="str">
        <f>LEFT(C165,SMALL(FIND({0,1,2,3,4,5,6,7,8,9},C165&amp;"0123456789"),1)-1)</f>
        <v>Fe</v>
      </c>
      <c r="D170" s="2" t="str">
        <f>LEFT(RIGHT(C165, LEN(C165)-LEN(C170)),SMALL(FIND({0,1,2,3,4,5,6,7,8,9},RIGHT(C165, LEN(C165)-LEN(RIGHT(C165, LEN(C165)-LEN(C170))))&amp;"0123456789"),1)+1)</f>
        <v>19</v>
      </c>
      <c r="E170" s="2" t="str">
        <f t="array" ref="E170">LEFT(RIGHT(C165, LEN(C165)-SUM(LEN(C170:D170))),SMALL(FIND({0,1,2,3,4,5,6,7,8,9},RIGHT(C165, LEN(C165)-SUM(LEN(C170:D170)))&amp;"0123456789"),1)-1)</f>
        <v>Co</v>
      </c>
      <c r="F170" s="2" t="str">
        <f t="array" ref="F170">LEFT(RIGHT(C165, LEN(C165)-SUM(LEN(C170:E170))),SMALL(FIND({0,1,2,3,4,5,6,7,8,9},RIGHT(C165, LEN(C165)-SUM(LEN(C170:E170)))&amp;"0123456789"),1)+1)</f>
        <v>19</v>
      </c>
      <c r="G170" s="2" t="str">
        <f t="array" ref="G170">LEFT(RIGHT(C165, LEN(C165)-SUM(LEN(C170:F170))),SMALL(FIND({0,1,2,3,4,5,6,7,8,9},RIGHT(C165, LEN(C165)-SUM(LEN(C170:F170)))&amp;"0123456789"),1)-1)</f>
        <v>Cr</v>
      </c>
      <c r="H170" s="2" t="str">
        <f t="array" ref="H170">LEFT(RIGHT(C165, LEN(C165)-SUM(LEN(C170:G170))),SMALL(FIND({0,1,2,3,4,5,6,7,8,9},RIGHT(C165, LEN(C165)-SUM(LEN(C170:G170)))&amp;"0123456789"),1)+1)</f>
        <v>19</v>
      </c>
      <c r="I170" s="2" t="str">
        <f t="array" ref="I170">LEFT(RIGHT(C165, LEN(C165)-SUM(LEN(C170:H170))),SMALL(FIND({0,1,2,3,4,5,6,7,8,9},RIGHT(C165, LEN(C165)-SUM(LEN(C170:H170)))&amp;"0123456789"),1)-1)</f>
        <v>Ni</v>
      </c>
      <c r="J170" s="2" t="str">
        <f t="array" ref="J170">LEFT(RIGHT(C165, LEN(C165)-SUM(LEN(C170:I170))),SMALL(FIND({0,1,2,3,4,5,6,7,8,9},RIGHT(C165, LEN(C165)-SUM(LEN(C170:I170)))&amp;"0123456789"),1)+1)</f>
        <v>04</v>
      </c>
      <c r="K170" s="2" t="str">
        <f t="array" ref="K170">LEFT(RIGHT(C165, LEN(C165)-SUM(LEN(C170:J170))),SMALL(FIND({0,1,2,3,4,5,6,7,8,9},RIGHT(C165, LEN(C165)-SUM(LEN(C170:J170)))&amp;"0123456789"),1)-1)</f>
        <v/>
      </c>
      <c r="L170" s="2" t="str">
        <f t="array" ref="L170">LEFT(RIGHT(C165, LEN(C165)-SUM(LEN(C170:K170))),SMALL(FIND({0,1,2,3,4,5,6,7,8,9},RIGHT(C165, LEN(C165)-SUM(LEN(C170:K170)))&amp;"0123456789"),1)+1)</f>
        <v>3</v>
      </c>
    </row>
    <row r="172" spans="1:12" x14ac:dyDescent="0.25"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15</v>
      </c>
      <c r="H172" s="1" t="s">
        <v>16</v>
      </c>
      <c r="I172" s="1" t="s">
        <v>17</v>
      </c>
      <c r="J172" s="1" t="s">
        <v>20</v>
      </c>
      <c r="K172" s="1" t="s">
        <v>18</v>
      </c>
    </row>
    <row r="173" spans="1:12" x14ac:dyDescent="0.25">
      <c r="C173" s="2" t="str">
        <f>C170</f>
        <v>Fe</v>
      </c>
      <c r="D173" s="2" t="str">
        <f>D170</f>
        <v>19</v>
      </c>
      <c r="F173" s="2">
        <f ca="1">IF(C174="","",IF(ISERROR(VLOOKUP(C173&amp;C174,INDIRECT(C167):INDIRECT(C168),2,FALSE)*(4*(D173/100)*(D174/100))),VLOOKUP(C174&amp;C173,INDIRECT(C167):INDIRECT(C168),2,FALSE)*(4*(D173/100)*(D174/100)),VLOOKUP(C173&amp;C174,INDIRECT(C167):INDIRECT(C168),2,FALSE)*(4*(D173/100)*(D174/100))))</f>
        <v>-0.1444</v>
      </c>
      <c r="G173" s="2">
        <f ca="1">IF(C175="","",IF(ISERROR(VLOOKUP(C173&amp;C175,INDIRECT(C167):INDIRECT(C168),2,FALSE)*(4*(D173/100)*(D175/100))),VLOOKUP(C175&amp;C173,INDIRECT(C167):INDIRECT(C168),2,FALSE)*(4*(D173/100)*(D175/100)),VLOOKUP(C173&amp;C175,INDIRECT(C167):INDIRECT(C168),2,FALSE)*(4*(D173/100)*(D175/100))))</f>
        <v>-0.1444</v>
      </c>
      <c r="H173" s="2">
        <f ca="1">IF(C176="","",IF(ISERROR(VLOOKUP(C173&amp;C176,INDIRECT(C167):INDIRECT(C168),2,FALSE)*(4*(D173/100)*(D176/100))),VLOOKUP(C176&amp;C173,INDIRECT(C167):INDIRECT(C168),2,FALSE)*(4*(D173/100)*(D176/100)),VLOOKUP(C173&amp;C176,INDIRECT(C167):INDIRECT(C168),2,FALSE)*(4*(D173/100)*(D176/100))))</f>
        <v>-6.08E-2</v>
      </c>
      <c r="I173" s="2" t="str">
        <f ca="1">IF(C177="","",IF(ISERROR(VLOOKUP(C173&amp;C177,INDIRECT(C167):INDIRECT(C168),2,FALSE)*(4*(D173/100)*(D177/100))),VLOOKUP(C177&amp;C173,INDIRECT(C167):INDIRECT(C168),2,FALSE)*(4*(D173/100)*(D177/100)),VLOOKUP(C173&amp;C177,INDIRECT(C167):INDIRECT(C168),2,FALSE)*(4*(D173/100)*(D177/100))))</f>
        <v/>
      </c>
      <c r="J173" s="2" t="str">
        <f ca="1">IF($C$1="","",IF(ISERROR(VLOOKUP(C173&amp;$C$1,INDIRECT(#REF!):INDIRECT(#REF!),2,FALSE)*(4*(D173/100)*($D$1/100))),VLOOKUP($C$1&amp;C173,INDIRECT(#REF!):INDIRECT(#REF!),2,FALSE)*(4*(D173/100)*($D$1/100)),VLOOKUP(C173&amp;$C$1,INDIRECT(#REF!):INDIRECT(#REF!),2,FALSE)*(4*(D173/100)*($D$1/100))))</f>
        <v/>
      </c>
      <c r="K173" s="2">
        <f ca="1">SUM(E173:J173)</f>
        <v>-0.34960000000000002</v>
      </c>
    </row>
    <row r="174" spans="1:12" x14ac:dyDescent="0.25">
      <c r="C174" s="2" t="str">
        <f>E170</f>
        <v>Co</v>
      </c>
      <c r="D174" s="2" t="str">
        <f>F170</f>
        <v>19</v>
      </c>
      <c r="G174" s="2">
        <f ca="1">IF(C175="","",IF(ISERROR(VLOOKUP(C174&amp;C175,INDIRECT(C167):INDIRECT(C168),2,FALSE)*(4*(D174/100)*(D175/100))),VLOOKUP(C175&amp;C174,INDIRECT(C167):INDIRECT(C168),2,FALSE)*(4*(D174/100)*(D175/100)),VLOOKUP(C174&amp;C175,INDIRECT(C167):INDIRECT(C168),2,FALSE)*(4*(D174/100)*(D175/100))))</f>
        <v>-0.5776</v>
      </c>
      <c r="H174" s="2">
        <f ca="1">IF(C176="","",IF(ISERROR(VLOOKUP(C174&amp;C176,INDIRECT(C167):INDIRECT(C168),2,FALSE)*(4*(D174/100)*(D176/100))),VLOOKUP(C176&amp;C174,INDIRECT(C167):INDIRECT(C168),2,FALSE)*(4*(D174/100)*(D176/100)),VLOOKUP(C174&amp;C176,INDIRECT(C167):INDIRECT(C168),2,FALSE)*(4*(D174/100)*(D176/100))))</f>
        <v>0</v>
      </c>
      <c r="I174" s="2" t="str">
        <f ca="1">IF(C177="","",IF(ISERROR(VLOOKUP(C174&amp;C177,INDIRECT(C167):INDIRECT(C168),2,FALSE)*(4*(D174/100)*(D177/100))),VLOOKUP(C177&amp;C174,INDIRECT(C167):INDIRECT(C168),2,FALSE)*(4*(D174/100)*(D177/100)),VLOOKUP(C174&amp;C177,INDIRECT(C167):INDIRECT(C168),2,FALSE)*(4*(D174/100)*(D177/100))))</f>
        <v/>
      </c>
      <c r="J174" s="2" t="str">
        <f ca="1">IF($C$1="","",IF(ISERROR(VLOOKUP(C174&amp;$C$1,INDIRECT(#REF!):INDIRECT(#REF!),2,FALSE)*(4*(D174/100)*($D$1/100))),VLOOKUP($C$1&amp;C174,INDIRECT(#REF!):INDIRECT(#REF!),2,FALSE)*(4*(D174/100)*($D$1/100)),VLOOKUP(C174&amp;$C$1,INDIRECT(#REF!):INDIRECT(#REF!),2,FALSE)*(4*(D174/100)*($D$1/100))))</f>
        <v/>
      </c>
      <c r="K174" s="2">
        <f ca="1">SUM(E174:J174)</f>
        <v>-0.5776</v>
      </c>
    </row>
    <row r="175" spans="1:12" x14ac:dyDescent="0.25">
      <c r="C175" s="2" t="str">
        <f>G170</f>
        <v>Cr</v>
      </c>
      <c r="D175" s="2" t="str">
        <f>H170</f>
        <v>19</v>
      </c>
      <c r="H175" s="2">
        <f ca="1">IF(C176="","",LOOKUP(C175&amp;C176,INDIRECT(C167):INDIRECT(C168)))*(4*(D175/100)*(D176/100))</f>
        <v>-0.21279999999999999</v>
      </c>
      <c r="I175" s="2" t="str">
        <f ca="1">IF(C177="","",LOOKUP(C175&amp;C177,INDIRECT(C167):INDIRECT(C168))*(4*(D175/100)*(D177/100)))</f>
        <v/>
      </c>
      <c r="J175" s="2" t="str">
        <f ca="1">IF($C$1="","",IF(ISERROR(VLOOKUP(C175&amp;$C$1,INDIRECT(#REF!):INDIRECT(#REF!),2,FALSE)*(4*(D175/100)*($D$1/100))),VLOOKUP($C$1&amp;C175,INDIRECT(#REF!):INDIRECT(#REF!),2,FALSE)*(4*(D175/100)*($D$1/100)),VLOOKUP(C175&amp;$C$1,INDIRECT(#REF!):INDIRECT(#REF!),2,FALSE)*(4*(D175/100)*($D$1/100))))</f>
        <v/>
      </c>
      <c r="K175" s="2">
        <f ca="1">SUM(E175:J175)</f>
        <v>-0.21279999999999999</v>
      </c>
    </row>
    <row r="176" spans="1:12" x14ac:dyDescent="0.25">
      <c r="C176" s="2" t="str">
        <f>I170</f>
        <v>Ni</v>
      </c>
      <c r="D176" s="2" t="str">
        <f>J170</f>
        <v>04</v>
      </c>
      <c r="I176" s="2" t="str">
        <f ca="1">IF(C177="","",LOOKUP(C176&amp;C177,INDIRECT(C167):INDIRECT(C168))*(4*(D176/100)*(D177/100)))</f>
        <v/>
      </c>
      <c r="J176" s="2" t="str">
        <f ca="1">IF($C$1="","",IF(ISERROR(VLOOKUP(C176&amp;$C$1,INDIRECT(#REF!):INDIRECT(#REF!),2,FALSE)*(4*(D176/100)*($D$1/100))),VLOOKUP($C$1&amp;C176,INDIRECT(#REF!):INDIRECT(#REF!),2,FALSE)*(4*(D176/100)*($D$1/100)),VLOOKUP(C176&amp;$C$1,INDIRECT(#REF!):INDIRECT(#REF!),2,FALSE)*(4*(D176/100)*($D$1/100))))</f>
        <v/>
      </c>
      <c r="K176" s="2">
        <f ca="1">SUM(E176:J176)</f>
        <v>0</v>
      </c>
    </row>
    <row r="177" spans="1:12" x14ac:dyDescent="0.25">
      <c r="C177" s="2" t="str">
        <f t="shared" ref="C177" si="22">K170</f>
        <v/>
      </c>
      <c r="D177" s="2" t="str">
        <f>IF(L170="","",L170)</f>
        <v>3</v>
      </c>
      <c r="J177" s="2" t="str">
        <f ca="1">IF($C$1="","",IF(ISERROR(VLOOKUP(C177&amp;$C$1,INDIRECT(#REF!):INDIRECT(#REF!),2,FALSE)*(4*(D177/100)*($D$1/100))),VLOOKUP($C$1&amp;C177,INDIRECT(#REF!):INDIRECT(#REF!),2,FALSE)*(4*(D177/100)*($D$1/100)),VLOOKUP(C177&amp;$C$1,INDIRECT(#REF!):INDIRECT(#REF!),2,FALSE)*(4*(D177/100)*($D$1/100))))</f>
        <v/>
      </c>
      <c r="K177" s="2">
        <f t="shared" ref="K177:K178" ca="1" si="23">SUM(E177:J177)</f>
        <v>0</v>
      </c>
    </row>
    <row r="178" spans="1:12" x14ac:dyDescent="0.25">
      <c r="C178" s="2">
        <f>M170</f>
        <v>0</v>
      </c>
      <c r="D178" s="2" t="str">
        <f>IF(N170="","",N170)</f>
        <v/>
      </c>
      <c r="K178" s="2">
        <f t="shared" si="23"/>
        <v>0</v>
      </c>
    </row>
    <row r="179" spans="1:12" x14ac:dyDescent="0.25">
      <c r="D179" s="2" t="str">
        <f>"Enthalphy of mixing for "&amp;C165&amp;" is"</f>
        <v>Enthalphy of mixing for Fe19Co19Cr19Ni043 is</v>
      </c>
      <c r="K179" s="7">
        <f ca="1">(SUM(K173:K177))</f>
        <v>-1.1400000000000001</v>
      </c>
    </row>
    <row r="180" spans="1:12" x14ac:dyDescent="0.25">
      <c r="A180" s="7">
        <v>31</v>
      </c>
    </row>
    <row r="181" spans="1:12" x14ac:dyDescent="0.25">
      <c r="A181" s="7">
        <f>B15</f>
        <v>2.5</v>
      </c>
      <c r="B181" s="2" t="s">
        <v>0</v>
      </c>
      <c r="C181" s="2" t="str">
        <f>F15</f>
        <v>Fe18Co18Cr18Ni046</v>
      </c>
      <c r="E181" s="5" t="s">
        <v>2</v>
      </c>
      <c r="F181" s="5">
        <f>IF(D186+F186+H186+J186+L186+N186&gt;98,"Pass",D186+F186+H186+J186+L186+N186)</f>
        <v>64</v>
      </c>
    </row>
    <row r="183" spans="1:12" x14ac:dyDescent="0.25">
      <c r="B183" s="2" t="s">
        <v>3</v>
      </c>
      <c r="C183" s="4" t="s">
        <v>4</v>
      </c>
    </row>
    <row r="184" spans="1:12" x14ac:dyDescent="0.25">
      <c r="C184" s="4" t="str">
        <f>C168</f>
        <v>Database!d152</v>
      </c>
    </row>
    <row r="185" spans="1:12" x14ac:dyDescent="0.25">
      <c r="C185" s="6"/>
    </row>
    <row r="186" spans="1:12" x14ac:dyDescent="0.25">
      <c r="C186" s="2" t="str">
        <f>LEFT(C181,SMALL(FIND({0,1,2,3,4,5,6,7,8,9},C181&amp;"0123456789"),1)-1)</f>
        <v>Fe</v>
      </c>
      <c r="D186" s="2" t="str">
        <f>LEFT(RIGHT(C181, LEN(C181)-LEN(C186)),SMALL(FIND({0,1,2,3,4,5,6,7,8,9},RIGHT(C181, LEN(C181)-LEN(RIGHT(C181, LEN(C181)-LEN(C186))))&amp;"0123456789"),1)+1)</f>
        <v>18</v>
      </c>
      <c r="E186" s="2" t="str">
        <f t="array" ref="E186">LEFT(RIGHT(C181, LEN(C181)-SUM(LEN(C186:D186))),SMALL(FIND({0,1,2,3,4,5,6,7,8,9},RIGHT(C181, LEN(C181)-SUM(LEN(C186:D186)))&amp;"0123456789"),1)-1)</f>
        <v>Co</v>
      </c>
      <c r="F186" s="2" t="str">
        <f t="array" ref="F186">LEFT(RIGHT(C181, LEN(C181)-SUM(LEN(C186:E186))),SMALL(FIND({0,1,2,3,4,5,6,7,8,9},RIGHT(C181, LEN(C181)-SUM(LEN(C186:E186)))&amp;"0123456789"),1)+1)</f>
        <v>18</v>
      </c>
      <c r="G186" s="2" t="str">
        <f t="array" ref="G186">LEFT(RIGHT(C181, LEN(C181)-SUM(LEN(C186:F186))),SMALL(FIND({0,1,2,3,4,5,6,7,8,9},RIGHT(C181, LEN(C181)-SUM(LEN(C186:F186)))&amp;"0123456789"),1)-1)</f>
        <v>Cr</v>
      </c>
      <c r="H186" s="2" t="str">
        <f t="array" ref="H186">LEFT(RIGHT(C181, LEN(C181)-SUM(LEN(C186:G186))),SMALL(FIND({0,1,2,3,4,5,6,7,8,9},RIGHT(C181, LEN(C181)-SUM(LEN(C186:G186)))&amp;"0123456789"),1)+1)</f>
        <v>18</v>
      </c>
      <c r="I186" s="2" t="str">
        <f t="array" ref="I186">LEFT(RIGHT(C181, LEN(C181)-SUM(LEN(C186:H186))),SMALL(FIND({0,1,2,3,4,5,6,7,8,9},RIGHT(C181, LEN(C181)-SUM(LEN(C186:H186)))&amp;"0123456789"),1)-1)</f>
        <v>Ni</v>
      </c>
      <c r="J186" s="2" t="str">
        <f t="array" ref="J186">LEFT(RIGHT(C181, LEN(C181)-SUM(LEN(C186:I186))),SMALL(FIND({0,1,2,3,4,5,6,7,8,9},RIGHT(C181, LEN(C181)-SUM(LEN(C186:I186)))&amp;"0123456789"),1)+1)</f>
        <v>04</v>
      </c>
      <c r="K186" s="2" t="str">
        <f t="array" ref="K186">LEFT(RIGHT(C181, LEN(C181)-SUM(LEN(C186:J186))),SMALL(FIND({0,1,2,3,4,5,6,7,8,9},RIGHT(C181, LEN(C181)-SUM(LEN(C186:J186)))&amp;"0123456789"),1)-1)</f>
        <v/>
      </c>
      <c r="L186" s="2" t="str">
        <f t="array" ref="L186">LEFT(RIGHT(C181, LEN(C181)-SUM(LEN(C186:K186))),SMALL(FIND({0,1,2,3,4,5,6,7,8,9},RIGHT(C181, LEN(C181)-SUM(LEN(C186:K186)))&amp;"0123456789"),1)+1)</f>
        <v>6</v>
      </c>
    </row>
    <row r="188" spans="1:12" x14ac:dyDescent="0.25"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16</v>
      </c>
      <c r="I188" s="1" t="s">
        <v>17</v>
      </c>
      <c r="J188" s="1" t="s">
        <v>20</v>
      </c>
      <c r="K188" s="1" t="s">
        <v>18</v>
      </c>
    </row>
    <row r="189" spans="1:12" x14ac:dyDescent="0.25">
      <c r="C189" s="2" t="str">
        <f>C186</f>
        <v>Fe</v>
      </c>
      <c r="D189" s="2" t="str">
        <f>D186</f>
        <v>18</v>
      </c>
      <c r="F189" s="2">
        <f ca="1">IF(C190="","",IF(ISERROR(VLOOKUP(C189&amp;C190,INDIRECT(C183):INDIRECT(C184),2,FALSE)*(4*(D189/100)*(D190/100))),VLOOKUP(C190&amp;C189,INDIRECT(C183):INDIRECT(C184),2,FALSE)*(4*(D189/100)*(D190/100)),VLOOKUP(C189&amp;C190,INDIRECT(C183):INDIRECT(C184),2,FALSE)*(4*(D189/100)*(D190/100))))</f>
        <v>-0.12959999999999999</v>
      </c>
      <c r="G189" s="2">
        <f ca="1">IF(C191="","",IF(ISERROR(VLOOKUP(C189&amp;C191,INDIRECT(C183):INDIRECT(C184),2,FALSE)*(4*(D189/100)*(D191/100))),VLOOKUP(C191&amp;C189,INDIRECT(C183):INDIRECT(C184),2,FALSE)*(4*(D189/100)*(D191/100)),VLOOKUP(C189&amp;C191,INDIRECT(C183):INDIRECT(C184),2,FALSE)*(4*(D189/100)*(D191/100))))</f>
        <v>-0.12959999999999999</v>
      </c>
      <c r="H189" s="2">
        <f ca="1">IF(C192="","",IF(ISERROR(VLOOKUP(C189&amp;C192,INDIRECT(C183):INDIRECT(C184),2,FALSE)*(4*(D189/100)*(D192/100))),VLOOKUP(C192&amp;C189,INDIRECT(C183):INDIRECT(C184),2,FALSE)*(4*(D189/100)*(D192/100)),VLOOKUP(C189&amp;C192,INDIRECT(C183):INDIRECT(C184),2,FALSE)*(4*(D189/100)*(D192/100))))</f>
        <v>-5.7599999999999998E-2</v>
      </c>
      <c r="I189" s="2" t="str">
        <f ca="1">IF(C193="","",IF(ISERROR(VLOOKUP(C189&amp;C193,INDIRECT(C183):INDIRECT(C184),2,FALSE)*(4*(D189/100)*(D193/100))),VLOOKUP(C193&amp;C189,INDIRECT(C183):INDIRECT(C184),2,FALSE)*(4*(D189/100)*(D193/100)),VLOOKUP(C189&amp;C193,INDIRECT(C183):INDIRECT(C184),2,FALSE)*(4*(D189/100)*(D193/100))))</f>
        <v/>
      </c>
      <c r="J189" s="2" t="str">
        <f ca="1">IF($C$1="","",IF(ISERROR(VLOOKUP(C189&amp;$C$1,INDIRECT(#REF!):INDIRECT(#REF!),2,FALSE)*(4*(D189/100)*($D$1/100))),VLOOKUP($C$1&amp;C189,INDIRECT(#REF!):INDIRECT(#REF!),2,FALSE)*(4*(D189/100)*($D$1/100)),VLOOKUP(C189&amp;$C$1,INDIRECT(#REF!):INDIRECT(#REF!),2,FALSE)*(4*(D189/100)*($D$1/100))))</f>
        <v/>
      </c>
      <c r="K189" s="2">
        <f ca="1">SUM(E189:J189)</f>
        <v>-0.31679999999999997</v>
      </c>
    </row>
    <row r="190" spans="1:12" x14ac:dyDescent="0.25">
      <c r="C190" s="2" t="str">
        <f>E186</f>
        <v>Co</v>
      </c>
      <c r="D190" s="2" t="str">
        <f>F186</f>
        <v>18</v>
      </c>
      <c r="G190" s="2">
        <f ca="1">IF(C191="","",IF(ISERROR(VLOOKUP(C190&amp;C191,INDIRECT(C183):INDIRECT(C184),2,FALSE)*(4*(D190/100)*(D191/100))),VLOOKUP(C191&amp;C190,INDIRECT(C183):INDIRECT(C184),2,FALSE)*(4*(D190/100)*(D191/100)),VLOOKUP(C190&amp;C191,INDIRECT(C183):INDIRECT(C184),2,FALSE)*(4*(D190/100)*(D191/100))))</f>
        <v>-0.51839999999999997</v>
      </c>
      <c r="H190" s="2">
        <f ca="1">IF(C192="","",IF(ISERROR(VLOOKUP(C190&amp;C192,INDIRECT(C183):INDIRECT(C184),2,FALSE)*(4*(D190/100)*(D192/100))),VLOOKUP(C192&amp;C190,INDIRECT(C183):INDIRECT(C184),2,FALSE)*(4*(D190/100)*(D192/100)),VLOOKUP(C190&amp;C192,INDIRECT(C183):INDIRECT(C184),2,FALSE)*(4*(D190/100)*(D192/100))))</f>
        <v>0</v>
      </c>
      <c r="I190" s="2" t="str">
        <f ca="1">IF(C193="","",IF(ISERROR(VLOOKUP(C190&amp;C193,INDIRECT(C183):INDIRECT(C184),2,FALSE)*(4*(D190/100)*(D193/100))),VLOOKUP(C193&amp;C190,INDIRECT(C183):INDIRECT(C184),2,FALSE)*(4*(D190/100)*(D193/100)),VLOOKUP(C190&amp;C193,INDIRECT(C183):INDIRECT(C184),2,FALSE)*(4*(D190/100)*(D193/100))))</f>
        <v/>
      </c>
      <c r="J190" s="2" t="str">
        <f ca="1">IF($C$1="","",IF(ISERROR(VLOOKUP(C190&amp;$C$1,INDIRECT(#REF!):INDIRECT(#REF!),2,FALSE)*(4*(D190/100)*($D$1/100))),VLOOKUP($C$1&amp;C190,INDIRECT(#REF!):INDIRECT(#REF!),2,FALSE)*(4*(D190/100)*($D$1/100)),VLOOKUP(C190&amp;$C$1,INDIRECT(#REF!):INDIRECT(#REF!),2,FALSE)*(4*(D190/100)*($D$1/100))))</f>
        <v/>
      </c>
      <c r="K190" s="2">
        <f ca="1">SUM(E190:J190)</f>
        <v>-0.51839999999999997</v>
      </c>
    </row>
    <row r="191" spans="1:12" x14ac:dyDescent="0.25">
      <c r="C191" s="2" t="str">
        <f>G186</f>
        <v>Cr</v>
      </c>
      <c r="D191" s="2" t="str">
        <f>H186</f>
        <v>18</v>
      </c>
      <c r="H191" s="2">
        <f ca="1">IF(C192="","",LOOKUP(C191&amp;C192,INDIRECT(C183):INDIRECT(C184)))*(4*(D191/100)*(D192/100))</f>
        <v>-0.2016</v>
      </c>
      <c r="I191" s="2" t="str">
        <f ca="1">IF(C193="","",LOOKUP(C191&amp;C193,INDIRECT(C183):INDIRECT(C184))*(4*(D191/100)*(D193/100)))</f>
        <v/>
      </c>
      <c r="J191" s="2" t="str">
        <f ca="1">IF($C$1="","",IF(ISERROR(VLOOKUP(C191&amp;$C$1,INDIRECT(#REF!):INDIRECT(#REF!),2,FALSE)*(4*(D191/100)*($D$1/100))),VLOOKUP($C$1&amp;C191,INDIRECT(#REF!):INDIRECT(#REF!),2,FALSE)*(4*(D191/100)*($D$1/100)),VLOOKUP(C191&amp;$C$1,INDIRECT(#REF!):INDIRECT(#REF!),2,FALSE)*(4*(D191/100)*($D$1/100))))</f>
        <v/>
      </c>
      <c r="K191" s="2">
        <f ca="1">SUM(E191:J191)</f>
        <v>-0.2016</v>
      </c>
    </row>
    <row r="192" spans="1:12" x14ac:dyDescent="0.25">
      <c r="C192" s="2" t="str">
        <f>I186</f>
        <v>Ni</v>
      </c>
      <c r="D192" s="2" t="str">
        <f>J186</f>
        <v>04</v>
      </c>
      <c r="I192" s="2" t="str">
        <f ca="1">IF(C193="","",LOOKUP(C192&amp;C193,INDIRECT(C183):INDIRECT(C184))*(4*(D192/100)*(D193/100)))</f>
        <v/>
      </c>
      <c r="J192" s="2" t="str">
        <f ca="1">IF($C$1="","",IF(ISERROR(VLOOKUP(C192&amp;$C$1,INDIRECT(#REF!):INDIRECT(#REF!),2,FALSE)*(4*(D192/100)*($D$1/100))),VLOOKUP($C$1&amp;C192,INDIRECT(#REF!):INDIRECT(#REF!),2,FALSE)*(4*(D192/100)*($D$1/100)),VLOOKUP(C192&amp;$C$1,INDIRECT(#REF!):INDIRECT(#REF!),2,FALSE)*(4*(D192/100)*($D$1/100))))</f>
        <v/>
      </c>
      <c r="K192" s="2">
        <f ca="1">SUM(E192:J192)</f>
        <v>0</v>
      </c>
    </row>
    <row r="193" spans="1:12" x14ac:dyDescent="0.25">
      <c r="C193" s="2" t="str">
        <f t="shared" ref="C193" si="24">K186</f>
        <v/>
      </c>
      <c r="D193" s="2" t="str">
        <f>IF(L186="","",L186)</f>
        <v>6</v>
      </c>
      <c r="J193" s="2" t="str">
        <f ca="1">IF($C$1="","",IF(ISERROR(VLOOKUP(C193&amp;$C$1,INDIRECT(#REF!):INDIRECT(#REF!),2,FALSE)*(4*(D193/100)*($D$1/100))),VLOOKUP($C$1&amp;C193,INDIRECT(#REF!):INDIRECT(#REF!),2,FALSE)*(4*(D193/100)*($D$1/100)),VLOOKUP(C193&amp;$C$1,INDIRECT(#REF!):INDIRECT(#REF!),2,FALSE)*(4*(D193/100)*($D$1/100))))</f>
        <v/>
      </c>
      <c r="K193" s="2">
        <f t="shared" ref="K193:K194" ca="1" si="25">SUM(E193:J193)</f>
        <v>0</v>
      </c>
    </row>
    <row r="194" spans="1:12" x14ac:dyDescent="0.25">
      <c r="C194" s="2">
        <f>M186</f>
        <v>0</v>
      </c>
      <c r="D194" s="2" t="str">
        <f>IF(N186="","",N186)</f>
        <v/>
      </c>
      <c r="K194" s="2">
        <f t="shared" si="25"/>
        <v>0</v>
      </c>
    </row>
    <row r="195" spans="1:12" x14ac:dyDescent="0.25">
      <c r="D195" s="2" t="str">
        <f>"Enthalphy of mixing for "&amp;C181&amp;" is"</f>
        <v>Enthalphy of mixing for Fe18Co18Cr18Ni046 is</v>
      </c>
      <c r="K195" s="7">
        <f ca="1">(SUM(K189:K193))</f>
        <v>-1.0367999999999999</v>
      </c>
    </row>
    <row r="196" spans="1:12" x14ac:dyDescent="0.25">
      <c r="A196" s="7">
        <v>32</v>
      </c>
    </row>
    <row r="197" spans="1:12" x14ac:dyDescent="0.25">
      <c r="A197" s="7">
        <f>B16</f>
        <v>2.75</v>
      </c>
      <c r="B197" s="2" t="s">
        <v>0</v>
      </c>
      <c r="C197" s="2" t="str">
        <f>F16</f>
        <v>Fe18Co18Cr18Ni048</v>
      </c>
      <c r="E197" s="5" t="s">
        <v>2</v>
      </c>
      <c r="F197" s="5">
        <f>IF(D202+F202+H202+J202+L202+N202&gt;98,"Pass",D202+F202+H202+J202+L202+N202)</f>
        <v>66</v>
      </c>
    </row>
    <row r="199" spans="1:12" x14ac:dyDescent="0.25">
      <c r="B199" s="2" t="s">
        <v>3</v>
      </c>
      <c r="C199" s="4" t="s">
        <v>4</v>
      </c>
    </row>
    <row r="200" spans="1:12" x14ac:dyDescent="0.25">
      <c r="C200" s="4" t="str">
        <f>C184</f>
        <v>Database!d152</v>
      </c>
    </row>
    <row r="201" spans="1:12" x14ac:dyDescent="0.25">
      <c r="C201" s="6"/>
    </row>
    <row r="202" spans="1:12" x14ac:dyDescent="0.25">
      <c r="C202" s="2" t="str">
        <f>LEFT(C197,SMALL(FIND({0,1,2,3,4,5,6,7,8,9},C197&amp;"0123456789"),1)-1)</f>
        <v>Fe</v>
      </c>
      <c r="D202" s="2" t="str">
        <f>LEFT(RIGHT(C197, LEN(C197)-LEN(C202)),SMALL(FIND({0,1,2,3,4,5,6,7,8,9},RIGHT(C197, LEN(C197)-LEN(RIGHT(C197, LEN(C197)-LEN(C202))))&amp;"0123456789"),1)+1)</f>
        <v>18</v>
      </c>
      <c r="E202" s="2" t="str">
        <f t="array" ref="E202">LEFT(RIGHT(C197, LEN(C197)-SUM(LEN(C202:D202))),SMALL(FIND({0,1,2,3,4,5,6,7,8,9},RIGHT(C197, LEN(C197)-SUM(LEN(C202:D202)))&amp;"0123456789"),1)-1)</f>
        <v>Co</v>
      </c>
      <c r="F202" s="2" t="str">
        <f t="array" ref="F202">LEFT(RIGHT(C197, LEN(C197)-SUM(LEN(C202:E202))),SMALL(FIND({0,1,2,3,4,5,6,7,8,9},RIGHT(C197, LEN(C197)-SUM(LEN(C202:E202)))&amp;"0123456789"),1)+1)</f>
        <v>18</v>
      </c>
      <c r="G202" s="2" t="str">
        <f t="array" ref="G202">LEFT(RIGHT(C197, LEN(C197)-SUM(LEN(C202:F202))),SMALL(FIND({0,1,2,3,4,5,6,7,8,9},RIGHT(C197, LEN(C197)-SUM(LEN(C202:F202)))&amp;"0123456789"),1)-1)</f>
        <v>Cr</v>
      </c>
      <c r="H202" s="2" t="str">
        <f t="array" ref="H202">LEFT(RIGHT(C197, LEN(C197)-SUM(LEN(C202:G202))),SMALL(FIND({0,1,2,3,4,5,6,7,8,9},RIGHT(C197, LEN(C197)-SUM(LEN(C202:G202)))&amp;"0123456789"),1)+1)</f>
        <v>18</v>
      </c>
      <c r="I202" s="2" t="str">
        <f t="array" ref="I202">LEFT(RIGHT(C197, LEN(C197)-SUM(LEN(C202:H202))),SMALL(FIND({0,1,2,3,4,5,6,7,8,9},RIGHT(C197, LEN(C197)-SUM(LEN(C202:H202)))&amp;"0123456789"),1)-1)</f>
        <v>Ni</v>
      </c>
      <c r="J202" s="2" t="str">
        <f t="array" ref="J202">LEFT(RIGHT(C197, LEN(C197)-SUM(LEN(C202:I202))),SMALL(FIND({0,1,2,3,4,5,6,7,8,9},RIGHT(C197, LEN(C197)-SUM(LEN(C202:I202)))&amp;"0123456789"),1)+1)</f>
        <v>04</v>
      </c>
      <c r="K202" s="2" t="str">
        <f t="array" ref="K202">LEFT(RIGHT(C197, LEN(C197)-SUM(LEN(C202:J202))),SMALL(FIND({0,1,2,3,4,5,6,7,8,9},RIGHT(C197, LEN(C197)-SUM(LEN(C202:J202)))&amp;"0123456789"),1)-1)</f>
        <v/>
      </c>
      <c r="L202" s="2" t="str">
        <f t="array" ref="L202">LEFT(RIGHT(C197, LEN(C197)-SUM(LEN(C202:K202))),SMALL(FIND({0,1,2,3,4,5,6,7,8,9},RIGHT(C197, LEN(C197)-SUM(LEN(C202:K202)))&amp;"0123456789"),1)+1)</f>
        <v>8</v>
      </c>
    </row>
    <row r="204" spans="1:12" x14ac:dyDescent="0.25"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16</v>
      </c>
      <c r="I204" s="1" t="s">
        <v>17</v>
      </c>
      <c r="J204" s="1" t="s">
        <v>20</v>
      </c>
      <c r="K204" s="1" t="s">
        <v>18</v>
      </c>
    </row>
    <row r="205" spans="1:12" x14ac:dyDescent="0.25">
      <c r="C205" s="2" t="str">
        <f>C202</f>
        <v>Fe</v>
      </c>
      <c r="D205" s="2" t="str">
        <f>D202</f>
        <v>18</v>
      </c>
      <c r="F205" s="2">
        <f ca="1">IF(C206="","",IF(ISERROR(VLOOKUP(C205&amp;C206,INDIRECT(C199):INDIRECT(C200),2,FALSE)*(4*(D205/100)*(D206/100))),VLOOKUP(C206&amp;C205,INDIRECT(C199):INDIRECT(C200),2,FALSE)*(4*(D205/100)*(D206/100)),VLOOKUP(C205&amp;C206,INDIRECT(C199):INDIRECT(C200),2,FALSE)*(4*(D205/100)*(D206/100))))</f>
        <v>-0.12959999999999999</v>
      </c>
      <c r="G205" s="2">
        <f ca="1">IF(C207="","",IF(ISERROR(VLOOKUP(C205&amp;C207,INDIRECT(C199):INDIRECT(C200),2,FALSE)*(4*(D205/100)*(D207/100))),VLOOKUP(C207&amp;C205,INDIRECT(C199):INDIRECT(C200),2,FALSE)*(4*(D205/100)*(D207/100)),VLOOKUP(C205&amp;C207,INDIRECT(C199):INDIRECT(C200),2,FALSE)*(4*(D205/100)*(D207/100))))</f>
        <v>-0.12959999999999999</v>
      </c>
      <c r="H205" s="2">
        <f ca="1">IF(C208="","",IF(ISERROR(VLOOKUP(C205&amp;C208,INDIRECT(C199):INDIRECT(C200),2,FALSE)*(4*(D205/100)*(D208/100))),VLOOKUP(C208&amp;C205,INDIRECT(C199):INDIRECT(C200),2,FALSE)*(4*(D205/100)*(D208/100)),VLOOKUP(C205&amp;C208,INDIRECT(C199):INDIRECT(C200),2,FALSE)*(4*(D205/100)*(D208/100))))</f>
        <v>-5.7599999999999998E-2</v>
      </c>
      <c r="I205" s="2" t="str">
        <f ca="1">IF(C209="","",IF(ISERROR(VLOOKUP(C205&amp;C209,INDIRECT(C199):INDIRECT(C200),2,FALSE)*(4*(D205/100)*(D209/100))),VLOOKUP(C209&amp;C205,INDIRECT(C199):INDIRECT(C200),2,FALSE)*(4*(D205/100)*(D209/100)),VLOOKUP(C205&amp;C209,INDIRECT(C199):INDIRECT(C200),2,FALSE)*(4*(D205/100)*(D209/100))))</f>
        <v/>
      </c>
      <c r="J205" s="2" t="str">
        <f ca="1">IF($C$1="","",IF(ISERROR(VLOOKUP(C205&amp;$C$1,INDIRECT(#REF!):INDIRECT(#REF!),2,FALSE)*(4*(D205/100)*($D$1/100))),VLOOKUP($C$1&amp;C205,INDIRECT(#REF!):INDIRECT(#REF!),2,FALSE)*(4*(D205/100)*($D$1/100)),VLOOKUP(C205&amp;$C$1,INDIRECT(#REF!):INDIRECT(#REF!),2,FALSE)*(4*(D205/100)*($D$1/100))))</f>
        <v/>
      </c>
      <c r="K205" s="2">
        <f ca="1">SUM(E205:J205)</f>
        <v>-0.31679999999999997</v>
      </c>
    </row>
    <row r="206" spans="1:12" x14ac:dyDescent="0.25">
      <c r="C206" s="2" t="str">
        <f>E202</f>
        <v>Co</v>
      </c>
      <c r="D206" s="2" t="str">
        <f>F202</f>
        <v>18</v>
      </c>
      <c r="G206" s="2">
        <f ca="1">IF(C207="","",IF(ISERROR(VLOOKUP(C206&amp;C207,INDIRECT(C199):INDIRECT(C200),2,FALSE)*(4*(D206/100)*(D207/100))),VLOOKUP(C207&amp;C206,INDIRECT(C199):INDIRECT(C200),2,FALSE)*(4*(D206/100)*(D207/100)),VLOOKUP(C206&amp;C207,INDIRECT(C199):INDIRECT(C200),2,FALSE)*(4*(D206/100)*(D207/100))))</f>
        <v>-0.51839999999999997</v>
      </c>
      <c r="H206" s="2">
        <f ca="1">IF(C208="","",IF(ISERROR(VLOOKUP(C206&amp;C208,INDIRECT(C199):INDIRECT(C200),2,FALSE)*(4*(D206/100)*(D208/100))),VLOOKUP(C208&amp;C206,INDIRECT(C199):INDIRECT(C200),2,FALSE)*(4*(D206/100)*(D208/100)),VLOOKUP(C206&amp;C208,INDIRECT(C199):INDIRECT(C200),2,FALSE)*(4*(D206/100)*(D208/100))))</f>
        <v>0</v>
      </c>
      <c r="I206" s="2" t="str">
        <f ca="1">IF(C209="","",IF(ISERROR(VLOOKUP(C206&amp;C209,INDIRECT(C199):INDIRECT(C200),2,FALSE)*(4*(D206/100)*(D209/100))),VLOOKUP(C209&amp;C206,INDIRECT(C199):INDIRECT(C200),2,FALSE)*(4*(D206/100)*(D209/100)),VLOOKUP(C206&amp;C209,INDIRECT(C199):INDIRECT(C200),2,FALSE)*(4*(D206/100)*(D209/100))))</f>
        <v/>
      </c>
      <c r="J206" s="2" t="str">
        <f ca="1">IF($C$1="","",IF(ISERROR(VLOOKUP(C206&amp;$C$1,INDIRECT(#REF!):INDIRECT(#REF!),2,FALSE)*(4*(D206/100)*($D$1/100))),VLOOKUP($C$1&amp;C206,INDIRECT(#REF!):INDIRECT(#REF!),2,FALSE)*(4*(D206/100)*($D$1/100)),VLOOKUP(C206&amp;$C$1,INDIRECT(#REF!):INDIRECT(#REF!),2,FALSE)*(4*(D206/100)*($D$1/100))))</f>
        <v/>
      </c>
      <c r="K206" s="2">
        <f ca="1">SUM(E206:J206)</f>
        <v>-0.51839999999999997</v>
      </c>
    </row>
    <row r="207" spans="1:12" x14ac:dyDescent="0.25">
      <c r="C207" s="2" t="str">
        <f>G202</f>
        <v>Cr</v>
      </c>
      <c r="D207" s="2" t="str">
        <f>H202</f>
        <v>18</v>
      </c>
      <c r="H207" s="2">
        <f ca="1">IF(C208="","",LOOKUP(C207&amp;C208,INDIRECT(C199):INDIRECT(C200)))*(4*(D207/100)*(D208/100))</f>
        <v>-0.2016</v>
      </c>
      <c r="I207" s="2" t="str">
        <f ca="1">IF(C209="","",LOOKUP(C207&amp;C209,INDIRECT(C199):INDIRECT(C200))*(4*(D207/100)*(D209/100)))</f>
        <v/>
      </c>
      <c r="J207" s="2" t="str">
        <f ca="1">IF($C$1="","",IF(ISERROR(VLOOKUP(C207&amp;$C$1,INDIRECT(#REF!):INDIRECT(#REF!),2,FALSE)*(4*(D207/100)*($D$1/100))),VLOOKUP($C$1&amp;C207,INDIRECT(#REF!):INDIRECT(#REF!),2,FALSE)*(4*(D207/100)*($D$1/100)),VLOOKUP(C207&amp;$C$1,INDIRECT(#REF!):INDIRECT(#REF!),2,FALSE)*(4*(D207/100)*($D$1/100))))</f>
        <v/>
      </c>
      <c r="K207" s="2">
        <f ca="1">SUM(E207:J207)</f>
        <v>-0.2016</v>
      </c>
    </row>
    <row r="208" spans="1:12" x14ac:dyDescent="0.25">
      <c r="C208" s="2" t="str">
        <f>I202</f>
        <v>Ni</v>
      </c>
      <c r="D208" s="2" t="str">
        <f>J202</f>
        <v>04</v>
      </c>
      <c r="I208" s="2" t="str">
        <f ca="1">IF(C209="","",LOOKUP(C208&amp;C209,INDIRECT(C199):INDIRECT(C200))*(4*(D208/100)*(D209/100)))</f>
        <v/>
      </c>
      <c r="J208" s="2" t="str">
        <f ca="1">IF($C$1="","",IF(ISERROR(VLOOKUP(C208&amp;$C$1,INDIRECT(#REF!):INDIRECT(#REF!),2,FALSE)*(4*(D208/100)*($D$1/100))),VLOOKUP($C$1&amp;C208,INDIRECT(#REF!):INDIRECT(#REF!),2,FALSE)*(4*(D208/100)*($D$1/100)),VLOOKUP(C208&amp;$C$1,INDIRECT(#REF!):INDIRECT(#REF!),2,FALSE)*(4*(D208/100)*($D$1/100))))</f>
        <v/>
      </c>
      <c r="K208" s="2">
        <f ca="1">SUM(E208:J208)</f>
        <v>0</v>
      </c>
    </row>
    <row r="209" spans="1:12" x14ac:dyDescent="0.25">
      <c r="C209" s="2" t="str">
        <f t="shared" ref="C209" si="26">K202</f>
        <v/>
      </c>
      <c r="D209" s="2" t="str">
        <f>IF(L202="","",L202)</f>
        <v>8</v>
      </c>
      <c r="J209" s="2" t="str">
        <f ca="1">IF($C$1="","",IF(ISERROR(VLOOKUP(C209&amp;$C$1,INDIRECT(#REF!):INDIRECT(#REF!),2,FALSE)*(4*(D209/100)*($D$1/100))),VLOOKUP($C$1&amp;C209,INDIRECT(#REF!):INDIRECT(#REF!),2,FALSE)*(4*(D209/100)*($D$1/100)),VLOOKUP(C209&amp;$C$1,INDIRECT(#REF!):INDIRECT(#REF!),2,FALSE)*(4*(D209/100)*($D$1/100))))</f>
        <v/>
      </c>
      <c r="K209" s="2">
        <f t="shared" ref="K209:K210" ca="1" si="27">SUM(E209:J209)</f>
        <v>0</v>
      </c>
    </row>
    <row r="210" spans="1:12" x14ac:dyDescent="0.25">
      <c r="C210" s="2">
        <f>M202</f>
        <v>0</v>
      </c>
      <c r="D210" s="2" t="str">
        <f>IF(N202="","",N202)</f>
        <v/>
      </c>
      <c r="K210" s="2">
        <f t="shared" si="27"/>
        <v>0</v>
      </c>
    </row>
    <row r="211" spans="1:12" x14ac:dyDescent="0.25">
      <c r="D211" s="2" t="str">
        <f>"Enthalphy of mixing for "&amp;C197&amp;" is"</f>
        <v>Enthalphy of mixing for Fe18Co18Cr18Ni048 is</v>
      </c>
      <c r="K211" s="7">
        <f ca="1">(SUM(K205:K209))</f>
        <v>-1.0367999999999999</v>
      </c>
    </row>
    <row r="212" spans="1:12" x14ac:dyDescent="0.25">
      <c r="A212" s="7">
        <v>33</v>
      </c>
    </row>
    <row r="213" spans="1:12" x14ac:dyDescent="0.25">
      <c r="A213" s="7">
        <f>B17</f>
        <v>3</v>
      </c>
      <c r="B213" s="2" t="s">
        <v>0</v>
      </c>
      <c r="C213" s="2" t="str">
        <f>F17</f>
        <v>Fe17Co17Cr17Ni050</v>
      </c>
      <c r="E213" s="5" t="s">
        <v>2</v>
      </c>
      <c r="F213" s="5">
        <f>IF(D218+F218+H218+J218+L218+N218&gt;98,"Pass",D218+F218+H218+J218+L218+N218)</f>
        <v>56</v>
      </c>
    </row>
    <row r="215" spans="1:12" x14ac:dyDescent="0.25">
      <c r="B215" s="2" t="s">
        <v>3</v>
      </c>
      <c r="C215" s="4" t="s">
        <v>4</v>
      </c>
    </row>
    <row r="216" spans="1:12" x14ac:dyDescent="0.25">
      <c r="C216" s="4" t="str">
        <f>C200</f>
        <v>Database!d152</v>
      </c>
    </row>
    <row r="217" spans="1:12" x14ac:dyDescent="0.25">
      <c r="C217" s="6"/>
    </row>
    <row r="218" spans="1:12" x14ac:dyDescent="0.25">
      <c r="C218" s="2" t="str">
        <f>LEFT(C213,SMALL(FIND({0,1,2,3,4,5,6,7,8,9},C213&amp;"0123456789"),1)-1)</f>
        <v>Fe</v>
      </c>
      <c r="D218" s="2" t="str">
        <f>LEFT(RIGHT(C213, LEN(C213)-LEN(C218)),SMALL(FIND({0,1,2,3,4,5,6,7,8,9},RIGHT(C213, LEN(C213)-LEN(RIGHT(C213, LEN(C213)-LEN(C218))))&amp;"0123456789"),1)+1)</f>
        <v>17</v>
      </c>
      <c r="E218" s="2" t="str">
        <f t="array" ref="E218">LEFT(RIGHT(C213, LEN(C213)-SUM(LEN(C218:D218))),SMALL(FIND({0,1,2,3,4,5,6,7,8,9},RIGHT(C213, LEN(C213)-SUM(LEN(C218:D218)))&amp;"0123456789"),1)-1)</f>
        <v>Co</v>
      </c>
      <c r="F218" s="2" t="str">
        <f t="array" ref="F218">LEFT(RIGHT(C213, LEN(C213)-SUM(LEN(C218:E218))),SMALL(FIND({0,1,2,3,4,5,6,7,8,9},RIGHT(C213, LEN(C213)-SUM(LEN(C218:E218)))&amp;"0123456789"),1)+1)</f>
        <v>17</v>
      </c>
      <c r="G218" s="2" t="str">
        <f t="array" ref="G218">LEFT(RIGHT(C213, LEN(C213)-SUM(LEN(C218:F218))),SMALL(FIND({0,1,2,3,4,5,6,7,8,9},RIGHT(C213, LEN(C213)-SUM(LEN(C218:F218)))&amp;"0123456789"),1)-1)</f>
        <v>Cr</v>
      </c>
      <c r="H218" s="2" t="str">
        <f t="array" ref="H218">LEFT(RIGHT(C213, LEN(C213)-SUM(LEN(C218:G218))),SMALL(FIND({0,1,2,3,4,5,6,7,8,9},RIGHT(C213, LEN(C213)-SUM(LEN(C218:G218)))&amp;"0123456789"),1)+1)</f>
        <v>17</v>
      </c>
      <c r="I218" s="2" t="str">
        <f t="array" ref="I218">LEFT(RIGHT(C213, LEN(C213)-SUM(LEN(C218:H218))),SMALL(FIND({0,1,2,3,4,5,6,7,8,9},RIGHT(C213, LEN(C213)-SUM(LEN(C218:H218)))&amp;"0123456789"),1)-1)</f>
        <v>Ni</v>
      </c>
      <c r="J218" s="2" t="str">
        <f t="array" ref="J218">LEFT(RIGHT(C213, LEN(C213)-SUM(LEN(C218:I218))),SMALL(FIND({0,1,2,3,4,5,6,7,8,9},RIGHT(C213, LEN(C213)-SUM(LEN(C218:I218)))&amp;"0123456789"),1)+1)</f>
        <v>05</v>
      </c>
      <c r="K218" s="2" t="str">
        <f t="array" ref="K218">LEFT(RIGHT(C213, LEN(C213)-SUM(LEN(C218:J218))),SMALL(FIND({0,1,2,3,4,5,6,7,8,9},RIGHT(C213, LEN(C213)-SUM(LEN(C218:J218)))&amp;"0123456789"),1)-1)</f>
        <v/>
      </c>
      <c r="L218" s="2" t="str">
        <f t="array" ref="L218">LEFT(RIGHT(C213, LEN(C213)-SUM(LEN(C218:K218))),SMALL(FIND({0,1,2,3,4,5,6,7,8,9},RIGHT(C213, LEN(C213)-SUM(LEN(C218:K218)))&amp;"0123456789"),1)+1)</f>
        <v>0</v>
      </c>
    </row>
    <row r="220" spans="1:12" x14ac:dyDescent="0.25"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16</v>
      </c>
      <c r="I220" s="1" t="s">
        <v>17</v>
      </c>
      <c r="J220" s="1" t="s">
        <v>20</v>
      </c>
      <c r="K220" s="1" t="s">
        <v>18</v>
      </c>
    </row>
    <row r="221" spans="1:12" x14ac:dyDescent="0.25">
      <c r="C221" s="2" t="str">
        <f>C218</f>
        <v>Fe</v>
      </c>
      <c r="D221" s="2" t="str">
        <f>D218</f>
        <v>17</v>
      </c>
      <c r="F221" s="2">
        <f ca="1">IF(C222="","",IF(ISERROR(VLOOKUP(C221&amp;C222,INDIRECT(C215):INDIRECT(C216),2,FALSE)*(4*(D221/100)*(D222/100))),VLOOKUP(C222&amp;C221,INDIRECT(C215):INDIRECT(C216),2,FALSE)*(4*(D221/100)*(D222/100)),VLOOKUP(C221&amp;C222,INDIRECT(C215):INDIRECT(C216),2,FALSE)*(4*(D221/100)*(D222/100))))</f>
        <v>-0.11560000000000002</v>
      </c>
      <c r="G221" s="2">
        <f ca="1">IF(C223="","",IF(ISERROR(VLOOKUP(C221&amp;C223,INDIRECT(C215):INDIRECT(C216),2,FALSE)*(4*(D221/100)*(D223/100))),VLOOKUP(C223&amp;C221,INDIRECT(C215):INDIRECT(C216),2,FALSE)*(4*(D221/100)*(D223/100)),VLOOKUP(C221&amp;C223,INDIRECT(C215):INDIRECT(C216),2,FALSE)*(4*(D221/100)*(D223/100))))</f>
        <v>-0.11560000000000002</v>
      </c>
      <c r="H221" s="2">
        <f ca="1">IF(C224="","",IF(ISERROR(VLOOKUP(C221&amp;C224,INDIRECT(C215):INDIRECT(C216),2,FALSE)*(4*(D221/100)*(D224/100))),VLOOKUP(C224&amp;C221,INDIRECT(C215):INDIRECT(C216),2,FALSE)*(4*(D221/100)*(D224/100)),VLOOKUP(C221&amp;C224,INDIRECT(C215):INDIRECT(C216),2,FALSE)*(4*(D221/100)*(D224/100))))</f>
        <v>-6.8000000000000005E-2</v>
      </c>
      <c r="I221" s="2" t="str">
        <f ca="1">IF(C225="","",IF(ISERROR(VLOOKUP(C221&amp;C225,INDIRECT(C215):INDIRECT(C216),2,FALSE)*(4*(D221/100)*(D225/100))),VLOOKUP(C225&amp;C221,INDIRECT(C215):INDIRECT(C216),2,FALSE)*(4*(D221/100)*(D225/100)),VLOOKUP(C221&amp;C225,INDIRECT(C215):INDIRECT(C216),2,FALSE)*(4*(D221/100)*(D225/100))))</f>
        <v/>
      </c>
      <c r="J221" s="2" t="str">
        <f ca="1">IF($C$1="","",IF(ISERROR(VLOOKUP(C221&amp;$C$1,INDIRECT(#REF!):INDIRECT(#REF!),2,FALSE)*(4*(D221/100)*($D$1/100))),VLOOKUP($C$1&amp;C221,INDIRECT(#REF!):INDIRECT(#REF!),2,FALSE)*(4*(D221/100)*($D$1/100)),VLOOKUP(C221&amp;$C$1,INDIRECT(#REF!):INDIRECT(#REF!),2,FALSE)*(4*(D221/100)*($D$1/100))))</f>
        <v/>
      </c>
      <c r="K221" s="2">
        <f ca="1">SUM(E221:J221)</f>
        <v>-0.29920000000000002</v>
      </c>
    </row>
    <row r="222" spans="1:12" x14ac:dyDescent="0.25">
      <c r="C222" s="2" t="str">
        <f>E218</f>
        <v>Co</v>
      </c>
      <c r="D222" s="2" t="str">
        <f>F218</f>
        <v>17</v>
      </c>
      <c r="G222" s="2">
        <f ca="1">IF(C223="","",IF(ISERROR(VLOOKUP(C222&amp;C223,INDIRECT(C215):INDIRECT(C216),2,FALSE)*(4*(D222/100)*(D223/100))),VLOOKUP(C223&amp;C222,INDIRECT(C215):INDIRECT(C216),2,FALSE)*(4*(D222/100)*(D223/100)),VLOOKUP(C222&amp;C223,INDIRECT(C215):INDIRECT(C216),2,FALSE)*(4*(D222/100)*(D223/100))))</f>
        <v>-0.46240000000000009</v>
      </c>
      <c r="H222" s="2">
        <f ca="1">IF(C224="","",IF(ISERROR(VLOOKUP(C222&amp;C224,INDIRECT(C215):INDIRECT(C216),2,FALSE)*(4*(D222/100)*(D224/100))),VLOOKUP(C224&amp;C222,INDIRECT(C215):INDIRECT(C216),2,FALSE)*(4*(D222/100)*(D224/100)),VLOOKUP(C222&amp;C224,INDIRECT(C215):INDIRECT(C216),2,FALSE)*(4*(D222/100)*(D224/100))))</f>
        <v>0</v>
      </c>
      <c r="I222" s="2" t="str">
        <f ca="1">IF(C225="","",IF(ISERROR(VLOOKUP(C222&amp;C225,INDIRECT(C215):INDIRECT(C216),2,FALSE)*(4*(D222/100)*(D225/100))),VLOOKUP(C225&amp;C222,INDIRECT(C215):INDIRECT(C216),2,FALSE)*(4*(D222/100)*(D225/100)),VLOOKUP(C222&amp;C225,INDIRECT(C215):INDIRECT(C216),2,FALSE)*(4*(D222/100)*(D225/100))))</f>
        <v/>
      </c>
      <c r="J222" s="2" t="str">
        <f ca="1">IF($C$1="","",IF(ISERROR(VLOOKUP(C222&amp;$C$1,INDIRECT(#REF!):INDIRECT(#REF!),2,FALSE)*(4*(D222/100)*($D$1/100))),VLOOKUP($C$1&amp;C222,INDIRECT(#REF!):INDIRECT(#REF!),2,FALSE)*(4*(D222/100)*($D$1/100)),VLOOKUP(C222&amp;$C$1,INDIRECT(#REF!):INDIRECT(#REF!),2,FALSE)*(4*(D222/100)*($D$1/100))))</f>
        <v/>
      </c>
      <c r="K222" s="2">
        <f ca="1">SUM(E222:J222)</f>
        <v>-0.46240000000000009</v>
      </c>
    </row>
    <row r="223" spans="1:12" x14ac:dyDescent="0.25">
      <c r="C223" s="2" t="str">
        <f>G218</f>
        <v>Cr</v>
      </c>
      <c r="D223" s="2" t="str">
        <f>H218</f>
        <v>17</v>
      </c>
      <c r="H223" s="2">
        <f ca="1">IF(C224="","",LOOKUP(C223&amp;C224,INDIRECT(C215):INDIRECT(C216)))*(4*(D223/100)*(D224/100))</f>
        <v>-0.23800000000000002</v>
      </c>
      <c r="I223" s="2" t="str">
        <f ca="1">IF(C225="","",LOOKUP(C223&amp;C225,INDIRECT(C215):INDIRECT(C216))*(4*(D223/100)*(D225/100)))</f>
        <v/>
      </c>
      <c r="J223" s="2" t="str">
        <f ca="1">IF($C$1="","",IF(ISERROR(VLOOKUP(C223&amp;$C$1,INDIRECT(#REF!):INDIRECT(#REF!),2,FALSE)*(4*(D223/100)*($D$1/100))),VLOOKUP($C$1&amp;C223,INDIRECT(#REF!):INDIRECT(#REF!),2,FALSE)*(4*(D223/100)*($D$1/100)),VLOOKUP(C223&amp;$C$1,INDIRECT(#REF!):INDIRECT(#REF!),2,FALSE)*(4*(D223/100)*($D$1/100))))</f>
        <v/>
      </c>
      <c r="K223" s="2">
        <f ca="1">SUM(E223:J223)</f>
        <v>-0.23800000000000002</v>
      </c>
    </row>
    <row r="224" spans="1:12" x14ac:dyDescent="0.25">
      <c r="C224" s="2" t="str">
        <f>I218</f>
        <v>Ni</v>
      </c>
      <c r="D224" s="2" t="str">
        <f>J218</f>
        <v>05</v>
      </c>
      <c r="I224" s="2" t="str">
        <f ca="1">IF(C225="","",LOOKUP(C224&amp;C225,INDIRECT(C215):INDIRECT(C216))*(4*(D224/100)*(D225/100)))</f>
        <v/>
      </c>
      <c r="J224" s="2" t="str">
        <f ca="1">IF($C$1="","",IF(ISERROR(VLOOKUP(C224&amp;$C$1,INDIRECT(#REF!):INDIRECT(#REF!),2,FALSE)*(4*(D224/100)*($D$1/100))),VLOOKUP($C$1&amp;C224,INDIRECT(#REF!):INDIRECT(#REF!),2,FALSE)*(4*(D224/100)*($D$1/100)),VLOOKUP(C224&amp;$C$1,INDIRECT(#REF!):INDIRECT(#REF!),2,FALSE)*(4*(D224/100)*($D$1/100))))</f>
        <v/>
      </c>
      <c r="K224" s="2">
        <f ca="1">SUM(E224:J224)</f>
        <v>0</v>
      </c>
    </row>
    <row r="225" spans="3:11" x14ac:dyDescent="0.25">
      <c r="C225" s="2" t="str">
        <f t="shared" ref="C225" si="28">K218</f>
        <v/>
      </c>
      <c r="D225" s="2" t="str">
        <f>IF(L218="","",L218)</f>
        <v>0</v>
      </c>
      <c r="J225" s="2" t="str">
        <f ca="1">IF($C$1="","",IF(ISERROR(VLOOKUP(C225&amp;$C$1,INDIRECT(#REF!):INDIRECT(#REF!),2,FALSE)*(4*(D225/100)*($D$1/100))),VLOOKUP($C$1&amp;C225,INDIRECT(#REF!):INDIRECT(#REF!),2,FALSE)*(4*(D225/100)*($D$1/100)),VLOOKUP(C225&amp;$C$1,INDIRECT(#REF!):INDIRECT(#REF!),2,FALSE)*(4*(D225/100)*($D$1/100))))</f>
        <v/>
      </c>
      <c r="K225" s="2">
        <f t="shared" ref="K225:K226" ca="1" si="29">SUM(E225:J225)</f>
        <v>0</v>
      </c>
    </row>
    <row r="226" spans="3:11" x14ac:dyDescent="0.25">
      <c r="C226" s="2">
        <f>M218</f>
        <v>0</v>
      </c>
      <c r="D226" s="2" t="str">
        <f>IF(N218="","",N218)</f>
        <v/>
      </c>
      <c r="K226" s="2">
        <f t="shared" si="29"/>
        <v>0</v>
      </c>
    </row>
    <row r="227" spans="3:11" x14ac:dyDescent="0.25">
      <c r="D227" s="2" t="str">
        <f>"Enthalphy of mixing for "&amp;C213&amp;" is"</f>
        <v>Enthalphy of mixing for Fe17Co17Cr17Ni050 is</v>
      </c>
      <c r="K227" s="7">
        <f ca="1">(SUM(K221:K225))</f>
        <v>-0.99960000000000004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"/>
  <sheetViews>
    <sheetView workbookViewId="0">
      <selection activeCell="F20" sqref="F20"/>
    </sheetView>
  </sheetViews>
  <sheetFormatPr defaultColWidth="8.85546875" defaultRowHeight="15" x14ac:dyDescent="0.25"/>
  <cols>
    <col min="1" max="1" width="8.42578125" style="7" bestFit="1" customWidth="1"/>
    <col min="2" max="2" width="10.7109375" style="2" bestFit="1" customWidth="1"/>
    <col min="3" max="3" width="21.5703125" style="2" bestFit="1" customWidth="1"/>
    <col min="4" max="4" width="13.28515625" style="2" customWidth="1"/>
    <col min="5" max="5" width="22.28515625" style="2" customWidth="1"/>
    <col min="6" max="6" width="21.5703125" style="2" bestFit="1" customWidth="1"/>
    <col min="7" max="7" width="7.7109375" style="2" bestFit="1" customWidth="1"/>
    <col min="8" max="14" width="12.7109375" style="2" customWidth="1"/>
    <col min="15" max="15" width="8.85546875" style="2"/>
    <col min="16" max="16" width="10.140625" style="2" bestFit="1" customWidth="1"/>
    <col min="17" max="17" width="13.5703125" style="2" bestFit="1" customWidth="1"/>
    <col min="18" max="18" width="14.5703125" style="2" bestFit="1" customWidth="1"/>
    <col min="19" max="19" width="8.85546875" style="2"/>
    <col min="20" max="20" width="9.85546875" style="2" bestFit="1" customWidth="1"/>
    <col min="21" max="16384" width="8.85546875" style="2"/>
  </cols>
  <sheetData>
    <row r="1" spans="2:7" x14ac:dyDescent="0.25">
      <c r="B1" s="16" t="s">
        <v>118</v>
      </c>
    </row>
    <row r="2" spans="2:7" x14ac:dyDescent="0.25">
      <c r="B2" s="15" t="s">
        <v>9</v>
      </c>
      <c r="C2" s="1" t="str">
        <f>B2</f>
        <v>Al</v>
      </c>
      <c r="D2" s="1" t="s">
        <v>22</v>
      </c>
      <c r="E2" s="1" t="s">
        <v>119</v>
      </c>
      <c r="F2" s="1" t="s">
        <v>120</v>
      </c>
      <c r="G2" s="1" t="s">
        <v>25</v>
      </c>
    </row>
    <row r="3" spans="2:7" x14ac:dyDescent="0.25">
      <c r="B3" s="14">
        <v>0</v>
      </c>
      <c r="C3" s="7">
        <f>ROUNDUP(B3/(4+B3),2)</f>
        <v>0</v>
      </c>
      <c r="D3" s="7">
        <f>ROUNDUP((1-C3)/4,2)</f>
        <v>0.25</v>
      </c>
      <c r="E3" s="2" t="str">
        <f>"Fe"&amp;D3*100&amp;"Co"&amp;D3*100&amp;"Cr"&amp;D3*100&amp;"Ni"&amp;D3*100&amp;$C$2&amp;0&amp;C3*100</f>
        <v>Fe25Co25Cr25Ni25Al00</v>
      </c>
      <c r="F3" s="2" t="str">
        <f t="shared" ref="F3:F15" si="0">E3</f>
        <v>Fe25Co25Cr25Ni25Al00</v>
      </c>
      <c r="G3" s="7">
        <f ca="1">K33</f>
        <v>-3.75</v>
      </c>
    </row>
    <row r="4" spans="2:7" x14ac:dyDescent="0.25">
      <c r="B4" s="14">
        <v>0.25</v>
      </c>
      <c r="C4" s="7">
        <f t="shared" ref="C4:C15" si="1">ROUNDUP(B4/(4+B4),2)</f>
        <v>6.0000000000000005E-2</v>
      </c>
      <c r="D4" s="7">
        <f t="shared" ref="D4:D15" si="2">ROUNDUP((1-C4)/4,2)</f>
        <v>0.24000000000000002</v>
      </c>
      <c r="E4" s="2" t="str">
        <f>"Fe"&amp;D4*100&amp;"Co"&amp;D4*100&amp;"Cr"&amp;D4*100&amp;"Ni"&amp;D4*100&amp;$C$2&amp;0&amp;C4*100</f>
        <v>Fe24Co24Cr24Ni24Al06</v>
      </c>
      <c r="F4" s="2" t="str">
        <f t="shared" si="0"/>
        <v>Fe24Co24Cr24Ni24Al06</v>
      </c>
      <c r="G4" s="7">
        <f ca="1">K49</f>
        <v>-6.9120000000000008</v>
      </c>
    </row>
    <row r="5" spans="2:7" x14ac:dyDescent="0.25">
      <c r="B5" s="14">
        <v>0.5</v>
      </c>
      <c r="C5" s="7">
        <f t="shared" si="1"/>
        <v>0.12</v>
      </c>
      <c r="D5" s="7">
        <f t="shared" si="2"/>
        <v>0.22</v>
      </c>
      <c r="E5" s="2" t="str">
        <f t="shared" ref="E5:E15" si="3">"Fe"&amp;D5*100&amp;"Co"&amp;D5*100&amp;"Cr"&amp;D5*100&amp;"Ni"&amp;D5*100&amp;$C$2&amp;C5*100</f>
        <v>Fe22Co22Cr22Ni22Al12</v>
      </c>
      <c r="F5" s="2" t="str">
        <f t="shared" si="0"/>
        <v>Fe22Co22Cr22Ni22Al12</v>
      </c>
      <c r="G5" s="7">
        <f ca="1">K65</f>
        <v>-9.24</v>
      </c>
    </row>
    <row r="6" spans="2:7" x14ac:dyDescent="0.25">
      <c r="B6" s="14">
        <v>0.75</v>
      </c>
      <c r="C6" s="7">
        <f t="shared" si="1"/>
        <v>0.16</v>
      </c>
      <c r="D6" s="7">
        <f t="shared" si="2"/>
        <v>0.21</v>
      </c>
      <c r="E6" s="2" t="str">
        <f t="shared" si="3"/>
        <v>Fe21Co21Cr21Ni21Al16</v>
      </c>
      <c r="F6" s="2" t="str">
        <f t="shared" si="0"/>
        <v>Fe21Co21Cr21Ni21Al16</v>
      </c>
      <c r="G6" s="7">
        <f ca="1">K81</f>
        <v>-10.709999999999997</v>
      </c>
    </row>
    <row r="7" spans="2:7" x14ac:dyDescent="0.25">
      <c r="B7" s="14">
        <v>1</v>
      </c>
      <c r="C7" s="7">
        <f t="shared" si="1"/>
        <v>0.2</v>
      </c>
      <c r="D7" s="7">
        <f t="shared" si="2"/>
        <v>0.2</v>
      </c>
      <c r="E7" s="2" t="str">
        <f t="shared" si="3"/>
        <v>Fe20Co20Cr20Ni20Al20</v>
      </c>
      <c r="F7" s="2" t="str">
        <f t="shared" si="0"/>
        <v>Fe20Co20Cr20Ni20Al20</v>
      </c>
      <c r="G7" s="7">
        <f ca="1">K97</f>
        <v>-12.000000000000002</v>
      </c>
    </row>
    <row r="8" spans="2:7" x14ac:dyDescent="0.25">
      <c r="B8" s="14">
        <v>1.25</v>
      </c>
      <c r="C8" s="7">
        <f t="shared" si="1"/>
        <v>0.24000000000000002</v>
      </c>
      <c r="D8" s="7">
        <f t="shared" si="2"/>
        <v>0.19</v>
      </c>
      <c r="E8" s="2" t="str">
        <f t="shared" si="3"/>
        <v>Fe19Co19Cr19Ni19Al24</v>
      </c>
      <c r="F8" s="2" t="str">
        <f t="shared" si="0"/>
        <v>Fe19Co19Cr19Ni19Al24</v>
      </c>
      <c r="G8" s="7">
        <f ca="1">K113</f>
        <v>-13.11</v>
      </c>
    </row>
    <row r="9" spans="2:7" x14ac:dyDescent="0.25">
      <c r="B9" s="14">
        <v>1.5</v>
      </c>
      <c r="C9" s="7">
        <f t="shared" si="1"/>
        <v>0.28000000000000003</v>
      </c>
      <c r="D9" s="7">
        <f t="shared" si="2"/>
        <v>0.18</v>
      </c>
      <c r="E9" s="2" t="str">
        <f t="shared" si="3"/>
        <v>Fe18Co18Cr18Ni18Al28</v>
      </c>
      <c r="F9" s="2" t="str">
        <f t="shared" si="0"/>
        <v>Fe18Co18Cr18Ni18Al28</v>
      </c>
      <c r="G9" s="7">
        <f ca="1">K129</f>
        <v>-14.039999999999996</v>
      </c>
    </row>
    <row r="10" spans="2:7" x14ac:dyDescent="0.25">
      <c r="B10" s="14">
        <v>1.75</v>
      </c>
      <c r="C10" s="7">
        <f t="shared" si="1"/>
        <v>0.31</v>
      </c>
      <c r="D10" s="7">
        <f t="shared" si="2"/>
        <v>0.18000000000000002</v>
      </c>
      <c r="E10" s="2" t="str">
        <f t="shared" si="3"/>
        <v>Fe18Co18Cr18Ni18Al31</v>
      </c>
      <c r="F10" s="2" t="str">
        <f t="shared" si="0"/>
        <v>Fe18Co18Cr18Ni18Al31</v>
      </c>
      <c r="G10" s="7">
        <f ca="1">K145</f>
        <v>-15.335999999999997</v>
      </c>
    </row>
    <row r="11" spans="2:7" x14ac:dyDescent="0.25">
      <c r="B11" s="14">
        <v>2</v>
      </c>
      <c r="C11" s="7">
        <f t="shared" si="1"/>
        <v>0.34</v>
      </c>
      <c r="D11" s="7">
        <f t="shared" si="2"/>
        <v>0.17</v>
      </c>
      <c r="E11" s="2" t="str">
        <f t="shared" si="3"/>
        <v>Fe17Co17Cr17Ni17Al34</v>
      </c>
      <c r="F11" s="2" t="str">
        <f t="shared" si="0"/>
        <v>Fe17Co17Cr17Ni17Al34</v>
      </c>
      <c r="G11" s="7">
        <f ca="1">K161</f>
        <v>-15.606000000000003</v>
      </c>
    </row>
    <row r="12" spans="2:7" x14ac:dyDescent="0.25">
      <c r="B12" s="14">
        <v>2.25</v>
      </c>
      <c r="C12" s="7">
        <f t="shared" si="1"/>
        <v>0.36</v>
      </c>
      <c r="D12" s="7">
        <f t="shared" si="2"/>
        <v>0.16</v>
      </c>
      <c r="E12" s="2" t="str">
        <f t="shared" si="3"/>
        <v>Fe16Co16Cr16Ni16Al36</v>
      </c>
      <c r="F12" s="2" t="str">
        <f t="shared" si="0"/>
        <v>Fe16Co16Cr16Ni16Al36</v>
      </c>
      <c r="G12" s="7">
        <f ca="1">K177</f>
        <v>-15.360000000000001</v>
      </c>
    </row>
    <row r="13" spans="2:7" x14ac:dyDescent="0.25">
      <c r="B13" s="14">
        <v>2.5</v>
      </c>
      <c r="C13" s="7">
        <f t="shared" si="1"/>
        <v>0.39</v>
      </c>
      <c r="D13" s="7">
        <f t="shared" si="2"/>
        <v>0.16</v>
      </c>
      <c r="E13" s="2" t="str">
        <f t="shared" si="3"/>
        <v>Fe16Co16Cr16Ni16Al39</v>
      </c>
      <c r="F13" s="2" t="str">
        <f t="shared" si="0"/>
        <v>Fe16Co16Cr16Ni16Al39</v>
      </c>
      <c r="G13" s="7">
        <f ca="1">K193</f>
        <v>-16.512</v>
      </c>
    </row>
    <row r="14" spans="2:7" x14ac:dyDescent="0.25">
      <c r="B14" s="14">
        <v>2.75</v>
      </c>
      <c r="C14" s="7">
        <f t="shared" si="1"/>
        <v>0.41000000000000003</v>
      </c>
      <c r="D14" s="7">
        <f t="shared" si="2"/>
        <v>0.15000000000000002</v>
      </c>
      <c r="E14" s="2" t="str">
        <f t="shared" si="3"/>
        <v>Fe15Co15Cr15Ni15Al41</v>
      </c>
      <c r="F14" s="2" t="str">
        <f t="shared" si="0"/>
        <v>Fe15Co15Cr15Ni15Al41</v>
      </c>
      <c r="G14" s="7">
        <f ca="1">K209</f>
        <v>-16.11</v>
      </c>
    </row>
    <row r="15" spans="2:7" x14ac:dyDescent="0.25">
      <c r="B15" s="14">
        <v>3</v>
      </c>
      <c r="C15" s="7">
        <f t="shared" si="1"/>
        <v>0.43</v>
      </c>
      <c r="D15" s="7">
        <f t="shared" si="2"/>
        <v>0.15000000000000002</v>
      </c>
      <c r="E15" s="2" t="str">
        <f t="shared" si="3"/>
        <v>Fe15Co15Cr15Ni15Al43</v>
      </c>
      <c r="F15" s="2" t="str">
        <f t="shared" si="0"/>
        <v>Fe15Co15Cr15Ni15Al43</v>
      </c>
      <c r="G15" s="7">
        <f ca="1">K225</f>
        <v>-16.829999999999998</v>
      </c>
    </row>
    <row r="16" spans="2:7" x14ac:dyDescent="0.25">
      <c r="B16" s="1"/>
      <c r="C16" s="7"/>
      <c r="D16" s="7"/>
      <c r="E16" s="3"/>
    </row>
    <row r="17" spans="1:12" x14ac:dyDescent="0.25">
      <c r="B17" s="1"/>
      <c r="C17" s="7"/>
      <c r="D17" s="7"/>
      <c r="E17" s="3"/>
    </row>
    <row r="18" spans="1:12" x14ac:dyDescent="0.25">
      <c r="A18" s="7">
        <v>21</v>
      </c>
      <c r="B18" s="1"/>
      <c r="C18" s="7"/>
      <c r="D18" s="7"/>
      <c r="E18" s="3"/>
    </row>
    <row r="19" spans="1:12" x14ac:dyDescent="0.25">
      <c r="A19" s="7">
        <f>B3</f>
        <v>0</v>
      </c>
      <c r="B19" s="2" t="s">
        <v>0</v>
      </c>
      <c r="C19" s="2" t="str">
        <f>F3</f>
        <v>Fe25Co25Cr25Ni25Al00</v>
      </c>
      <c r="E19" s="5" t="s">
        <v>2</v>
      </c>
      <c r="F19" s="5" t="str">
        <f>IF(D24+F24+H24+J24+L24+N24&gt;98,"Pass",D24+F24+H24+J24+L24+N24)</f>
        <v>Pass</v>
      </c>
    </row>
    <row r="21" spans="1:12" x14ac:dyDescent="0.25">
      <c r="B21" s="2" t="s">
        <v>3</v>
      </c>
      <c r="C21" s="4" t="s">
        <v>4</v>
      </c>
    </row>
    <row r="22" spans="1:12" x14ac:dyDescent="0.25">
      <c r="C22" s="4" t="s">
        <v>121</v>
      </c>
    </row>
    <row r="23" spans="1:12" x14ac:dyDescent="0.25">
      <c r="C23" s="6"/>
    </row>
    <row r="24" spans="1:12" x14ac:dyDescent="0.25">
      <c r="C24" s="2" t="str">
        <f>LEFT(C19,SMALL(FIND({0,1,2,3,4,5,6,7,8,9},C19&amp;"0123456789"),1)-1)</f>
        <v>Fe</v>
      </c>
      <c r="D24" s="2" t="str">
        <f>LEFT(RIGHT(C19, LEN(C19)-LEN(C24)),SMALL(FIND({0,1,2,3,4,5,6,7,8,9},RIGHT(C19, LEN(C19)-LEN(RIGHT(C19, LEN(C19)-LEN(C24))))&amp;"0123456789"),1)+1)</f>
        <v>25</v>
      </c>
      <c r="E24" s="2" t="str">
        <f t="array" ref="E24">LEFT(RIGHT(C19, LEN(C19)-SUM(LEN(C24:D24))),SMALL(FIND({0,1,2,3,4,5,6,7,8,9},RIGHT(C19, LEN(C19)-SUM(LEN(C24:D24)))&amp;"0123456789"),1)-1)</f>
        <v>Co</v>
      </c>
      <c r="F24" s="2" t="str">
        <f t="array" ref="F24">LEFT(RIGHT(C19, LEN(C19)-SUM(LEN(C24:E24))),SMALL(FIND({0,1,2,3,4,5,6,7,8,9},RIGHT(C19, LEN(C19)-SUM(LEN(C24:E24)))&amp;"0123456789"),1)+1)</f>
        <v>25</v>
      </c>
      <c r="G24" s="2" t="str">
        <f t="array" ref="G24">LEFT(RIGHT(C19, LEN(C19)-SUM(LEN(C24:F24))),SMALL(FIND({0,1,2,3,4,5,6,7,8,9},RIGHT(C19, LEN(C19)-SUM(LEN(C24:F24)))&amp;"0123456789"),1)-1)</f>
        <v>Cr</v>
      </c>
      <c r="H24" s="2" t="str">
        <f t="array" ref="H24">LEFT(RIGHT(C19, LEN(C19)-SUM(LEN(C24:G24))),SMALL(FIND({0,1,2,3,4,5,6,7,8,9},RIGHT(C19, LEN(C19)-SUM(LEN(C24:G24)))&amp;"0123456789"),1)+1)</f>
        <v>25</v>
      </c>
      <c r="I24" s="2" t="str">
        <f t="array" ref="I24">LEFT(RIGHT(C19, LEN(C19)-SUM(LEN(C24:H24))),SMALL(FIND({0,1,2,3,4,5,6,7,8,9},RIGHT(C19, LEN(C19)-SUM(LEN(C24:H24)))&amp;"0123456789"),1)-1)</f>
        <v>Ni</v>
      </c>
      <c r="J24" s="2" t="str">
        <f t="array" ref="J24">LEFT(RIGHT(C19, LEN(C19)-SUM(LEN(C24:I24))),SMALL(FIND({0,1,2,3,4,5,6,7,8,9},RIGHT(C19, LEN(C19)-SUM(LEN(C24:I24)))&amp;"0123456789"),1)+1)</f>
        <v>25</v>
      </c>
      <c r="K24" s="2" t="str">
        <f t="array" ref="K24">LEFT(RIGHT(C19, LEN(C19)-SUM(LEN(C24:J24))),SMALL(FIND({0,1,2,3,4,5,6,7,8,9},RIGHT(C19, LEN(C19)-SUM(LEN(C24:J24)))&amp;"0123456789"),1)-1)</f>
        <v>Al</v>
      </c>
      <c r="L24" s="2" t="str">
        <f t="array" ref="L24">LEFT(RIGHT(C19, LEN(C19)-SUM(LEN(C24:K24))),SMALL(FIND({0,1,2,3,4,5,6,7,8,9},RIGHT(C19, LEN(C19)-SUM(LEN(C24:K24)))&amp;"0123456789"),1)+1)</f>
        <v>00</v>
      </c>
    </row>
    <row r="26" spans="1:12" x14ac:dyDescent="0.25"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20</v>
      </c>
      <c r="K26" s="1" t="s">
        <v>18</v>
      </c>
    </row>
    <row r="27" spans="1:12" x14ac:dyDescent="0.25">
      <c r="C27" s="2" t="str">
        <f>C24</f>
        <v>Fe</v>
      </c>
      <c r="D27" s="2" t="str">
        <f>D24</f>
        <v>25</v>
      </c>
      <c r="F27" s="2">
        <f ca="1">IF(C28="","",IF(ISERROR(VLOOKUP(C27&amp;C28,INDIRECT(C21):INDIRECT(C22),2,FALSE)*(4*(D27/100)*(D28/100))),VLOOKUP(C28&amp;C27,INDIRECT(C21):INDIRECT(C22),2,FALSE)*(4*(D27/100)*(D28/100)),VLOOKUP(C27&amp;C28,INDIRECT(C21):INDIRECT(C22),2,FALSE)*(4*(D27/100)*(D28/100))))</f>
        <v>-0.25</v>
      </c>
      <c r="G27" s="2">
        <f ca="1">IF(C29="","",IF(ISERROR(VLOOKUP(C27&amp;C29,INDIRECT(C21):INDIRECT(C22),2,FALSE)*(4*(D27/100)*(D29/100))),VLOOKUP(C29&amp;C27,INDIRECT(C21):INDIRECT(C22),2,FALSE)*(4*(D27/100)*(D29/100)),VLOOKUP(C27&amp;C29,INDIRECT(C21):INDIRECT(C22),2,FALSE)*(4*(D27/100)*(D29/100))))</f>
        <v>-0.25</v>
      </c>
      <c r="H27" s="2">
        <f ca="1">IF(C30="","",IF(ISERROR(VLOOKUP(C27&amp;C30,INDIRECT(C21):INDIRECT(C22),2,FALSE)*(4*(D27/100)*(D30/100))),VLOOKUP(C30&amp;C27,INDIRECT(C21):INDIRECT(C22),2,FALSE)*(4*(D27/100)*(D30/100)),VLOOKUP(C27&amp;C30,INDIRECT(C21):INDIRECT(C22),2,FALSE)*(4*(D27/100)*(D30/100))))</f>
        <v>-0.5</v>
      </c>
      <c r="I27" s="2">
        <f ca="1">IF(C31="","",IF(ISERROR(VLOOKUP(C27&amp;C31,INDIRECT(C21):INDIRECT(C22),2,FALSE)*(4*(D27/100)*(D31/100))),VLOOKUP(C31&amp;C27,INDIRECT(C21):INDIRECT(C22),2,FALSE)*(4*(D27/100)*(D31/100)),VLOOKUP(C27&amp;C31,INDIRECT(C21):INDIRECT(C22),2,FALSE)*(4*(D27/100)*(D31/100))))</f>
        <v>0</v>
      </c>
      <c r="J27" s="2" t="str">
        <f ca="1">IF($C$1="","",IF(ISERROR(VLOOKUP(C27&amp;$C$1,INDIRECT(#REF!):INDIRECT(#REF!),2,FALSE)*(4*(D27/100)*($D$1/100))),VLOOKUP($C$1&amp;C27,INDIRECT(#REF!):INDIRECT(#REF!),2,FALSE)*(4*(D27/100)*($D$1/100)),VLOOKUP(C27&amp;$C$1,INDIRECT(#REF!):INDIRECT(#REF!),2,FALSE)*(4*(D27/100)*($D$1/100))))</f>
        <v/>
      </c>
      <c r="K27" s="2">
        <f ca="1">SUM(E27:J27)</f>
        <v>-1</v>
      </c>
    </row>
    <row r="28" spans="1:12" x14ac:dyDescent="0.25">
      <c r="C28" s="2" t="str">
        <f>E24</f>
        <v>Co</v>
      </c>
      <c r="D28" s="2" t="str">
        <f>F24</f>
        <v>25</v>
      </c>
      <c r="G28" s="2">
        <f ca="1">IF(C29="","",IF(ISERROR(VLOOKUP(C28&amp;C29,INDIRECT(C21):INDIRECT(C22),2,FALSE)*(4*(D28/100)*(D29/100))),VLOOKUP(C29&amp;C28,INDIRECT(C21):INDIRECT(C22),2,FALSE)*(4*(D28/100)*(D29/100)),VLOOKUP(C28&amp;C29,INDIRECT(C21):INDIRECT(C22),2,FALSE)*(4*(D28/100)*(D29/100))))</f>
        <v>-1</v>
      </c>
      <c r="H28" s="2">
        <f ca="1">IF(C30="","",IF(ISERROR(VLOOKUP(C28&amp;C30,INDIRECT(C21):INDIRECT(C22),2,FALSE)*(4*(D28/100)*(D30/100))),VLOOKUP(C30&amp;C28,INDIRECT(C21):INDIRECT(C22),2,FALSE)*(4*(D28/100)*(D30/100)),VLOOKUP(C28&amp;C30,INDIRECT(C21):INDIRECT(C22),2,FALSE)*(4*(D28/100)*(D30/100))))</f>
        <v>0</v>
      </c>
      <c r="I28" s="2">
        <f ca="1">IF(C31="","",IF(ISERROR(VLOOKUP(C28&amp;C31,INDIRECT(C21):INDIRECT(C22),2,FALSE)*(4*(D28/100)*(D31/100))),VLOOKUP(C31&amp;C28,INDIRECT(C21):INDIRECT(C22),2,FALSE)*(4*(D28/100)*(D31/100)),VLOOKUP(C28&amp;C31,INDIRECT(C21):INDIRECT(C22),2,FALSE)*(4*(D28/100)*(D31/100))))</f>
        <v>0</v>
      </c>
      <c r="J28" s="2" t="str">
        <f ca="1">IF($C$1="","",IF(ISERROR(VLOOKUP(C28&amp;$C$1,INDIRECT(#REF!):INDIRECT(#REF!),2,FALSE)*(4*(D28/100)*($D$1/100))),VLOOKUP($C$1&amp;C28,INDIRECT(#REF!):INDIRECT(#REF!),2,FALSE)*(4*(D28/100)*($D$1/100)),VLOOKUP(C28&amp;$C$1,INDIRECT(#REF!):INDIRECT(#REF!),2,FALSE)*(4*(D28/100)*($D$1/100))))</f>
        <v/>
      </c>
      <c r="K28" s="2">
        <f ca="1">SUM(E28:J28)</f>
        <v>-1</v>
      </c>
    </row>
    <row r="29" spans="1:12" x14ac:dyDescent="0.25">
      <c r="C29" s="2" t="str">
        <f>G24</f>
        <v>Cr</v>
      </c>
      <c r="D29" s="2" t="str">
        <f>H24</f>
        <v>25</v>
      </c>
      <c r="H29" s="2">
        <f ca="1">IF(C30="","",LOOKUP(C29&amp;C30,INDIRECT(C21):INDIRECT(C22)))*(4*(D29/100)*(D30/100))</f>
        <v>-1.75</v>
      </c>
      <c r="I29" s="2">
        <f ca="1">IF(C31="","",LOOKUP(C29&amp;C31,INDIRECT(C21):INDIRECT(C22))*(4*(D29/100)*(D31/100)))</f>
        <v>0</v>
      </c>
      <c r="J29" s="2" t="str">
        <f ca="1">IF($C$1="","",IF(ISERROR(VLOOKUP(C29&amp;$C$1,INDIRECT(#REF!):INDIRECT(#REF!),2,FALSE)*(4*(D29/100)*($D$1/100))),VLOOKUP($C$1&amp;C29,INDIRECT(#REF!):INDIRECT(#REF!),2,FALSE)*(4*(D29/100)*($D$1/100)),VLOOKUP(C29&amp;$C$1,INDIRECT(#REF!):INDIRECT(#REF!),2,FALSE)*(4*(D29/100)*($D$1/100))))</f>
        <v/>
      </c>
      <c r="K29" s="2">
        <f ca="1">SUM(E29:J29)</f>
        <v>-1.75</v>
      </c>
    </row>
    <row r="30" spans="1:12" x14ac:dyDescent="0.25">
      <c r="C30" s="2" t="str">
        <f>I24</f>
        <v>Ni</v>
      </c>
      <c r="D30" s="2" t="str">
        <f>J24</f>
        <v>25</v>
      </c>
      <c r="I30" s="2">
        <f ca="1">IF(C31="","",LOOKUP(C30&amp;C31,INDIRECT(C21):INDIRECT(C22))*(4*(D30/100)*(D31/100)))</f>
        <v>0</v>
      </c>
      <c r="J30" s="2" t="str">
        <f ca="1">IF($C$1="","",IF(ISERROR(VLOOKUP(C30&amp;$C$1,INDIRECT(#REF!):INDIRECT(#REF!),2,FALSE)*(4*(D30/100)*($D$1/100))),VLOOKUP($C$1&amp;C30,INDIRECT(#REF!):INDIRECT(#REF!),2,FALSE)*(4*(D30/100)*($D$1/100)),VLOOKUP(C30&amp;$C$1,INDIRECT(#REF!):INDIRECT(#REF!),2,FALSE)*(4*(D30/100)*($D$1/100))))</f>
        <v/>
      </c>
      <c r="K30" s="2">
        <f ca="1">SUM(E30:J30)</f>
        <v>0</v>
      </c>
    </row>
    <row r="31" spans="1:12" x14ac:dyDescent="0.25">
      <c r="C31" s="2" t="str">
        <f t="shared" ref="C31" si="4">K24</f>
        <v>Al</v>
      </c>
      <c r="D31" s="2" t="str">
        <f>IF(L24="","",L24)</f>
        <v>00</v>
      </c>
      <c r="J31" s="2" t="str">
        <f ca="1">IF($C$1="","",IF(ISERROR(VLOOKUP(C31&amp;$C$1,INDIRECT(#REF!):INDIRECT(#REF!),2,FALSE)*(4*(D31/100)*($D$1/100))),VLOOKUP($C$1&amp;C31,INDIRECT(#REF!):INDIRECT(#REF!),2,FALSE)*(4*(D31/100)*($D$1/100)),VLOOKUP(C31&amp;$C$1,INDIRECT(#REF!):INDIRECT(#REF!),2,FALSE)*(4*(D31/100)*($D$1/100))))</f>
        <v/>
      </c>
      <c r="K31" s="2">
        <f t="shared" ref="K31:K32" ca="1" si="5">SUM(E31:J31)</f>
        <v>0</v>
      </c>
    </row>
    <row r="32" spans="1:12" x14ac:dyDescent="0.25">
      <c r="C32" s="2">
        <f>M24</f>
        <v>0</v>
      </c>
      <c r="D32" s="2" t="str">
        <f>IF(N24="","",N24)</f>
        <v/>
      </c>
      <c r="K32" s="2">
        <f t="shared" si="5"/>
        <v>0</v>
      </c>
    </row>
    <row r="33" spans="1:13" x14ac:dyDescent="0.25">
      <c r="D33" s="2" t="str">
        <f>"Enthalphy of mixing for "&amp;C19&amp;" is"</f>
        <v>Enthalphy of mixing for Fe25Co25Cr25Ni25Al00 is</v>
      </c>
      <c r="K33" s="7">
        <f ca="1">(SUM(K27:K31))</f>
        <v>-3.75</v>
      </c>
    </row>
    <row r="34" spans="1:13" x14ac:dyDescent="0.25">
      <c r="A34" s="7">
        <v>22</v>
      </c>
    </row>
    <row r="35" spans="1:13" x14ac:dyDescent="0.25">
      <c r="A35" s="7">
        <f>B4</f>
        <v>0.25</v>
      </c>
      <c r="B35" s="2" t="s">
        <v>0</v>
      </c>
      <c r="C35" s="2" t="str">
        <f>F4</f>
        <v>Fe24Co24Cr24Ni24Al06</v>
      </c>
      <c r="E35" s="5" t="s">
        <v>2</v>
      </c>
      <c r="F35" s="5" t="str">
        <f>IF(D40+F40+H40+J40+L40+N40&gt;98,"Pass",D40+F40+H40+J40+L40+N40)</f>
        <v>Pass</v>
      </c>
    </row>
    <row r="37" spans="1:13" x14ac:dyDescent="0.25">
      <c r="B37" s="2" t="s">
        <v>3</v>
      </c>
      <c r="C37" s="4" t="str">
        <f>C21</f>
        <v>Database!C1</v>
      </c>
    </row>
    <row r="38" spans="1:13" x14ac:dyDescent="0.25">
      <c r="C38" s="4" t="str">
        <f>C22</f>
        <v>Database!d115</v>
      </c>
    </row>
    <row r="39" spans="1:13" x14ac:dyDescent="0.25">
      <c r="C39" s="6"/>
    </row>
    <row r="40" spans="1:13" x14ac:dyDescent="0.25">
      <c r="C40" s="2" t="str">
        <f>LEFT(C35,SMALL(FIND({0,1,2,3,4,5,6,7,8,9},C35&amp;"0123456789"),1)-1)</f>
        <v>Fe</v>
      </c>
      <c r="D40" s="2" t="str">
        <f>LEFT(RIGHT(C35, LEN(C35)-LEN(C40)),SMALL(FIND({0,1,2,3,4,5,6,7,8,9},RIGHT(C35, LEN(C35)-LEN(RIGHT(C35, LEN(C35)-LEN(C40))))&amp;"0123456789"),1)+1)</f>
        <v>24</v>
      </c>
      <c r="E40" s="2" t="str">
        <f t="array" ref="E40">LEFT(RIGHT(C35, LEN(C35)-SUM(LEN(C40:D40))),SMALL(FIND({0,1,2,3,4,5,6,7,8,9},RIGHT(C35, LEN(C35)-SUM(LEN(C40:D40)))&amp;"0123456789"),1)-1)</f>
        <v>Co</v>
      </c>
      <c r="F40" s="2" t="str">
        <f t="array" ref="F40">LEFT(RIGHT(C35, LEN(C35)-SUM(LEN(C40:E40))),SMALL(FIND({0,1,2,3,4,5,6,7,8,9},RIGHT(C35, LEN(C35)-SUM(LEN(C40:E40)))&amp;"0123456789"),1)+1)</f>
        <v>24</v>
      </c>
      <c r="G40" s="2" t="str">
        <f t="array" ref="G40">LEFT(RIGHT(C35, LEN(C35)-SUM(LEN(C40:F40))),SMALL(FIND({0,1,2,3,4,5,6,7,8,9},RIGHT(C35, LEN(C35)-SUM(LEN(C40:F40)))&amp;"0123456789"),1)-1)</f>
        <v>Cr</v>
      </c>
      <c r="H40" s="2" t="str">
        <f t="array" ref="H40">LEFT(RIGHT(C35, LEN(C35)-SUM(LEN(C40:G40))),SMALL(FIND({0,1,2,3,4,5,6,7,8,9},RIGHT(C35, LEN(C35)-SUM(LEN(C40:G40)))&amp;"0123456789"),1)+1)</f>
        <v>24</v>
      </c>
      <c r="I40" s="2" t="str">
        <f t="array" ref="I40">LEFT(RIGHT(C35, LEN(C35)-SUM(LEN(C40:H40))),SMALL(FIND({0,1,2,3,4,5,6,7,8,9},RIGHT(C35, LEN(C35)-SUM(LEN(C40:H40)))&amp;"0123456789"),1)-1)</f>
        <v>Ni</v>
      </c>
      <c r="J40" s="2" t="str">
        <f t="array" ref="J40">LEFT(RIGHT(C35, LEN(C35)-SUM(LEN(C40:I40))),SMALL(FIND({0,1,2,3,4,5,6,7,8,9},RIGHT(C35, LEN(C35)-SUM(LEN(C40:I40)))&amp;"0123456789"),1)+1)</f>
        <v>24</v>
      </c>
      <c r="K40" s="2" t="str">
        <f t="array" ref="K40">LEFT(RIGHT(C35, LEN(C35)-SUM(LEN(C40:J40))),SMALL(FIND({0,1,2,3,4,5,6,7,8,9},RIGHT(C35, LEN(C35)-SUM(LEN(C40:J40)))&amp;"0123456789"),1)-1)</f>
        <v>Al</v>
      </c>
      <c r="L40" s="2" t="str">
        <f t="array" ref="L40">LEFT(RIGHT(C35, LEN(C35)-SUM(LEN(C40:K40))),SMALL(FIND({0,1,2,3,4,5,6,7,8,9},RIGHT(C35, LEN(C35)-SUM(LEN(C40:K40)))&amp;"0123456789"),1)+1)</f>
        <v>06</v>
      </c>
    </row>
    <row r="42" spans="1:13" x14ac:dyDescent="0.25"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20</v>
      </c>
      <c r="K42" s="1" t="s">
        <v>18</v>
      </c>
    </row>
    <row r="43" spans="1:13" x14ac:dyDescent="0.25">
      <c r="C43" s="2" t="str">
        <f>C40</f>
        <v>Fe</v>
      </c>
      <c r="D43" s="2" t="str">
        <f>D40</f>
        <v>24</v>
      </c>
      <c r="F43" s="2">
        <f ca="1">IF(C44="","",IF(ISERROR(VLOOKUP(C43&amp;C44,INDIRECT(C37):INDIRECT(C38),2,FALSE)*(4*(D43/100)*(D44/100))),VLOOKUP(C44&amp;C43,INDIRECT(C37):INDIRECT(C38),2,FALSE)*(4*(D43/100)*(D44/100)),VLOOKUP(C43&amp;C44,INDIRECT(C37):INDIRECT(C38),2,FALSE)*(4*(D43/100)*(D44/100))))</f>
        <v>-0.23039999999999999</v>
      </c>
      <c r="G43" s="2">
        <f ca="1">IF(C45="","",IF(ISERROR(VLOOKUP(C43&amp;C45,INDIRECT(C37):INDIRECT(C38),2,FALSE)*(4*(D43/100)*(D45/100))),VLOOKUP(C45&amp;C43,INDIRECT(C37):INDIRECT(C38),2,FALSE)*(4*(D43/100)*(D45/100)),VLOOKUP(C43&amp;C45,INDIRECT(C37):INDIRECT(C38),2,FALSE)*(4*(D43/100)*(D45/100))))</f>
        <v>-0.23039999999999999</v>
      </c>
      <c r="H43" s="2">
        <f ca="1">IF(C46="","",IF(ISERROR(VLOOKUP(C43&amp;C46,INDIRECT(C37):INDIRECT(C38),2,FALSE)*(4*(D43/100)*(D46/100))),VLOOKUP(C46&amp;C43,INDIRECT(C37):INDIRECT(C38),2,FALSE)*(4*(D43/100)*(D46/100)),VLOOKUP(C43&amp;C46,INDIRECT(C37):INDIRECT(C38),2,FALSE)*(4*(D43/100)*(D46/100))))</f>
        <v>-0.46079999999999999</v>
      </c>
      <c r="I43" s="2">
        <f ca="1">IF(C47="","",IF(ISERROR(VLOOKUP(C43&amp;C47,INDIRECT(C37):INDIRECT(C38),2,FALSE)*(4*(D43/100)*(D47/100))),VLOOKUP(C47&amp;C43,INDIRECT(C37):INDIRECT(C38),2,FALSE)*(4*(D43/100)*(D47/100)),VLOOKUP(C43&amp;C47,INDIRECT(C37):INDIRECT(C38),2,FALSE)*(4*(D43/100)*(D47/100))))</f>
        <v>-0.63359999999999994</v>
      </c>
      <c r="J43" s="2" t="str">
        <f ca="1">IF($C$1="","",IF(ISERROR(VLOOKUP(C43&amp;$C$1,INDIRECT(#REF!):INDIRECT(#REF!),2,FALSE)*(4*(D43/100)*($D$1/100))),VLOOKUP($C$1&amp;C43,INDIRECT(#REF!):INDIRECT(#REF!),2,FALSE)*(4*(D43/100)*($D$1/100)),VLOOKUP(C43&amp;$C$1,INDIRECT(#REF!):INDIRECT(#REF!),2,FALSE)*(4*(D43/100)*($D$1/100))))</f>
        <v/>
      </c>
      <c r="K43" s="2">
        <f ca="1">SUM(E43:J43)</f>
        <v>-1.5551999999999999</v>
      </c>
    </row>
    <row r="44" spans="1:13" x14ac:dyDescent="0.25">
      <c r="C44" s="2" t="str">
        <f>E40</f>
        <v>Co</v>
      </c>
      <c r="D44" s="2" t="str">
        <f>F40</f>
        <v>24</v>
      </c>
      <c r="G44" s="2">
        <f ca="1">IF(C45="","",IF(ISERROR(VLOOKUP(C44&amp;C45,INDIRECT(C37):INDIRECT(C38),2,FALSE)*(4*(D44/100)*(D45/100))),VLOOKUP(C45&amp;C44,INDIRECT(C37):INDIRECT(C38),2,FALSE)*(4*(D44/100)*(D45/100)),VLOOKUP(C44&amp;C45,INDIRECT(C37):INDIRECT(C38),2,FALSE)*(4*(D44/100)*(D45/100))))</f>
        <v>-0.92159999999999997</v>
      </c>
      <c r="H44" s="2">
        <f ca="1">IF(C46="","",IF(ISERROR(VLOOKUP(C44&amp;C46,INDIRECT(C37):INDIRECT(C38),2,FALSE)*(4*(D44/100)*(D46/100))),VLOOKUP(C46&amp;C44,INDIRECT(C37):INDIRECT(C38),2,FALSE)*(4*(D44/100)*(D46/100)),VLOOKUP(C44&amp;C46,INDIRECT(C37):INDIRECT(C38),2,FALSE)*(4*(D44/100)*(D46/100))))</f>
        <v>0</v>
      </c>
      <c r="I44" s="2">
        <f ca="1">IF(C47="","",IF(ISERROR(VLOOKUP(C44&amp;C47,INDIRECT(C37):INDIRECT(C38),2,FALSE)*(4*(D44/100)*(D47/100))),VLOOKUP(C47&amp;C44,INDIRECT(C37):INDIRECT(C38),2,FALSE)*(4*(D44/100)*(D47/100)),VLOOKUP(C44&amp;C47,INDIRECT(C37):INDIRECT(C38),2,FALSE)*(4*(D44/100)*(D47/100))))</f>
        <v>-1.0944</v>
      </c>
      <c r="J44" s="2" t="str">
        <f ca="1">IF($C$1="","",IF(ISERROR(VLOOKUP(C44&amp;$C$1,INDIRECT(#REF!):INDIRECT(#REF!),2,FALSE)*(4*(D44/100)*($D$1/100))),VLOOKUP($C$1&amp;C44,INDIRECT(#REF!):INDIRECT(#REF!),2,FALSE)*(4*(D44/100)*($D$1/100)),VLOOKUP(C44&amp;$C$1,INDIRECT(#REF!):INDIRECT(#REF!),2,FALSE)*(4*(D44/100)*($D$1/100))))</f>
        <v/>
      </c>
      <c r="K44" s="2">
        <f ca="1">SUM(E44:J44)</f>
        <v>-2.016</v>
      </c>
      <c r="M44" s="13"/>
    </row>
    <row r="45" spans="1:13" x14ac:dyDescent="0.25">
      <c r="C45" s="2" t="str">
        <f>G40</f>
        <v>Cr</v>
      </c>
      <c r="D45" s="2" t="str">
        <f>H40</f>
        <v>24</v>
      </c>
      <c r="H45" s="2">
        <f ca="1">IF(C46="","",LOOKUP(C45&amp;C46,INDIRECT(C37):INDIRECT(C38)))*(4*(D45/100)*(D46/100))</f>
        <v>-1.6128</v>
      </c>
      <c r="I45" s="2">
        <f ca="1">IF(C47="","",LOOKUP(C45&amp;C47,INDIRECT(C37):INDIRECT(C38))*(4*(D45/100)*(D47/100)))</f>
        <v>-2.3616000000000001</v>
      </c>
      <c r="J45" s="2" t="str">
        <f ca="1">IF($C$1="","",IF(ISERROR(VLOOKUP(C45&amp;$C$1,INDIRECT(#REF!):INDIRECT(#REF!),2,FALSE)*(4*(D45/100)*($D$1/100))),VLOOKUP($C$1&amp;C45,INDIRECT(#REF!):INDIRECT(#REF!),2,FALSE)*(4*(D45/100)*($D$1/100)),VLOOKUP(C45&amp;$C$1,INDIRECT(#REF!):INDIRECT(#REF!),2,FALSE)*(4*(D45/100)*($D$1/100))))</f>
        <v/>
      </c>
      <c r="K45" s="2">
        <f ca="1">SUM(E45:J45)</f>
        <v>-3.9744000000000002</v>
      </c>
    </row>
    <row r="46" spans="1:13" x14ac:dyDescent="0.25">
      <c r="C46" s="2" t="str">
        <f>I40</f>
        <v>Ni</v>
      </c>
      <c r="D46" s="2" t="str">
        <f>J40</f>
        <v>24</v>
      </c>
      <c r="I46" s="2">
        <f ca="1">IF(C47="","",LOOKUP(C46&amp;C47,INDIRECT(C37):INDIRECT(C38))*(4*(D46/100)*(D47/100)))</f>
        <v>0.63359999999999994</v>
      </c>
      <c r="J46" s="2" t="str">
        <f ca="1">IF($C$1="","",IF(ISERROR(VLOOKUP(C46&amp;$C$1,INDIRECT(#REF!):INDIRECT(#REF!),2,FALSE)*(4*(D46/100)*($D$1/100))),VLOOKUP($C$1&amp;C46,INDIRECT(#REF!):INDIRECT(#REF!),2,FALSE)*(4*(D46/100)*($D$1/100)),VLOOKUP(C46&amp;$C$1,INDIRECT(#REF!):INDIRECT(#REF!),2,FALSE)*(4*(D46/100)*($D$1/100))))</f>
        <v/>
      </c>
      <c r="K46" s="2">
        <f ca="1">SUM(E46:J46)</f>
        <v>0.63359999999999994</v>
      </c>
    </row>
    <row r="47" spans="1:13" x14ac:dyDescent="0.25">
      <c r="C47" s="2" t="str">
        <f t="shared" ref="C47" si="6">K40</f>
        <v>Al</v>
      </c>
      <c r="D47" s="2" t="str">
        <f>IF(L40="","",L40)</f>
        <v>06</v>
      </c>
      <c r="J47" s="2" t="str">
        <f ca="1">IF($C$1="","",IF(ISERROR(VLOOKUP(C47&amp;$C$1,INDIRECT(#REF!):INDIRECT(#REF!),2,FALSE)*(4*(D47/100)*($D$1/100))),VLOOKUP($C$1&amp;C47,INDIRECT(#REF!):INDIRECT(#REF!),2,FALSE)*(4*(D47/100)*($D$1/100)),VLOOKUP(C47&amp;$C$1,INDIRECT(#REF!):INDIRECT(#REF!),2,FALSE)*(4*(D47/100)*($D$1/100))))</f>
        <v/>
      </c>
      <c r="K47" s="2">
        <f t="shared" ref="K47:K48" ca="1" si="7">SUM(E47:J47)</f>
        <v>0</v>
      </c>
    </row>
    <row r="48" spans="1:13" x14ac:dyDescent="0.25">
      <c r="C48" s="2">
        <f>M40</f>
        <v>0</v>
      </c>
      <c r="D48" s="2" t="str">
        <f>IF(N40="","",N40)</f>
        <v/>
      </c>
      <c r="K48" s="2">
        <f t="shared" si="7"/>
        <v>0</v>
      </c>
    </row>
    <row r="49" spans="1:12" x14ac:dyDescent="0.25">
      <c r="D49" s="2" t="str">
        <f>"Enthalphy of mixing for "&amp;C35&amp;" is"</f>
        <v>Enthalphy of mixing for Fe24Co24Cr24Ni24Al06 is</v>
      </c>
      <c r="K49" s="7">
        <f ca="1">(SUM(K43:K47))</f>
        <v>-6.9120000000000008</v>
      </c>
    </row>
    <row r="50" spans="1:12" x14ac:dyDescent="0.25">
      <c r="A50" s="7">
        <v>23</v>
      </c>
    </row>
    <row r="51" spans="1:12" x14ac:dyDescent="0.25">
      <c r="A51" s="7">
        <f>B5</f>
        <v>0.5</v>
      </c>
      <c r="B51" s="2" t="s">
        <v>0</v>
      </c>
      <c r="C51" s="2" t="str">
        <f>F5</f>
        <v>Fe22Co22Cr22Ni22Al12</v>
      </c>
      <c r="E51" s="5" t="s">
        <v>2</v>
      </c>
      <c r="F51" s="5" t="str">
        <f>IF(D56+F56+H56+J56+L56+N56&gt;98,"Pass",D56+F56+H56+J56+L56+N56)</f>
        <v>Pass</v>
      </c>
    </row>
    <row r="53" spans="1:12" x14ac:dyDescent="0.25">
      <c r="B53" s="2" t="s">
        <v>3</v>
      </c>
      <c r="C53" s="4" t="str">
        <f>C37</f>
        <v>Database!C1</v>
      </c>
    </row>
    <row r="54" spans="1:12" x14ac:dyDescent="0.25">
      <c r="C54" s="4" t="str">
        <f>C38</f>
        <v>Database!d115</v>
      </c>
    </row>
    <row r="55" spans="1:12" x14ac:dyDescent="0.25">
      <c r="C55" s="6"/>
    </row>
    <row r="56" spans="1:12" x14ac:dyDescent="0.25">
      <c r="C56" s="2" t="str">
        <f>LEFT(C51,SMALL(FIND({0,1,2,3,4,5,6,7,8,9},C51&amp;"0123456789"),1)-1)</f>
        <v>Fe</v>
      </c>
      <c r="D56" s="2" t="str">
        <f>LEFT(RIGHT(C51, LEN(C51)-LEN(C56)),SMALL(FIND({0,1,2,3,4,5,6,7,8,9},RIGHT(C51, LEN(C51)-LEN(RIGHT(C51, LEN(C51)-LEN(C56))))&amp;"0123456789"),1)+1)</f>
        <v>22</v>
      </c>
      <c r="E56" s="2" t="str">
        <f t="array" ref="E56">LEFT(RIGHT(C51, LEN(C51)-SUM(LEN(C56:D56))),SMALL(FIND({0,1,2,3,4,5,6,7,8,9},RIGHT(C51, LEN(C51)-SUM(LEN(C56:D56)))&amp;"0123456789"),1)-1)</f>
        <v>Co</v>
      </c>
      <c r="F56" s="2" t="str">
        <f t="array" ref="F56">LEFT(RIGHT(C51, LEN(C51)-SUM(LEN(C56:E56))),SMALL(FIND({0,1,2,3,4,5,6,7,8,9},RIGHT(C51, LEN(C51)-SUM(LEN(C56:E56)))&amp;"0123456789"),1)+1)</f>
        <v>22</v>
      </c>
      <c r="G56" s="2" t="str">
        <f t="array" ref="G56">LEFT(RIGHT(C51, LEN(C51)-SUM(LEN(C56:F56))),SMALL(FIND({0,1,2,3,4,5,6,7,8,9},RIGHT(C51, LEN(C51)-SUM(LEN(C56:F56)))&amp;"0123456789"),1)-1)</f>
        <v>Cr</v>
      </c>
      <c r="H56" s="2" t="str">
        <f t="array" ref="H56">LEFT(RIGHT(C51, LEN(C51)-SUM(LEN(C56:G56))),SMALL(FIND({0,1,2,3,4,5,6,7,8,9},RIGHT(C51, LEN(C51)-SUM(LEN(C56:G56)))&amp;"0123456789"),1)+1)</f>
        <v>22</v>
      </c>
      <c r="I56" s="2" t="str">
        <f t="array" ref="I56">LEFT(RIGHT(C51, LEN(C51)-SUM(LEN(C56:H56))),SMALL(FIND({0,1,2,3,4,5,6,7,8,9},RIGHT(C51, LEN(C51)-SUM(LEN(C56:H56)))&amp;"0123456789"),1)-1)</f>
        <v>Ni</v>
      </c>
      <c r="J56" s="2" t="str">
        <f t="array" ref="J56">LEFT(RIGHT(C51, LEN(C51)-SUM(LEN(C56:I56))),SMALL(FIND({0,1,2,3,4,5,6,7,8,9},RIGHT(C51, LEN(C51)-SUM(LEN(C56:I56)))&amp;"0123456789"),1)+1)</f>
        <v>22</v>
      </c>
      <c r="K56" s="2" t="str">
        <f t="array" ref="K56">LEFT(RIGHT(C51, LEN(C51)-SUM(LEN(C56:J56))),SMALL(FIND({0,1,2,3,4,5,6,7,8,9},RIGHT(C51, LEN(C51)-SUM(LEN(C56:J56)))&amp;"0123456789"),1)-1)</f>
        <v>Al</v>
      </c>
      <c r="L56" s="2" t="str">
        <f t="array" ref="L56">LEFT(RIGHT(C51, LEN(C51)-SUM(LEN(C56:K56))),SMALL(FIND({0,1,2,3,4,5,6,7,8,9},RIGHT(C51, LEN(C51)-SUM(LEN(C56:K56)))&amp;"0123456789"),1)+1)</f>
        <v>12</v>
      </c>
    </row>
    <row r="58" spans="1:12" x14ac:dyDescent="0.25"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20</v>
      </c>
      <c r="K58" s="1" t="s">
        <v>18</v>
      </c>
    </row>
    <row r="59" spans="1:12" x14ac:dyDescent="0.25">
      <c r="C59" s="2" t="str">
        <f>C56</f>
        <v>Fe</v>
      </c>
      <c r="D59" s="2" t="str">
        <f>D56</f>
        <v>22</v>
      </c>
      <c r="F59" s="2">
        <f ca="1">IF(C60="","",IF(ISERROR(VLOOKUP(C59&amp;C60,INDIRECT(C53):INDIRECT(C54),2,FALSE)*(4*(D59/100)*(D60/100))),VLOOKUP(C60&amp;C59,INDIRECT(C53):INDIRECT(C54),2,FALSE)*(4*(D59/100)*(D60/100)),VLOOKUP(C59&amp;C60,INDIRECT(C53):INDIRECT(C54),2,FALSE)*(4*(D59/100)*(D60/100))))</f>
        <v>-0.19359999999999999</v>
      </c>
      <c r="G59" s="2">
        <f ca="1">IF(C61="","",IF(ISERROR(VLOOKUP(C59&amp;C61,INDIRECT(C53):INDIRECT(C54),2,FALSE)*(4*(D59/100)*(D61/100))),VLOOKUP(C61&amp;C59,INDIRECT(C53):INDIRECT(C54),2,FALSE)*(4*(D59/100)*(D61/100)),VLOOKUP(C59&amp;C61,INDIRECT(C53):INDIRECT(C54),2,FALSE)*(4*(D59/100)*(D61/100))))</f>
        <v>-0.19359999999999999</v>
      </c>
      <c r="H59" s="2">
        <f ca="1">IF(C62="","",IF(ISERROR(VLOOKUP(C59&amp;C62,INDIRECT(C53):INDIRECT(C54),2,FALSE)*(4*(D59/100)*(D62/100))),VLOOKUP(C62&amp;C59,INDIRECT(C53):INDIRECT(C54),2,FALSE)*(4*(D59/100)*(D62/100)),VLOOKUP(C59&amp;C62,INDIRECT(C53):INDIRECT(C54),2,FALSE)*(4*(D59/100)*(D62/100))))</f>
        <v>-0.38719999999999999</v>
      </c>
      <c r="I59" s="2">
        <f ca="1">IF(C63="","",IF(ISERROR(VLOOKUP(C59&amp;C63,INDIRECT(C53):INDIRECT(C54),2,FALSE)*(4*(D59/100)*(D63/100))),VLOOKUP(C63&amp;C59,INDIRECT(C53):INDIRECT(C54),2,FALSE)*(4*(D59/100)*(D63/100)),VLOOKUP(C59&amp;C63,INDIRECT(C53):INDIRECT(C54),2,FALSE)*(4*(D59/100)*(D63/100))))</f>
        <v>-1.1616</v>
      </c>
      <c r="J59" s="2" t="str">
        <f ca="1">IF($C$1="","",IF(ISERROR(VLOOKUP(C59&amp;$C$1,INDIRECT(#REF!):INDIRECT(#REF!),2,FALSE)*(4*(D59/100)*($D$1/100))),VLOOKUP($C$1&amp;C59,INDIRECT(#REF!):INDIRECT(#REF!),2,FALSE)*(4*(D59/100)*($D$1/100)),VLOOKUP(C59&amp;$C$1,INDIRECT(#REF!):INDIRECT(#REF!),2,FALSE)*(4*(D59/100)*($D$1/100))))</f>
        <v/>
      </c>
      <c r="K59" s="2">
        <f ca="1">SUM(E59:J59)</f>
        <v>-1.9359999999999999</v>
      </c>
    </row>
    <row r="60" spans="1:12" x14ac:dyDescent="0.25">
      <c r="C60" s="2" t="str">
        <f>E56</f>
        <v>Co</v>
      </c>
      <c r="D60" s="2" t="str">
        <f>F56</f>
        <v>22</v>
      </c>
      <c r="G60" s="2">
        <f ca="1">IF(C61="","",IF(ISERROR(VLOOKUP(C60&amp;C61,INDIRECT(C53):INDIRECT(C54),2,FALSE)*(4*(D60/100)*(D61/100))),VLOOKUP(C61&amp;C60,INDIRECT(C53):INDIRECT(C54),2,FALSE)*(4*(D60/100)*(D61/100)),VLOOKUP(C60&amp;C61,INDIRECT(C53):INDIRECT(C54),2,FALSE)*(4*(D60/100)*(D61/100))))</f>
        <v>-0.77439999999999998</v>
      </c>
      <c r="H60" s="2">
        <f ca="1">IF(C62="","",IF(ISERROR(VLOOKUP(C60&amp;C62,INDIRECT(C53):INDIRECT(C54),2,FALSE)*(4*(D60/100)*(D62/100))),VLOOKUP(C62&amp;C60,INDIRECT(C53):INDIRECT(C54),2,FALSE)*(4*(D60/100)*(D62/100)),VLOOKUP(C60&amp;C62,INDIRECT(C53):INDIRECT(C54),2,FALSE)*(4*(D60/100)*(D62/100))))</f>
        <v>0</v>
      </c>
      <c r="I60" s="2">
        <f ca="1">IF(C63="","",IF(ISERROR(VLOOKUP(C60&amp;C63,INDIRECT(C53):INDIRECT(C54),2,FALSE)*(4*(D60/100)*(D63/100))),VLOOKUP(C63&amp;C60,INDIRECT(C53):INDIRECT(C54),2,FALSE)*(4*(D60/100)*(D63/100)),VLOOKUP(C60&amp;C63,INDIRECT(C53):INDIRECT(C54),2,FALSE)*(4*(D60/100)*(D63/100))))</f>
        <v>-2.0064000000000002</v>
      </c>
      <c r="J60" s="2" t="str">
        <f ca="1">IF($C$1="","",IF(ISERROR(VLOOKUP(C60&amp;$C$1,INDIRECT(#REF!):INDIRECT(#REF!),2,FALSE)*(4*(D60/100)*($D$1/100))),VLOOKUP($C$1&amp;C60,INDIRECT(#REF!):INDIRECT(#REF!),2,FALSE)*(4*(D60/100)*($D$1/100)),VLOOKUP(C60&amp;$C$1,INDIRECT(#REF!):INDIRECT(#REF!),2,FALSE)*(4*(D60/100)*($D$1/100))))</f>
        <v/>
      </c>
      <c r="K60" s="2">
        <f ca="1">SUM(E60:J60)</f>
        <v>-2.7808000000000002</v>
      </c>
    </row>
    <row r="61" spans="1:12" x14ac:dyDescent="0.25">
      <c r="C61" s="2" t="str">
        <f>G56</f>
        <v>Cr</v>
      </c>
      <c r="D61" s="2" t="str">
        <f>H56</f>
        <v>22</v>
      </c>
      <c r="H61" s="2">
        <f ca="1">IF(C62="","",LOOKUP(C61&amp;C62,INDIRECT(C53):INDIRECT(C54)))*(4*(D61/100)*(D62/100))</f>
        <v>-1.3552</v>
      </c>
      <c r="I61" s="2">
        <f ca="1">IF(C63="","",LOOKUP(C61&amp;C63,INDIRECT(C53):INDIRECT(C54))*(4*(D61/100)*(D63/100)))</f>
        <v>-4.3296000000000001</v>
      </c>
      <c r="J61" s="2" t="str">
        <f ca="1">IF($C$1="","",IF(ISERROR(VLOOKUP(C61&amp;$C$1,INDIRECT(#REF!):INDIRECT(#REF!),2,FALSE)*(4*(D61/100)*($D$1/100))),VLOOKUP($C$1&amp;C61,INDIRECT(#REF!):INDIRECT(#REF!),2,FALSE)*(4*(D61/100)*($D$1/100)),VLOOKUP(C61&amp;$C$1,INDIRECT(#REF!):INDIRECT(#REF!),2,FALSE)*(4*(D61/100)*($D$1/100))))</f>
        <v/>
      </c>
      <c r="K61" s="2">
        <f ca="1">SUM(E61:J61)</f>
        <v>-5.6848000000000001</v>
      </c>
    </row>
    <row r="62" spans="1:12" x14ac:dyDescent="0.25">
      <c r="C62" s="2" t="str">
        <f>I56</f>
        <v>Ni</v>
      </c>
      <c r="D62" s="2" t="str">
        <f>J56</f>
        <v>22</v>
      </c>
      <c r="I62" s="2">
        <f ca="1">IF(C63="","",LOOKUP(C62&amp;C63,INDIRECT(C53):INDIRECT(C54))*(4*(D62/100)*(D63/100)))</f>
        <v>1.1616</v>
      </c>
      <c r="J62" s="2" t="str">
        <f ca="1">IF($C$1="","",IF(ISERROR(VLOOKUP(C62&amp;$C$1,INDIRECT(#REF!):INDIRECT(#REF!),2,FALSE)*(4*(D62/100)*($D$1/100))),VLOOKUP($C$1&amp;C62,INDIRECT(#REF!):INDIRECT(#REF!),2,FALSE)*(4*(D62/100)*($D$1/100)),VLOOKUP(C62&amp;$C$1,INDIRECT(#REF!):INDIRECT(#REF!),2,FALSE)*(4*(D62/100)*($D$1/100))))</f>
        <v/>
      </c>
      <c r="K62" s="2">
        <f ca="1">SUM(E62:J62)</f>
        <v>1.1616</v>
      </c>
    </row>
    <row r="63" spans="1:12" x14ac:dyDescent="0.25">
      <c r="C63" s="2" t="str">
        <f t="shared" ref="C63" si="8">K56</f>
        <v>Al</v>
      </c>
      <c r="D63" s="2" t="str">
        <f>IF(L56="","",L56)</f>
        <v>12</v>
      </c>
      <c r="J63" s="2" t="str">
        <f ca="1">IF($C$1="","",IF(ISERROR(VLOOKUP(C63&amp;$C$1,INDIRECT(#REF!):INDIRECT(#REF!),2,FALSE)*(4*(D63/100)*($D$1/100))),VLOOKUP($C$1&amp;C63,INDIRECT(#REF!):INDIRECT(#REF!),2,FALSE)*(4*(D63/100)*($D$1/100)),VLOOKUP(C63&amp;$C$1,INDIRECT(#REF!):INDIRECT(#REF!),2,FALSE)*(4*(D63/100)*($D$1/100))))</f>
        <v/>
      </c>
      <c r="K63" s="2">
        <f t="shared" ref="K63:K64" ca="1" si="9">SUM(E63:J63)</f>
        <v>0</v>
      </c>
    </row>
    <row r="64" spans="1:12" x14ac:dyDescent="0.25">
      <c r="C64" s="2">
        <f>M56</f>
        <v>0</v>
      </c>
      <c r="D64" s="2" t="str">
        <f>IF(N56="","",N56)</f>
        <v/>
      </c>
      <c r="K64" s="2">
        <f t="shared" si="9"/>
        <v>0</v>
      </c>
    </row>
    <row r="65" spans="1:12" x14ac:dyDescent="0.25">
      <c r="D65" s="2" t="str">
        <f>"Enthalphy of mixing for "&amp;C51&amp;" is"</f>
        <v>Enthalphy of mixing for Fe22Co22Cr22Ni22Al12 is</v>
      </c>
      <c r="K65" s="7">
        <f ca="1">(SUM(K59:K63))</f>
        <v>-9.24</v>
      </c>
    </row>
    <row r="66" spans="1:12" x14ac:dyDescent="0.25">
      <c r="A66" s="7">
        <v>24</v>
      </c>
    </row>
    <row r="67" spans="1:12" x14ac:dyDescent="0.25">
      <c r="A67" s="7">
        <f>B6</f>
        <v>0.75</v>
      </c>
      <c r="B67" s="2" t="s">
        <v>0</v>
      </c>
      <c r="C67" s="2" t="str">
        <f>F6</f>
        <v>Fe21Co21Cr21Ni21Al16</v>
      </c>
      <c r="E67" s="5" t="s">
        <v>2</v>
      </c>
      <c r="F67" s="5" t="str">
        <f>IF(D72+F72+H72+J72+L72+N72&gt;98,"Pass",D72+F72+H72+J72+L72+N72)</f>
        <v>Pass</v>
      </c>
    </row>
    <row r="69" spans="1:12" x14ac:dyDescent="0.25">
      <c r="B69" s="2" t="s">
        <v>3</v>
      </c>
      <c r="C69" s="4" t="str">
        <f>C53</f>
        <v>Database!C1</v>
      </c>
    </row>
    <row r="70" spans="1:12" x14ac:dyDescent="0.25">
      <c r="C70" s="4" t="str">
        <f>C54</f>
        <v>Database!d115</v>
      </c>
    </row>
    <row r="71" spans="1:12" x14ac:dyDescent="0.25">
      <c r="C71" s="6"/>
    </row>
    <row r="72" spans="1:12" x14ac:dyDescent="0.25">
      <c r="C72" s="2" t="str">
        <f>LEFT(C67,SMALL(FIND({0,1,2,3,4,5,6,7,8,9},C67&amp;"0123456789"),1)-1)</f>
        <v>Fe</v>
      </c>
      <c r="D72" s="2" t="str">
        <f>LEFT(RIGHT(C67, LEN(C67)-LEN(C72)),SMALL(FIND({0,1,2,3,4,5,6,7,8,9},RIGHT(C67, LEN(C67)-LEN(RIGHT(C67, LEN(C67)-LEN(C72))))&amp;"0123456789"),1)+1)</f>
        <v>21</v>
      </c>
      <c r="E72" s="2" t="str">
        <f t="array" ref="E72">LEFT(RIGHT(C67, LEN(C67)-SUM(LEN(C72:D72))),SMALL(FIND({0,1,2,3,4,5,6,7,8,9},RIGHT(C67, LEN(C67)-SUM(LEN(C72:D72)))&amp;"0123456789"),1)-1)</f>
        <v>Co</v>
      </c>
      <c r="F72" s="2" t="str">
        <f t="array" ref="F72">LEFT(RIGHT(C67, LEN(C67)-SUM(LEN(C72:E72))),SMALL(FIND({0,1,2,3,4,5,6,7,8,9},RIGHT(C67, LEN(C67)-SUM(LEN(C72:E72)))&amp;"0123456789"),1)+1)</f>
        <v>21</v>
      </c>
      <c r="G72" s="2" t="str">
        <f t="array" ref="G72">LEFT(RIGHT(C67, LEN(C67)-SUM(LEN(C72:F72))),SMALL(FIND({0,1,2,3,4,5,6,7,8,9},RIGHT(C67, LEN(C67)-SUM(LEN(C72:F72)))&amp;"0123456789"),1)-1)</f>
        <v>Cr</v>
      </c>
      <c r="H72" s="2" t="str">
        <f t="array" ref="H72">LEFT(RIGHT(C67, LEN(C67)-SUM(LEN(C72:G72))),SMALL(FIND({0,1,2,3,4,5,6,7,8,9},RIGHT(C67, LEN(C67)-SUM(LEN(C72:G72)))&amp;"0123456789"),1)+1)</f>
        <v>21</v>
      </c>
      <c r="I72" s="2" t="str">
        <f t="array" ref="I72">LEFT(RIGHT(C67, LEN(C67)-SUM(LEN(C72:H72))),SMALL(FIND({0,1,2,3,4,5,6,7,8,9},RIGHT(C67, LEN(C67)-SUM(LEN(C72:H72)))&amp;"0123456789"),1)-1)</f>
        <v>Ni</v>
      </c>
      <c r="J72" s="2" t="str">
        <f t="array" ref="J72">LEFT(RIGHT(C67, LEN(C67)-SUM(LEN(C72:I72))),SMALL(FIND({0,1,2,3,4,5,6,7,8,9},RIGHT(C67, LEN(C67)-SUM(LEN(C72:I72)))&amp;"0123456789"),1)+1)</f>
        <v>21</v>
      </c>
      <c r="K72" s="2" t="str">
        <f t="array" ref="K72">LEFT(RIGHT(C67, LEN(C67)-SUM(LEN(C72:J72))),SMALL(FIND({0,1,2,3,4,5,6,7,8,9},RIGHT(C67, LEN(C67)-SUM(LEN(C72:J72)))&amp;"0123456789"),1)-1)</f>
        <v>Al</v>
      </c>
      <c r="L72" s="2" t="str">
        <f t="array" ref="L72">LEFT(RIGHT(C67, LEN(C67)-SUM(LEN(C72:K72))),SMALL(FIND({0,1,2,3,4,5,6,7,8,9},RIGHT(C67, LEN(C67)-SUM(LEN(C72:K72)))&amp;"0123456789"),1)+1)</f>
        <v>16</v>
      </c>
    </row>
    <row r="74" spans="1:12" x14ac:dyDescent="0.25"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20</v>
      </c>
      <c r="K74" s="1" t="s">
        <v>18</v>
      </c>
    </row>
    <row r="75" spans="1:12" x14ac:dyDescent="0.25">
      <c r="C75" s="2" t="str">
        <f>C72</f>
        <v>Fe</v>
      </c>
      <c r="D75" s="2" t="str">
        <f>D72</f>
        <v>21</v>
      </c>
      <c r="F75" s="2">
        <f ca="1">IF(C76="","",IF(ISERROR(VLOOKUP(C75&amp;C76,INDIRECT(C69):INDIRECT(C70),2,FALSE)*(4*(D75/100)*(D76/100))),VLOOKUP(C76&amp;C75,INDIRECT(C69):INDIRECT(C70),2,FALSE)*(4*(D75/100)*(D76/100)),VLOOKUP(C75&amp;C76,INDIRECT(C69):INDIRECT(C70),2,FALSE)*(4*(D75/100)*(D76/100))))</f>
        <v>-0.17639999999999997</v>
      </c>
      <c r="G75" s="2">
        <f ca="1">IF(C77="","",IF(ISERROR(VLOOKUP(C75&amp;C77,INDIRECT(C69):INDIRECT(C70),2,FALSE)*(4*(D75/100)*(D77/100))),VLOOKUP(C77&amp;C75,INDIRECT(C69):INDIRECT(C70),2,FALSE)*(4*(D75/100)*(D77/100)),VLOOKUP(C75&amp;C77,INDIRECT(C69):INDIRECT(C70),2,FALSE)*(4*(D75/100)*(D77/100))))</f>
        <v>-0.17639999999999997</v>
      </c>
      <c r="H75" s="2">
        <f ca="1">IF(C78="","",IF(ISERROR(VLOOKUP(C75&amp;C78,INDIRECT(C69):INDIRECT(C70),2,FALSE)*(4*(D75/100)*(D78/100))),VLOOKUP(C78&amp;C75,INDIRECT(C69):INDIRECT(C70),2,FALSE)*(4*(D75/100)*(D78/100)),VLOOKUP(C75&amp;C78,INDIRECT(C69):INDIRECT(C70),2,FALSE)*(4*(D75/100)*(D78/100))))</f>
        <v>-0.35279999999999995</v>
      </c>
      <c r="I75" s="2">
        <f ca="1">IF(C79="","",IF(ISERROR(VLOOKUP(C75&amp;C79,INDIRECT(C69):INDIRECT(C70),2,FALSE)*(4*(D75/100)*(D79/100))),VLOOKUP(C79&amp;C75,INDIRECT(C69):INDIRECT(C70),2,FALSE)*(4*(D75/100)*(D79/100)),VLOOKUP(C75&amp;C79,INDIRECT(C69):INDIRECT(C70),2,FALSE)*(4*(D75/100)*(D79/100))))</f>
        <v>-1.4783999999999999</v>
      </c>
      <c r="J75" s="2" t="str">
        <f ca="1">IF($C$1="","",IF(ISERROR(VLOOKUP(C75&amp;$C$1,INDIRECT(#REF!):INDIRECT(#REF!),2,FALSE)*(4*(D75/100)*($D$1/100))),VLOOKUP($C$1&amp;C75,INDIRECT(#REF!):INDIRECT(#REF!),2,FALSE)*(4*(D75/100)*($D$1/100)),VLOOKUP(C75&amp;$C$1,INDIRECT(#REF!):INDIRECT(#REF!),2,FALSE)*(4*(D75/100)*($D$1/100))))</f>
        <v/>
      </c>
      <c r="K75" s="2">
        <f ca="1">SUM(E75:J75)</f>
        <v>-2.1839999999999997</v>
      </c>
    </row>
    <row r="76" spans="1:12" x14ac:dyDescent="0.25">
      <c r="C76" s="2" t="str">
        <f>E72</f>
        <v>Co</v>
      </c>
      <c r="D76" s="2" t="str">
        <f>F72</f>
        <v>21</v>
      </c>
      <c r="G76" s="2">
        <f ca="1">IF(C77="","",IF(ISERROR(VLOOKUP(C76&amp;C77,INDIRECT(C69):INDIRECT(C70),2,FALSE)*(4*(D76/100)*(D77/100))),VLOOKUP(C77&amp;C76,INDIRECT(C69):INDIRECT(C70),2,FALSE)*(4*(D76/100)*(D77/100)),VLOOKUP(C76&amp;C77,INDIRECT(C69):INDIRECT(C70),2,FALSE)*(4*(D76/100)*(D77/100))))</f>
        <v>-0.70559999999999989</v>
      </c>
      <c r="H76" s="2">
        <f ca="1">IF(C78="","",IF(ISERROR(VLOOKUP(C76&amp;C78,INDIRECT(C69):INDIRECT(C70),2,FALSE)*(4*(D76/100)*(D78/100))),VLOOKUP(C78&amp;C76,INDIRECT(C69):INDIRECT(C70),2,FALSE)*(4*(D76/100)*(D78/100)),VLOOKUP(C76&amp;C78,INDIRECT(C69):INDIRECT(C70),2,FALSE)*(4*(D76/100)*(D78/100))))</f>
        <v>0</v>
      </c>
      <c r="I76" s="2">
        <f ca="1">IF(C79="","",IF(ISERROR(VLOOKUP(C76&amp;C79,INDIRECT(C69):INDIRECT(C70),2,FALSE)*(4*(D76/100)*(D79/100))),VLOOKUP(C79&amp;C76,INDIRECT(C69):INDIRECT(C70),2,FALSE)*(4*(D76/100)*(D79/100)),VLOOKUP(C76&amp;C79,INDIRECT(C69):INDIRECT(C70),2,FALSE)*(4*(D76/100)*(D79/100))))</f>
        <v>-2.5535999999999999</v>
      </c>
      <c r="J76" s="2" t="str">
        <f ca="1">IF($C$1="","",IF(ISERROR(VLOOKUP(C76&amp;$C$1,INDIRECT(#REF!):INDIRECT(#REF!),2,FALSE)*(4*(D76/100)*($D$1/100))),VLOOKUP($C$1&amp;C76,INDIRECT(#REF!):INDIRECT(#REF!),2,FALSE)*(4*(D76/100)*($D$1/100)),VLOOKUP(C76&amp;$C$1,INDIRECT(#REF!):INDIRECT(#REF!),2,FALSE)*(4*(D76/100)*($D$1/100))))</f>
        <v/>
      </c>
      <c r="K76" s="2">
        <f ca="1">SUM(E76:J76)</f>
        <v>-3.2591999999999999</v>
      </c>
    </row>
    <row r="77" spans="1:12" x14ac:dyDescent="0.25">
      <c r="C77" s="2" t="str">
        <f>G72</f>
        <v>Cr</v>
      </c>
      <c r="D77" s="2" t="str">
        <f>H72</f>
        <v>21</v>
      </c>
      <c r="H77" s="2">
        <f ca="1">IF(C78="","",LOOKUP(C77&amp;C78,INDIRECT(C69):INDIRECT(C70)))*(4*(D77/100)*(D78/100))</f>
        <v>-1.2347999999999999</v>
      </c>
      <c r="I77" s="2">
        <f ca="1">IF(C79="","",LOOKUP(C77&amp;C79,INDIRECT(C69):INDIRECT(C70))*(4*(D77/100)*(D79/100)))</f>
        <v>-5.5103999999999997</v>
      </c>
      <c r="J77" s="2" t="str">
        <f ca="1">IF($C$1="","",IF(ISERROR(VLOOKUP(C77&amp;$C$1,INDIRECT(#REF!):INDIRECT(#REF!),2,FALSE)*(4*(D77/100)*($D$1/100))),VLOOKUP($C$1&amp;C77,INDIRECT(#REF!):INDIRECT(#REF!),2,FALSE)*(4*(D77/100)*($D$1/100)),VLOOKUP(C77&amp;$C$1,INDIRECT(#REF!):INDIRECT(#REF!),2,FALSE)*(4*(D77/100)*($D$1/100))))</f>
        <v/>
      </c>
      <c r="K77" s="2">
        <f ca="1">SUM(E77:J77)</f>
        <v>-6.7451999999999996</v>
      </c>
    </row>
    <row r="78" spans="1:12" x14ac:dyDescent="0.25">
      <c r="C78" s="2" t="str">
        <f>I72</f>
        <v>Ni</v>
      </c>
      <c r="D78" s="2" t="str">
        <f>J72</f>
        <v>21</v>
      </c>
      <c r="I78" s="2">
        <f ca="1">IF(C79="","",LOOKUP(C78&amp;C79,INDIRECT(C69):INDIRECT(C70))*(4*(D78/100)*(D79/100)))</f>
        <v>1.4783999999999999</v>
      </c>
      <c r="J78" s="2" t="str">
        <f ca="1">IF($C$1="","",IF(ISERROR(VLOOKUP(C78&amp;$C$1,INDIRECT(#REF!):INDIRECT(#REF!),2,FALSE)*(4*(D78/100)*($D$1/100))),VLOOKUP($C$1&amp;C78,INDIRECT(#REF!):INDIRECT(#REF!),2,FALSE)*(4*(D78/100)*($D$1/100)),VLOOKUP(C78&amp;$C$1,INDIRECT(#REF!):INDIRECT(#REF!),2,FALSE)*(4*(D78/100)*($D$1/100))))</f>
        <v/>
      </c>
      <c r="K78" s="2">
        <f ca="1">SUM(E78:J78)</f>
        <v>1.4783999999999999</v>
      </c>
    </row>
    <row r="79" spans="1:12" x14ac:dyDescent="0.25">
      <c r="C79" s="2" t="str">
        <f t="shared" ref="C79" si="10">K72</f>
        <v>Al</v>
      </c>
      <c r="D79" s="2" t="str">
        <f>IF(L72="","",L72)</f>
        <v>16</v>
      </c>
      <c r="J79" s="2" t="str">
        <f ca="1">IF($C$1="","",IF(ISERROR(VLOOKUP(C79&amp;$C$1,INDIRECT(#REF!):INDIRECT(#REF!),2,FALSE)*(4*(D79/100)*($D$1/100))),VLOOKUP($C$1&amp;C79,INDIRECT(#REF!):INDIRECT(#REF!),2,FALSE)*(4*(D79/100)*($D$1/100)),VLOOKUP(C79&amp;$C$1,INDIRECT(#REF!):INDIRECT(#REF!),2,FALSE)*(4*(D79/100)*($D$1/100))))</f>
        <v/>
      </c>
      <c r="K79" s="2">
        <f t="shared" ref="K79:K80" ca="1" si="11">SUM(E79:J79)</f>
        <v>0</v>
      </c>
    </row>
    <row r="80" spans="1:12" x14ac:dyDescent="0.25">
      <c r="C80" s="2">
        <f>M72</f>
        <v>0</v>
      </c>
      <c r="D80" s="2" t="str">
        <f>IF(N72="","",N72)</f>
        <v/>
      </c>
      <c r="K80" s="2">
        <f t="shared" si="11"/>
        <v>0</v>
      </c>
    </row>
    <row r="81" spans="1:12" x14ac:dyDescent="0.25">
      <c r="D81" s="2" t="str">
        <f>"Enthalphy of mixing for "&amp;C67&amp;" is"</f>
        <v>Enthalphy of mixing for Fe21Co21Cr21Ni21Al16 is</v>
      </c>
      <c r="K81" s="7">
        <f ca="1">(SUM(K75:K79))</f>
        <v>-10.709999999999997</v>
      </c>
    </row>
    <row r="82" spans="1:12" x14ac:dyDescent="0.25">
      <c r="A82" s="7">
        <v>25</v>
      </c>
    </row>
    <row r="83" spans="1:12" x14ac:dyDescent="0.25">
      <c r="A83" s="7">
        <f>B7</f>
        <v>1</v>
      </c>
      <c r="B83" s="2" t="s">
        <v>0</v>
      </c>
      <c r="C83" s="2" t="str">
        <f>F7</f>
        <v>Fe20Co20Cr20Ni20Al20</v>
      </c>
      <c r="E83" s="5" t="s">
        <v>2</v>
      </c>
      <c r="F83" s="5" t="str">
        <f>IF(D88+F88+H88+J88+L88+N88&gt;98,"Pass",D88+F88+H88+J88+L88+N88)</f>
        <v>Pass</v>
      </c>
    </row>
    <row r="85" spans="1:12" x14ac:dyDescent="0.25">
      <c r="B85" s="2" t="s">
        <v>3</v>
      </c>
      <c r="C85" s="4" t="s">
        <v>4</v>
      </c>
    </row>
    <row r="86" spans="1:12" x14ac:dyDescent="0.25">
      <c r="C86" s="4" t="str">
        <f>C70</f>
        <v>Database!d115</v>
      </c>
    </row>
    <row r="87" spans="1:12" x14ac:dyDescent="0.25">
      <c r="C87" s="6"/>
    </row>
    <row r="88" spans="1:12" x14ac:dyDescent="0.25">
      <c r="C88" s="2" t="str">
        <f>LEFT(C83,SMALL(FIND({0,1,2,3,4,5,6,7,8,9},C83&amp;"0123456789"),1)-1)</f>
        <v>Fe</v>
      </c>
      <c r="D88" s="2" t="str">
        <f>LEFT(RIGHT(C83, LEN(C83)-LEN(C88)),SMALL(FIND({0,1,2,3,4,5,6,7,8,9},RIGHT(C83, LEN(C83)-LEN(RIGHT(C83, LEN(C83)-LEN(C88))))&amp;"0123456789"),1)+1)</f>
        <v>20</v>
      </c>
      <c r="E88" s="2" t="str">
        <f t="array" ref="E88">LEFT(RIGHT(C83, LEN(C83)-SUM(LEN(C88:D88))),SMALL(FIND({0,1,2,3,4,5,6,7,8,9},RIGHT(C83, LEN(C83)-SUM(LEN(C88:D88)))&amp;"0123456789"),1)-1)</f>
        <v>Co</v>
      </c>
      <c r="F88" s="2" t="str">
        <f t="array" ref="F88">LEFT(RIGHT(C83, LEN(C83)-SUM(LEN(C88:E88))),SMALL(FIND({0,1,2,3,4,5,6,7,8,9},RIGHT(C83, LEN(C83)-SUM(LEN(C88:E88)))&amp;"0123456789"),1)+1)</f>
        <v>20</v>
      </c>
      <c r="G88" s="2" t="str">
        <f t="array" ref="G88">LEFT(RIGHT(C83, LEN(C83)-SUM(LEN(C88:F88))),SMALL(FIND({0,1,2,3,4,5,6,7,8,9},RIGHT(C83, LEN(C83)-SUM(LEN(C88:F88)))&amp;"0123456789"),1)-1)</f>
        <v>Cr</v>
      </c>
      <c r="H88" s="2" t="str">
        <f t="array" ref="H88">LEFT(RIGHT(C83, LEN(C83)-SUM(LEN(C88:G88))),SMALL(FIND({0,1,2,3,4,5,6,7,8,9},RIGHT(C83, LEN(C83)-SUM(LEN(C88:G88)))&amp;"0123456789"),1)+1)</f>
        <v>20</v>
      </c>
      <c r="I88" s="2" t="str">
        <f t="array" ref="I88">LEFT(RIGHT(C83, LEN(C83)-SUM(LEN(C88:H88))),SMALL(FIND({0,1,2,3,4,5,6,7,8,9},RIGHT(C83, LEN(C83)-SUM(LEN(C88:H88)))&amp;"0123456789"),1)-1)</f>
        <v>Ni</v>
      </c>
      <c r="J88" s="2" t="str">
        <f t="array" ref="J88">LEFT(RIGHT(C83, LEN(C83)-SUM(LEN(C88:I88))),SMALL(FIND({0,1,2,3,4,5,6,7,8,9},RIGHT(C83, LEN(C83)-SUM(LEN(C88:I88)))&amp;"0123456789"),1)+1)</f>
        <v>20</v>
      </c>
      <c r="K88" s="2" t="str">
        <f t="array" ref="K88">LEFT(RIGHT(C83, LEN(C83)-SUM(LEN(C88:J88))),SMALL(FIND({0,1,2,3,4,5,6,7,8,9},RIGHT(C83, LEN(C83)-SUM(LEN(C88:J88)))&amp;"0123456789"),1)-1)</f>
        <v>Al</v>
      </c>
      <c r="L88" s="2" t="str">
        <f t="array" ref="L88">LEFT(RIGHT(C83, LEN(C83)-SUM(LEN(C88:K88))),SMALL(FIND({0,1,2,3,4,5,6,7,8,9},RIGHT(C83, LEN(C83)-SUM(LEN(C88:K88)))&amp;"0123456789"),1)+1)</f>
        <v>20</v>
      </c>
    </row>
    <row r="90" spans="1:12" x14ac:dyDescent="0.25"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20</v>
      </c>
      <c r="K90" s="1" t="s">
        <v>18</v>
      </c>
    </row>
    <row r="91" spans="1:12" x14ac:dyDescent="0.25">
      <c r="C91" s="2" t="str">
        <f>C88</f>
        <v>Fe</v>
      </c>
      <c r="D91" s="2" t="str">
        <f>D88</f>
        <v>20</v>
      </c>
      <c r="F91" s="2">
        <f ca="1">IF(C92="","",IF(ISERROR(VLOOKUP(C91&amp;C92,INDIRECT(C85):INDIRECT(C86),2,FALSE)*(4*(D91/100)*(D92/100))),VLOOKUP(C92&amp;C91,INDIRECT(C85):INDIRECT(C86),2,FALSE)*(4*(D91/100)*(D92/100)),VLOOKUP(C91&amp;C92,INDIRECT(C85):INDIRECT(C86),2,FALSE)*(4*(D91/100)*(D92/100))))</f>
        <v>-0.16000000000000003</v>
      </c>
      <c r="G91" s="2">
        <f ca="1">IF(C93="","",IF(ISERROR(VLOOKUP(C91&amp;C93,INDIRECT(C85):INDIRECT(C86),2,FALSE)*(4*(D91/100)*(D93/100))),VLOOKUP(C93&amp;C91,INDIRECT(C85):INDIRECT(C86),2,FALSE)*(4*(D91/100)*(D93/100)),VLOOKUP(C91&amp;C93,INDIRECT(C85):INDIRECT(C86),2,FALSE)*(4*(D91/100)*(D93/100))))</f>
        <v>-0.16000000000000003</v>
      </c>
      <c r="H91" s="2">
        <f ca="1">IF(C94="","",IF(ISERROR(VLOOKUP(C91&amp;C94,INDIRECT(C85):INDIRECT(C86),2,FALSE)*(4*(D91/100)*(D94/100))),VLOOKUP(C94&amp;C91,INDIRECT(C85):INDIRECT(C86),2,FALSE)*(4*(D91/100)*(D94/100)),VLOOKUP(C91&amp;C94,INDIRECT(C85):INDIRECT(C86),2,FALSE)*(4*(D91/100)*(D94/100))))</f>
        <v>-0.32000000000000006</v>
      </c>
      <c r="I91" s="2">
        <f ca="1">IF(C95="","",IF(ISERROR(VLOOKUP(C91&amp;C95,INDIRECT(C85):INDIRECT(C86),2,FALSE)*(4*(D91/100)*(D95/100))),VLOOKUP(C95&amp;C91,INDIRECT(C85):INDIRECT(C86),2,FALSE)*(4*(D91/100)*(D95/100)),VLOOKUP(C91&amp;C95,INDIRECT(C85):INDIRECT(C86),2,FALSE)*(4*(D91/100)*(D95/100))))</f>
        <v>-1.7600000000000002</v>
      </c>
      <c r="J91" s="2" t="str">
        <f ca="1">IF($C$1="","",IF(ISERROR(VLOOKUP(C91&amp;$C$1,INDIRECT(#REF!):INDIRECT(#REF!),2,FALSE)*(4*(D91/100)*($D$1/100))),VLOOKUP($C$1&amp;C91,INDIRECT(#REF!):INDIRECT(#REF!),2,FALSE)*(4*(D91/100)*($D$1/100)),VLOOKUP(C91&amp;$C$1,INDIRECT(#REF!):INDIRECT(#REF!),2,FALSE)*(4*(D91/100)*($D$1/100))))</f>
        <v/>
      </c>
      <c r="K91" s="2">
        <f ca="1">SUM(E91:J91)</f>
        <v>-2.4000000000000004</v>
      </c>
    </row>
    <row r="92" spans="1:12" x14ac:dyDescent="0.25">
      <c r="C92" s="2" t="str">
        <f>E88</f>
        <v>Co</v>
      </c>
      <c r="D92" s="2" t="str">
        <f>F88</f>
        <v>20</v>
      </c>
      <c r="G92" s="2">
        <f ca="1">IF(C93="","",IF(ISERROR(VLOOKUP(C92&amp;C93,INDIRECT(C85):INDIRECT(C86),2,FALSE)*(4*(D92/100)*(D93/100))),VLOOKUP(C93&amp;C92,INDIRECT(C85):INDIRECT(C86),2,FALSE)*(4*(D92/100)*(D93/100)),VLOOKUP(C92&amp;C93,INDIRECT(C85):INDIRECT(C86),2,FALSE)*(4*(D92/100)*(D93/100))))</f>
        <v>-0.64000000000000012</v>
      </c>
      <c r="H92" s="2">
        <f ca="1">IF(C94="","",IF(ISERROR(VLOOKUP(C92&amp;C94,INDIRECT(C85):INDIRECT(C86),2,FALSE)*(4*(D92/100)*(D94/100))),VLOOKUP(C94&amp;C92,INDIRECT(C85):INDIRECT(C86),2,FALSE)*(4*(D92/100)*(D94/100)),VLOOKUP(C92&amp;C94,INDIRECT(C85):INDIRECT(C86),2,FALSE)*(4*(D92/100)*(D94/100))))</f>
        <v>0</v>
      </c>
      <c r="I92" s="2">
        <f ca="1">IF(C95="","",IF(ISERROR(VLOOKUP(C92&amp;C95,INDIRECT(C85):INDIRECT(C86),2,FALSE)*(4*(D92/100)*(D95/100))),VLOOKUP(C95&amp;C92,INDIRECT(C85):INDIRECT(C86),2,FALSE)*(4*(D92/100)*(D95/100)),VLOOKUP(C92&amp;C95,INDIRECT(C85):INDIRECT(C86),2,FALSE)*(4*(D92/100)*(D95/100))))</f>
        <v>-3.0400000000000005</v>
      </c>
      <c r="J92" s="2" t="str">
        <f ca="1">IF($C$1="","",IF(ISERROR(VLOOKUP(C92&amp;$C$1,INDIRECT(#REF!):INDIRECT(#REF!),2,FALSE)*(4*(D92/100)*($D$1/100))),VLOOKUP($C$1&amp;C92,INDIRECT(#REF!):INDIRECT(#REF!),2,FALSE)*(4*(D92/100)*($D$1/100)),VLOOKUP(C92&amp;$C$1,INDIRECT(#REF!):INDIRECT(#REF!),2,FALSE)*(4*(D92/100)*($D$1/100))))</f>
        <v/>
      </c>
      <c r="K92" s="2">
        <f ca="1">SUM(E92:J92)</f>
        <v>-3.6800000000000006</v>
      </c>
    </row>
    <row r="93" spans="1:12" x14ac:dyDescent="0.25">
      <c r="C93" s="2" t="str">
        <f>G88</f>
        <v>Cr</v>
      </c>
      <c r="D93" s="2" t="str">
        <f>H88</f>
        <v>20</v>
      </c>
      <c r="H93" s="2">
        <f ca="1">IF(C94="","",LOOKUP(C93&amp;C94,INDIRECT(C85):INDIRECT(C86)))*(4*(D93/100)*(D94/100))</f>
        <v>-1.1200000000000001</v>
      </c>
      <c r="I93" s="2">
        <f ca="1">IF(C95="","",LOOKUP(C93&amp;C95,INDIRECT(C85):INDIRECT(C86))*(4*(D93/100)*(D95/100)))</f>
        <v>-6.5600000000000014</v>
      </c>
      <c r="J93" s="2" t="str">
        <f ca="1">IF($C$1="","",IF(ISERROR(VLOOKUP(C93&amp;$C$1,INDIRECT(#REF!):INDIRECT(#REF!),2,FALSE)*(4*(D93/100)*($D$1/100))),VLOOKUP($C$1&amp;C93,INDIRECT(#REF!):INDIRECT(#REF!),2,FALSE)*(4*(D93/100)*($D$1/100)),VLOOKUP(C93&amp;$C$1,INDIRECT(#REF!):INDIRECT(#REF!),2,FALSE)*(4*(D93/100)*($D$1/100))))</f>
        <v/>
      </c>
      <c r="K93" s="2">
        <f ca="1">SUM(E93:J93)</f>
        <v>-7.6800000000000015</v>
      </c>
    </row>
    <row r="94" spans="1:12" x14ac:dyDescent="0.25">
      <c r="C94" s="2" t="str">
        <f>I88</f>
        <v>Ni</v>
      </c>
      <c r="D94" s="2" t="str">
        <f>J88</f>
        <v>20</v>
      </c>
      <c r="I94" s="2">
        <f ca="1">IF(C95="","",LOOKUP(C94&amp;C95,INDIRECT(C85):INDIRECT(C86))*(4*(D94/100)*(D95/100)))</f>
        <v>1.7600000000000002</v>
      </c>
      <c r="J94" s="2" t="str">
        <f ca="1">IF($C$1="","",IF(ISERROR(VLOOKUP(C94&amp;$C$1,INDIRECT(#REF!):INDIRECT(#REF!),2,FALSE)*(4*(D94/100)*($D$1/100))),VLOOKUP($C$1&amp;C94,INDIRECT(#REF!):INDIRECT(#REF!),2,FALSE)*(4*(D94/100)*($D$1/100)),VLOOKUP(C94&amp;$C$1,INDIRECT(#REF!):INDIRECT(#REF!),2,FALSE)*(4*(D94/100)*($D$1/100))))</f>
        <v/>
      </c>
      <c r="K94" s="2">
        <f ca="1">SUM(E94:J94)</f>
        <v>1.7600000000000002</v>
      </c>
    </row>
    <row r="95" spans="1:12" x14ac:dyDescent="0.25">
      <c r="C95" s="2" t="str">
        <f t="shared" ref="C95" si="12">K88</f>
        <v>Al</v>
      </c>
      <c r="D95" s="2" t="str">
        <f>IF(L88="","",L88)</f>
        <v>20</v>
      </c>
      <c r="J95" s="2" t="str">
        <f ca="1">IF($C$1="","",IF(ISERROR(VLOOKUP(C95&amp;$C$1,INDIRECT(#REF!):INDIRECT(#REF!),2,FALSE)*(4*(D95/100)*($D$1/100))),VLOOKUP($C$1&amp;C95,INDIRECT(#REF!):INDIRECT(#REF!),2,FALSE)*(4*(D95/100)*($D$1/100)),VLOOKUP(C95&amp;$C$1,INDIRECT(#REF!):INDIRECT(#REF!),2,FALSE)*(4*(D95/100)*($D$1/100))))</f>
        <v/>
      </c>
      <c r="K95" s="2">
        <f t="shared" ref="K95:K96" ca="1" si="13">SUM(E95:J95)</f>
        <v>0</v>
      </c>
    </row>
    <row r="96" spans="1:12" x14ac:dyDescent="0.25">
      <c r="C96" s="2">
        <f>M88</f>
        <v>0</v>
      </c>
      <c r="D96" s="2" t="str">
        <f>IF(N88="","",N88)</f>
        <v/>
      </c>
      <c r="K96" s="2">
        <f t="shared" si="13"/>
        <v>0</v>
      </c>
    </row>
    <row r="97" spans="1:12" x14ac:dyDescent="0.25">
      <c r="D97" s="2" t="str">
        <f>"Enthalphy of mixing for "&amp;C83&amp;" is"</f>
        <v>Enthalphy of mixing for Fe20Co20Cr20Ni20Al20 is</v>
      </c>
      <c r="K97" s="7">
        <f ca="1">(SUM(K91:K95))</f>
        <v>-12.000000000000002</v>
      </c>
    </row>
    <row r="98" spans="1:12" x14ac:dyDescent="0.25">
      <c r="A98" s="7">
        <v>26</v>
      </c>
    </row>
    <row r="99" spans="1:12" x14ac:dyDescent="0.25">
      <c r="A99" s="7">
        <f>B8</f>
        <v>1.25</v>
      </c>
      <c r="B99" s="2" t="s">
        <v>0</v>
      </c>
      <c r="C99" s="2" t="str">
        <f>F8</f>
        <v>Fe19Co19Cr19Ni19Al24</v>
      </c>
      <c r="E99" s="5" t="s">
        <v>2</v>
      </c>
      <c r="F99" s="5" t="str">
        <f>IF(D104+F104+H104+J104+L104+N104&gt;98,"Pass",D104+F104+H104+J104+L104+N104)</f>
        <v>Pass</v>
      </c>
    </row>
    <row r="101" spans="1:12" x14ac:dyDescent="0.25">
      <c r="B101" s="2" t="s">
        <v>3</v>
      </c>
      <c r="C101" s="4" t="s">
        <v>4</v>
      </c>
    </row>
    <row r="102" spans="1:12" x14ac:dyDescent="0.25">
      <c r="C102" s="4" t="str">
        <f>C86</f>
        <v>Database!d115</v>
      </c>
    </row>
    <row r="103" spans="1:12" x14ac:dyDescent="0.25">
      <c r="C103" s="6"/>
    </row>
    <row r="104" spans="1:12" x14ac:dyDescent="0.25">
      <c r="C104" s="2" t="str">
        <f>LEFT(C99,SMALL(FIND({0,1,2,3,4,5,6,7,8,9},C99&amp;"0123456789"),1)-1)</f>
        <v>Fe</v>
      </c>
      <c r="D104" s="2" t="str">
        <f>LEFT(RIGHT(C99, LEN(C99)-LEN(C104)),SMALL(FIND({0,1,2,3,4,5,6,7,8,9},RIGHT(C99, LEN(C99)-LEN(RIGHT(C99, LEN(C99)-LEN(C104))))&amp;"0123456789"),1)+1)</f>
        <v>19</v>
      </c>
      <c r="E104" s="2" t="str">
        <f t="array" ref="E104">LEFT(RIGHT(C99, LEN(C99)-SUM(LEN(C104:D104))),SMALL(FIND({0,1,2,3,4,5,6,7,8,9},RIGHT(C99, LEN(C99)-SUM(LEN(C104:D104)))&amp;"0123456789"),1)-1)</f>
        <v>Co</v>
      </c>
      <c r="F104" s="2" t="str">
        <f t="array" ref="F104">LEFT(RIGHT(C99, LEN(C99)-SUM(LEN(C104:E104))),SMALL(FIND({0,1,2,3,4,5,6,7,8,9},RIGHT(C99, LEN(C99)-SUM(LEN(C104:E104)))&amp;"0123456789"),1)+1)</f>
        <v>19</v>
      </c>
      <c r="G104" s="2" t="str">
        <f t="array" ref="G104">LEFT(RIGHT(C99, LEN(C99)-SUM(LEN(C104:F104))),SMALL(FIND({0,1,2,3,4,5,6,7,8,9},RIGHT(C99, LEN(C99)-SUM(LEN(C104:F104)))&amp;"0123456789"),1)-1)</f>
        <v>Cr</v>
      </c>
      <c r="H104" s="2" t="str">
        <f t="array" ref="H104">LEFT(RIGHT(C99, LEN(C99)-SUM(LEN(C104:G104))),SMALL(FIND({0,1,2,3,4,5,6,7,8,9},RIGHT(C99, LEN(C99)-SUM(LEN(C104:G104)))&amp;"0123456789"),1)+1)</f>
        <v>19</v>
      </c>
      <c r="I104" s="2" t="str">
        <f t="array" ref="I104">LEFT(RIGHT(C99, LEN(C99)-SUM(LEN(C104:H104))),SMALL(FIND({0,1,2,3,4,5,6,7,8,9},RIGHT(C99, LEN(C99)-SUM(LEN(C104:H104)))&amp;"0123456789"),1)-1)</f>
        <v>Ni</v>
      </c>
      <c r="J104" s="2" t="str">
        <f t="array" ref="J104">LEFT(RIGHT(C99, LEN(C99)-SUM(LEN(C104:I104))),SMALL(FIND({0,1,2,3,4,5,6,7,8,9},RIGHT(C99, LEN(C99)-SUM(LEN(C104:I104)))&amp;"0123456789"),1)+1)</f>
        <v>19</v>
      </c>
      <c r="K104" s="2" t="str">
        <f t="array" ref="K104">LEFT(RIGHT(C99, LEN(C99)-SUM(LEN(C104:J104))),SMALL(FIND({0,1,2,3,4,5,6,7,8,9},RIGHT(C99, LEN(C99)-SUM(LEN(C104:J104)))&amp;"0123456789"),1)-1)</f>
        <v>Al</v>
      </c>
      <c r="L104" s="2" t="str">
        <f t="array" ref="L104">LEFT(RIGHT(C99, LEN(C99)-SUM(LEN(C104:K104))),SMALL(FIND({0,1,2,3,4,5,6,7,8,9},RIGHT(C99, LEN(C99)-SUM(LEN(C104:K104)))&amp;"0123456789"),1)+1)</f>
        <v>24</v>
      </c>
    </row>
    <row r="106" spans="1:12" x14ac:dyDescent="0.25"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20</v>
      </c>
      <c r="K106" s="1" t="s">
        <v>18</v>
      </c>
    </row>
    <row r="107" spans="1:12" x14ac:dyDescent="0.25">
      <c r="C107" s="2" t="str">
        <f>C104</f>
        <v>Fe</v>
      </c>
      <c r="D107" s="2" t="str">
        <f>D104</f>
        <v>19</v>
      </c>
      <c r="F107" s="2">
        <f ca="1">IF(C108="","",IF(ISERROR(VLOOKUP(C107&amp;C108,INDIRECT(C101):INDIRECT(C102),2,FALSE)*(4*(D107/100)*(D108/100))),VLOOKUP(C108&amp;C107,INDIRECT(C101):INDIRECT(C102),2,FALSE)*(4*(D107/100)*(D108/100)),VLOOKUP(C107&amp;C108,INDIRECT(C101):INDIRECT(C102),2,FALSE)*(4*(D107/100)*(D108/100))))</f>
        <v>-0.1444</v>
      </c>
      <c r="G107" s="2">
        <f ca="1">IF(C109="","",IF(ISERROR(VLOOKUP(C107&amp;C109,INDIRECT(C101):INDIRECT(C102),2,FALSE)*(4*(D107/100)*(D109/100))),VLOOKUP(C109&amp;C107,INDIRECT(C101):INDIRECT(C102),2,FALSE)*(4*(D107/100)*(D109/100)),VLOOKUP(C107&amp;C109,INDIRECT(C101):INDIRECT(C102),2,FALSE)*(4*(D107/100)*(D109/100))))</f>
        <v>-0.1444</v>
      </c>
      <c r="H107" s="2">
        <f ca="1">IF(C110="","",IF(ISERROR(VLOOKUP(C107&amp;C110,INDIRECT(C101):INDIRECT(C102),2,FALSE)*(4*(D107/100)*(D110/100))),VLOOKUP(C110&amp;C107,INDIRECT(C101):INDIRECT(C102),2,FALSE)*(4*(D107/100)*(D110/100)),VLOOKUP(C107&amp;C110,INDIRECT(C101):INDIRECT(C102),2,FALSE)*(4*(D107/100)*(D110/100))))</f>
        <v>-0.2888</v>
      </c>
      <c r="I107" s="2">
        <f ca="1">IF(C111="","",IF(ISERROR(VLOOKUP(C107&amp;C111,INDIRECT(C101):INDIRECT(C102),2,FALSE)*(4*(D107/100)*(D111/100))),VLOOKUP(C111&amp;C107,INDIRECT(C101):INDIRECT(C102),2,FALSE)*(4*(D107/100)*(D111/100)),VLOOKUP(C107&amp;C111,INDIRECT(C101):INDIRECT(C102),2,FALSE)*(4*(D107/100)*(D111/100))))</f>
        <v>-2.0064000000000002</v>
      </c>
      <c r="J107" s="2" t="str">
        <f ca="1">IF($C$1="","",IF(ISERROR(VLOOKUP(C107&amp;$C$1,INDIRECT(#REF!):INDIRECT(#REF!),2,FALSE)*(4*(D107/100)*($D$1/100))),VLOOKUP($C$1&amp;C107,INDIRECT(#REF!):INDIRECT(#REF!),2,FALSE)*(4*(D107/100)*($D$1/100)),VLOOKUP(C107&amp;$C$1,INDIRECT(#REF!):INDIRECT(#REF!),2,FALSE)*(4*(D107/100)*($D$1/100))))</f>
        <v/>
      </c>
      <c r="K107" s="2">
        <f ca="1">SUM(E107:J107)</f>
        <v>-2.5840000000000001</v>
      </c>
    </row>
    <row r="108" spans="1:12" x14ac:dyDescent="0.25">
      <c r="C108" s="2" t="str">
        <f>E104</f>
        <v>Co</v>
      </c>
      <c r="D108" s="2" t="str">
        <f>F104</f>
        <v>19</v>
      </c>
      <c r="G108" s="2">
        <f ca="1">IF(C109="","",IF(ISERROR(VLOOKUP(C108&amp;C109,INDIRECT(C101):INDIRECT(C102),2,FALSE)*(4*(D108/100)*(D109/100))),VLOOKUP(C109&amp;C108,INDIRECT(C101):INDIRECT(C102),2,FALSE)*(4*(D108/100)*(D109/100)),VLOOKUP(C108&amp;C109,INDIRECT(C101):INDIRECT(C102),2,FALSE)*(4*(D108/100)*(D109/100))))</f>
        <v>-0.5776</v>
      </c>
      <c r="H108" s="2">
        <f ca="1">IF(C110="","",IF(ISERROR(VLOOKUP(C108&amp;C110,INDIRECT(C101):INDIRECT(C102),2,FALSE)*(4*(D108/100)*(D110/100))),VLOOKUP(C110&amp;C108,INDIRECT(C101):INDIRECT(C102),2,FALSE)*(4*(D108/100)*(D110/100)),VLOOKUP(C108&amp;C110,INDIRECT(C101):INDIRECT(C102),2,FALSE)*(4*(D108/100)*(D110/100))))</f>
        <v>0</v>
      </c>
      <c r="I108" s="2">
        <f ca="1">IF(C111="","",IF(ISERROR(VLOOKUP(C108&amp;C111,INDIRECT(C101):INDIRECT(C102),2,FALSE)*(4*(D108/100)*(D111/100))),VLOOKUP(C111&amp;C108,INDIRECT(C101):INDIRECT(C102),2,FALSE)*(4*(D108/100)*(D111/100)),VLOOKUP(C108&amp;C111,INDIRECT(C101):INDIRECT(C102),2,FALSE)*(4*(D108/100)*(D111/100))))</f>
        <v>-3.4656000000000002</v>
      </c>
      <c r="J108" s="2" t="str">
        <f ca="1">IF($C$1="","",IF(ISERROR(VLOOKUP(C108&amp;$C$1,INDIRECT(#REF!):INDIRECT(#REF!),2,FALSE)*(4*(D108/100)*($D$1/100))),VLOOKUP($C$1&amp;C108,INDIRECT(#REF!):INDIRECT(#REF!),2,FALSE)*(4*(D108/100)*($D$1/100)),VLOOKUP(C108&amp;$C$1,INDIRECT(#REF!):INDIRECT(#REF!),2,FALSE)*(4*(D108/100)*($D$1/100))))</f>
        <v/>
      </c>
      <c r="K108" s="2">
        <f ca="1">SUM(E108:J108)</f>
        <v>-4.0432000000000006</v>
      </c>
    </row>
    <row r="109" spans="1:12" x14ac:dyDescent="0.25">
      <c r="C109" s="2" t="str">
        <f>G104</f>
        <v>Cr</v>
      </c>
      <c r="D109" s="2" t="str">
        <f>H104</f>
        <v>19</v>
      </c>
      <c r="H109" s="2">
        <f ca="1">IF(C110="","",LOOKUP(C109&amp;C110,INDIRECT(C101):INDIRECT(C102)))*(4*(D109/100)*(D110/100))</f>
        <v>-1.0107999999999999</v>
      </c>
      <c r="I109" s="2">
        <f ca="1">IF(C111="","",LOOKUP(C109&amp;C111,INDIRECT(C101):INDIRECT(C102))*(4*(D109/100)*(D111/100)))</f>
        <v>-7.4784000000000006</v>
      </c>
      <c r="J109" s="2" t="str">
        <f ca="1">IF($C$1="","",IF(ISERROR(VLOOKUP(C109&amp;$C$1,INDIRECT(#REF!):INDIRECT(#REF!),2,FALSE)*(4*(D109/100)*($D$1/100))),VLOOKUP($C$1&amp;C109,INDIRECT(#REF!):INDIRECT(#REF!),2,FALSE)*(4*(D109/100)*($D$1/100)),VLOOKUP(C109&amp;$C$1,INDIRECT(#REF!):INDIRECT(#REF!),2,FALSE)*(4*(D109/100)*($D$1/100))))</f>
        <v/>
      </c>
      <c r="K109" s="2">
        <f ca="1">SUM(E109:J109)</f>
        <v>-8.4892000000000003</v>
      </c>
    </row>
    <row r="110" spans="1:12" x14ac:dyDescent="0.25">
      <c r="C110" s="2" t="str">
        <f>I104</f>
        <v>Ni</v>
      </c>
      <c r="D110" s="2" t="str">
        <f>J104</f>
        <v>19</v>
      </c>
      <c r="I110" s="2">
        <f ca="1">IF(C111="","",LOOKUP(C110&amp;C111,INDIRECT(C101):INDIRECT(C102))*(4*(D110/100)*(D111/100)))</f>
        <v>2.0064000000000002</v>
      </c>
      <c r="J110" s="2" t="str">
        <f ca="1">IF($C$1="","",IF(ISERROR(VLOOKUP(C110&amp;$C$1,INDIRECT(#REF!):INDIRECT(#REF!),2,FALSE)*(4*(D110/100)*($D$1/100))),VLOOKUP($C$1&amp;C110,INDIRECT(#REF!):INDIRECT(#REF!),2,FALSE)*(4*(D110/100)*($D$1/100)),VLOOKUP(C110&amp;$C$1,INDIRECT(#REF!):INDIRECT(#REF!),2,FALSE)*(4*(D110/100)*($D$1/100))))</f>
        <v/>
      </c>
      <c r="K110" s="2">
        <f ca="1">SUM(E110:J110)</f>
        <v>2.0064000000000002</v>
      </c>
    </row>
    <row r="111" spans="1:12" x14ac:dyDescent="0.25">
      <c r="C111" s="2" t="str">
        <f t="shared" ref="C111" si="14">K104</f>
        <v>Al</v>
      </c>
      <c r="D111" s="2" t="str">
        <f>IF(L104="","",L104)</f>
        <v>24</v>
      </c>
      <c r="J111" s="2" t="str">
        <f ca="1">IF($C$1="","",IF(ISERROR(VLOOKUP(C111&amp;$C$1,INDIRECT(#REF!):INDIRECT(#REF!),2,FALSE)*(4*(D111/100)*($D$1/100))),VLOOKUP($C$1&amp;C111,INDIRECT(#REF!):INDIRECT(#REF!),2,FALSE)*(4*(D111/100)*($D$1/100)),VLOOKUP(C111&amp;$C$1,INDIRECT(#REF!):INDIRECT(#REF!),2,FALSE)*(4*(D111/100)*($D$1/100))))</f>
        <v/>
      </c>
      <c r="K111" s="2">
        <f t="shared" ref="K111:K112" ca="1" si="15">SUM(E111:J111)</f>
        <v>0</v>
      </c>
    </row>
    <row r="112" spans="1:12" x14ac:dyDescent="0.25">
      <c r="C112" s="2">
        <f>M104</f>
        <v>0</v>
      </c>
      <c r="D112" s="2" t="str">
        <f>IF(N104="","",N104)</f>
        <v/>
      </c>
      <c r="K112" s="2">
        <f t="shared" si="15"/>
        <v>0</v>
      </c>
    </row>
    <row r="113" spans="1:12" x14ac:dyDescent="0.25">
      <c r="D113" s="2" t="str">
        <f>"Enthalphy of mixing for "&amp;C99&amp;" is"</f>
        <v>Enthalphy of mixing for Fe19Co19Cr19Ni19Al24 is</v>
      </c>
      <c r="K113" s="7">
        <f ca="1">(SUM(K107:K111))</f>
        <v>-13.11</v>
      </c>
    </row>
    <row r="114" spans="1:12" x14ac:dyDescent="0.25">
      <c r="A114" s="7">
        <v>27</v>
      </c>
    </row>
    <row r="115" spans="1:12" x14ac:dyDescent="0.25">
      <c r="A115" s="7">
        <f>B9</f>
        <v>1.5</v>
      </c>
      <c r="B115" s="2" t="s">
        <v>0</v>
      </c>
      <c r="C115" s="2" t="str">
        <f>F9</f>
        <v>Fe18Co18Cr18Ni18Al28</v>
      </c>
      <c r="E115" s="5" t="s">
        <v>2</v>
      </c>
      <c r="F115" s="5" t="str">
        <f>IF(D120+F120+H120+J120+L120+N120&gt;98,"Pass",D120+F120+H120+J120+L120+N120)</f>
        <v>Pass</v>
      </c>
    </row>
    <row r="117" spans="1:12" x14ac:dyDescent="0.25">
      <c r="B117" s="2" t="s">
        <v>3</v>
      </c>
      <c r="C117" s="4" t="s">
        <v>4</v>
      </c>
    </row>
    <row r="118" spans="1:12" x14ac:dyDescent="0.25">
      <c r="C118" s="4" t="str">
        <f>C102</f>
        <v>Database!d115</v>
      </c>
    </row>
    <row r="119" spans="1:12" x14ac:dyDescent="0.25">
      <c r="C119" s="6"/>
    </row>
    <row r="120" spans="1:12" x14ac:dyDescent="0.25">
      <c r="C120" s="2" t="str">
        <f>LEFT(C115,SMALL(FIND({0,1,2,3,4,5,6,7,8,9},C115&amp;"0123456789"),1)-1)</f>
        <v>Fe</v>
      </c>
      <c r="D120" s="2" t="str">
        <f>LEFT(RIGHT(C115, LEN(C115)-LEN(C120)),SMALL(FIND({0,1,2,3,4,5,6,7,8,9},RIGHT(C115, LEN(C115)-LEN(RIGHT(C115, LEN(C115)-LEN(C120))))&amp;"0123456789"),1)+1)</f>
        <v>18</v>
      </c>
      <c r="E120" s="2" t="str">
        <f t="array" ref="E120">LEFT(RIGHT(C115, LEN(C115)-SUM(LEN(C120:D120))),SMALL(FIND({0,1,2,3,4,5,6,7,8,9},RIGHT(C115, LEN(C115)-SUM(LEN(C120:D120)))&amp;"0123456789"),1)-1)</f>
        <v>Co</v>
      </c>
      <c r="F120" s="2" t="str">
        <f t="array" ref="F120">LEFT(RIGHT(C115, LEN(C115)-SUM(LEN(C120:E120))),SMALL(FIND({0,1,2,3,4,5,6,7,8,9},RIGHT(C115, LEN(C115)-SUM(LEN(C120:E120)))&amp;"0123456789"),1)+1)</f>
        <v>18</v>
      </c>
      <c r="G120" s="2" t="str">
        <f t="array" ref="G120">LEFT(RIGHT(C115, LEN(C115)-SUM(LEN(C120:F120))),SMALL(FIND({0,1,2,3,4,5,6,7,8,9},RIGHT(C115, LEN(C115)-SUM(LEN(C120:F120)))&amp;"0123456789"),1)-1)</f>
        <v>Cr</v>
      </c>
      <c r="H120" s="2" t="str">
        <f t="array" ref="H120">LEFT(RIGHT(C115, LEN(C115)-SUM(LEN(C120:G120))),SMALL(FIND({0,1,2,3,4,5,6,7,8,9},RIGHT(C115, LEN(C115)-SUM(LEN(C120:G120)))&amp;"0123456789"),1)+1)</f>
        <v>18</v>
      </c>
      <c r="I120" s="2" t="str">
        <f t="array" ref="I120">LEFT(RIGHT(C115, LEN(C115)-SUM(LEN(C120:H120))),SMALL(FIND({0,1,2,3,4,5,6,7,8,9},RIGHT(C115, LEN(C115)-SUM(LEN(C120:H120)))&amp;"0123456789"),1)-1)</f>
        <v>Ni</v>
      </c>
      <c r="J120" s="2" t="str">
        <f t="array" ref="J120">LEFT(RIGHT(C115, LEN(C115)-SUM(LEN(C120:I120))),SMALL(FIND({0,1,2,3,4,5,6,7,8,9},RIGHT(C115, LEN(C115)-SUM(LEN(C120:I120)))&amp;"0123456789"),1)+1)</f>
        <v>18</v>
      </c>
      <c r="K120" s="2" t="str">
        <f t="array" ref="K120">LEFT(RIGHT(C115, LEN(C115)-SUM(LEN(C120:J120))),SMALL(FIND({0,1,2,3,4,5,6,7,8,9},RIGHT(C115, LEN(C115)-SUM(LEN(C120:J120)))&amp;"0123456789"),1)-1)</f>
        <v>Al</v>
      </c>
      <c r="L120" s="2" t="str">
        <f t="array" ref="L120">LEFT(RIGHT(C115, LEN(C115)-SUM(LEN(C120:K120))),SMALL(FIND({0,1,2,3,4,5,6,7,8,9},RIGHT(C115, LEN(C115)-SUM(LEN(C120:K120)))&amp;"0123456789"),1)+1)</f>
        <v>28</v>
      </c>
    </row>
    <row r="122" spans="1:12" x14ac:dyDescent="0.25"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20</v>
      </c>
      <c r="K122" s="1" t="s">
        <v>18</v>
      </c>
    </row>
    <row r="123" spans="1:12" x14ac:dyDescent="0.25">
      <c r="C123" s="2" t="str">
        <f>C120</f>
        <v>Fe</v>
      </c>
      <c r="D123" s="2" t="str">
        <f>D120</f>
        <v>18</v>
      </c>
      <c r="F123" s="2">
        <f ca="1">IF(C124="","",IF(ISERROR(VLOOKUP(C123&amp;C124,INDIRECT(C117):INDIRECT(C118),2,FALSE)*(4*(D123/100)*(D124/100))),VLOOKUP(C124&amp;C123,INDIRECT(C117):INDIRECT(C118),2,FALSE)*(4*(D123/100)*(D124/100)),VLOOKUP(C123&amp;C124,INDIRECT(C117):INDIRECT(C118),2,FALSE)*(4*(D123/100)*(D124/100))))</f>
        <v>-0.12959999999999999</v>
      </c>
      <c r="G123" s="2">
        <f ca="1">IF(C125="","",IF(ISERROR(VLOOKUP(C123&amp;C125,INDIRECT(C117):INDIRECT(C118),2,FALSE)*(4*(D123/100)*(D125/100))),VLOOKUP(C125&amp;C123,INDIRECT(C117):INDIRECT(C118),2,FALSE)*(4*(D123/100)*(D125/100)),VLOOKUP(C123&amp;C125,INDIRECT(C117):INDIRECT(C118),2,FALSE)*(4*(D123/100)*(D125/100))))</f>
        <v>-0.12959999999999999</v>
      </c>
      <c r="H123" s="2">
        <f ca="1">IF(C126="","",IF(ISERROR(VLOOKUP(C123&amp;C126,INDIRECT(C117):INDIRECT(C118),2,FALSE)*(4*(D123/100)*(D126/100))),VLOOKUP(C126&amp;C123,INDIRECT(C117):INDIRECT(C118),2,FALSE)*(4*(D123/100)*(D126/100)),VLOOKUP(C123&amp;C126,INDIRECT(C117):INDIRECT(C118),2,FALSE)*(4*(D123/100)*(D126/100))))</f>
        <v>-0.25919999999999999</v>
      </c>
      <c r="I123" s="2">
        <f ca="1">IF(C127="","",IF(ISERROR(VLOOKUP(C123&amp;C127,INDIRECT(C117):INDIRECT(C118),2,FALSE)*(4*(D123/100)*(D127/100))),VLOOKUP(C127&amp;C123,INDIRECT(C117):INDIRECT(C118),2,FALSE)*(4*(D123/100)*(D127/100)),VLOOKUP(C123&amp;C127,INDIRECT(C117):INDIRECT(C118),2,FALSE)*(4*(D123/100)*(D127/100))))</f>
        <v>-2.2176</v>
      </c>
      <c r="J123" s="2" t="str">
        <f ca="1">IF($C$1="","",IF(ISERROR(VLOOKUP(C123&amp;$C$1,INDIRECT(#REF!):INDIRECT(#REF!),2,FALSE)*(4*(D123/100)*($D$1/100))),VLOOKUP($C$1&amp;C123,INDIRECT(#REF!):INDIRECT(#REF!),2,FALSE)*(4*(D123/100)*($D$1/100)),VLOOKUP(C123&amp;$C$1,INDIRECT(#REF!):INDIRECT(#REF!),2,FALSE)*(4*(D123/100)*($D$1/100))))</f>
        <v/>
      </c>
      <c r="K123" s="2">
        <f ca="1">SUM(E123:J123)</f>
        <v>-2.7359999999999998</v>
      </c>
    </row>
    <row r="124" spans="1:12" x14ac:dyDescent="0.25">
      <c r="C124" s="2" t="str">
        <f>E120</f>
        <v>Co</v>
      </c>
      <c r="D124" s="2" t="str">
        <f>F120</f>
        <v>18</v>
      </c>
      <c r="G124" s="2">
        <f ca="1">IF(C125="","",IF(ISERROR(VLOOKUP(C124&amp;C125,INDIRECT(C117):INDIRECT(C118),2,FALSE)*(4*(D124/100)*(D125/100))),VLOOKUP(C125&amp;C124,INDIRECT(C117):INDIRECT(C118),2,FALSE)*(4*(D124/100)*(D125/100)),VLOOKUP(C124&amp;C125,INDIRECT(C117):INDIRECT(C118),2,FALSE)*(4*(D124/100)*(D125/100))))</f>
        <v>-0.51839999999999997</v>
      </c>
      <c r="H124" s="2">
        <f ca="1">IF(C126="","",IF(ISERROR(VLOOKUP(C124&amp;C126,INDIRECT(C117):INDIRECT(C118),2,FALSE)*(4*(D124/100)*(D126/100))),VLOOKUP(C126&amp;C124,INDIRECT(C117):INDIRECT(C118),2,FALSE)*(4*(D124/100)*(D126/100)),VLOOKUP(C124&amp;C126,INDIRECT(C117):INDIRECT(C118),2,FALSE)*(4*(D124/100)*(D126/100))))</f>
        <v>0</v>
      </c>
      <c r="I124" s="2">
        <f ca="1">IF(C127="","",IF(ISERROR(VLOOKUP(C124&amp;C127,INDIRECT(C117):INDIRECT(C118),2,FALSE)*(4*(D124/100)*(D127/100))),VLOOKUP(C127&amp;C124,INDIRECT(C117):INDIRECT(C118),2,FALSE)*(4*(D124/100)*(D127/100)),VLOOKUP(C124&amp;C127,INDIRECT(C117):INDIRECT(C118),2,FALSE)*(4*(D124/100)*(D127/100))))</f>
        <v>-3.8304</v>
      </c>
      <c r="J124" s="2" t="str">
        <f ca="1">IF($C$1="","",IF(ISERROR(VLOOKUP(C124&amp;$C$1,INDIRECT(#REF!):INDIRECT(#REF!),2,FALSE)*(4*(D124/100)*($D$1/100))),VLOOKUP($C$1&amp;C124,INDIRECT(#REF!):INDIRECT(#REF!),2,FALSE)*(4*(D124/100)*($D$1/100)),VLOOKUP(C124&amp;$C$1,INDIRECT(#REF!):INDIRECT(#REF!),2,FALSE)*(4*(D124/100)*($D$1/100))))</f>
        <v/>
      </c>
      <c r="K124" s="2">
        <f ca="1">SUM(E124:J124)</f>
        <v>-4.3487999999999998</v>
      </c>
    </row>
    <row r="125" spans="1:12" x14ac:dyDescent="0.25">
      <c r="C125" s="2" t="str">
        <f>G120</f>
        <v>Cr</v>
      </c>
      <c r="D125" s="2" t="str">
        <f>H120</f>
        <v>18</v>
      </c>
      <c r="H125" s="2">
        <f ca="1">IF(C126="","",LOOKUP(C125&amp;C126,INDIRECT(C117):INDIRECT(C118)))*(4*(D125/100)*(D126/100))</f>
        <v>-0.90720000000000001</v>
      </c>
      <c r="I125" s="2">
        <f ca="1">IF(C127="","",LOOKUP(C125&amp;C127,INDIRECT(C117):INDIRECT(C118))*(4*(D125/100)*(D127/100)))</f>
        <v>-8.2655999999999992</v>
      </c>
      <c r="J125" s="2" t="str">
        <f ca="1">IF($C$1="","",IF(ISERROR(VLOOKUP(C125&amp;$C$1,INDIRECT(#REF!):INDIRECT(#REF!),2,FALSE)*(4*(D125/100)*($D$1/100))),VLOOKUP($C$1&amp;C125,INDIRECT(#REF!):INDIRECT(#REF!),2,FALSE)*(4*(D125/100)*($D$1/100)),VLOOKUP(C125&amp;$C$1,INDIRECT(#REF!):INDIRECT(#REF!),2,FALSE)*(4*(D125/100)*($D$1/100))))</f>
        <v/>
      </c>
      <c r="K125" s="2">
        <f ca="1">SUM(E125:J125)</f>
        <v>-9.1727999999999987</v>
      </c>
    </row>
    <row r="126" spans="1:12" x14ac:dyDescent="0.25">
      <c r="C126" s="2" t="str">
        <f>I120</f>
        <v>Ni</v>
      </c>
      <c r="D126" s="2" t="str">
        <f>J120</f>
        <v>18</v>
      </c>
      <c r="I126" s="2">
        <f ca="1">IF(C127="","",LOOKUP(C126&amp;C127,INDIRECT(C117):INDIRECT(C118))*(4*(D126/100)*(D127/100)))</f>
        <v>2.2176</v>
      </c>
      <c r="J126" s="2" t="str">
        <f ca="1">IF($C$1="","",IF(ISERROR(VLOOKUP(C126&amp;$C$1,INDIRECT(#REF!):INDIRECT(#REF!),2,FALSE)*(4*(D126/100)*($D$1/100))),VLOOKUP($C$1&amp;C126,INDIRECT(#REF!):INDIRECT(#REF!),2,FALSE)*(4*(D126/100)*($D$1/100)),VLOOKUP(C126&amp;$C$1,INDIRECT(#REF!):INDIRECT(#REF!),2,FALSE)*(4*(D126/100)*($D$1/100))))</f>
        <v/>
      </c>
      <c r="K126" s="2">
        <f ca="1">SUM(E126:J126)</f>
        <v>2.2176</v>
      </c>
    </row>
    <row r="127" spans="1:12" x14ac:dyDescent="0.25">
      <c r="C127" s="2" t="str">
        <f t="shared" ref="C127" si="16">K120</f>
        <v>Al</v>
      </c>
      <c r="D127" s="2" t="str">
        <f>IF(L120="","",L120)</f>
        <v>28</v>
      </c>
      <c r="J127" s="2" t="str">
        <f ca="1">IF($C$1="","",IF(ISERROR(VLOOKUP(C127&amp;$C$1,INDIRECT(#REF!):INDIRECT(#REF!),2,FALSE)*(4*(D127/100)*($D$1/100))),VLOOKUP($C$1&amp;C127,INDIRECT(#REF!):INDIRECT(#REF!),2,FALSE)*(4*(D127/100)*($D$1/100)),VLOOKUP(C127&amp;$C$1,INDIRECT(#REF!):INDIRECT(#REF!),2,FALSE)*(4*(D127/100)*($D$1/100))))</f>
        <v/>
      </c>
      <c r="K127" s="2">
        <f t="shared" ref="K127:K128" ca="1" si="17">SUM(E127:J127)</f>
        <v>0</v>
      </c>
    </row>
    <row r="128" spans="1:12" x14ac:dyDescent="0.25">
      <c r="C128" s="2">
        <f>M120</f>
        <v>0</v>
      </c>
      <c r="D128" s="2" t="str">
        <f>IF(N120="","",N120)</f>
        <v/>
      </c>
      <c r="K128" s="2">
        <f t="shared" si="17"/>
        <v>0</v>
      </c>
    </row>
    <row r="129" spans="1:12" x14ac:dyDescent="0.25">
      <c r="D129" s="2" t="str">
        <f>"Enthalphy of mixing for "&amp;C115&amp;" is"</f>
        <v>Enthalphy of mixing for Fe18Co18Cr18Ni18Al28 is</v>
      </c>
      <c r="K129" s="7">
        <f ca="1">(SUM(K123:K127))</f>
        <v>-14.039999999999996</v>
      </c>
    </row>
    <row r="130" spans="1:12" x14ac:dyDescent="0.25">
      <c r="A130" s="7">
        <v>28</v>
      </c>
    </row>
    <row r="131" spans="1:12" x14ac:dyDescent="0.25">
      <c r="A131" s="7">
        <f>B10</f>
        <v>1.75</v>
      </c>
      <c r="B131" s="2" t="s">
        <v>0</v>
      </c>
      <c r="C131" s="2" t="str">
        <f>F10</f>
        <v>Fe18Co18Cr18Ni18Al31</v>
      </c>
      <c r="E131" s="5" t="s">
        <v>2</v>
      </c>
      <c r="F131" s="5" t="str">
        <f>IF(D136+F136+H136+J136+L136+N136&gt;98,"Pass",D136+F136+H136+J136+L136+N136)</f>
        <v>Pass</v>
      </c>
    </row>
    <row r="133" spans="1:12" x14ac:dyDescent="0.25">
      <c r="B133" s="2" t="s">
        <v>3</v>
      </c>
      <c r="C133" s="4" t="s">
        <v>4</v>
      </c>
    </row>
    <row r="134" spans="1:12" x14ac:dyDescent="0.25">
      <c r="C134" s="4" t="str">
        <f>C118</f>
        <v>Database!d115</v>
      </c>
    </row>
    <row r="135" spans="1:12" x14ac:dyDescent="0.25">
      <c r="C135" s="6"/>
    </row>
    <row r="136" spans="1:12" x14ac:dyDescent="0.25">
      <c r="C136" s="2" t="str">
        <f>LEFT(C131,SMALL(FIND({0,1,2,3,4,5,6,7,8,9},C131&amp;"0123456789"),1)-1)</f>
        <v>Fe</v>
      </c>
      <c r="D136" s="2" t="str">
        <f>LEFT(RIGHT(C131, LEN(C131)-LEN(C136)),SMALL(FIND({0,1,2,3,4,5,6,7,8,9},RIGHT(C131, LEN(C131)-LEN(RIGHT(C131, LEN(C131)-LEN(C136))))&amp;"0123456789"),1)+1)</f>
        <v>18</v>
      </c>
      <c r="E136" s="2" t="str">
        <f t="array" ref="E136">LEFT(RIGHT(C131, LEN(C131)-SUM(LEN(C136:D136))),SMALL(FIND({0,1,2,3,4,5,6,7,8,9},RIGHT(C131, LEN(C131)-SUM(LEN(C136:D136)))&amp;"0123456789"),1)-1)</f>
        <v>Co</v>
      </c>
      <c r="F136" s="2" t="str">
        <f t="array" ref="F136">LEFT(RIGHT(C131, LEN(C131)-SUM(LEN(C136:E136))),SMALL(FIND({0,1,2,3,4,5,6,7,8,9},RIGHT(C131, LEN(C131)-SUM(LEN(C136:E136)))&amp;"0123456789"),1)+1)</f>
        <v>18</v>
      </c>
      <c r="G136" s="2" t="str">
        <f t="array" ref="G136">LEFT(RIGHT(C131, LEN(C131)-SUM(LEN(C136:F136))),SMALL(FIND({0,1,2,3,4,5,6,7,8,9},RIGHT(C131, LEN(C131)-SUM(LEN(C136:F136)))&amp;"0123456789"),1)-1)</f>
        <v>Cr</v>
      </c>
      <c r="H136" s="2" t="str">
        <f t="array" ref="H136">LEFT(RIGHT(C131, LEN(C131)-SUM(LEN(C136:G136))),SMALL(FIND({0,1,2,3,4,5,6,7,8,9},RIGHT(C131, LEN(C131)-SUM(LEN(C136:G136)))&amp;"0123456789"),1)+1)</f>
        <v>18</v>
      </c>
      <c r="I136" s="2" t="str">
        <f t="array" ref="I136">LEFT(RIGHT(C131, LEN(C131)-SUM(LEN(C136:H136))),SMALL(FIND({0,1,2,3,4,5,6,7,8,9},RIGHT(C131, LEN(C131)-SUM(LEN(C136:H136)))&amp;"0123456789"),1)-1)</f>
        <v>Ni</v>
      </c>
      <c r="J136" s="2" t="str">
        <f t="array" ref="J136">LEFT(RIGHT(C131, LEN(C131)-SUM(LEN(C136:I136))),SMALL(FIND({0,1,2,3,4,5,6,7,8,9},RIGHT(C131, LEN(C131)-SUM(LEN(C136:I136)))&amp;"0123456789"),1)+1)</f>
        <v>18</v>
      </c>
      <c r="K136" s="2" t="str">
        <f t="array" ref="K136">LEFT(RIGHT(C131, LEN(C131)-SUM(LEN(C136:J136))),SMALL(FIND({0,1,2,3,4,5,6,7,8,9},RIGHT(C131, LEN(C131)-SUM(LEN(C136:J136)))&amp;"0123456789"),1)-1)</f>
        <v>Al</v>
      </c>
      <c r="L136" s="2" t="str">
        <f t="array" ref="L136">LEFT(RIGHT(C131, LEN(C131)-SUM(LEN(C136:K136))),SMALL(FIND({0,1,2,3,4,5,6,7,8,9},RIGHT(C131, LEN(C131)-SUM(LEN(C136:K136)))&amp;"0123456789"),1)+1)</f>
        <v>31</v>
      </c>
    </row>
    <row r="138" spans="1:12" x14ac:dyDescent="0.25"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20</v>
      </c>
      <c r="K138" s="1" t="s">
        <v>18</v>
      </c>
    </row>
    <row r="139" spans="1:12" x14ac:dyDescent="0.25">
      <c r="C139" s="2" t="str">
        <f>C136</f>
        <v>Fe</v>
      </c>
      <c r="D139" s="2" t="str">
        <f>D136</f>
        <v>18</v>
      </c>
      <c r="F139" s="2">
        <f ca="1">IF(C140="","",IF(ISERROR(VLOOKUP(C139&amp;C140,INDIRECT(C133):INDIRECT(C134),2,FALSE)*(4*(D139/100)*(D140/100))),VLOOKUP(C140&amp;C139,INDIRECT(C133):INDIRECT(C134),2,FALSE)*(4*(D139/100)*(D140/100)),VLOOKUP(C139&amp;C140,INDIRECT(C133):INDIRECT(C134),2,FALSE)*(4*(D139/100)*(D140/100))))</f>
        <v>-0.12959999999999999</v>
      </c>
      <c r="G139" s="2">
        <f ca="1">IF(C141="","",IF(ISERROR(VLOOKUP(C139&amp;C141,INDIRECT(C133):INDIRECT(C134),2,FALSE)*(4*(D139/100)*(D141/100))),VLOOKUP(C141&amp;C139,INDIRECT(C133):INDIRECT(C134),2,FALSE)*(4*(D139/100)*(D141/100)),VLOOKUP(C139&amp;C141,INDIRECT(C133):INDIRECT(C134),2,FALSE)*(4*(D139/100)*(D141/100))))</f>
        <v>-0.12959999999999999</v>
      </c>
      <c r="H139" s="2">
        <f ca="1">IF(C142="","",IF(ISERROR(VLOOKUP(C139&amp;C142,INDIRECT(C133):INDIRECT(C134),2,FALSE)*(4*(D139/100)*(D142/100))),VLOOKUP(C142&amp;C139,INDIRECT(C133):INDIRECT(C134),2,FALSE)*(4*(D139/100)*(D142/100)),VLOOKUP(C139&amp;C142,INDIRECT(C133):INDIRECT(C134),2,FALSE)*(4*(D139/100)*(D142/100))))</f>
        <v>-0.25919999999999999</v>
      </c>
      <c r="I139" s="2">
        <f ca="1">IF(C143="","",IF(ISERROR(VLOOKUP(C139&amp;C143,INDIRECT(C133):INDIRECT(C134),2,FALSE)*(4*(D139/100)*(D143/100))),VLOOKUP(C143&amp;C139,INDIRECT(C133):INDIRECT(C134),2,FALSE)*(4*(D139/100)*(D143/100)),VLOOKUP(C139&amp;C143,INDIRECT(C133):INDIRECT(C134),2,FALSE)*(4*(D139/100)*(D143/100))))</f>
        <v>-2.4551999999999996</v>
      </c>
      <c r="J139" s="2" t="str">
        <f ca="1">IF($C$1="","",IF(ISERROR(VLOOKUP(C139&amp;$C$1,INDIRECT(#REF!):INDIRECT(#REF!),2,FALSE)*(4*(D139/100)*($D$1/100))),VLOOKUP($C$1&amp;C139,INDIRECT(#REF!):INDIRECT(#REF!),2,FALSE)*(4*(D139/100)*($D$1/100)),VLOOKUP(C139&amp;$C$1,INDIRECT(#REF!):INDIRECT(#REF!),2,FALSE)*(4*(D139/100)*($D$1/100))))</f>
        <v/>
      </c>
      <c r="K139" s="2">
        <f ca="1">SUM(E139:J139)</f>
        <v>-2.9735999999999994</v>
      </c>
    </row>
    <row r="140" spans="1:12" x14ac:dyDescent="0.25">
      <c r="C140" s="2" t="str">
        <f>E136</f>
        <v>Co</v>
      </c>
      <c r="D140" s="2" t="str">
        <f>F136</f>
        <v>18</v>
      </c>
      <c r="G140" s="2">
        <f ca="1">IF(C141="","",IF(ISERROR(VLOOKUP(C140&amp;C141,INDIRECT(C133):INDIRECT(C134),2,FALSE)*(4*(D140/100)*(D141/100))),VLOOKUP(C141&amp;C140,INDIRECT(C133):INDIRECT(C134),2,FALSE)*(4*(D140/100)*(D141/100)),VLOOKUP(C140&amp;C141,INDIRECT(C133):INDIRECT(C134),2,FALSE)*(4*(D140/100)*(D141/100))))</f>
        <v>-0.51839999999999997</v>
      </c>
      <c r="H140" s="2">
        <f ca="1">IF(C142="","",IF(ISERROR(VLOOKUP(C140&amp;C142,INDIRECT(C133):INDIRECT(C134),2,FALSE)*(4*(D140/100)*(D142/100))),VLOOKUP(C142&amp;C140,INDIRECT(C133):INDIRECT(C134),2,FALSE)*(4*(D140/100)*(D142/100)),VLOOKUP(C140&amp;C142,INDIRECT(C133):INDIRECT(C134),2,FALSE)*(4*(D140/100)*(D142/100))))</f>
        <v>0</v>
      </c>
      <c r="I140" s="2">
        <f ca="1">IF(C143="","",IF(ISERROR(VLOOKUP(C140&amp;C143,INDIRECT(C133):INDIRECT(C134),2,FALSE)*(4*(D140/100)*(D143/100))),VLOOKUP(C143&amp;C140,INDIRECT(C133):INDIRECT(C134),2,FALSE)*(4*(D140/100)*(D143/100)),VLOOKUP(C140&amp;C143,INDIRECT(C133):INDIRECT(C134),2,FALSE)*(4*(D140/100)*(D143/100))))</f>
        <v>-4.2407999999999992</v>
      </c>
      <c r="J140" s="2" t="str">
        <f ca="1">IF($C$1="","",IF(ISERROR(VLOOKUP(C140&amp;$C$1,INDIRECT(#REF!):INDIRECT(#REF!),2,FALSE)*(4*(D140/100)*($D$1/100))),VLOOKUP($C$1&amp;C140,INDIRECT(#REF!):INDIRECT(#REF!),2,FALSE)*(4*(D140/100)*($D$1/100)),VLOOKUP(C140&amp;$C$1,INDIRECT(#REF!):INDIRECT(#REF!),2,FALSE)*(4*(D140/100)*($D$1/100))))</f>
        <v/>
      </c>
      <c r="K140" s="2">
        <f ca="1">SUM(E140:J140)</f>
        <v>-4.759199999999999</v>
      </c>
    </row>
    <row r="141" spans="1:12" x14ac:dyDescent="0.25">
      <c r="C141" s="2" t="str">
        <f>G136</f>
        <v>Cr</v>
      </c>
      <c r="D141" s="2" t="str">
        <f>H136</f>
        <v>18</v>
      </c>
      <c r="H141" s="2">
        <f ca="1">IF(C142="","",LOOKUP(C141&amp;C142,INDIRECT(C133):INDIRECT(C134)))*(4*(D141/100)*(D142/100))</f>
        <v>-0.90720000000000001</v>
      </c>
      <c r="I141" s="2">
        <f ca="1">IF(C143="","",LOOKUP(C141&amp;C143,INDIRECT(C133):INDIRECT(C134))*(4*(D141/100)*(D143/100)))</f>
        <v>-9.1511999999999993</v>
      </c>
      <c r="J141" s="2" t="str">
        <f ca="1">IF($C$1="","",IF(ISERROR(VLOOKUP(C141&amp;$C$1,INDIRECT(#REF!):INDIRECT(#REF!),2,FALSE)*(4*(D141/100)*($D$1/100))),VLOOKUP($C$1&amp;C141,INDIRECT(#REF!):INDIRECT(#REF!),2,FALSE)*(4*(D141/100)*($D$1/100)),VLOOKUP(C141&amp;$C$1,INDIRECT(#REF!):INDIRECT(#REF!),2,FALSE)*(4*(D141/100)*($D$1/100))))</f>
        <v/>
      </c>
      <c r="K141" s="2">
        <f ca="1">SUM(E141:J141)</f>
        <v>-10.058399999999999</v>
      </c>
    </row>
    <row r="142" spans="1:12" x14ac:dyDescent="0.25">
      <c r="C142" s="2" t="str">
        <f>I136</f>
        <v>Ni</v>
      </c>
      <c r="D142" s="2" t="str">
        <f>J136</f>
        <v>18</v>
      </c>
      <c r="I142" s="2">
        <f ca="1">IF(C143="","",LOOKUP(C142&amp;C143,INDIRECT(C133):INDIRECT(C134))*(4*(D142/100)*(D143/100)))</f>
        <v>2.4551999999999996</v>
      </c>
      <c r="J142" s="2" t="str">
        <f ca="1">IF($C$1="","",IF(ISERROR(VLOOKUP(C142&amp;$C$1,INDIRECT(#REF!):INDIRECT(#REF!),2,FALSE)*(4*(D142/100)*($D$1/100))),VLOOKUP($C$1&amp;C142,INDIRECT(#REF!):INDIRECT(#REF!),2,FALSE)*(4*(D142/100)*($D$1/100)),VLOOKUP(C142&amp;$C$1,INDIRECT(#REF!):INDIRECT(#REF!),2,FALSE)*(4*(D142/100)*($D$1/100))))</f>
        <v/>
      </c>
      <c r="K142" s="2">
        <f ca="1">SUM(E142:J142)</f>
        <v>2.4551999999999996</v>
      </c>
    </row>
    <row r="143" spans="1:12" x14ac:dyDescent="0.25">
      <c r="C143" s="2" t="str">
        <f t="shared" ref="C143" si="18">K136</f>
        <v>Al</v>
      </c>
      <c r="D143" s="2" t="str">
        <f>IF(L136="","",L136)</f>
        <v>31</v>
      </c>
      <c r="J143" s="2" t="str">
        <f ca="1">IF($C$1="","",IF(ISERROR(VLOOKUP(C143&amp;$C$1,INDIRECT(#REF!):INDIRECT(#REF!),2,FALSE)*(4*(D143/100)*($D$1/100))),VLOOKUP($C$1&amp;C143,INDIRECT(#REF!):INDIRECT(#REF!),2,FALSE)*(4*(D143/100)*($D$1/100)),VLOOKUP(C143&amp;$C$1,INDIRECT(#REF!):INDIRECT(#REF!),2,FALSE)*(4*(D143/100)*($D$1/100))))</f>
        <v/>
      </c>
      <c r="K143" s="2">
        <f t="shared" ref="K143:K144" ca="1" si="19">SUM(E143:J143)</f>
        <v>0</v>
      </c>
    </row>
    <row r="144" spans="1:12" x14ac:dyDescent="0.25">
      <c r="C144" s="2">
        <f>M136</f>
        <v>0</v>
      </c>
      <c r="D144" s="2" t="str">
        <f>IF(N136="","",N136)</f>
        <v/>
      </c>
      <c r="K144" s="2">
        <f t="shared" si="19"/>
        <v>0</v>
      </c>
    </row>
    <row r="145" spans="1:12" x14ac:dyDescent="0.25">
      <c r="D145" s="2" t="str">
        <f>"Enthalphy of mixing for "&amp;C131&amp;" is"</f>
        <v>Enthalphy of mixing for Fe18Co18Cr18Ni18Al31 is</v>
      </c>
      <c r="K145" s="7">
        <f ca="1">(SUM(K139:K143))</f>
        <v>-15.335999999999997</v>
      </c>
    </row>
    <row r="146" spans="1:12" x14ac:dyDescent="0.25">
      <c r="A146" s="7">
        <v>29</v>
      </c>
    </row>
    <row r="147" spans="1:12" x14ac:dyDescent="0.25">
      <c r="A147" s="7">
        <f>B11</f>
        <v>2</v>
      </c>
      <c r="B147" s="2" t="s">
        <v>0</v>
      </c>
      <c r="C147" s="2" t="str">
        <f>F11</f>
        <v>Fe17Co17Cr17Ni17Al34</v>
      </c>
      <c r="E147" s="5" t="s">
        <v>2</v>
      </c>
      <c r="F147" s="5" t="str">
        <f>IF(D152+F152+H152+J152+L152+N152&gt;98,"Pass",D152+F152+H152+J152+L152+N152)</f>
        <v>Pass</v>
      </c>
    </row>
    <row r="149" spans="1:12" x14ac:dyDescent="0.25">
      <c r="B149" s="2" t="s">
        <v>3</v>
      </c>
      <c r="C149" s="4" t="s">
        <v>4</v>
      </c>
    </row>
    <row r="150" spans="1:12" x14ac:dyDescent="0.25">
      <c r="C150" s="4" t="str">
        <f>C134</f>
        <v>Database!d115</v>
      </c>
    </row>
    <row r="151" spans="1:12" x14ac:dyDescent="0.25">
      <c r="C151" s="6"/>
    </row>
    <row r="152" spans="1:12" x14ac:dyDescent="0.25">
      <c r="C152" s="2" t="str">
        <f>LEFT(C147,SMALL(FIND({0,1,2,3,4,5,6,7,8,9},C147&amp;"0123456789"),1)-1)</f>
        <v>Fe</v>
      </c>
      <c r="D152" s="2" t="str">
        <f>LEFT(RIGHT(C147, LEN(C147)-LEN(C152)),SMALL(FIND({0,1,2,3,4,5,6,7,8,9},RIGHT(C147, LEN(C147)-LEN(RIGHT(C147, LEN(C147)-LEN(C152))))&amp;"0123456789"),1)+1)</f>
        <v>17</v>
      </c>
      <c r="E152" s="2" t="str">
        <f t="array" ref="E152">LEFT(RIGHT(C147, LEN(C147)-SUM(LEN(C152:D152))),SMALL(FIND({0,1,2,3,4,5,6,7,8,9},RIGHT(C147, LEN(C147)-SUM(LEN(C152:D152)))&amp;"0123456789"),1)-1)</f>
        <v>Co</v>
      </c>
      <c r="F152" s="2" t="str">
        <f t="array" ref="F152">LEFT(RIGHT(C147, LEN(C147)-SUM(LEN(C152:E152))),SMALL(FIND({0,1,2,3,4,5,6,7,8,9},RIGHT(C147, LEN(C147)-SUM(LEN(C152:E152)))&amp;"0123456789"),1)+1)</f>
        <v>17</v>
      </c>
      <c r="G152" s="2" t="str">
        <f t="array" ref="G152">LEFT(RIGHT(C147, LEN(C147)-SUM(LEN(C152:F152))),SMALL(FIND({0,1,2,3,4,5,6,7,8,9},RIGHT(C147, LEN(C147)-SUM(LEN(C152:F152)))&amp;"0123456789"),1)-1)</f>
        <v>Cr</v>
      </c>
      <c r="H152" s="2" t="str">
        <f t="array" ref="H152">LEFT(RIGHT(C147, LEN(C147)-SUM(LEN(C152:G152))),SMALL(FIND({0,1,2,3,4,5,6,7,8,9},RIGHT(C147, LEN(C147)-SUM(LEN(C152:G152)))&amp;"0123456789"),1)+1)</f>
        <v>17</v>
      </c>
      <c r="I152" s="2" t="str">
        <f t="array" ref="I152">LEFT(RIGHT(C147, LEN(C147)-SUM(LEN(C152:H152))),SMALL(FIND({0,1,2,3,4,5,6,7,8,9},RIGHT(C147, LEN(C147)-SUM(LEN(C152:H152)))&amp;"0123456789"),1)-1)</f>
        <v>Ni</v>
      </c>
      <c r="J152" s="2" t="str">
        <f t="array" ref="J152">LEFT(RIGHT(C147, LEN(C147)-SUM(LEN(C152:I152))),SMALL(FIND({0,1,2,3,4,5,6,7,8,9},RIGHT(C147, LEN(C147)-SUM(LEN(C152:I152)))&amp;"0123456789"),1)+1)</f>
        <v>17</v>
      </c>
      <c r="K152" s="2" t="str">
        <f t="array" ref="K152">LEFT(RIGHT(C147, LEN(C147)-SUM(LEN(C152:J152))),SMALL(FIND({0,1,2,3,4,5,6,7,8,9},RIGHT(C147, LEN(C147)-SUM(LEN(C152:J152)))&amp;"0123456789"),1)-1)</f>
        <v>Al</v>
      </c>
      <c r="L152" s="2" t="str">
        <f t="array" ref="L152">LEFT(RIGHT(C147, LEN(C147)-SUM(LEN(C152:K152))),SMALL(FIND({0,1,2,3,4,5,6,7,8,9},RIGHT(C147, LEN(C147)-SUM(LEN(C152:K152)))&amp;"0123456789"),1)+1)</f>
        <v>34</v>
      </c>
    </row>
    <row r="154" spans="1:12" x14ac:dyDescent="0.25"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20</v>
      </c>
      <c r="K154" s="1" t="s">
        <v>18</v>
      </c>
    </row>
    <row r="155" spans="1:12" x14ac:dyDescent="0.25">
      <c r="C155" s="2" t="str">
        <f>C152</f>
        <v>Fe</v>
      </c>
      <c r="D155" s="2" t="str">
        <f>D152</f>
        <v>17</v>
      </c>
      <c r="F155" s="2">
        <f ca="1">IF(C156="","",IF(ISERROR(VLOOKUP(C155&amp;C156,INDIRECT(C149):INDIRECT(C150),2,FALSE)*(4*(D155/100)*(D156/100))),VLOOKUP(C156&amp;C155,INDIRECT(C149):INDIRECT(C150),2,FALSE)*(4*(D155/100)*(D156/100)),VLOOKUP(C155&amp;C156,INDIRECT(C149):INDIRECT(C150),2,FALSE)*(4*(D155/100)*(D156/100))))</f>
        <v>-0.11560000000000002</v>
      </c>
      <c r="G155" s="2">
        <f ca="1">IF(C157="","",IF(ISERROR(VLOOKUP(C155&amp;C157,INDIRECT(C149):INDIRECT(C150),2,FALSE)*(4*(D155/100)*(D157/100))),VLOOKUP(C157&amp;C155,INDIRECT(C149):INDIRECT(C150),2,FALSE)*(4*(D155/100)*(D157/100)),VLOOKUP(C155&amp;C157,INDIRECT(C149):INDIRECT(C150),2,FALSE)*(4*(D155/100)*(D157/100))))</f>
        <v>-0.11560000000000002</v>
      </c>
      <c r="H155" s="2">
        <f ca="1">IF(C158="","",IF(ISERROR(VLOOKUP(C155&amp;C158,INDIRECT(C149):INDIRECT(C150),2,FALSE)*(4*(D155/100)*(D158/100))),VLOOKUP(C158&amp;C155,INDIRECT(C149):INDIRECT(C150),2,FALSE)*(4*(D155/100)*(D158/100)),VLOOKUP(C155&amp;C158,INDIRECT(C149):INDIRECT(C150),2,FALSE)*(4*(D155/100)*(D158/100))))</f>
        <v>-0.23120000000000004</v>
      </c>
      <c r="I155" s="2">
        <f ca="1">IF(C159="","",IF(ISERROR(VLOOKUP(C155&amp;C159,INDIRECT(C149):INDIRECT(C150),2,FALSE)*(4*(D155/100)*(D159/100))),VLOOKUP(C159&amp;C155,INDIRECT(C149):INDIRECT(C150),2,FALSE)*(4*(D155/100)*(D159/100)),VLOOKUP(C155&amp;C159,INDIRECT(C149):INDIRECT(C150),2,FALSE)*(4*(D155/100)*(D159/100))))</f>
        <v>-2.5432000000000006</v>
      </c>
      <c r="J155" s="2" t="str">
        <f ca="1">IF($C$1="","",IF(ISERROR(VLOOKUP(C155&amp;$C$1,INDIRECT(#REF!):INDIRECT(#REF!),2,FALSE)*(4*(D155/100)*($D$1/100))),VLOOKUP($C$1&amp;C155,INDIRECT(#REF!):INDIRECT(#REF!),2,FALSE)*(4*(D155/100)*($D$1/100)),VLOOKUP(C155&amp;$C$1,INDIRECT(#REF!):INDIRECT(#REF!),2,FALSE)*(4*(D155/100)*($D$1/100))))</f>
        <v/>
      </c>
      <c r="K155" s="2">
        <f ca="1">SUM(E155:J155)</f>
        <v>-3.0056000000000007</v>
      </c>
    </row>
    <row r="156" spans="1:12" x14ac:dyDescent="0.25">
      <c r="C156" s="2" t="str">
        <f>E152</f>
        <v>Co</v>
      </c>
      <c r="D156" s="2" t="str">
        <f>F152</f>
        <v>17</v>
      </c>
      <c r="G156" s="2">
        <f ca="1">IF(C157="","",IF(ISERROR(VLOOKUP(C156&amp;C157,INDIRECT(C149):INDIRECT(C150),2,FALSE)*(4*(D156/100)*(D157/100))),VLOOKUP(C157&amp;C156,INDIRECT(C149):INDIRECT(C150),2,FALSE)*(4*(D156/100)*(D157/100)),VLOOKUP(C156&amp;C157,INDIRECT(C149):INDIRECT(C150),2,FALSE)*(4*(D156/100)*(D157/100))))</f>
        <v>-0.46240000000000009</v>
      </c>
      <c r="H156" s="2">
        <f ca="1">IF(C158="","",IF(ISERROR(VLOOKUP(C156&amp;C158,INDIRECT(C149):INDIRECT(C150),2,FALSE)*(4*(D156/100)*(D158/100))),VLOOKUP(C158&amp;C156,INDIRECT(C149):INDIRECT(C150),2,FALSE)*(4*(D156/100)*(D158/100)),VLOOKUP(C156&amp;C158,INDIRECT(C149):INDIRECT(C150),2,FALSE)*(4*(D156/100)*(D158/100))))</f>
        <v>0</v>
      </c>
      <c r="I156" s="2">
        <f ca="1">IF(C159="","",IF(ISERROR(VLOOKUP(C156&amp;C159,INDIRECT(C149):INDIRECT(C150),2,FALSE)*(4*(D156/100)*(D159/100))),VLOOKUP(C159&amp;C156,INDIRECT(C149):INDIRECT(C150),2,FALSE)*(4*(D156/100)*(D159/100)),VLOOKUP(C156&amp;C159,INDIRECT(C149):INDIRECT(C150),2,FALSE)*(4*(D156/100)*(D159/100))))</f>
        <v>-4.3928000000000011</v>
      </c>
      <c r="J156" s="2" t="str">
        <f ca="1">IF($C$1="","",IF(ISERROR(VLOOKUP(C156&amp;$C$1,INDIRECT(#REF!):INDIRECT(#REF!),2,FALSE)*(4*(D156/100)*($D$1/100))),VLOOKUP($C$1&amp;C156,INDIRECT(#REF!):INDIRECT(#REF!),2,FALSE)*(4*(D156/100)*($D$1/100)),VLOOKUP(C156&amp;$C$1,INDIRECT(#REF!):INDIRECT(#REF!),2,FALSE)*(4*(D156/100)*($D$1/100))))</f>
        <v/>
      </c>
      <c r="K156" s="2">
        <f ca="1">SUM(E156:J156)</f>
        <v>-4.8552000000000008</v>
      </c>
    </row>
    <row r="157" spans="1:12" x14ac:dyDescent="0.25">
      <c r="C157" s="2" t="str">
        <f>G152</f>
        <v>Cr</v>
      </c>
      <c r="D157" s="2" t="str">
        <f>H152</f>
        <v>17</v>
      </c>
      <c r="H157" s="2">
        <f ca="1">IF(C158="","",LOOKUP(C157&amp;C158,INDIRECT(C149):INDIRECT(C150)))*(4*(D157/100)*(D158/100))</f>
        <v>-0.80920000000000014</v>
      </c>
      <c r="I157" s="2">
        <f ca="1">IF(C159="","",LOOKUP(C157&amp;C159,INDIRECT(C149):INDIRECT(C150))*(4*(D157/100)*(D159/100)))</f>
        <v>-9.4792000000000023</v>
      </c>
      <c r="J157" s="2" t="str">
        <f ca="1">IF($C$1="","",IF(ISERROR(VLOOKUP(C157&amp;$C$1,INDIRECT(#REF!):INDIRECT(#REF!),2,FALSE)*(4*(D157/100)*($D$1/100))),VLOOKUP($C$1&amp;C157,INDIRECT(#REF!):INDIRECT(#REF!),2,FALSE)*(4*(D157/100)*($D$1/100)),VLOOKUP(C157&amp;$C$1,INDIRECT(#REF!):INDIRECT(#REF!),2,FALSE)*(4*(D157/100)*($D$1/100))))</f>
        <v/>
      </c>
      <c r="K157" s="2">
        <f ca="1">SUM(E157:J157)</f>
        <v>-10.288400000000003</v>
      </c>
    </row>
    <row r="158" spans="1:12" x14ac:dyDescent="0.25">
      <c r="C158" s="2" t="str">
        <f>I152</f>
        <v>Ni</v>
      </c>
      <c r="D158" s="2" t="str">
        <f>J152</f>
        <v>17</v>
      </c>
      <c r="I158" s="2">
        <f ca="1">IF(C159="","",LOOKUP(C158&amp;C159,INDIRECT(C149):INDIRECT(C150))*(4*(D158/100)*(D159/100)))</f>
        <v>2.5432000000000006</v>
      </c>
      <c r="J158" s="2" t="str">
        <f ca="1">IF($C$1="","",IF(ISERROR(VLOOKUP(C158&amp;$C$1,INDIRECT(#REF!):INDIRECT(#REF!),2,FALSE)*(4*(D158/100)*($D$1/100))),VLOOKUP($C$1&amp;C158,INDIRECT(#REF!):INDIRECT(#REF!),2,FALSE)*(4*(D158/100)*($D$1/100)),VLOOKUP(C158&amp;$C$1,INDIRECT(#REF!):INDIRECT(#REF!),2,FALSE)*(4*(D158/100)*($D$1/100))))</f>
        <v/>
      </c>
      <c r="K158" s="2">
        <f ca="1">SUM(E158:J158)</f>
        <v>2.5432000000000006</v>
      </c>
    </row>
    <row r="159" spans="1:12" x14ac:dyDescent="0.25">
      <c r="C159" s="2" t="str">
        <f t="shared" ref="C159" si="20">K152</f>
        <v>Al</v>
      </c>
      <c r="D159" s="2" t="str">
        <f>IF(L152="","",L152)</f>
        <v>34</v>
      </c>
      <c r="J159" s="2" t="str">
        <f ca="1">IF($C$1="","",IF(ISERROR(VLOOKUP(C159&amp;$C$1,INDIRECT(#REF!):INDIRECT(#REF!),2,FALSE)*(4*(D159/100)*($D$1/100))),VLOOKUP($C$1&amp;C159,INDIRECT(#REF!):INDIRECT(#REF!),2,FALSE)*(4*(D159/100)*($D$1/100)),VLOOKUP(C159&amp;$C$1,INDIRECT(#REF!):INDIRECT(#REF!),2,FALSE)*(4*(D159/100)*($D$1/100))))</f>
        <v/>
      </c>
      <c r="K159" s="2">
        <f t="shared" ref="K159:K160" ca="1" si="21">SUM(E159:J159)</f>
        <v>0</v>
      </c>
    </row>
    <row r="160" spans="1:12" x14ac:dyDescent="0.25">
      <c r="C160" s="2">
        <f>M152</f>
        <v>0</v>
      </c>
      <c r="D160" s="2" t="str">
        <f>IF(N152="","",N152)</f>
        <v/>
      </c>
      <c r="K160" s="2">
        <f t="shared" si="21"/>
        <v>0</v>
      </c>
    </row>
    <row r="161" spans="1:12" x14ac:dyDescent="0.25">
      <c r="D161" s="2" t="str">
        <f>"Enthalphy of mixing for "&amp;C147&amp;" is"</f>
        <v>Enthalphy of mixing for Fe17Co17Cr17Ni17Al34 is</v>
      </c>
      <c r="K161" s="7">
        <f ca="1">(SUM(K155:K159))</f>
        <v>-15.606000000000003</v>
      </c>
    </row>
    <row r="162" spans="1:12" x14ac:dyDescent="0.25">
      <c r="A162" s="7">
        <v>30</v>
      </c>
    </row>
    <row r="163" spans="1:12" x14ac:dyDescent="0.25">
      <c r="A163" s="7">
        <f>B12</f>
        <v>2.25</v>
      </c>
      <c r="B163" s="2" t="s">
        <v>0</v>
      </c>
      <c r="C163" s="2" t="str">
        <f>F12</f>
        <v>Fe16Co16Cr16Ni16Al36</v>
      </c>
      <c r="E163" s="5" t="s">
        <v>2</v>
      </c>
      <c r="F163" s="5" t="str">
        <f>IF(D168+F168+H168+J168+L168+N168&gt;98,"Pass",D168+F168+H168+J168+L168+N168)</f>
        <v>Pass</v>
      </c>
    </row>
    <row r="165" spans="1:12" x14ac:dyDescent="0.25">
      <c r="B165" s="2" t="s">
        <v>3</v>
      </c>
      <c r="C165" s="4" t="s">
        <v>4</v>
      </c>
    </row>
    <row r="166" spans="1:12" x14ac:dyDescent="0.25">
      <c r="C166" s="4" t="str">
        <f>C150</f>
        <v>Database!d115</v>
      </c>
    </row>
    <row r="167" spans="1:12" x14ac:dyDescent="0.25">
      <c r="C167" s="6"/>
    </row>
    <row r="168" spans="1:12" x14ac:dyDescent="0.25">
      <c r="C168" s="2" t="str">
        <f>LEFT(C163,SMALL(FIND({0,1,2,3,4,5,6,7,8,9},C163&amp;"0123456789"),1)-1)</f>
        <v>Fe</v>
      </c>
      <c r="D168" s="2" t="str">
        <f>LEFT(RIGHT(C163, LEN(C163)-LEN(C168)),SMALL(FIND({0,1,2,3,4,5,6,7,8,9},RIGHT(C163, LEN(C163)-LEN(RIGHT(C163, LEN(C163)-LEN(C168))))&amp;"0123456789"),1)+1)</f>
        <v>16</v>
      </c>
      <c r="E168" s="2" t="str">
        <f t="array" ref="E168">LEFT(RIGHT(C163, LEN(C163)-SUM(LEN(C168:D168))),SMALL(FIND({0,1,2,3,4,5,6,7,8,9},RIGHT(C163, LEN(C163)-SUM(LEN(C168:D168)))&amp;"0123456789"),1)-1)</f>
        <v>Co</v>
      </c>
      <c r="F168" s="2" t="str">
        <f t="array" ref="F168">LEFT(RIGHT(C163, LEN(C163)-SUM(LEN(C168:E168))),SMALL(FIND({0,1,2,3,4,5,6,7,8,9},RIGHT(C163, LEN(C163)-SUM(LEN(C168:E168)))&amp;"0123456789"),1)+1)</f>
        <v>16</v>
      </c>
      <c r="G168" s="2" t="str">
        <f t="array" ref="G168">LEFT(RIGHT(C163, LEN(C163)-SUM(LEN(C168:F168))),SMALL(FIND({0,1,2,3,4,5,6,7,8,9},RIGHT(C163, LEN(C163)-SUM(LEN(C168:F168)))&amp;"0123456789"),1)-1)</f>
        <v>Cr</v>
      </c>
      <c r="H168" s="2" t="str">
        <f t="array" ref="H168">LEFT(RIGHT(C163, LEN(C163)-SUM(LEN(C168:G168))),SMALL(FIND({0,1,2,3,4,5,6,7,8,9},RIGHT(C163, LEN(C163)-SUM(LEN(C168:G168)))&amp;"0123456789"),1)+1)</f>
        <v>16</v>
      </c>
      <c r="I168" s="2" t="str">
        <f t="array" ref="I168">LEFT(RIGHT(C163, LEN(C163)-SUM(LEN(C168:H168))),SMALL(FIND({0,1,2,3,4,5,6,7,8,9},RIGHT(C163, LEN(C163)-SUM(LEN(C168:H168)))&amp;"0123456789"),1)-1)</f>
        <v>Ni</v>
      </c>
      <c r="J168" s="2" t="str">
        <f t="array" ref="J168">LEFT(RIGHT(C163, LEN(C163)-SUM(LEN(C168:I168))),SMALL(FIND({0,1,2,3,4,5,6,7,8,9},RIGHT(C163, LEN(C163)-SUM(LEN(C168:I168)))&amp;"0123456789"),1)+1)</f>
        <v>16</v>
      </c>
      <c r="K168" s="2" t="str">
        <f t="array" ref="K168">LEFT(RIGHT(C163, LEN(C163)-SUM(LEN(C168:J168))),SMALL(FIND({0,1,2,3,4,5,6,7,8,9},RIGHT(C163, LEN(C163)-SUM(LEN(C168:J168)))&amp;"0123456789"),1)-1)</f>
        <v>Al</v>
      </c>
      <c r="L168" s="2" t="str">
        <f t="array" ref="L168">LEFT(RIGHT(C163, LEN(C163)-SUM(LEN(C168:K168))),SMALL(FIND({0,1,2,3,4,5,6,7,8,9},RIGHT(C163, LEN(C163)-SUM(LEN(C168:K168)))&amp;"0123456789"),1)+1)</f>
        <v>36</v>
      </c>
    </row>
    <row r="170" spans="1:12" x14ac:dyDescent="0.25"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16</v>
      </c>
      <c r="I170" s="1" t="s">
        <v>17</v>
      </c>
      <c r="J170" s="1" t="s">
        <v>20</v>
      </c>
      <c r="K170" s="1" t="s">
        <v>18</v>
      </c>
    </row>
    <row r="171" spans="1:12" x14ac:dyDescent="0.25">
      <c r="C171" s="2" t="str">
        <f>C168</f>
        <v>Fe</v>
      </c>
      <c r="D171" s="2" t="str">
        <f>D168</f>
        <v>16</v>
      </c>
      <c r="F171" s="2">
        <f ca="1">IF(C172="","",IF(ISERROR(VLOOKUP(C171&amp;C172,INDIRECT(C165):INDIRECT(C166),2,FALSE)*(4*(D171/100)*(D172/100))),VLOOKUP(C172&amp;C171,INDIRECT(C165):INDIRECT(C166),2,FALSE)*(4*(D171/100)*(D172/100)),VLOOKUP(C171&amp;C172,INDIRECT(C165):INDIRECT(C166),2,FALSE)*(4*(D171/100)*(D172/100))))</f>
        <v>-0.1024</v>
      </c>
      <c r="G171" s="2">
        <f ca="1">IF(C173="","",IF(ISERROR(VLOOKUP(C171&amp;C173,INDIRECT(C165):INDIRECT(C166),2,FALSE)*(4*(D171/100)*(D173/100))),VLOOKUP(C173&amp;C171,INDIRECT(C165):INDIRECT(C166),2,FALSE)*(4*(D171/100)*(D173/100)),VLOOKUP(C171&amp;C173,INDIRECT(C165):INDIRECT(C166),2,FALSE)*(4*(D171/100)*(D173/100))))</f>
        <v>-0.1024</v>
      </c>
      <c r="H171" s="2">
        <f ca="1">IF(C174="","",IF(ISERROR(VLOOKUP(C171&amp;C174,INDIRECT(C165):INDIRECT(C166),2,FALSE)*(4*(D171/100)*(D174/100))),VLOOKUP(C174&amp;C171,INDIRECT(C165):INDIRECT(C166),2,FALSE)*(4*(D171/100)*(D174/100)),VLOOKUP(C171&amp;C174,INDIRECT(C165):INDIRECT(C166),2,FALSE)*(4*(D171/100)*(D174/100))))</f>
        <v>-0.20480000000000001</v>
      </c>
      <c r="I171" s="2">
        <f ca="1">IF(C175="","",IF(ISERROR(VLOOKUP(C171&amp;C175,INDIRECT(C165):INDIRECT(C166),2,FALSE)*(4*(D171/100)*(D175/100))),VLOOKUP(C175&amp;C171,INDIRECT(C165):INDIRECT(C166),2,FALSE)*(4*(D171/100)*(D175/100)),VLOOKUP(C171&amp;C175,INDIRECT(C165):INDIRECT(C166),2,FALSE)*(4*(D171/100)*(D175/100))))</f>
        <v>-2.5343999999999998</v>
      </c>
      <c r="J171" s="2" t="str">
        <f ca="1">IF($C$1="","",IF(ISERROR(VLOOKUP(C171&amp;$C$1,INDIRECT(#REF!):INDIRECT(#REF!),2,FALSE)*(4*(D171/100)*($D$1/100))),VLOOKUP($C$1&amp;C171,INDIRECT(#REF!):INDIRECT(#REF!),2,FALSE)*(4*(D171/100)*($D$1/100)),VLOOKUP(C171&amp;$C$1,INDIRECT(#REF!):INDIRECT(#REF!),2,FALSE)*(4*(D171/100)*($D$1/100))))</f>
        <v/>
      </c>
      <c r="K171" s="2">
        <f ca="1">SUM(E171:J171)</f>
        <v>-2.944</v>
      </c>
    </row>
    <row r="172" spans="1:12" x14ac:dyDescent="0.25">
      <c r="C172" s="2" t="str">
        <f>E168</f>
        <v>Co</v>
      </c>
      <c r="D172" s="2" t="str">
        <f>F168</f>
        <v>16</v>
      </c>
      <c r="G172" s="2">
        <f ca="1">IF(C173="","",IF(ISERROR(VLOOKUP(C172&amp;C173,INDIRECT(C165):INDIRECT(C166),2,FALSE)*(4*(D172/100)*(D173/100))),VLOOKUP(C173&amp;C172,INDIRECT(C165):INDIRECT(C166),2,FALSE)*(4*(D172/100)*(D173/100)),VLOOKUP(C172&amp;C173,INDIRECT(C165):INDIRECT(C166),2,FALSE)*(4*(D172/100)*(D173/100))))</f>
        <v>-0.40960000000000002</v>
      </c>
      <c r="H172" s="2">
        <f ca="1">IF(C174="","",IF(ISERROR(VLOOKUP(C172&amp;C174,INDIRECT(C165):INDIRECT(C166),2,FALSE)*(4*(D172/100)*(D174/100))),VLOOKUP(C174&amp;C172,INDIRECT(C165):INDIRECT(C166),2,FALSE)*(4*(D172/100)*(D174/100)),VLOOKUP(C172&amp;C174,INDIRECT(C165):INDIRECT(C166),2,FALSE)*(4*(D172/100)*(D174/100))))</f>
        <v>0</v>
      </c>
      <c r="I172" s="2">
        <f ca="1">IF(C175="","",IF(ISERROR(VLOOKUP(C172&amp;C175,INDIRECT(C165):INDIRECT(C166),2,FALSE)*(4*(D172/100)*(D175/100))),VLOOKUP(C175&amp;C172,INDIRECT(C165):INDIRECT(C166),2,FALSE)*(4*(D172/100)*(D175/100)),VLOOKUP(C172&amp;C175,INDIRECT(C165):INDIRECT(C166),2,FALSE)*(4*(D172/100)*(D175/100))))</f>
        <v>-4.3776000000000002</v>
      </c>
      <c r="J172" s="2" t="str">
        <f ca="1">IF($C$1="","",IF(ISERROR(VLOOKUP(C172&amp;$C$1,INDIRECT(#REF!):INDIRECT(#REF!),2,FALSE)*(4*(D172/100)*($D$1/100))),VLOOKUP($C$1&amp;C172,INDIRECT(#REF!):INDIRECT(#REF!),2,FALSE)*(4*(D172/100)*($D$1/100)),VLOOKUP(C172&amp;$C$1,INDIRECT(#REF!):INDIRECT(#REF!),2,FALSE)*(4*(D172/100)*($D$1/100))))</f>
        <v/>
      </c>
      <c r="K172" s="2">
        <f ca="1">SUM(E172:J172)</f>
        <v>-4.7872000000000003</v>
      </c>
    </row>
    <row r="173" spans="1:12" x14ac:dyDescent="0.25">
      <c r="C173" s="2" t="str">
        <f>G168</f>
        <v>Cr</v>
      </c>
      <c r="D173" s="2" t="str">
        <f>H168</f>
        <v>16</v>
      </c>
      <c r="H173" s="2">
        <f ca="1">IF(C174="","",LOOKUP(C173&amp;C174,INDIRECT(C165):INDIRECT(C166)))*(4*(D173/100)*(D174/100))</f>
        <v>-0.71679999999999999</v>
      </c>
      <c r="I173" s="2">
        <f ca="1">IF(C175="","",LOOKUP(C173&amp;C175,INDIRECT(C165):INDIRECT(C166))*(4*(D173/100)*(D175/100)))</f>
        <v>-9.4464000000000006</v>
      </c>
      <c r="J173" s="2" t="str">
        <f ca="1">IF($C$1="","",IF(ISERROR(VLOOKUP(C173&amp;$C$1,INDIRECT(#REF!):INDIRECT(#REF!),2,FALSE)*(4*(D173/100)*($D$1/100))),VLOOKUP($C$1&amp;C173,INDIRECT(#REF!):INDIRECT(#REF!),2,FALSE)*(4*(D173/100)*($D$1/100)),VLOOKUP(C173&amp;$C$1,INDIRECT(#REF!):INDIRECT(#REF!),2,FALSE)*(4*(D173/100)*($D$1/100))))</f>
        <v/>
      </c>
      <c r="K173" s="2">
        <f ca="1">SUM(E173:J173)</f>
        <v>-10.1632</v>
      </c>
    </row>
    <row r="174" spans="1:12" x14ac:dyDescent="0.25">
      <c r="C174" s="2" t="str">
        <f>I168</f>
        <v>Ni</v>
      </c>
      <c r="D174" s="2" t="str">
        <f>J168</f>
        <v>16</v>
      </c>
      <c r="I174" s="2">
        <f ca="1">IF(C175="","",LOOKUP(C174&amp;C175,INDIRECT(C165):INDIRECT(C166))*(4*(D174/100)*(D175/100)))</f>
        <v>2.5343999999999998</v>
      </c>
      <c r="J174" s="2" t="str">
        <f ca="1">IF($C$1="","",IF(ISERROR(VLOOKUP(C174&amp;$C$1,INDIRECT(#REF!):INDIRECT(#REF!),2,FALSE)*(4*(D174/100)*($D$1/100))),VLOOKUP($C$1&amp;C174,INDIRECT(#REF!):INDIRECT(#REF!),2,FALSE)*(4*(D174/100)*($D$1/100)),VLOOKUP(C174&amp;$C$1,INDIRECT(#REF!):INDIRECT(#REF!),2,FALSE)*(4*(D174/100)*($D$1/100))))</f>
        <v/>
      </c>
      <c r="K174" s="2">
        <f ca="1">SUM(E174:J174)</f>
        <v>2.5343999999999998</v>
      </c>
    </row>
    <row r="175" spans="1:12" x14ac:dyDescent="0.25">
      <c r="C175" s="2" t="str">
        <f t="shared" ref="C175" si="22">K168</f>
        <v>Al</v>
      </c>
      <c r="D175" s="2" t="str">
        <f>IF(L168="","",L168)</f>
        <v>36</v>
      </c>
      <c r="J175" s="2" t="str">
        <f ca="1">IF($C$1="","",IF(ISERROR(VLOOKUP(C175&amp;$C$1,INDIRECT(#REF!):INDIRECT(#REF!),2,FALSE)*(4*(D175/100)*($D$1/100))),VLOOKUP($C$1&amp;C175,INDIRECT(#REF!):INDIRECT(#REF!),2,FALSE)*(4*(D175/100)*($D$1/100)),VLOOKUP(C175&amp;$C$1,INDIRECT(#REF!):INDIRECT(#REF!),2,FALSE)*(4*(D175/100)*($D$1/100))))</f>
        <v/>
      </c>
      <c r="K175" s="2">
        <f t="shared" ref="K175:K176" ca="1" si="23">SUM(E175:J175)</f>
        <v>0</v>
      </c>
    </row>
    <row r="176" spans="1:12" x14ac:dyDescent="0.25">
      <c r="C176" s="2">
        <f>M168</f>
        <v>0</v>
      </c>
      <c r="D176" s="2" t="str">
        <f>IF(N168="","",N168)</f>
        <v/>
      </c>
      <c r="K176" s="2">
        <f t="shared" si="23"/>
        <v>0</v>
      </c>
    </row>
    <row r="177" spans="1:12" x14ac:dyDescent="0.25">
      <c r="D177" s="2" t="str">
        <f>"Enthalphy of mixing for "&amp;C163&amp;" is"</f>
        <v>Enthalphy of mixing for Fe16Co16Cr16Ni16Al36 is</v>
      </c>
      <c r="K177" s="7">
        <f ca="1">(SUM(K171:K175))</f>
        <v>-15.360000000000001</v>
      </c>
    </row>
    <row r="178" spans="1:12" x14ac:dyDescent="0.25">
      <c r="A178" s="7">
        <v>31</v>
      </c>
    </row>
    <row r="179" spans="1:12" x14ac:dyDescent="0.25">
      <c r="A179" s="7">
        <f>B13</f>
        <v>2.5</v>
      </c>
      <c r="B179" s="2" t="s">
        <v>0</v>
      </c>
      <c r="C179" s="2" t="str">
        <f>F13</f>
        <v>Fe16Co16Cr16Ni16Al39</v>
      </c>
      <c r="E179" s="5" t="s">
        <v>2</v>
      </c>
      <c r="F179" s="5" t="str">
        <f>IF(D184+F184+H184+J184+L184+N184&gt;98,"Pass",D184+F184+H184+J184+L184+N184)</f>
        <v>Pass</v>
      </c>
    </row>
    <row r="181" spans="1:12" x14ac:dyDescent="0.25">
      <c r="B181" s="2" t="s">
        <v>3</v>
      </c>
      <c r="C181" s="4" t="s">
        <v>4</v>
      </c>
    </row>
    <row r="182" spans="1:12" x14ac:dyDescent="0.25">
      <c r="C182" s="4" t="str">
        <f>C166</f>
        <v>Database!d115</v>
      </c>
    </row>
    <row r="183" spans="1:12" x14ac:dyDescent="0.25">
      <c r="C183" s="6"/>
    </row>
    <row r="184" spans="1:12" x14ac:dyDescent="0.25">
      <c r="C184" s="2" t="str">
        <f>LEFT(C179,SMALL(FIND({0,1,2,3,4,5,6,7,8,9},C179&amp;"0123456789"),1)-1)</f>
        <v>Fe</v>
      </c>
      <c r="D184" s="2" t="str">
        <f>LEFT(RIGHT(C179, LEN(C179)-LEN(C184)),SMALL(FIND({0,1,2,3,4,5,6,7,8,9},RIGHT(C179, LEN(C179)-LEN(RIGHT(C179, LEN(C179)-LEN(C184))))&amp;"0123456789"),1)+1)</f>
        <v>16</v>
      </c>
      <c r="E184" s="2" t="str">
        <f t="array" ref="E184">LEFT(RIGHT(C179, LEN(C179)-SUM(LEN(C184:D184))),SMALL(FIND({0,1,2,3,4,5,6,7,8,9},RIGHT(C179, LEN(C179)-SUM(LEN(C184:D184)))&amp;"0123456789"),1)-1)</f>
        <v>Co</v>
      </c>
      <c r="F184" s="2" t="str">
        <f t="array" ref="F184">LEFT(RIGHT(C179, LEN(C179)-SUM(LEN(C184:E184))),SMALL(FIND({0,1,2,3,4,5,6,7,8,9},RIGHT(C179, LEN(C179)-SUM(LEN(C184:E184)))&amp;"0123456789"),1)+1)</f>
        <v>16</v>
      </c>
      <c r="G184" s="2" t="str">
        <f t="array" ref="G184">LEFT(RIGHT(C179, LEN(C179)-SUM(LEN(C184:F184))),SMALL(FIND({0,1,2,3,4,5,6,7,8,9},RIGHT(C179, LEN(C179)-SUM(LEN(C184:F184)))&amp;"0123456789"),1)-1)</f>
        <v>Cr</v>
      </c>
      <c r="H184" s="2" t="str">
        <f t="array" ref="H184">LEFT(RIGHT(C179, LEN(C179)-SUM(LEN(C184:G184))),SMALL(FIND({0,1,2,3,4,5,6,7,8,9},RIGHT(C179, LEN(C179)-SUM(LEN(C184:G184)))&amp;"0123456789"),1)+1)</f>
        <v>16</v>
      </c>
      <c r="I184" s="2" t="str">
        <f t="array" ref="I184">LEFT(RIGHT(C179, LEN(C179)-SUM(LEN(C184:H184))),SMALL(FIND({0,1,2,3,4,5,6,7,8,9},RIGHT(C179, LEN(C179)-SUM(LEN(C184:H184)))&amp;"0123456789"),1)-1)</f>
        <v>Ni</v>
      </c>
      <c r="J184" s="2" t="str">
        <f t="array" ref="J184">LEFT(RIGHT(C179, LEN(C179)-SUM(LEN(C184:I184))),SMALL(FIND({0,1,2,3,4,5,6,7,8,9},RIGHT(C179, LEN(C179)-SUM(LEN(C184:I184)))&amp;"0123456789"),1)+1)</f>
        <v>16</v>
      </c>
      <c r="K184" s="2" t="str">
        <f t="array" ref="K184">LEFT(RIGHT(C179, LEN(C179)-SUM(LEN(C184:J184))),SMALL(FIND({0,1,2,3,4,5,6,7,8,9},RIGHT(C179, LEN(C179)-SUM(LEN(C184:J184)))&amp;"0123456789"),1)-1)</f>
        <v>Al</v>
      </c>
      <c r="L184" s="2" t="str">
        <f t="array" ref="L184">LEFT(RIGHT(C179, LEN(C179)-SUM(LEN(C184:K184))),SMALL(FIND({0,1,2,3,4,5,6,7,8,9},RIGHT(C179, LEN(C179)-SUM(LEN(C184:K184)))&amp;"0123456789"),1)+1)</f>
        <v>39</v>
      </c>
    </row>
    <row r="186" spans="1:12" x14ac:dyDescent="0.25"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16</v>
      </c>
      <c r="I186" s="1" t="s">
        <v>17</v>
      </c>
      <c r="J186" s="1" t="s">
        <v>20</v>
      </c>
      <c r="K186" s="1" t="s">
        <v>18</v>
      </c>
    </row>
    <row r="187" spans="1:12" x14ac:dyDescent="0.25">
      <c r="C187" s="2" t="str">
        <f>C184</f>
        <v>Fe</v>
      </c>
      <c r="D187" s="2" t="str">
        <f>D184</f>
        <v>16</v>
      </c>
      <c r="F187" s="2">
        <f ca="1">IF(C188="","",IF(ISERROR(VLOOKUP(C187&amp;C188,INDIRECT(C181):INDIRECT(C182),2,FALSE)*(4*(D187/100)*(D188/100))),VLOOKUP(C188&amp;C187,INDIRECT(C181):INDIRECT(C182),2,FALSE)*(4*(D187/100)*(D188/100)),VLOOKUP(C187&amp;C188,INDIRECT(C181):INDIRECT(C182),2,FALSE)*(4*(D187/100)*(D188/100))))</f>
        <v>-0.1024</v>
      </c>
      <c r="G187" s="2">
        <f ca="1">IF(C189="","",IF(ISERROR(VLOOKUP(C187&amp;C189,INDIRECT(C181):INDIRECT(C182),2,FALSE)*(4*(D187/100)*(D189/100))),VLOOKUP(C189&amp;C187,INDIRECT(C181):INDIRECT(C182),2,FALSE)*(4*(D187/100)*(D189/100)),VLOOKUP(C187&amp;C189,INDIRECT(C181):INDIRECT(C182),2,FALSE)*(4*(D187/100)*(D189/100))))</f>
        <v>-0.1024</v>
      </c>
      <c r="H187" s="2">
        <f ca="1">IF(C190="","",IF(ISERROR(VLOOKUP(C187&amp;C190,INDIRECT(C181):INDIRECT(C182),2,FALSE)*(4*(D187/100)*(D190/100))),VLOOKUP(C190&amp;C187,INDIRECT(C181):INDIRECT(C182),2,FALSE)*(4*(D187/100)*(D190/100)),VLOOKUP(C187&amp;C190,INDIRECT(C181):INDIRECT(C182),2,FALSE)*(4*(D187/100)*(D190/100))))</f>
        <v>-0.20480000000000001</v>
      </c>
      <c r="I187" s="2">
        <f ca="1">IF(C191="","",IF(ISERROR(VLOOKUP(C187&amp;C191,INDIRECT(C181):INDIRECT(C182),2,FALSE)*(4*(D187/100)*(D191/100))),VLOOKUP(C191&amp;C187,INDIRECT(C181):INDIRECT(C182),2,FALSE)*(4*(D187/100)*(D191/100)),VLOOKUP(C187&amp;C191,INDIRECT(C181):INDIRECT(C182),2,FALSE)*(4*(D187/100)*(D191/100))))</f>
        <v>-2.7456</v>
      </c>
      <c r="J187" s="2" t="str">
        <f ca="1">IF($C$1="","",IF(ISERROR(VLOOKUP(C187&amp;$C$1,INDIRECT(#REF!):INDIRECT(#REF!),2,FALSE)*(4*(D187/100)*($D$1/100))),VLOOKUP($C$1&amp;C187,INDIRECT(#REF!):INDIRECT(#REF!),2,FALSE)*(4*(D187/100)*($D$1/100)),VLOOKUP(C187&amp;$C$1,INDIRECT(#REF!):INDIRECT(#REF!),2,FALSE)*(4*(D187/100)*($D$1/100))))</f>
        <v/>
      </c>
      <c r="K187" s="2">
        <f ca="1">SUM(E187:J187)</f>
        <v>-3.1552000000000002</v>
      </c>
    </row>
    <row r="188" spans="1:12" x14ac:dyDescent="0.25">
      <c r="C188" s="2" t="str">
        <f>E184</f>
        <v>Co</v>
      </c>
      <c r="D188" s="2" t="str">
        <f>F184</f>
        <v>16</v>
      </c>
      <c r="G188" s="2">
        <f ca="1">IF(C189="","",IF(ISERROR(VLOOKUP(C188&amp;C189,INDIRECT(C181):INDIRECT(C182),2,FALSE)*(4*(D188/100)*(D189/100))),VLOOKUP(C189&amp;C188,INDIRECT(C181):INDIRECT(C182),2,FALSE)*(4*(D188/100)*(D189/100)),VLOOKUP(C188&amp;C189,INDIRECT(C181):INDIRECT(C182),2,FALSE)*(4*(D188/100)*(D189/100))))</f>
        <v>-0.40960000000000002</v>
      </c>
      <c r="H188" s="2">
        <f ca="1">IF(C190="","",IF(ISERROR(VLOOKUP(C188&amp;C190,INDIRECT(C181):INDIRECT(C182),2,FALSE)*(4*(D188/100)*(D190/100))),VLOOKUP(C190&amp;C188,INDIRECT(C181):INDIRECT(C182),2,FALSE)*(4*(D188/100)*(D190/100)),VLOOKUP(C188&amp;C190,INDIRECT(C181):INDIRECT(C182),2,FALSE)*(4*(D188/100)*(D190/100))))</f>
        <v>0</v>
      </c>
      <c r="I188" s="2">
        <f ca="1">IF(C191="","",IF(ISERROR(VLOOKUP(C188&amp;C191,INDIRECT(C181):INDIRECT(C182),2,FALSE)*(4*(D188/100)*(D191/100))),VLOOKUP(C191&amp;C188,INDIRECT(C181):INDIRECT(C182),2,FALSE)*(4*(D188/100)*(D191/100)),VLOOKUP(C188&amp;C191,INDIRECT(C181):INDIRECT(C182),2,FALSE)*(4*(D188/100)*(D191/100))))</f>
        <v>-4.7423999999999999</v>
      </c>
      <c r="J188" s="2" t="str">
        <f ca="1">IF($C$1="","",IF(ISERROR(VLOOKUP(C188&amp;$C$1,INDIRECT(#REF!):INDIRECT(#REF!),2,FALSE)*(4*(D188/100)*($D$1/100))),VLOOKUP($C$1&amp;C188,INDIRECT(#REF!):INDIRECT(#REF!),2,FALSE)*(4*(D188/100)*($D$1/100)),VLOOKUP(C188&amp;$C$1,INDIRECT(#REF!):INDIRECT(#REF!),2,FALSE)*(4*(D188/100)*($D$1/100))))</f>
        <v/>
      </c>
      <c r="K188" s="2">
        <f ca="1">SUM(E188:J188)</f>
        <v>-5.1520000000000001</v>
      </c>
    </row>
    <row r="189" spans="1:12" x14ac:dyDescent="0.25">
      <c r="C189" s="2" t="str">
        <f>G184</f>
        <v>Cr</v>
      </c>
      <c r="D189" s="2" t="str">
        <f>H184</f>
        <v>16</v>
      </c>
      <c r="H189" s="2">
        <f ca="1">IF(C190="","",LOOKUP(C189&amp;C190,INDIRECT(C181):INDIRECT(C182)))*(4*(D189/100)*(D190/100))</f>
        <v>-0.71679999999999999</v>
      </c>
      <c r="I189" s="2">
        <f ca="1">IF(C191="","",LOOKUP(C189&amp;C191,INDIRECT(C181):INDIRECT(C182))*(4*(D189/100)*(D191/100)))</f>
        <v>-10.233600000000001</v>
      </c>
      <c r="J189" s="2" t="str">
        <f ca="1">IF($C$1="","",IF(ISERROR(VLOOKUP(C189&amp;$C$1,INDIRECT(#REF!):INDIRECT(#REF!),2,FALSE)*(4*(D189/100)*($D$1/100))),VLOOKUP($C$1&amp;C189,INDIRECT(#REF!):INDIRECT(#REF!),2,FALSE)*(4*(D189/100)*($D$1/100)),VLOOKUP(C189&amp;$C$1,INDIRECT(#REF!):INDIRECT(#REF!),2,FALSE)*(4*(D189/100)*($D$1/100))))</f>
        <v/>
      </c>
      <c r="K189" s="2">
        <f ca="1">SUM(E189:J189)</f>
        <v>-10.9504</v>
      </c>
    </row>
    <row r="190" spans="1:12" x14ac:dyDescent="0.25">
      <c r="C190" s="2" t="str">
        <f>I184</f>
        <v>Ni</v>
      </c>
      <c r="D190" s="2" t="str">
        <f>J184</f>
        <v>16</v>
      </c>
      <c r="I190" s="2">
        <f ca="1">IF(C191="","",LOOKUP(C190&amp;C191,INDIRECT(C181):INDIRECT(C182))*(4*(D190/100)*(D191/100)))</f>
        <v>2.7456</v>
      </c>
      <c r="J190" s="2" t="str">
        <f ca="1">IF($C$1="","",IF(ISERROR(VLOOKUP(C190&amp;$C$1,INDIRECT(#REF!):INDIRECT(#REF!),2,FALSE)*(4*(D190/100)*($D$1/100))),VLOOKUP($C$1&amp;C190,INDIRECT(#REF!):INDIRECT(#REF!),2,FALSE)*(4*(D190/100)*($D$1/100)),VLOOKUP(C190&amp;$C$1,INDIRECT(#REF!):INDIRECT(#REF!),2,FALSE)*(4*(D190/100)*($D$1/100))))</f>
        <v/>
      </c>
      <c r="K190" s="2">
        <f ca="1">SUM(E190:J190)</f>
        <v>2.7456</v>
      </c>
    </row>
    <row r="191" spans="1:12" x14ac:dyDescent="0.25">
      <c r="C191" s="2" t="str">
        <f t="shared" ref="C191" si="24">K184</f>
        <v>Al</v>
      </c>
      <c r="D191" s="2" t="str">
        <f>IF(L184="","",L184)</f>
        <v>39</v>
      </c>
      <c r="J191" s="2" t="str">
        <f ca="1">IF($C$1="","",IF(ISERROR(VLOOKUP(C191&amp;$C$1,INDIRECT(#REF!):INDIRECT(#REF!),2,FALSE)*(4*(D191/100)*($D$1/100))),VLOOKUP($C$1&amp;C191,INDIRECT(#REF!):INDIRECT(#REF!),2,FALSE)*(4*(D191/100)*($D$1/100)),VLOOKUP(C191&amp;$C$1,INDIRECT(#REF!):INDIRECT(#REF!),2,FALSE)*(4*(D191/100)*($D$1/100))))</f>
        <v/>
      </c>
      <c r="K191" s="2">
        <f t="shared" ref="K191:K192" ca="1" si="25">SUM(E191:J191)</f>
        <v>0</v>
      </c>
    </row>
    <row r="192" spans="1:12" x14ac:dyDescent="0.25">
      <c r="C192" s="2">
        <f>M184</f>
        <v>0</v>
      </c>
      <c r="D192" s="2" t="str">
        <f>IF(N184="","",N184)</f>
        <v/>
      </c>
      <c r="K192" s="2">
        <f t="shared" si="25"/>
        <v>0</v>
      </c>
    </row>
    <row r="193" spans="1:12" x14ac:dyDescent="0.25">
      <c r="D193" s="2" t="str">
        <f>"Enthalphy of mixing for "&amp;C179&amp;" is"</f>
        <v>Enthalphy of mixing for Fe16Co16Cr16Ni16Al39 is</v>
      </c>
      <c r="K193" s="7">
        <f ca="1">(SUM(K187:K191))</f>
        <v>-16.512</v>
      </c>
    </row>
    <row r="194" spans="1:12" x14ac:dyDescent="0.25">
      <c r="A194" s="7">
        <v>32</v>
      </c>
    </row>
    <row r="195" spans="1:12" x14ac:dyDescent="0.25">
      <c r="A195" s="7">
        <f>B14</f>
        <v>2.75</v>
      </c>
      <c r="B195" s="2" t="s">
        <v>0</v>
      </c>
      <c r="C195" s="2" t="str">
        <f>F14</f>
        <v>Fe15Co15Cr15Ni15Al41</v>
      </c>
      <c r="E195" s="5" t="s">
        <v>2</v>
      </c>
      <c r="F195" s="5" t="str">
        <f>IF(D200+F200+H200+J200+L200+N200&gt;98,"Pass",D200+F200+H200+J200+L200+N200)</f>
        <v>Pass</v>
      </c>
    </row>
    <row r="197" spans="1:12" x14ac:dyDescent="0.25">
      <c r="B197" s="2" t="s">
        <v>3</v>
      </c>
      <c r="C197" s="4" t="s">
        <v>4</v>
      </c>
    </row>
    <row r="198" spans="1:12" x14ac:dyDescent="0.25">
      <c r="C198" s="4" t="str">
        <f>C182</f>
        <v>Database!d115</v>
      </c>
    </row>
    <row r="199" spans="1:12" x14ac:dyDescent="0.25">
      <c r="C199" s="6"/>
    </row>
    <row r="200" spans="1:12" x14ac:dyDescent="0.25">
      <c r="C200" s="2" t="str">
        <f>LEFT(C195,SMALL(FIND({0,1,2,3,4,5,6,7,8,9},C195&amp;"0123456789"),1)-1)</f>
        <v>Fe</v>
      </c>
      <c r="D200" s="2" t="str">
        <f>LEFT(RIGHT(C195, LEN(C195)-LEN(C200)),SMALL(FIND({0,1,2,3,4,5,6,7,8,9},RIGHT(C195, LEN(C195)-LEN(RIGHT(C195, LEN(C195)-LEN(C200))))&amp;"0123456789"),1)+1)</f>
        <v>15</v>
      </c>
      <c r="E200" s="2" t="str">
        <f t="array" ref="E200">LEFT(RIGHT(C195, LEN(C195)-SUM(LEN(C200:D200))),SMALL(FIND({0,1,2,3,4,5,6,7,8,9},RIGHT(C195, LEN(C195)-SUM(LEN(C200:D200)))&amp;"0123456789"),1)-1)</f>
        <v>Co</v>
      </c>
      <c r="F200" s="2" t="str">
        <f t="array" ref="F200">LEFT(RIGHT(C195, LEN(C195)-SUM(LEN(C200:E200))),SMALL(FIND({0,1,2,3,4,5,6,7,8,9},RIGHT(C195, LEN(C195)-SUM(LEN(C200:E200)))&amp;"0123456789"),1)+1)</f>
        <v>15</v>
      </c>
      <c r="G200" s="2" t="str">
        <f t="array" ref="G200">LEFT(RIGHT(C195, LEN(C195)-SUM(LEN(C200:F200))),SMALL(FIND({0,1,2,3,4,5,6,7,8,9},RIGHT(C195, LEN(C195)-SUM(LEN(C200:F200)))&amp;"0123456789"),1)-1)</f>
        <v>Cr</v>
      </c>
      <c r="H200" s="2" t="str">
        <f t="array" ref="H200">LEFT(RIGHT(C195, LEN(C195)-SUM(LEN(C200:G200))),SMALL(FIND({0,1,2,3,4,5,6,7,8,9},RIGHT(C195, LEN(C195)-SUM(LEN(C200:G200)))&amp;"0123456789"),1)+1)</f>
        <v>15</v>
      </c>
      <c r="I200" s="2" t="str">
        <f t="array" ref="I200">LEFT(RIGHT(C195, LEN(C195)-SUM(LEN(C200:H200))),SMALL(FIND({0,1,2,3,4,5,6,7,8,9},RIGHT(C195, LEN(C195)-SUM(LEN(C200:H200)))&amp;"0123456789"),1)-1)</f>
        <v>Ni</v>
      </c>
      <c r="J200" s="2" t="str">
        <f t="array" ref="J200">LEFT(RIGHT(C195, LEN(C195)-SUM(LEN(C200:I200))),SMALL(FIND({0,1,2,3,4,5,6,7,8,9},RIGHT(C195, LEN(C195)-SUM(LEN(C200:I200)))&amp;"0123456789"),1)+1)</f>
        <v>15</v>
      </c>
      <c r="K200" s="2" t="str">
        <f t="array" ref="K200">LEFT(RIGHT(C195, LEN(C195)-SUM(LEN(C200:J200))),SMALL(FIND({0,1,2,3,4,5,6,7,8,9},RIGHT(C195, LEN(C195)-SUM(LEN(C200:J200)))&amp;"0123456789"),1)-1)</f>
        <v>Al</v>
      </c>
      <c r="L200" s="2" t="str">
        <f t="array" ref="L200">LEFT(RIGHT(C195, LEN(C195)-SUM(LEN(C200:K200))),SMALL(FIND({0,1,2,3,4,5,6,7,8,9},RIGHT(C195, LEN(C195)-SUM(LEN(C200:K200)))&amp;"0123456789"),1)+1)</f>
        <v>41</v>
      </c>
    </row>
    <row r="202" spans="1:12" x14ac:dyDescent="0.25"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16</v>
      </c>
      <c r="I202" s="1" t="s">
        <v>17</v>
      </c>
      <c r="J202" s="1" t="s">
        <v>20</v>
      </c>
      <c r="K202" s="1" t="s">
        <v>18</v>
      </c>
    </row>
    <row r="203" spans="1:12" x14ac:dyDescent="0.25">
      <c r="C203" s="2" t="str">
        <f>C200</f>
        <v>Fe</v>
      </c>
      <c r="D203" s="2" t="str">
        <f>D200</f>
        <v>15</v>
      </c>
      <c r="F203" s="2">
        <f ca="1">IF(C204="","",IF(ISERROR(VLOOKUP(C203&amp;C204,INDIRECT(C197):INDIRECT(C198),2,FALSE)*(4*(D203/100)*(D204/100))),VLOOKUP(C204&amp;C203,INDIRECT(C197):INDIRECT(C198),2,FALSE)*(4*(D203/100)*(D204/100)),VLOOKUP(C203&amp;C204,INDIRECT(C197):INDIRECT(C198),2,FALSE)*(4*(D203/100)*(D204/100))))</f>
        <v>-0.09</v>
      </c>
      <c r="G203" s="2">
        <f ca="1">IF(C205="","",IF(ISERROR(VLOOKUP(C203&amp;C205,INDIRECT(C197):INDIRECT(C198),2,FALSE)*(4*(D203/100)*(D205/100))),VLOOKUP(C205&amp;C203,INDIRECT(C197):INDIRECT(C198),2,FALSE)*(4*(D203/100)*(D205/100)),VLOOKUP(C203&amp;C205,INDIRECT(C197):INDIRECT(C198),2,FALSE)*(4*(D203/100)*(D205/100))))</f>
        <v>-0.09</v>
      </c>
      <c r="H203" s="2">
        <f ca="1">IF(C206="","",IF(ISERROR(VLOOKUP(C203&amp;C206,INDIRECT(C197):INDIRECT(C198),2,FALSE)*(4*(D203/100)*(D206/100))),VLOOKUP(C206&amp;C203,INDIRECT(C197):INDIRECT(C198),2,FALSE)*(4*(D203/100)*(D206/100)),VLOOKUP(C203&amp;C206,INDIRECT(C197):INDIRECT(C198),2,FALSE)*(4*(D203/100)*(D206/100))))</f>
        <v>-0.18</v>
      </c>
      <c r="I203" s="2">
        <f ca="1">IF(C207="","",IF(ISERROR(VLOOKUP(C203&amp;C207,INDIRECT(C197):INDIRECT(C198),2,FALSE)*(4*(D203/100)*(D207/100))),VLOOKUP(C207&amp;C203,INDIRECT(C197):INDIRECT(C198),2,FALSE)*(4*(D203/100)*(D207/100)),VLOOKUP(C203&amp;C207,INDIRECT(C197):INDIRECT(C198),2,FALSE)*(4*(D203/100)*(D207/100))))</f>
        <v>-2.7059999999999995</v>
      </c>
      <c r="J203" s="2" t="str">
        <f ca="1">IF($C$1="","",IF(ISERROR(VLOOKUP(C203&amp;$C$1,INDIRECT(#REF!):INDIRECT(#REF!),2,FALSE)*(4*(D203/100)*($D$1/100))),VLOOKUP($C$1&amp;C203,INDIRECT(#REF!):INDIRECT(#REF!),2,FALSE)*(4*(D203/100)*($D$1/100)),VLOOKUP(C203&amp;$C$1,INDIRECT(#REF!):INDIRECT(#REF!),2,FALSE)*(4*(D203/100)*($D$1/100))))</f>
        <v/>
      </c>
      <c r="K203" s="2">
        <f ca="1">SUM(E203:J203)</f>
        <v>-3.0659999999999994</v>
      </c>
    </row>
    <row r="204" spans="1:12" x14ac:dyDescent="0.25">
      <c r="C204" s="2" t="str">
        <f>E200</f>
        <v>Co</v>
      </c>
      <c r="D204" s="2" t="str">
        <f>F200</f>
        <v>15</v>
      </c>
      <c r="G204" s="2">
        <f ca="1">IF(C205="","",IF(ISERROR(VLOOKUP(C204&amp;C205,INDIRECT(C197):INDIRECT(C198),2,FALSE)*(4*(D204/100)*(D205/100))),VLOOKUP(C205&amp;C204,INDIRECT(C197):INDIRECT(C198),2,FALSE)*(4*(D204/100)*(D205/100)),VLOOKUP(C204&amp;C205,INDIRECT(C197):INDIRECT(C198),2,FALSE)*(4*(D204/100)*(D205/100))))</f>
        <v>-0.36</v>
      </c>
      <c r="H204" s="2">
        <f ca="1">IF(C206="","",IF(ISERROR(VLOOKUP(C204&amp;C206,INDIRECT(C197):INDIRECT(C198),2,FALSE)*(4*(D204/100)*(D206/100))),VLOOKUP(C206&amp;C204,INDIRECT(C197):INDIRECT(C198),2,FALSE)*(4*(D204/100)*(D206/100)),VLOOKUP(C204&amp;C206,INDIRECT(C197):INDIRECT(C198),2,FALSE)*(4*(D204/100)*(D206/100))))</f>
        <v>0</v>
      </c>
      <c r="I204" s="2">
        <f ca="1">IF(C207="","",IF(ISERROR(VLOOKUP(C204&amp;C207,INDIRECT(C197):INDIRECT(C198),2,FALSE)*(4*(D204/100)*(D207/100))),VLOOKUP(C207&amp;C204,INDIRECT(C197):INDIRECT(C198),2,FALSE)*(4*(D204/100)*(D207/100)),VLOOKUP(C204&amp;C207,INDIRECT(C197):INDIRECT(C198),2,FALSE)*(4*(D204/100)*(D207/100))))</f>
        <v>-4.6739999999999995</v>
      </c>
      <c r="J204" s="2" t="str">
        <f ca="1">IF($C$1="","",IF(ISERROR(VLOOKUP(C204&amp;$C$1,INDIRECT(#REF!):INDIRECT(#REF!),2,FALSE)*(4*(D204/100)*($D$1/100))),VLOOKUP($C$1&amp;C204,INDIRECT(#REF!):INDIRECT(#REF!),2,FALSE)*(4*(D204/100)*($D$1/100)),VLOOKUP(C204&amp;$C$1,INDIRECT(#REF!):INDIRECT(#REF!),2,FALSE)*(4*(D204/100)*($D$1/100))))</f>
        <v/>
      </c>
      <c r="K204" s="2">
        <f ca="1">SUM(E204:J204)</f>
        <v>-5.0339999999999998</v>
      </c>
    </row>
    <row r="205" spans="1:12" x14ac:dyDescent="0.25">
      <c r="C205" s="2" t="str">
        <f>G200</f>
        <v>Cr</v>
      </c>
      <c r="D205" s="2" t="str">
        <f>H200</f>
        <v>15</v>
      </c>
      <c r="H205" s="2">
        <f ca="1">IF(C206="","",LOOKUP(C205&amp;C206,INDIRECT(C197):INDIRECT(C198)))*(4*(D205/100)*(D206/100))</f>
        <v>-0.63</v>
      </c>
      <c r="I205" s="2">
        <f ca="1">IF(C207="","",LOOKUP(C205&amp;C207,INDIRECT(C197):INDIRECT(C198))*(4*(D205/100)*(D207/100)))</f>
        <v>-10.085999999999999</v>
      </c>
      <c r="J205" s="2" t="str">
        <f ca="1">IF($C$1="","",IF(ISERROR(VLOOKUP(C205&amp;$C$1,INDIRECT(#REF!):INDIRECT(#REF!),2,FALSE)*(4*(D205/100)*($D$1/100))),VLOOKUP($C$1&amp;C205,INDIRECT(#REF!):INDIRECT(#REF!),2,FALSE)*(4*(D205/100)*($D$1/100)),VLOOKUP(C205&amp;$C$1,INDIRECT(#REF!):INDIRECT(#REF!),2,FALSE)*(4*(D205/100)*($D$1/100))))</f>
        <v/>
      </c>
      <c r="K205" s="2">
        <f ca="1">SUM(E205:J205)</f>
        <v>-10.715999999999999</v>
      </c>
    </row>
    <row r="206" spans="1:12" x14ac:dyDescent="0.25">
      <c r="C206" s="2" t="str">
        <f>I200</f>
        <v>Ni</v>
      </c>
      <c r="D206" s="2" t="str">
        <f>J200</f>
        <v>15</v>
      </c>
      <c r="I206" s="2">
        <f ca="1">IF(C207="","",LOOKUP(C206&amp;C207,INDIRECT(C197):INDIRECT(C198))*(4*(D206/100)*(D207/100)))</f>
        <v>2.7059999999999995</v>
      </c>
      <c r="J206" s="2" t="str">
        <f ca="1">IF($C$1="","",IF(ISERROR(VLOOKUP(C206&amp;$C$1,INDIRECT(#REF!):INDIRECT(#REF!),2,FALSE)*(4*(D206/100)*($D$1/100))),VLOOKUP($C$1&amp;C206,INDIRECT(#REF!):INDIRECT(#REF!),2,FALSE)*(4*(D206/100)*($D$1/100)),VLOOKUP(C206&amp;$C$1,INDIRECT(#REF!):INDIRECT(#REF!),2,FALSE)*(4*(D206/100)*($D$1/100))))</f>
        <v/>
      </c>
      <c r="K206" s="2">
        <f ca="1">SUM(E206:J206)</f>
        <v>2.7059999999999995</v>
      </c>
    </row>
    <row r="207" spans="1:12" x14ac:dyDescent="0.25">
      <c r="C207" s="2" t="str">
        <f t="shared" ref="C207" si="26">K200</f>
        <v>Al</v>
      </c>
      <c r="D207" s="2" t="str">
        <f>IF(L200="","",L200)</f>
        <v>41</v>
      </c>
      <c r="J207" s="2" t="str">
        <f ca="1">IF($C$1="","",IF(ISERROR(VLOOKUP(C207&amp;$C$1,INDIRECT(#REF!):INDIRECT(#REF!),2,FALSE)*(4*(D207/100)*($D$1/100))),VLOOKUP($C$1&amp;C207,INDIRECT(#REF!):INDIRECT(#REF!),2,FALSE)*(4*(D207/100)*($D$1/100)),VLOOKUP(C207&amp;$C$1,INDIRECT(#REF!):INDIRECT(#REF!),2,FALSE)*(4*(D207/100)*($D$1/100))))</f>
        <v/>
      </c>
      <c r="K207" s="2">
        <f t="shared" ref="K207:K208" ca="1" si="27">SUM(E207:J207)</f>
        <v>0</v>
      </c>
    </row>
    <row r="208" spans="1:12" x14ac:dyDescent="0.25">
      <c r="C208" s="2">
        <f>M200</f>
        <v>0</v>
      </c>
      <c r="D208" s="2" t="str">
        <f>IF(N200="","",N200)</f>
        <v/>
      </c>
      <c r="K208" s="2">
        <f t="shared" si="27"/>
        <v>0</v>
      </c>
    </row>
    <row r="209" spans="1:12" x14ac:dyDescent="0.25">
      <c r="D209" s="2" t="str">
        <f>"Enthalphy of mixing for "&amp;C195&amp;" is"</f>
        <v>Enthalphy of mixing for Fe15Co15Cr15Ni15Al41 is</v>
      </c>
      <c r="K209" s="7">
        <f ca="1">(SUM(K203:K207))</f>
        <v>-16.11</v>
      </c>
    </row>
    <row r="210" spans="1:12" x14ac:dyDescent="0.25">
      <c r="A210" s="7">
        <v>33</v>
      </c>
    </row>
    <row r="211" spans="1:12" x14ac:dyDescent="0.25">
      <c r="A211" s="7">
        <f>B15</f>
        <v>3</v>
      </c>
      <c r="B211" s="2" t="s">
        <v>0</v>
      </c>
      <c r="C211" s="2" t="str">
        <f>F15</f>
        <v>Fe15Co15Cr15Ni15Al43</v>
      </c>
      <c r="E211" s="5" t="s">
        <v>2</v>
      </c>
      <c r="F211" s="5" t="str">
        <f>IF(D216+F216+H216+J216+L216+N216&gt;98,"Pass",D216+F216+H216+J216+L216+N216)</f>
        <v>Pass</v>
      </c>
    </row>
    <row r="213" spans="1:12" x14ac:dyDescent="0.25">
      <c r="B213" s="2" t="s">
        <v>3</v>
      </c>
      <c r="C213" s="4" t="s">
        <v>4</v>
      </c>
    </row>
    <row r="214" spans="1:12" x14ac:dyDescent="0.25">
      <c r="C214" s="4" t="str">
        <f>C198</f>
        <v>Database!d115</v>
      </c>
    </row>
    <row r="215" spans="1:12" x14ac:dyDescent="0.25">
      <c r="C215" s="6"/>
    </row>
    <row r="216" spans="1:12" x14ac:dyDescent="0.25">
      <c r="C216" s="2" t="str">
        <f>LEFT(C211,SMALL(FIND({0,1,2,3,4,5,6,7,8,9},C211&amp;"0123456789"),1)-1)</f>
        <v>Fe</v>
      </c>
      <c r="D216" s="2" t="str">
        <f>LEFT(RIGHT(C211, LEN(C211)-LEN(C216)),SMALL(FIND({0,1,2,3,4,5,6,7,8,9},RIGHT(C211, LEN(C211)-LEN(RIGHT(C211, LEN(C211)-LEN(C216))))&amp;"0123456789"),1)+1)</f>
        <v>15</v>
      </c>
      <c r="E216" s="2" t="str">
        <f t="array" ref="E216">LEFT(RIGHT(C211, LEN(C211)-SUM(LEN(C216:D216))),SMALL(FIND({0,1,2,3,4,5,6,7,8,9},RIGHT(C211, LEN(C211)-SUM(LEN(C216:D216)))&amp;"0123456789"),1)-1)</f>
        <v>Co</v>
      </c>
      <c r="F216" s="2" t="str">
        <f t="array" ref="F216">LEFT(RIGHT(C211, LEN(C211)-SUM(LEN(C216:E216))),SMALL(FIND({0,1,2,3,4,5,6,7,8,9},RIGHT(C211, LEN(C211)-SUM(LEN(C216:E216)))&amp;"0123456789"),1)+1)</f>
        <v>15</v>
      </c>
      <c r="G216" s="2" t="str">
        <f t="array" ref="G216">LEFT(RIGHT(C211, LEN(C211)-SUM(LEN(C216:F216))),SMALL(FIND({0,1,2,3,4,5,6,7,8,9},RIGHT(C211, LEN(C211)-SUM(LEN(C216:F216)))&amp;"0123456789"),1)-1)</f>
        <v>Cr</v>
      </c>
      <c r="H216" s="2" t="str">
        <f t="array" ref="H216">LEFT(RIGHT(C211, LEN(C211)-SUM(LEN(C216:G216))),SMALL(FIND({0,1,2,3,4,5,6,7,8,9},RIGHT(C211, LEN(C211)-SUM(LEN(C216:G216)))&amp;"0123456789"),1)+1)</f>
        <v>15</v>
      </c>
      <c r="I216" s="2" t="str">
        <f t="array" ref="I216">LEFT(RIGHT(C211, LEN(C211)-SUM(LEN(C216:H216))),SMALL(FIND({0,1,2,3,4,5,6,7,8,9},RIGHT(C211, LEN(C211)-SUM(LEN(C216:H216)))&amp;"0123456789"),1)-1)</f>
        <v>Ni</v>
      </c>
      <c r="J216" s="2" t="str">
        <f t="array" ref="J216">LEFT(RIGHT(C211, LEN(C211)-SUM(LEN(C216:I216))),SMALL(FIND({0,1,2,3,4,5,6,7,8,9},RIGHT(C211, LEN(C211)-SUM(LEN(C216:I216)))&amp;"0123456789"),1)+1)</f>
        <v>15</v>
      </c>
      <c r="K216" s="2" t="str">
        <f t="array" ref="K216">LEFT(RIGHT(C211, LEN(C211)-SUM(LEN(C216:J216))),SMALL(FIND({0,1,2,3,4,5,6,7,8,9},RIGHT(C211, LEN(C211)-SUM(LEN(C216:J216)))&amp;"0123456789"),1)-1)</f>
        <v>Al</v>
      </c>
      <c r="L216" s="2" t="str">
        <f t="array" ref="L216">LEFT(RIGHT(C211, LEN(C211)-SUM(LEN(C216:K216))),SMALL(FIND({0,1,2,3,4,5,6,7,8,9},RIGHT(C211, LEN(C211)-SUM(LEN(C216:K216)))&amp;"0123456789"),1)+1)</f>
        <v>43</v>
      </c>
    </row>
    <row r="218" spans="1:12" x14ac:dyDescent="0.25"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16</v>
      </c>
      <c r="I218" s="1" t="s">
        <v>17</v>
      </c>
      <c r="J218" s="1" t="s">
        <v>20</v>
      </c>
      <c r="K218" s="1" t="s">
        <v>18</v>
      </c>
    </row>
    <row r="219" spans="1:12" x14ac:dyDescent="0.25">
      <c r="C219" s="2" t="str">
        <f>C216</f>
        <v>Fe</v>
      </c>
      <c r="D219" s="2" t="str">
        <f>D216</f>
        <v>15</v>
      </c>
      <c r="F219" s="2">
        <f ca="1">IF(C220="","",IF(ISERROR(VLOOKUP(C219&amp;C220,INDIRECT(C213):INDIRECT(C214),2,FALSE)*(4*(D219/100)*(D220/100))),VLOOKUP(C220&amp;C219,INDIRECT(C213):INDIRECT(C214),2,FALSE)*(4*(D219/100)*(D220/100)),VLOOKUP(C219&amp;C220,INDIRECT(C213):INDIRECT(C214),2,FALSE)*(4*(D219/100)*(D220/100))))</f>
        <v>-0.09</v>
      </c>
      <c r="G219" s="2">
        <f ca="1">IF(C221="","",IF(ISERROR(VLOOKUP(C219&amp;C221,INDIRECT(C213):INDIRECT(C214),2,FALSE)*(4*(D219/100)*(D221/100))),VLOOKUP(C221&amp;C219,INDIRECT(C213):INDIRECT(C214),2,FALSE)*(4*(D219/100)*(D221/100)),VLOOKUP(C219&amp;C221,INDIRECT(C213):INDIRECT(C214),2,FALSE)*(4*(D219/100)*(D221/100))))</f>
        <v>-0.09</v>
      </c>
      <c r="H219" s="2">
        <f ca="1">IF(C222="","",IF(ISERROR(VLOOKUP(C219&amp;C222,INDIRECT(C213):INDIRECT(C214),2,FALSE)*(4*(D219/100)*(D222/100))),VLOOKUP(C222&amp;C219,INDIRECT(C213):INDIRECT(C214),2,FALSE)*(4*(D219/100)*(D222/100)),VLOOKUP(C219&amp;C222,INDIRECT(C213):INDIRECT(C214),2,FALSE)*(4*(D219/100)*(D222/100))))</f>
        <v>-0.18</v>
      </c>
      <c r="I219" s="2">
        <f ca="1">IF(C223="","",IF(ISERROR(VLOOKUP(C219&amp;C223,INDIRECT(C213):INDIRECT(C214),2,FALSE)*(4*(D219/100)*(D223/100))),VLOOKUP(C223&amp;C219,INDIRECT(C213):INDIRECT(C214),2,FALSE)*(4*(D219/100)*(D223/100)),VLOOKUP(C219&amp;C223,INDIRECT(C213):INDIRECT(C214),2,FALSE)*(4*(D219/100)*(D223/100))))</f>
        <v>-2.8380000000000001</v>
      </c>
      <c r="J219" s="2" t="str">
        <f ca="1">IF($C$1="","",IF(ISERROR(VLOOKUP(C219&amp;$C$1,INDIRECT(#REF!):INDIRECT(#REF!),2,FALSE)*(4*(D219/100)*($D$1/100))),VLOOKUP($C$1&amp;C219,INDIRECT(#REF!):INDIRECT(#REF!),2,FALSE)*(4*(D219/100)*($D$1/100)),VLOOKUP(C219&amp;$C$1,INDIRECT(#REF!):INDIRECT(#REF!),2,FALSE)*(4*(D219/100)*($D$1/100))))</f>
        <v/>
      </c>
      <c r="K219" s="2">
        <f ca="1">SUM(E219:J219)</f>
        <v>-3.198</v>
      </c>
    </row>
    <row r="220" spans="1:12" x14ac:dyDescent="0.25">
      <c r="C220" s="2" t="str">
        <f>E216</f>
        <v>Co</v>
      </c>
      <c r="D220" s="2" t="str">
        <f>F216</f>
        <v>15</v>
      </c>
      <c r="G220" s="2">
        <f ca="1">IF(C221="","",IF(ISERROR(VLOOKUP(C220&amp;C221,INDIRECT(C213):INDIRECT(C214),2,FALSE)*(4*(D220/100)*(D221/100))),VLOOKUP(C221&amp;C220,INDIRECT(C213):INDIRECT(C214),2,FALSE)*(4*(D220/100)*(D221/100)),VLOOKUP(C220&amp;C221,INDIRECT(C213):INDIRECT(C214),2,FALSE)*(4*(D220/100)*(D221/100))))</f>
        <v>-0.36</v>
      </c>
      <c r="H220" s="2">
        <f ca="1">IF(C222="","",IF(ISERROR(VLOOKUP(C220&amp;C222,INDIRECT(C213):INDIRECT(C214),2,FALSE)*(4*(D220/100)*(D222/100))),VLOOKUP(C222&amp;C220,INDIRECT(C213):INDIRECT(C214),2,FALSE)*(4*(D220/100)*(D222/100)),VLOOKUP(C220&amp;C222,INDIRECT(C213):INDIRECT(C214),2,FALSE)*(4*(D220/100)*(D222/100))))</f>
        <v>0</v>
      </c>
      <c r="I220" s="2">
        <f ca="1">IF(C223="","",IF(ISERROR(VLOOKUP(C220&amp;C223,INDIRECT(C213):INDIRECT(C214),2,FALSE)*(4*(D220/100)*(D223/100))),VLOOKUP(C223&amp;C220,INDIRECT(C213):INDIRECT(C214),2,FALSE)*(4*(D220/100)*(D223/100)),VLOOKUP(C220&amp;C223,INDIRECT(C213):INDIRECT(C214),2,FALSE)*(4*(D220/100)*(D223/100))))</f>
        <v>-4.9020000000000001</v>
      </c>
      <c r="J220" s="2" t="str">
        <f ca="1">IF($C$1="","",IF(ISERROR(VLOOKUP(C220&amp;$C$1,INDIRECT(#REF!):INDIRECT(#REF!),2,FALSE)*(4*(D220/100)*($D$1/100))),VLOOKUP($C$1&amp;C220,INDIRECT(#REF!):INDIRECT(#REF!),2,FALSE)*(4*(D220/100)*($D$1/100)),VLOOKUP(C220&amp;$C$1,INDIRECT(#REF!):INDIRECT(#REF!),2,FALSE)*(4*(D220/100)*($D$1/100))))</f>
        <v/>
      </c>
      <c r="K220" s="2">
        <f ca="1">SUM(E220:J220)</f>
        <v>-5.2620000000000005</v>
      </c>
    </row>
    <row r="221" spans="1:12" x14ac:dyDescent="0.25">
      <c r="C221" s="2" t="str">
        <f>G216</f>
        <v>Cr</v>
      </c>
      <c r="D221" s="2" t="str">
        <f>H216</f>
        <v>15</v>
      </c>
      <c r="H221" s="2">
        <f ca="1">IF(C222="","",LOOKUP(C221&amp;C222,INDIRECT(C213):INDIRECT(C214)))*(4*(D221/100)*(D222/100))</f>
        <v>-0.63</v>
      </c>
      <c r="I221" s="2">
        <f ca="1">IF(C223="","",LOOKUP(C221&amp;C223,INDIRECT(C213):INDIRECT(C214))*(4*(D221/100)*(D223/100)))</f>
        <v>-10.577999999999999</v>
      </c>
      <c r="J221" s="2" t="str">
        <f ca="1">IF($C$1="","",IF(ISERROR(VLOOKUP(C221&amp;$C$1,INDIRECT(#REF!):INDIRECT(#REF!),2,FALSE)*(4*(D221/100)*($D$1/100))),VLOOKUP($C$1&amp;C221,INDIRECT(#REF!):INDIRECT(#REF!),2,FALSE)*(4*(D221/100)*($D$1/100)),VLOOKUP(C221&amp;$C$1,INDIRECT(#REF!):INDIRECT(#REF!),2,FALSE)*(4*(D221/100)*($D$1/100))))</f>
        <v/>
      </c>
      <c r="K221" s="2">
        <f ca="1">SUM(E221:J221)</f>
        <v>-11.208</v>
      </c>
    </row>
    <row r="222" spans="1:12" x14ac:dyDescent="0.25">
      <c r="C222" s="2" t="str">
        <f>I216</f>
        <v>Ni</v>
      </c>
      <c r="D222" s="2" t="str">
        <f>J216</f>
        <v>15</v>
      </c>
      <c r="I222" s="2">
        <f ca="1">IF(C223="","",LOOKUP(C222&amp;C223,INDIRECT(C213):INDIRECT(C214))*(4*(D222/100)*(D223/100)))</f>
        <v>2.8380000000000001</v>
      </c>
      <c r="J222" s="2" t="str">
        <f ca="1">IF($C$1="","",IF(ISERROR(VLOOKUP(C222&amp;$C$1,INDIRECT(#REF!):INDIRECT(#REF!),2,FALSE)*(4*(D222/100)*($D$1/100))),VLOOKUP($C$1&amp;C222,INDIRECT(#REF!):INDIRECT(#REF!),2,FALSE)*(4*(D222/100)*($D$1/100)),VLOOKUP(C222&amp;$C$1,INDIRECT(#REF!):INDIRECT(#REF!),2,FALSE)*(4*(D222/100)*($D$1/100))))</f>
        <v/>
      </c>
      <c r="K222" s="2">
        <f ca="1">SUM(E222:J222)</f>
        <v>2.8380000000000001</v>
      </c>
    </row>
    <row r="223" spans="1:12" x14ac:dyDescent="0.25">
      <c r="C223" s="2" t="str">
        <f t="shared" ref="C223" si="28">K216</f>
        <v>Al</v>
      </c>
      <c r="D223" s="2" t="str">
        <f>IF(L216="","",L216)</f>
        <v>43</v>
      </c>
      <c r="J223" s="2" t="str">
        <f ca="1">IF($C$1="","",IF(ISERROR(VLOOKUP(C223&amp;$C$1,INDIRECT(#REF!):INDIRECT(#REF!),2,FALSE)*(4*(D223/100)*($D$1/100))),VLOOKUP($C$1&amp;C223,INDIRECT(#REF!):INDIRECT(#REF!),2,FALSE)*(4*(D223/100)*($D$1/100)),VLOOKUP(C223&amp;$C$1,INDIRECT(#REF!):INDIRECT(#REF!),2,FALSE)*(4*(D223/100)*($D$1/100))))</f>
        <v/>
      </c>
      <c r="K223" s="2">
        <f t="shared" ref="K223:K224" ca="1" si="29">SUM(E223:J223)</f>
        <v>0</v>
      </c>
    </row>
    <row r="224" spans="1:12" x14ac:dyDescent="0.25">
      <c r="C224" s="2">
        <f>M216</f>
        <v>0</v>
      </c>
      <c r="D224" s="2" t="str">
        <f>IF(N216="","",N216)</f>
        <v/>
      </c>
      <c r="K224" s="2">
        <f t="shared" si="29"/>
        <v>0</v>
      </c>
    </row>
    <row r="225" spans="4:11" x14ac:dyDescent="0.25">
      <c r="D225" s="2" t="str">
        <f>"Enthalphy of mixing for "&amp;C211&amp;" is"</f>
        <v>Enthalphy of mixing for Fe15Co15Cr15Ni15Al43 is</v>
      </c>
      <c r="K225" s="7">
        <f ca="1">(SUM(K219:K223))</f>
        <v>-16.829999999999998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opLeftCell="A34" zoomScale="85" zoomScaleNormal="85" workbookViewId="0">
      <selection activeCell="Y59" sqref="Y59"/>
    </sheetView>
  </sheetViews>
  <sheetFormatPr defaultRowHeight="15" x14ac:dyDescent="0.25"/>
  <sheetData>
    <row r="1" spans="1:6" x14ac:dyDescent="0.25">
      <c r="A1" t="s">
        <v>9</v>
      </c>
      <c r="B1" t="s">
        <v>9</v>
      </c>
      <c r="C1" t="s">
        <v>22</v>
      </c>
      <c r="D1" t="s">
        <v>119</v>
      </c>
      <c r="E1" t="s">
        <v>120</v>
      </c>
      <c r="F1" t="s">
        <v>25</v>
      </c>
    </row>
    <row r="2" spans="1:6" x14ac:dyDescent="0.25">
      <c r="A2">
        <v>0</v>
      </c>
      <c r="B2">
        <v>0</v>
      </c>
      <c r="C2">
        <v>0.25</v>
      </c>
      <c r="D2" t="s">
        <v>124</v>
      </c>
      <c r="E2" t="s">
        <v>124</v>
      </c>
      <c r="F2">
        <v>-3.75</v>
      </c>
    </row>
    <row r="3" spans="1:6" x14ac:dyDescent="0.25">
      <c r="A3">
        <v>0.25</v>
      </c>
      <c r="B3">
        <v>6.0000000000000005E-2</v>
      </c>
      <c r="C3">
        <v>0.24000000000000002</v>
      </c>
      <c r="D3" t="s">
        <v>125</v>
      </c>
      <c r="E3" t="s">
        <v>125</v>
      </c>
      <c r="F3">
        <v>-8.9855999999999998</v>
      </c>
    </row>
    <row r="4" spans="1:6" x14ac:dyDescent="0.25">
      <c r="A4">
        <v>0.5</v>
      </c>
      <c r="B4">
        <v>0.12</v>
      </c>
      <c r="C4">
        <v>0.22</v>
      </c>
      <c r="D4" t="s">
        <v>126</v>
      </c>
      <c r="E4" t="s">
        <v>126</v>
      </c>
      <c r="F4">
        <v>-13.041600000000001</v>
      </c>
    </row>
    <row r="5" spans="1:6" x14ac:dyDescent="0.25">
      <c r="A5">
        <v>0.75</v>
      </c>
      <c r="B5">
        <v>0.16</v>
      </c>
      <c r="C5">
        <v>0.21</v>
      </c>
      <c r="D5" t="s">
        <v>127</v>
      </c>
      <c r="E5" t="s">
        <v>127</v>
      </c>
      <c r="F5">
        <v>-15.548399999999997</v>
      </c>
    </row>
    <row r="6" spans="1:6" x14ac:dyDescent="0.25">
      <c r="A6">
        <v>1</v>
      </c>
      <c r="B6">
        <v>0.2</v>
      </c>
      <c r="C6">
        <v>0.2</v>
      </c>
      <c r="D6" t="s">
        <v>128</v>
      </c>
      <c r="E6" t="s">
        <v>128</v>
      </c>
      <c r="F6">
        <v>-17.760000000000002</v>
      </c>
    </row>
    <row r="7" spans="1:6" x14ac:dyDescent="0.25">
      <c r="A7">
        <v>1.25</v>
      </c>
      <c r="B7">
        <v>0.24000000000000002</v>
      </c>
      <c r="C7">
        <v>0.19</v>
      </c>
      <c r="D7" t="s">
        <v>129</v>
      </c>
      <c r="E7" t="s">
        <v>129</v>
      </c>
      <c r="F7">
        <v>-19.676400000000001</v>
      </c>
    </row>
    <row r="8" spans="1:6" x14ac:dyDescent="0.25">
      <c r="A8">
        <v>1.5</v>
      </c>
      <c r="B8">
        <v>0.28000000000000003</v>
      </c>
      <c r="C8">
        <v>0.18</v>
      </c>
      <c r="D8" t="s">
        <v>130</v>
      </c>
      <c r="E8" t="s">
        <v>130</v>
      </c>
      <c r="F8">
        <v>-21.297599999999996</v>
      </c>
    </row>
    <row r="9" spans="1:6" x14ac:dyDescent="0.25">
      <c r="A9">
        <v>1.75</v>
      </c>
      <c r="B9">
        <v>0.31</v>
      </c>
      <c r="C9">
        <v>0.18000000000000002</v>
      </c>
      <c r="D9" t="s">
        <v>131</v>
      </c>
      <c r="E9" t="s">
        <v>131</v>
      </c>
      <c r="F9">
        <v>-23.371199999999995</v>
      </c>
    </row>
    <row r="10" spans="1:6" x14ac:dyDescent="0.25">
      <c r="A10">
        <v>2</v>
      </c>
      <c r="B10">
        <v>0.34</v>
      </c>
      <c r="C10">
        <v>0.17</v>
      </c>
      <c r="D10" t="s">
        <v>132</v>
      </c>
      <c r="E10" t="s">
        <v>132</v>
      </c>
      <c r="F10">
        <v>-23.929200000000005</v>
      </c>
    </row>
    <row r="11" spans="1:6" x14ac:dyDescent="0.25">
      <c r="A11">
        <v>2.25</v>
      </c>
      <c r="B11">
        <v>0.36</v>
      </c>
      <c r="C11">
        <v>0.16</v>
      </c>
      <c r="D11" t="s">
        <v>133</v>
      </c>
      <c r="E11" t="s">
        <v>133</v>
      </c>
      <c r="F11">
        <v>-23.654400000000003</v>
      </c>
    </row>
    <row r="12" spans="1:6" x14ac:dyDescent="0.25">
      <c r="A12">
        <v>2.5</v>
      </c>
      <c r="B12">
        <v>0.39</v>
      </c>
      <c r="C12">
        <v>0.16</v>
      </c>
      <c r="D12" t="s">
        <v>134</v>
      </c>
      <c r="E12" t="s">
        <v>134</v>
      </c>
      <c r="F12">
        <v>-25.497599999999998</v>
      </c>
    </row>
    <row r="13" spans="1:6" x14ac:dyDescent="0.25">
      <c r="A13">
        <v>2.75</v>
      </c>
      <c r="B13">
        <v>0.41000000000000003</v>
      </c>
      <c r="C13">
        <v>0.15000000000000002</v>
      </c>
      <c r="D13" t="s">
        <v>135</v>
      </c>
      <c r="E13" t="s">
        <v>135</v>
      </c>
      <c r="F13">
        <v>-24.965999999999998</v>
      </c>
    </row>
    <row r="14" spans="1:6" x14ac:dyDescent="0.25">
      <c r="A14">
        <v>3</v>
      </c>
      <c r="B14">
        <v>0.43</v>
      </c>
      <c r="C14">
        <v>0.15000000000000002</v>
      </c>
      <c r="D14" t="s">
        <v>136</v>
      </c>
      <c r="E14" t="s">
        <v>136</v>
      </c>
      <c r="F14">
        <v>-26.117999999999999</v>
      </c>
    </row>
    <row r="16" spans="1:6" x14ac:dyDescent="0.25">
      <c r="A16" t="s">
        <v>27</v>
      </c>
      <c r="B16" t="s">
        <v>27</v>
      </c>
      <c r="C16" t="s">
        <v>22</v>
      </c>
      <c r="D16" t="s">
        <v>119</v>
      </c>
      <c r="E16" t="s">
        <v>120</v>
      </c>
      <c r="F16" t="s">
        <v>25</v>
      </c>
    </row>
    <row r="17" spans="1:6" x14ac:dyDescent="0.25">
      <c r="A17">
        <v>0</v>
      </c>
      <c r="B17">
        <v>0</v>
      </c>
      <c r="C17">
        <v>0.25</v>
      </c>
      <c r="D17" t="s">
        <v>137</v>
      </c>
      <c r="E17" t="s">
        <v>137</v>
      </c>
      <c r="F17">
        <v>-3.75</v>
      </c>
    </row>
    <row r="18" spans="1:6" x14ac:dyDescent="0.25">
      <c r="A18">
        <v>0.25</v>
      </c>
      <c r="B18">
        <v>6.0000000000000005E-2</v>
      </c>
      <c r="C18">
        <v>0.24000000000000002</v>
      </c>
      <c r="D18" t="s">
        <v>138</v>
      </c>
      <c r="E18" t="s">
        <v>138</v>
      </c>
      <c r="F18">
        <v>-6.5087999999999999</v>
      </c>
    </row>
    <row r="19" spans="1:6" x14ac:dyDescent="0.25">
      <c r="A19">
        <v>0.5</v>
      </c>
      <c r="B19">
        <v>0.12</v>
      </c>
      <c r="C19">
        <v>0.22</v>
      </c>
      <c r="D19" t="s">
        <v>139</v>
      </c>
      <c r="E19" t="s">
        <v>139</v>
      </c>
      <c r="F19">
        <v>-8.5007999999999999</v>
      </c>
    </row>
    <row r="20" spans="1:6" x14ac:dyDescent="0.25">
      <c r="A20">
        <v>0.75</v>
      </c>
      <c r="B20">
        <v>0.16</v>
      </c>
      <c r="C20">
        <v>0.21</v>
      </c>
      <c r="D20" t="s">
        <v>140</v>
      </c>
      <c r="E20" t="s">
        <v>140</v>
      </c>
      <c r="F20">
        <v>-9.7691999999999997</v>
      </c>
    </row>
    <row r="21" spans="1:6" x14ac:dyDescent="0.25">
      <c r="A21">
        <v>1</v>
      </c>
      <c r="B21">
        <v>0.2</v>
      </c>
      <c r="C21">
        <v>0.2</v>
      </c>
      <c r="D21" t="s">
        <v>141</v>
      </c>
      <c r="E21" t="s">
        <v>141</v>
      </c>
      <c r="F21">
        <v>-10.880000000000003</v>
      </c>
    </row>
    <row r="22" spans="1:6" x14ac:dyDescent="0.25">
      <c r="A22">
        <v>1.25</v>
      </c>
      <c r="B22">
        <v>0.24000000000000002</v>
      </c>
      <c r="C22">
        <v>0.19</v>
      </c>
      <c r="D22" t="s">
        <v>142</v>
      </c>
      <c r="E22" t="s">
        <v>142</v>
      </c>
      <c r="F22">
        <v>-11.833200000000001</v>
      </c>
    </row>
    <row r="23" spans="1:6" x14ac:dyDescent="0.25">
      <c r="A23">
        <v>1.5</v>
      </c>
      <c r="B23">
        <v>0.28000000000000003</v>
      </c>
      <c r="C23">
        <v>0.18</v>
      </c>
      <c r="D23" t="s">
        <v>143</v>
      </c>
      <c r="E23" t="s">
        <v>143</v>
      </c>
      <c r="F23">
        <v>-12.628799999999998</v>
      </c>
    </row>
    <row r="24" spans="1:6" x14ac:dyDescent="0.25">
      <c r="A24">
        <v>1.75</v>
      </c>
      <c r="B24">
        <v>0.31</v>
      </c>
      <c r="C24">
        <v>0.18000000000000002</v>
      </c>
      <c r="D24" t="s">
        <v>144</v>
      </c>
      <c r="E24" t="s">
        <v>144</v>
      </c>
      <c r="F24">
        <v>-13.773599999999998</v>
      </c>
    </row>
    <row r="25" spans="1:6" x14ac:dyDescent="0.25">
      <c r="A25">
        <v>2</v>
      </c>
      <c r="B25">
        <v>0.34</v>
      </c>
      <c r="C25">
        <v>0.17</v>
      </c>
      <c r="D25" t="s">
        <v>145</v>
      </c>
      <c r="E25" t="s">
        <v>145</v>
      </c>
      <c r="F25">
        <v>-13.987600000000004</v>
      </c>
    </row>
    <row r="26" spans="1:6" x14ac:dyDescent="0.25">
      <c r="A26">
        <v>2.25</v>
      </c>
      <c r="B26">
        <v>0.36</v>
      </c>
      <c r="C26">
        <v>0.16</v>
      </c>
      <c r="D26" t="s">
        <v>146</v>
      </c>
      <c r="E26" t="s">
        <v>146</v>
      </c>
      <c r="F26">
        <v>-13.747200000000001</v>
      </c>
    </row>
    <row r="27" spans="1:6" x14ac:dyDescent="0.25">
      <c r="A27">
        <v>2.5</v>
      </c>
      <c r="B27">
        <v>0.39</v>
      </c>
      <c r="C27">
        <v>0.16</v>
      </c>
      <c r="D27" t="s">
        <v>147</v>
      </c>
      <c r="E27" t="s">
        <v>147</v>
      </c>
      <c r="F27">
        <v>-14.764800000000001</v>
      </c>
    </row>
    <row r="28" spans="1:6" x14ac:dyDescent="0.25">
      <c r="A28">
        <v>2.75</v>
      </c>
      <c r="B28">
        <v>0.41000000000000003</v>
      </c>
      <c r="C28">
        <v>0.15000000000000002</v>
      </c>
      <c r="D28" t="s">
        <v>148</v>
      </c>
      <c r="E28" t="s">
        <v>148</v>
      </c>
      <c r="F28">
        <v>-14.387999999999998</v>
      </c>
    </row>
    <row r="29" spans="1:6" x14ac:dyDescent="0.25">
      <c r="A29">
        <v>3</v>
      </c>
      <c r="B29">
        <v>0.43</v>
      </c>
      <c r="C29">
        <v>0.15000000000000002</v>
      </c>
      <c r="D29" t="s">
        <v>149</v>
      </c>
      <c r="E29" t="s">
        <v>149</v>
      </c>
      <c r="F29">
        <v>-15.024000000000001</v>
      </c>
    </row>
    <row r="31" spans="1:6" x14ac:dyDescent="0.25">
      <c r="A31" t="s">
        <v>32</v>
      </c>
      <c r="B31" t="s">
        <v>32</v>
      </c>
      <c r="C31" t="s">
        <v>22</v>
      </c>
      <c r="D31" t="s">
        <v>119</v>
      </c>
      <c r="E31" t="s">
        <v>120</v>
      </c>
      <c r="F31" t="s">
        <v>25</v>
      </c>
    </row>
    <row r="32" spans="1:6" x14ac:dyDescent="0.25">
      <c r="A32">
        <v>0</v>
      </c>
      <c r="B32">
        <v>0</v>
      </c>
      <c r="C32">
        <v>0.25</v>
      </c>
      <c r="D32" t="s">
        <v>150</v>
      </c>
      <c r="E32" t="s">
        <v>150</v>
      </c>
      <c r="F32">
        <v>-3.75</v>
      </c>
    </row>
    <row r="33" spans="1:6" x14ac:dyDescent="0.25">
      <c r="A33">
        <v>0.25</v>
      </c>
      <c r="B33">
        <v>6.0000000000000005E-2</v>
      </c>
      <c r="C33">
        <v>0.24000000000000002</v>
      </c>
      <c r="D33" t="s">
        <v>151</v>
      </c>
      <c r="E33" t="s">
        <v>151</v>
      </c>
      <c r="F33">
        <v>-1.44</v>
      </c>
    </row>
    <row r="34" spans="1:6" x14ac:dyDescent="0.25">
      <c r="A34">
        <v>0.5</v>
      </c>
      <c r="B34">
        <v>0.12</v>
      </c>
      <c r="C34">
        <v>0.22</v>
      </c>
      <c r="D34" t="s">
        <v>152</v>
      </c>
      <c r="E34" t="s">
        <v>152</v>
      </c>
      <c r="F34">
        <v>0.79199999999999993</v>
      </c>
    </row>
    <row r="35" spans="1:6" x14ac:dyDescent="0.25">
      <c r="A35">
        <v>0.75</v>
      </c>
      <c r="B35">
        <v>0.16</v>
      </c>
      <c r="C35">
        <v>0.21</v>
      </c>
      <c r="D35" t="s">
        <v>153</v>
      </c>
      <c r="E35" t="s">
        <v>153</v>
      </c>
      <c r="F35">
        <v>2.0579999999999998</v>
      </c>
    </row>
    <row r="36" spans="1:6" x14ac:dyDescent="0.25">
      <c r="A36">
        <v>1</v>
      </c>
      <c r="B36">
        <v>0.2</v>
      </c>
      <c r="C36">
        <v>0.2</v>
      </c>
      <c r="D36" t="s">
        <v>154</v>
      </c>
      <c r="E36" t="s">
        <v>154</v>
      </c>
      <c r="F36">
        <v>3.2000000000000006</v>
      </c>
    </row>
    <row r="37" spans="1:6" x14ac:dyDescent="0.25">
      <c r="A37">
        <v>1.25</v>
      </c>
      <c r="B37">
        <v>0.24000000000000002</v>
      </c>
      <c r="C37">
        <v>0.19</v>
      </c>
      <c r="D37" t="s">
        <v>155</v>
      </c>
      <c r="E37" t="s">
        <v>155</v>
      </c>
      <c r="F37">
        <v>4.218</v>
      </c>
    </row>
    <row r="38" spans="1:6" x14ac:dyDescent="0.25">
      <c r="A38">
        <v>1.5</v>
      </c>
      <c r="B38">
        <v>0.28000000000000003</v>
      </c>
      <c r="C38">
        <v>0.18</v>
      </c>
      <c r="D38" t="s">
        <v>156</v>
      </c>
      <c r="E38" t="s">
        <v>156</v>
      </c>
      <c r="F38">
        <v>5.1120000000000001</v>
      </c>
    </row>
    <row r="39" spans="1:6" x14ac:dyDescent="0.25">
      <c r="A39">
        <v>1.75</v>
      </c>
      <c r="B39">
        <v>0.31</v>
      </c>
      <c r="C39">
        <v>0.18000000000000002</v>
      </c>
      <c r="D39" t="s">
        <v>157</v>
      </c>
      <c r="E39" t="s">
        <v>157</v>
      </c>
      <c r="F39">
        <v>5.8679999999999994</v>
      </c>
    </row>
    <row r="40" spans="1:6" x14ac:dyDescent="0.25">
      <c r="A40">
        <v>2</v>
      </c>
      <c r="B40">
        <v>0.34</v>
      </c>
      <c r="C40">
        <v>0.17</v>
      </c>
      <c r="D40" t="s">
        <v>158</v>
      </c>
      <c r="E40" t="s">
        <v>158</v>
      </c>
      <c r="F40">
        <v>6.3580000000000014</v>
      </c>
    </row>
    <row r="41" spans="1:6" x14ac:dyDescent="0.25">
      <c r="A41">
        <v>2.25</v>
      </c>
      <c r="B41">
        <v>0.36</v>
      </c>
      <c r="C41">
        <v>0.16</v>
      </c>
      <c r="D41" t="s">
        <v>159</v>
      </c>
      <c r="E41" t="s">
        <v>159</v>
      </c>
      <c r="F41">
        <v>6.5279999999999996</v>
      </c>
    </row>
    <row r="42" spans="1:6" x14ac:dyDescent="0.25">
      <c r="A42">
        <v>2.5</v>
      </c>
      <c r="B42">
        <v>0.39</v>
      </c>
      <c r="C42">
        <v>0.16</v>
      </c>
      <c r="D42" t="s">
        <v>160</v>
      </c>
      <c r="E42" t="s">
        <v>160</v>
      </c>
      <c r="F42">
        <v>7.2</v>
      </c>
    </row>
    <row r="43" spans="1:6" x14ac:dyDescent="0.25">
      <c r="A43">
        <v>2.75</v>
      </c>
      <c r="B43">
        <v>0.41000000000000003</v>
      </c>
      <c r="C43">
        <v>0.15000000000000002</v>
      </c>
      <c r="D43" t="s">
        <v>161</v>
      </c>
      <c r="E43" t="s">
        <v>161</v>
      </c>
      <c r="F43">
        <v>7.2599999999999989</v>
      </c>
    </row>
    <row r="44" spans="1:6" x14ac:dyDescent="0.25">
      <c r="A44">
        <v>3</v>
      </c>
      <c r="B44">
        <v>0.43</v>
      </c>
      <c r="C44">
        <v>0.15000000000000002</v>
      </c>
      <c r="D44" t="s">
        <v>162</v>
      </c>
      <c r="E44" t="s">
        <v>162</v>
      </c>
      <c r="F44">
        <v>7.6800000000000006</v>
      </c>
    </row>
    <row r="46" spans="1:6" x14ac:dyDescent="0.25">
      <c r="A46" t="s">
        <v>52</v>
      </c>
      <c r="B46" t="s">
        <v>52</v>
      </c>
      <c r="C46" t="s">
        <v>22</v>
      </c>
      <c r="D46" t="s">
        <v>119</v>
      </c>
      <c r="E46" t="s">
        <v>120</v>
      </c>
      <c r="F46" t="s">
        <v>25</v>
      </c>
    </row>
    <row r="47" spans="1:6" x14ac:dyDescent="0.25">
      <c r="A47">
        <v>0</v>
      </c>
      <c r="B47">
        <v>0</v>
      </c>
      <c r="C47">
        <v>0.25</v>
      </c>
      <c r="D47" t="s">
        <v>163</v>
      </c>
      <c r="E47" t="s">
        <v>163</v>
      </c>
      <c r="F47">
        <v>-3.75</v>
      </c>
    </row>
    <row r="48" spans="1:6" x14ac:dyDescent="0.25">
      <c r="A48">
        <v>0.25</v>
      </c>
      <c r="B48">
        <v>6.0000000000000005E-2</v>
      </c>
      <c r="C48">
        <v>0.24000000000000002</v>
      </c>
      <c r="D48" t="s">
        <v>164</v>
      </c>
      <c r="E48" t="s">
        <v>164</v>
      </c>
      <c r="F48">
        <v>-4.6079999999999997</v>
      </c>
    </row>
    <row r="49" spans="1:6" x14ac:dyDescent="0.25">
      <c r="A49">
        <v>0.5</v>
      </c>
      <c r="B49">
        <v>0.12</v>
      </c>
      <c r="C49">
        <v>0.22</v>
      </c>
      <c r="D49" t="s">
        <v>165</v>
      </c>
      <c r="E49" t="s">
        <v>165</v>
      </c>
      <c r="F49">
        <v>-5.016</v>
      </c>
    </row>
    <row r="50" spans="1:6" x14ac:dyDescent="0.25">
      <c r="A50">
        <v>0.75</v>
      </c>
      <c r="B50">
        <v>0.16</v>
      </c>
      <c r="C50">
        <v>0.21</v>
      </c>
      <c r="D50" t="s">
        <v>166</v>
      </c>
      <c r="E50" t="s">
        <v>166</v>
      </c>
      <c r="F50">
        <v>-5.3339999999999996</v>
      </c>
    </row>
    <row r="51" spans="1:6" x14ac:dyDescent="0.25">
      <c r="A51">
        <v>1</v>
      </c>
      <c r="B51">
        <v>0.2</v>
      </c>
      <c r="C51">
        <v>0.2</v>
      </c>
      <c r="D51" t="s">
        <v>167</v>
      </c>
      <c r="E51" t="s">
        <v>167</v>
      </c>
      <c r="F51">
        <v>-5.6000000000000014</v>
      </c>
    </row>
    <row r="52" spans="1:6" x14ac:dyDescent="0.25">
      <c r="A52">
        <v>1.25</v>
      </c>
      <c r="B52">
        <v>0.24000000000000002</v>
      </c>
      <c r="C52">
        <v>0.19</v>
      </c>
      <c r="D52" t="s">
        <v>168</v>
      </c>
      <c r="E52" t="s">
        <v>168</v>
      </c>
      <c r="F52">
        <v>-5.8140000000000001</v>
      </c>
    </row>
    <row r="53" spans="1:6" x14ac:dyDescent="0.25">
      <c r="A53">
        <v>1.5</v>
      </c>
      <c r="B53">
        <v>0.28000000000000003</v>
      </c>
      <c r="C53">
        <v>0.18</v>
      </c>
      <c r="D53" t="s">
        <v>169</v>
      </c>
      <c r="E53" t="s">
        <v>169</v>
      </c>
      <c r="F53">
        <v>-5.976</v>
      </c>
    </row>
    <row r="54" spans="1:6" x14ac:dyDescent="0.25">
      <c r="A54">
        <v>1.75</v>
      </c>
      <c r="B54">
        <v>0.31</v>
      </c>
      <c r="C54">
        <v>0.18000000000000002</v>
      </c>
      <c r="D54" t="s">
        <v>170</v>
      </c>
      <c r="E54" t="s">
        <v>170</v>
      </c>
      <c r="F54">
        <v>-6.4080000000000004</v>
      </c>
    </row>
    <row r="55" spans="1:6" x14ac:dyDescent="0.25">
      <c r="A55">
        <v>2</v>
      </c>
      <c r="B55">
        <v>0.34</v>
      </c>
      <c r="C55">
        <v>0.17</v>
      </c>
      <c r="D55" t="s">
        <v>171</v>
      </c>
      <c r="E55" t="s">
        <v>171</v>
      </c>
      <c r="F55">
        <v>-6.3580000000000005</v>
      </c>
    </row>
    <row r="56" spans="1:6" x14ac:dyDescent="0.25">
      <c r="A56">
        <v>2.25</v>
      </c>
      <c r="B56">
        <v>0.36</v>
      </c>
      <c r="C56">
        <v>0.16</v>
      </c>
      <c r="D56" t="s">
        <v>172</v>
      </c>
      <c r="E56" t="s">
        <v>172</v>
      </c>
      <c r="F56">
        <v>-6.1440000000000001</v>
      </c>
    </row>
    <row r="57" spans="1:6" x14ac:dyDescent="0.25">
      <c r="A57">
        <v>2.5</v>
      </c>
      <c r="B57">
        <v>0.39</v>
      </c>
      <c r="C57">
        <v>0.16</v>
      </c>
      <c r="D57" t="s">
        <v>173</v>
      </c>
      <c r="E57" t="s">
        <v>173</v>
      </c>
      <c r="F57">
        <v>-6.5280000000000005</v>
      </c>
    </row>
    <row r="58" spans="1:6" x14ac:dyDescent="0.25">
      <c r="A58">
        <v>2.75</v>
      </c>
      <c r="B58">
        <v>0.41000000000000003</v>
      </c>
      <c r="C58">
        <v>0.15000000000000002</v>
      </c>
      <c r="D58" t="s">
        <v>174</v>
      </c>
      <c r="E58" t="s">
        <v>174</v>
      </c>
      <c r="F58">
        <v>-6.27</v>
      </c>
    </row>
    <row r="59" spans="1:6" x14ac:dyDescent="0.25">
      <c r="A59">
        <v>3</v>
      </c>
      <c r="B59">
        <v>0.43</v>
      </c>
      <c r="C59">
        <v>0.15000000000000002</v>
      </c>
      <c r="D59" t="s">
        <v>175</v>
      </c>
      <c r="E59" t="s">
        <v>175</v>
      </c>
      <c r="F59">
        <v>-6.51</v>
      </c>
    </row>
    <row r="61" spans="1:6" x14ac:dyDescent="0.25">
      <c r="A61" t="s">
        <v>35</v>
      </c>
      <c r="B61" t="s">
        <v>35</v>
      </c>
      <c r="C61" t="s">
        <v>22</v>
      </c>
      <c r="D61" t="s">
        <v>119</v>
      </c>
      <c r="E61" t="s">
        <v>120</v>
      </c>
      <c r="F61" t="s">
        <v>25</v>
      </c>
    </row>
    <row r="62" spans="1:6" x14ac:dyDescent="0.25">
      <c r="A62">
        <v>0</v>
      </c>
      <c r="B62">
        <v>0</v>
      </c>
      <c r="C62">
        <v>0.25</v>
      </c>
      <c r="D62" t="s">
        <v>176</v>
      </c>
      <c r="E62" t="s">
        <v>176</v>
      </c>
      <c r="F62">
        <v>-3.75</v>
      </c>
    </row>
    <row r="63" spans="1:6" x14ac:dyDescent="0.25">
      <c r="A63">
        <v>0.25</v>
      </c>
      <c r="B63">
        <v>6.0000000000000005E-2</v>
      </c>
      <c r="C63">
        <v>0.24000000000000002</v>
      </c>
      <c r="D63" t="s">
        <v>177</v>
      </c>
      <c r="E63" t="s">
        <v>177</v>
      </c>
      <c r="F63">
        <v>-4.0895999999999999</v>
      </c>
    </row>
    <row r="64" spans="1:6" x14ac:dyDescent="0.25">
      <c r="A64">
        <v>0.5</v>
      </c>
      <c r="B64">
        <v>0.12</v>
      </c>
      <c r="C64">
        <v>0.22</v>
      </c>
      <c r="D64" t="s">
        <v>178</v>
      </c>
      <c r="E64" t="s">
        <v>178</v>
      </c>
      <c r="F64">
        <v>-4.0655999999999999</v>
      </c>
    </row>
    <row r="65" spans="1:16" x14ac:dyDescent="0.25">
      <c r="A65">
        <v>0.75</v>
      </c>
      <c r="B65">
        <v>0.16</v>
      </c>
      <c r="C65">
        <v>0.21</v>
      </c>
      <c r="D65" t="s">
        <v>179</v>
      </c>
      <c r="E65" t="s">
        <v>179</v>
      </c>
      <c r="F65">
        <v>-4.1243999999999996</v>
      </c>
    </row>
    <row r="66" spans="1:16" x14ac:dyDescent="0.25">
      <c r="A66">
        <v>1</v>
      </c>
      <c r="B66">
        <v>0.2</v>
      </c>
      <c r="C66">
        <v>0.2</v>
      </c>
      <c r="D66" t="s">
        <v>180</v>
      </c>
      <c r="E66" t="s">
        <v>180</v>
      </c>
      <c r="F66">
        <v>-4.160000000000001</v>
      </c>
    </row>
    <row r="67" spans="1:16" x14ac:dyDescent="0.25">
      <c r="A67">
        <v>1.25</v>
      </c>
      <c r="B67">
        <v>0.24000000000000002</v>
      </c>
      <c r="C67">
        <v>0.19</v>
      </c>
      <c r="D67" t="s">
        <v>181</v>
      </c>
      <c r="E67" t="s">
        <v>181</v>
      </c>
      <c r="F67">
        <v>-4.1723999999999997</v>
      </c>
    </row>
    <row r="68" spans="1:16" x14ac:dyDescent="0.25">
      <c r="A68">
        <v>1.5</v>
      </c>
      <c r="B68">
        <v>0.28000000000000003</v>
      </c>
      <c r="C68">
        <v>0.18</v>
      </c>
      <c r="D68" t="s">
        <v>182</v>
      </c>
      <c r="E68" t="s">
        <v>182</v>
      </c>
      <c r="F68">
        <v>-4.1616</v>
      </c>
    </row>
    <row r="69" spans="1:16" x14ac:dyDescent="0.25">
      <c r="A69">
        <v>1.75</v>
      </c>
      <c r="B69">
        <v>0.31</v>
      </c>
      <c r="C69">
        <v>0.18000000000000002</v>
      </c>
      <c r="D69" t="s">
        <v>183</v>
      </c>
      <c r="E69" t="s">
        <v>183</v>
      </c>
      <c r="F69">
        <v>-4.3991999999999996</v>
      </c>
    </row>
    <row r="70" spans="1:16" x14ac:dyDescent="0.25">
      <c r="A70">
        <v>2</v>
      </c>
      <c r="B70">
        <v>0.34</v>
      </c>
      <c r="C70">
        <v>0.17</v>
      </c>
      <c r="D70" t="s">
        <v>184</v>
      </c>
      <c r="E70" t="s">
        <v>184</v>
      </c>
      <c r="F70">
        <v>-4.2772000000000006</v>
      </c>
    </row>
    <row r="71" spans="1:16" x14ac:dyDescent="0.25">
      <c r="A71">
        <v>2.25</v>
      </c>
      <c r="B71">
        <v>0.36</v>
      </c>
      <c r="C71">
        <v>0.16</v>
      </c>
      <c r="D71" t="s">
        <v>185</v>
      </c>
      <c r="E71" t="s">
        <v>185</v>
      </c>
      <c r="F71">
        <v>-4.0703999999999994</v>
      </c>
    </row>
    <row r="72" spans="1:16" x14ac:dyDescent="0.25">
      <c r="A72">
        <v>2.5</v>
      </c>
      <c r="B72">
        <v>0.39</v>
      </c>
      <c r="C72">
        <v>0.16</v>
      </c>
      <c r="D72" t="s">
        <v>186</v>
      </c>
      <c r="E72" t="s">
        <v>186</v>
      </c>
      <c r="F72">
        <v>-4.2816000000000001</v>
      </c>
    </row>
    <row r="73" spans="1:16" x14ac:dyDescent="0.25">
      <c r="A73">
        <v>2.75</v>
      </c>
      <c r="B73">
        <v>0.41000000000000003</v>
      </c>
      <c r="C73">
        <v>0.15000000000000002</v>
      </c>
      <c r="D73" t="s">
        <v>187</v>
      </c>
      <c r="E73" t="s">
        <v>187</v>
      </c>
      <c r="F73">
        <v>-4.0559999999999992</v>
      </c>
    </row>
    <row r="74" spans="1:16" x14ac:dyDescent="0.25">
      <c r="A74">
        <v>3</v>
      </c>
      <c r="B74">
        <v>0.43</v>
      </c>
      <c r="C74">
        <v>0.15000000000000002</v>
      </c>
      <c r="D74" t="s">
        <v>188</v>
      </c>
      <c r="E74" t="s">
        <v>188</v>
      </c>
      <c r="F74">
        <v>-4.1879999999999997</v>
      </c>
    </row>
    <row r="77" spans="1:16" x14ac:dyDescent="0.25">
      <c r="A77" s="1" t="s">
        <v>9</v>
      </c>
      <c r="B77" s="1" t="s">
        <v>27</v>
      </c>
      <c r="C77" s="1" t="s">
        <v>28</v>
      </c>
      <c r="D77" s="23" t="s">
        <v>22</v>
      </c>
      <c r="E77" s="23" t="s">
        <v>9</v>
      </c>
      <c r="F77" s="1" t="s">
        <v>27</v>
      </c>
      <c r="G77" s="1" t="s">
        <v>23</v>
      </c>
      <c r="H77" s="1"/>
      <c r="I77" s="1" t="s">
        <v>25</v>
      </c>
      <c r="J77" s="2"/>
      <c r="K77" s="2"/>
      <c r="L77" s="2"/>
      <c r="M77" s="2"/>
      <c r="N77" s="2"/>
      <c r="O77" s="2"/>
      <c r="P77" s="2"/>
    </row>
    <row r="78" spans="1:16" x14ac:dyDescent="0.25">
      <c r="A78" s="2">
        <v>0</v>
      </c>
      <c r="B78" s="2">
        <v>0</v>
      </c>
      <c r="C78" s="2">
        <v>0</v>
      </c>
      <c r="D78" s="2">
        <v>0.25</v>
      </c>
      <c r="E78" s="2">
        <v>0</v>
      </c>
      <c r="F78" s="2">
        <v>0</v>
      </c>
      <c r="G78" s="2"/>
      <c r="H78" s="2"/>
      <c r="I78" s="2">
        <v>-3.75</v>
      </c>
      <c r="J78" s="2"/>
      <c r="K78" s="2"/>
      <c r="L78" s="2"/>
      <c r="M78" s="2"/>
      <c r="N78" s="2"/>
      <c r="O78" s="2"/>
      <c r="P78" s="2"/>
    </row>
    <row r="79" spans="1:16" x14ac:dyDescent="0.25">
      <c r="A79" s="2">
        <v>0.34</v>
      </c>
      <c r="B79" s="22">
        <v>0.17</v>
      </c>
      <c r="C79" s="2">
        <f>A79+B79</f>
        <v>0.51</v>
      </c>
      <c r="D79" s="7">
        <v>0.23</v>
      </c>
      <c r="E79" s="7">
        <v>0.08</v>
      </c>
      <c r="F79" s="2">
        <v>0.04</v>
      </c>
      <c r="G79" s="3" t="str">
        <f>"Fe"&amp;D79*100&amp;"Co"&amp;D79*100&amp;"Cr"&amp;D79*100&amp;"Ni"&amp;D79*100&amp;$F$57&amp;0&amp;E79*100&amp;$G$57&amp;0&amp;F79*100</f>
        <v>Fe23Co23Cr23Ni23-6.5280804</v>
      </c>
      <c r="H79" s="2"/>
      <c r="I79" s="2">
        <v>-11.32</v>
      </c>
      <c r="J79" s="2"/>
      <c r="K79" s="2"/>
      <c r="L79" s="2"/>
      <c r="M79" s="2"/>
      <c r="N79" s="2"/>
      <c r="O79" s="2"/>
      <c r="P79" s="2"/>
    </row>
    <row r="80" spans="1:16" x14ac:dyDescent="0.25">
      <c r="A80" s="2">
        <v>0.67</v>
      </c>
      <c r="B80" s="22">
        <v>0.34</v>
      </c>
      <c r="C80" s="2">
        <f t="shared" ref="C80:C84" si="0">A80+B80</f>
        <v>1.01</v>
      </c>
      <c r="D80" s="7">
        <v>0.2</v>
      </c>
      <c r="E80" s="7">
        <v>0.14000000000000001</v>
      </c>
      <c r="F80" s="2">
        <v>6.9999999999999993E-2</v>
      </c>
      <c r="G80" s="3" t="str">
        <f>"Fe"&amp;D80*100&amp;"Co"&amp;D80*100&amp;"Cr"&amp;D80*100&amp;"Ni"&amp;D80*100&amp;$F$57&amp;E80*100&amp;$G$57&amp;0&amp;F80*100</f>
        <v>Fe20Co20Cr20Ni20-6.5281407</v>
      </c>
      <c r="H80" s="2"/>
      <c r="I80" s="2">
        <v>-15.39</v>
      </c>
      <c r="J80" s="2"/>
      <c r="K80" s="2"/>
      <c r="L80" s="2"/>
      <c r="M80" s="2"/>
      <c r="N80" s="2"/>
      <c r="O80" s="2"/>
      <c r="P80" s="2"/>
    </row>
    <row r="81" spans="1:16" x14ac:dyDescent="0.25">
      <c r="A81" s="2">
        <v>1</v>
      </c>
      <c r="B81" s="22">
        <v>0.5</v>
      </c>
      <c r="C81" s="2">
        <f t="shared" si="0"/>
        <v>1.5</v>
      </c>
      <c r="D81" s="7">
        <v>0.19</v>
      </c>
      <c r="E81" s="7">
        <v>0.19</v>
      </c>
      <c r="F81" s="2">
        <v>9.9999999999999992E-2</v>
      </c>
      <c r="G81" s="3" t="str">
        <f>"Fe"&amp;D81*100&amp;"Co"&amp;D81*100&amp;"Cr"&amp;D81*100&amp;"Ni"&amp;D81*100&amp;$F$57&amp;E81*100&amp;$G$57&amp;F81*100</f>
        <v>Fe19Co19Cr19Ni19-6.5281910</v>
      </c>
      <c r="H81" s="2"/>
      <c r="I81" s="2">
        <v>-19.88</v>
      </c>
      <c r="J81" s="2"/>
      <c r="K81" s="2"/>
      <c r="L81" s="2"/>
      <c r="M81" s="2"/>
      <c r="N81" s="2"/>
      <c r="O81" s="2"/>
      <c r="P81" s="2"/>
    </row>
    <row r="82" spans="1:16" x14ac:dyDescent="0.25">
      <c r="A82" s="2">
        <v>1.34</v>
      </c>
      <c r="B82" s="22">
        <v>0.67</v>
      </c>
      <c r="C82" s="2">
        <f t="shared" si="0"/>
        <v>2.0100000000000002</v>
      </c>
      <c r="D82" s="7">
        <v>0.17</v>
      </c>
      <c r="E82" s="7">
        <v>0.23</v>
      </c>
      <c r="F82" s="2">
        <v>0.12</v>
      </c>
      <c r="G82" s="3" t="str">
        <f>"Fe"&amp;D82*100&amp;"Co"&amp;D82*100&amp;"Cr"&amp;D82*100&amp;"Ni"&amp;D82*100&amp;$F$57&amp;E82*100&amp;$G$57&amp;F82*100</f>
        <v>Fe17Co17Cr17Ni17-6.5282312</v>
      </c>
      <c r="H82" s="2"/>
      <c r="I82" s="2">
        <v>-21.73</v>
      </c>
      <c r="J82" s="2"/>
      <c r="K82" s="2"/>
      <c r="L82" s="2"/>
      <c r="M82" s="2"/>
      <c r="N82" s="2"/>
      <c r="O82" s="2"/>
      <c r="P82" s="2"/>
    </row>
    <row r="83" spans="1:16" x14ac:dyDescent="0.25">
      <c r="A83" s="2">
        <v>1.67</v>
      </c>
      <c r="B83" s="22">
        <v>0.84</v>
      </c>
      <c r="C83" s="2">
        <f t="shared" si="0"/>
        <v>2.5099999999999998</v>
      </c>
      <c r="D83" s="7">
        <v>0.16</v>
      </c>
      <c r="E83" s="7">
        <v>0.26</v>
      </c>
      <c r="F83" s="2">
        <v>0.13</v>
      </c>
      <c r="G83" s="3" t="str">
        <f>"Fe"&amp;D83*100&amp;"Co"&amp;D83*100&amp;"Cr"&amp;D83*100&amp;"Ni"&amp;D83*100&amp;$F$57&amp;E83*100&amp;$G$57&amp;F83*100</f>
        <v>Fe16Co16Cr16Ni16-6.5282613</v>
      </c>
      <c r="H83" s="2"/>
      <c r="I83" s="2">
        <v>-23.15</v>
      </c>
      <c r="J83" s="2"/>
      <c r="K83" s="2"/>
      <c r="L83" s="2"/>
      <c r="M83" s="2"/>
      <c r="N83" s="2"/>
      <c r="O83" s="2"/>
      <c r="P83" s="2"/>
    </row>
    <row r="84" spans="1:16" x14ac:dyDescent="0.25">
      <c r="A84" s="2">
        <v>2</v>
      </c>
      <c r="B84" s="22">
        <v>1</v>
      </c>
      <c r="C84" s="2">
        <f t="shared" si="0"/>
        <v>3</v>
      </c>
      <c r="D84" s="7">
        <v>0.15000000000000002</v>
      </c>
      <c r="E84" s="7">
        <v>0.29000000000000004</v>
      </c>
      <c r="F84" s="2">
        <v>0.15000000000000002</v>
      </c>
      <c r="G84" s="3" t="str">
        <f>"Fe"&amp;D84*100&amp;"Co"&amp;D84*100&amp;"Cr"&amp;D84*100&amp;"Ni"&amp;D84*100&amp;$F$57&amp;E84*100&amp;$G$57&amp;F84*100</f>
        <v>Fe15Co15Cr15Ni15-6.5282915</v>
      </c>
      <c r="H84" s="2"/>
      <c r="I84" s="2">
        <v>-25.09</v>
      </c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2"/>
      <c r="C85" s="2"/>
      <c r="D85" s="7"/>
      <c r="E85" s="7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1"/>
      <c r="C86" s="7"/>
      <c r="D86" s="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Miedema</vt:lpstr>
      <vt:lpstr>Database</vt:lpstr>
      <vt:lpstr>Inoue data</vt:lpstr>
      <vt:lpstr>Inoue data (2)</vt:lpstr>
      <vt:lpstr>ΔH Evolution 1.0</vt:lpstr>
      <vt:lpstr>ΔH Evolution 2.0</vt:lpstr>
      <vt:lpstr>ΔH Evolution 3.0</vt:lpstr>
      <vt:lpstr>Temp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&amp; Emma</dc:creator>
  <cp:keywords/>
  <dc:description/>
  <cp:lastModifiedBy>fmm007</cp:lastModifiedBy>
  <cp:revision/>
  <dcterms:created xsi:type="dcterms:W3CDTF">2009-10-13T20:00:27Z</dcterms:created>
  <dcterms:modified xsi:type="dcterms:W3CDTF">2019-10-01T10:19:13Z</dcterms:modified>
  <cp:category/>
  <cp:contentStatus/>
</cp:coreProperties>
</file>