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For RichDell 12022023\On C Drive\Richa\Goodwill_DA\Carolina_Softech\"/>
    </mc:Choice>
  </mc:AlternateContent>
  <xr:revisionPtr revIDLastSave="0" documentId="13_ncr:1_{518A47DF-A1A7-49A6-A63E-376E2C63CA3B}" xr6:coauthVersionLast="47" xr6:coauthVersionMax="47" xr10:uidLastSave="{00000000-0000-0000-0000-000000000000}"/>
  <bookViews>
    <workbookView xWindow="-108" yWindow="-108" windowWidth="23256" windowHeight="12456" tabRatio="741" activeTab="1" xr2:uid="{9EA39EEC-9954-4DD6-98D6-0B0F43B745EA}"/>
  </bookViews>
  <sheets>
    <sheet name="Working data" sheetId="17" r:id="rId1"/>
    <sheet name="Master Data" sheetId="2" r:id="rId2"/>
    <sheet name="1" sheetId="1" r:id="rId3"/>
    <sheet name="2.a" sheetId="3" r:id="rId4"/>
    <sheet name="2.b" sheetId="12" r:id="rId5"/>
    <sheet name="2.c" sheetId="13" r:id="rId6"/>
    <sheet name="2.d" sheetId="14" r:id="rId7"/>
    <sheet name="2.e" sheetId="15" r:id="rId8"/>
    <sheet name="3" sheetId="4" r:id="rId9"/>
    <sheet name="4" sheetId="5" r:id="rId10"/>
    <sheet name="5" sheetId="6" r:id="rId11"/>
    <sheet name="6" sheetId="7" r:id="rId12"/>
    <sheet name="7" sheetId="8" r:id="rId13"/>
    <sheet name="8" sheetId="9" r:id="rId14"/>
    <sheet name="9" sheetId="10" r:id="rId15"/>
    <sheet name="10" sheetId="11" r:id="rId16"/>
  </sheets>
  <definedNames>
    <definedName name="_xlnm._FilterDatabase" localSheetId="1" hidden="1">'Master Data'!$C$3:$G$3</definedName>
    <definedName name="_xlnm._FilterDatabase" localSheetId="0" hidden="1">'Working data'!$C$3:$G$3</definedName>
    <definedName name="_xlchart.v1.0" hidden="1">'6'!$D$4:$D$303</definedName>
    <definedName name="_xlchart.v1.1" hidden="1">'6'!$E$3</definedName>
    <definedName name="_xlchart.v1.2" hidden="1">'6'!$E$4:$E$303</definedName>
    <definedName name="_xlchart.v1.3" hidden="1">'6'!$E$3</definedName>
    <definedName name="_xlchart.v1.4" hidden="1">'6'!$E$4:$E$303</definedName>
    <definedName name="_xlcn.WorksheetConnection_DAExcelWork_Spring2024.xlsxSales_table" hidden="1">Sales_table[]</definedName>
    <definedName name="Slicer_Geography">#N/A</definedName>
    <definedName name="Slicer_Geography1">#N/A</definedName>
    <definedName name="Slicer_Product">#N/A</definedName>
    <definedName name="Slicer_Product1">#N/A</definedName>
    <definedName name="Slicer_Sales_Person">#N/A</definedName>
  </definedNames>
  <calcPr calcId="191029"/>
  <pivotCaches>
    <pivotCache cacheId="0" r:id="rId17"/>
    <pivotCache cacheId="1" r:id="rId18"/>
    <pivotCache cacheId="2" r:id="rId19"/>
    <pivotCache cacheId="3" r:id="rId20"/>
  </pivotCaches>
  <extLst>
    <ext xmlns:x14="http://schemas.microsoft.com/office/spreadsheetml/2009/9/main" uri="{876F7934-8845-4945-9796-88D515C7AA90}">
      <x14:pivotCaches>
        <pivotCache cacheId="4" r:id="rId21"/>
      </x14:pivotCaches>
    </ext>
    <ext xmlns:x14="http://schemas.microsoft.com/office/spreadsheetml/2009/9/main" uri="{BBE1A952-AA13-448e-AADC-164F8A28A991}">
      <x14:slicerCaches>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table" name="Sales_table" connection="WorksheetConnection_DA Excel Work_Spring 2024.xlsx!Sales_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2" i="10" l="1"/>
  <c r="L13" i="10"/>
  <c r="L11" i="10"/>
  <c r="K12" i="10"/>
  <c r="M12" i="10" s="1"/>
  <c r="K13" i="10"/>
  <c r="M13" i="10" s="1"/>
  <c r="K14" i="10"/>
  <c r="M14" i="10" s="1"/>
  <c r="K15" i="10"/>
  <c r="M15" i="10" s="1"/>
  <c r="J11" i="10" a="1"/>
  <c r="J11" i="10" s="1"/>
  <c r="K11" i="10" s="1"/>
  <c r="M11" i="10" s="1"/>
  <c r="E14" i="10"/>
  <c r="E11" i="10"/>
  <c r="E6" i="10"/>
  <c r="E5" i="10"/>
  <c r="P4" i="10" a="1"/>
  <c r="P4" i="10" s="1"/>
  <c r="K22" i="17"/>
  <c r="K34" i="17"/>
  <c r="K58" i="17"/>
  <c r="K127" i="17"/>
  <c r="K139" i="17"/>
  <c r="K142" i="17"/>
  <c r="K143" i="17"/>
  <c r="K144" i="17"/>
  <c r="K202" i="17"/>
  <c r="K235" i="17"/>
  <c r="K236" i="17"/>
  <c r="I4" i="17"/>
  <c r="J4" i="17" s="1"/>
  <c r="K4" i="17" s="1"/>
  <c r="I5" i="17"/>
  <c r="J5" i="17" s="1"/>
  <c r="K5" i="17" s="1"/>
  <c r="I6" i="17"/>
  <c r="J6" i="17" s="1"/>
  <c r="K6" i="17" s="1"/>
  <c r="I7" i="17"/>
  <c r="J7" i="17" s="1"/>
  <c r="K7" i="17" s="1"/>
  <c r="I8" i="17"/>
  <c r="I9" i="17"/>
  <c r="I10" i="17"/>
  <c r="I11" i="17"/>
  <c r="I12" i="17"/>
  <c r="I13" i="17"/>
  <c r="I14" i="17"/>
  <c r="J14" i="17" s="1"/>
  <c r="K14" i="17" s="1"/>
  <c r="I15" i="17"/>
  <c r="J15" i="17" s="1"/>
  <c r="K15" i="17" s="1"/>
  <c r="I16" i="17"/>
  <c r="J16" i="17" s="1"/>
  <c r="K16" i="17" s="1"/>
  <c r="I17" i="17"/>
  <c r="J17" i="17" s="1"/>
  <c r="K17" i="17" s="1"/>
  <c r="I18" i="17"/>
  <c r="J18" i="17" s="1"/>
  <c r="K18" i="17" s="1"/>
  <c r="I19" i="17"/>
  <c r="J19" i="17" s="1"/>
  <c r="K19" i="17" s="1"/>
  <c r="I20" i="17"/>
  <c r="J20" i="17" s="1"/>
  <c r="K20" i="17" s="1"/>
  <c r="I21" i="17"/>
  <c r="J21" i="17" s="1"/>
  <c r="K21" i="17" s="1"/>
  <c r="I22" i="17"/>
  <c r="J22" i="17" s="1"/>
  <c r="I23" i="17"/>
  <c r="I24" i="17"/>
  <c r="I25" i="17"/>
  <c r="I26" i="17"/>
  <c r="J26" i="17" s="1"/>
  <c r="K26" i="17" s="1"/>
  <c r="I27" i="17"/>
  <c r="J27" i="17" s="1"/>
  <c r="K27" i="17" s="1"/>
  <c r="I28" i="17"/>
  <c r="J28" i="17" s="1"/>
  <c r="K28" i="17" s="1"/>
  <c r="I29" i="17"/>
  <c r="J29" i="17" s="1"/>
  <c r="K29" i="17" s="1"/>
  <c r="I30" i="17"/>
  <c r="J30" i="17" s="1"/>
  <c r="K30" i="17" s="1"/>
  <c r="I31" i="17"/>
  <c r="J31" i="17" s="1"/>
  <c r="K31" i="17" s="1"/>
  <c r="I32" i="17"/>
  <c r="I33" i="17"/>
  <c r="I34" i="17"/>
  <c r="J34" i="17" s="1"/>
  <c r="I35" i="17"/>
  <c r="J35" i="17" s="1"/>
  <c r="K35" i="17" s="1"/>
  <c r="I36" i="17"/>
  <c r="J36" i="17" s="1"/>
  <c r="K36" i="17" s="1"/>
  <c r="I37" i="17"/>
  <c r="J37" i="17" s="1"/>
  <c r="K37" i="17" s="1"/>
  <c r="I38" i="17"/>
  <c r="J38" i="17" s="1"/>
  <c r="K38" i="17" s="1"/>
  <c r="I39" i="17"/>
  <c r="J39" i="17" s="1"/>
  <c r="K39" i="17" s="1"/>
  <c r="I40" i="17"/>
  <c r="J40" i="17" s="1"/>
  <c r="K40" i="17" s="1"/>
  <c r="I41" i="17"/>
  <c r="J41" i="17" s="1"/>
  <c r="K41" i="17" s="1"/>
  <c r="I42" i="17"/>
  <c r="J42" i="17" s="1"/>
  <c r="K42" i="17" s="1"/>
  <c r="I43" i="17"/>
  <c r="J43" i="17" s="1"/>
  <c r="K43" i="17" s="1"/>
  <c r="I44" i="17"/>
  <c r="I45" i="17"/>
  <c r="I46" i="17"/>
  <c r="I47" i="17"/>
  <c r="I48" i="17"/>
  <c r="I49" i="17"/>
  <c r="I50" i="17"/>
  <c r="J50" i="17" s="1"/>
  <c r="K50" i="17" s="1"/>
  <c r="I51" i="17"/>
  <c r="J51" i="17" s="1"/>
  <c r="K51" i="17" s="1"/>
  <c r="I52" i="17"/>
  <c r="J52" i="17" s="1"/>
  <c r="K52" i="17" s="1"/>
  <c r="I53" i="17"/>
  <c r="J53" i="17" s="1"/>
  <c r="K53" i="17" s="1"/>
  <c r="I54" i="17"/>
  <c r="J54" i="17" s="1"/>
  <c r="K54" i="17" s="1"/>
  <c r="I55" i="17"/>
  <c r="J55" i="17" s="1"/>
  <c r="K55" i="17" s="1"/>
  <c r="I56" i="17"/>
  <c r="J56" i="17" s="1"/>
  <c r="K56" i="17" s="1"/>
  <c r="I57" i="17"/>
  <c r="J57" i="17" s="1"/>
  <c r="K57" i="17" s="1"/>
  <c r="I58" i="17"/>
  <c r="J58" i="17" s="1"/>
  <c r="I59" i="17"/>
  <c r="I60" i="17"/>
  <c r="I61" i="17"/>
  <c r="I62" i="17"/>
  <c r="J62" i="17" s="1"/>
  <c r="K62" i="17" s="1"/>
  <c r="I63" i="17"/>
  <c r="J63" i="17" s="1"/>
  <c r="K63" i="17" s="1"/>
  <c r="I64" i="17"/>
  <c r="J64" i="17" s="1"/>
  <c r="K64" i="17" s="1"/>
  <c r="I65" i="17"/>
  <c r="J65" i="17" s="1"/>
  <c r="K65" i="17" s="1"/>
  <c r="I66" i="17"/>
  <c r="J66" i="17" s="1"/>
  <c r="K66" i="17" s="1"/>
  <c r="I67" i="17"/>
  <c r="J67" i="17" s="1"/>
  <c r="K67" i="17" s="1"/>
  <c r="I68" i="17"/>
  <c r="I69" i="17"/>
  <c r="I70" i="17"/>
  <c r="J70" i="17" s="1"/>
  <c r="K70" i="17" s="1"/>
  <c r="I71" i="17"/>
  <c r="J71" i="17" s="1"/>
  <c r="K71" i="17" s="1"/>
  <c r="I72" i="17"/>
  <c r="J72" i="17" s="1"/>
  <c r="K72" i="17" s="1"/>
  <c r="I73" i="17"/>
  <c r="J73" i="17" s="1"/>
  <c r="K73" i="17" s="1"/>
  <c r="I74" i="17"/>
  <c r="J74" i="17" s="1"/>
  <c r="K74" i="17" s="1"/>
  <c r="I75" i="17"/>
  <c r="J75" i="17" s="1"/>
  <c r="K75" i="17" s="1"/>
  <c r="I76" i="17"/>
  <c r="J76" i="17" s="1"/>
  <c r="K76" i="17" s="1"/>
  <c r="I77" i="17"/>
  <c r="J77" i="17" s="1"/>
  <c r="K77" i="17" s="1"/>
  <c r="I78" i="17"/>
  <c r="J78" i="17" s="1"/>
  <c r="K78" i="17" s="1"/>
  <c r="I79" i="17"/>
  <c r="J79" i="17" s="1"/>
  <c r="K79" i="17" s="1"/>
  <c r="I80" i="17"/>
  <c r="I81" i="17"/>
  <c r="I82" i="17"/>
  <c r="I83" i="17"/>
  <c r="I84" i="17"/>
  <c r="I85" i="17"/>
  <c r="I86" i="17"/>
  <c r="J86" i="17" s="1"/>
  <c r="K86" i="17" s="1"/>
  <c r="I87" i="17"/>
  <c r="J87" i="17" s="1"/>
  <c r="K87" i="17" s="1"/>
  <c r="I88" i="17"/>
  <c r="J88" i="17" s="1"/>
  <c r="K88" i="17" s="1"/>
  <c r="I89" i="17"/>
  <c r="J89" i="17" s="1"/>
  <c r="K89" i="17" s="1"/>
  <c r="I90" i="17"/>
  <c r="J90" i="17" s="1"/>
  <c r="K90" i="17" s="1"/>
  <c r="I91" i="17"/>
  <c r="J91" i="17" s="1"/>
  <c r="K91" i="17" s="1"/>
  <c r="I92" i="17"/>
  <c r="J92" i="17" s="1"/>
  <c r="K92" i="17" s="1"/>
  <c r="I93" i="17"/>
  <c r="J93" i="17" s="1"/>
  <c r="K93" i="17" s="1"/>
  <c r="I94" i="17"/>
  <c r="J94" i="17" s="1"/>
  <c r="K94" i="17" s="1"/>
  <c r="I95" i="17"/>
  <c r="I96" i="17"/>
  <c r="I97" i="17"/>
  <c r="I98" i="17"/>
  <c r="J98" i="17" s="1"/>
  <c r="K98" i="17" s="1"/>
  <c r="I99" i="17"/>
  <c r="J99" i="17" s="1"/>
  <c r="K99" i="17" s="1"/>
  <c r="I100" i="17"/>
  <c r="J100" i="17" s="1"/>
  <c r="K100" i="17" s="1"/>
  <c r="I101" i="17"/>
  <c r="J101" i="17" s="1"/>
  <c r="K101" i="17" s="1"/>
  <c r="I102" i="17"/>
  <c r="J102" i="17" s="1"/>
  <c r="K102" i="17" s="1"/>
  <c r="I103" i="17"/>
  <c r="J103" i="17" s="1"/>
  <c r="K103" i="17" s="1"/>
  <c r="I104" i="17"/>
  <c r="I105" i="17"/>
  <c r="I106" i="17"/>
  <c r="J106" i="17" s="1"/>
  <c r="K106" i="17" s="1"/>
  <c r="I107" i="17"/>
  <c r="J107" i="17" s="1"/>
  <c r="K107" i="17" s="1"/>
  <c r="I108" i="17"/>
  <c r="J108" i="17" s="1"/>
  <c r="K108" i="17" s="1"/>
  <c r="I109" i="17"/>
  <c r="J109" i="17" s="1"/>
  <c r="K109" i="17" s="1"/>
  <c r="I110" i="17"/>
  <c r="J110" i="17" s="1"/>
  <c r="K110" i="17" s="1"/>
  <c r="I111" i="17"/>
  <c r="J111" i="17" s="1"/>
  <c r="K111" i="17" s="1"/>
  <c r="I112" i="17"/>
  <c r="J112" i="17" s="1"/>
  <c r="K112" i="17" s="1"/>
  <c r="I113" i="17"/>
  <c r="J113" i="17" s="1"/>
  <c r="K113" i="17" s="1"/>
  <c r="I114" i="17"/>
  <c r="J114" i="17" s="1"/>
  <c r="K114" i="17" s="1"/>
  <c r="I115" i="17"/>
  <c r="J115" i="17" s="1"/>
  <c r="K115" i="17" s="1"/>
  <c r="I116" i="17"/>
  <c r="I117" i="17"/>
  <c r="I118" i="17"/>
  <c r="I119" i="17"/>
  <c r="I120" i="17"/>
  <c r="I121" i="17"/>
  <c r="J121" i="17" s="1"/>
  <c r="K121" i="17" s="1"/>
  <c r="I122" i="17"/>
  <c r="J122" i="17" s="1"/>
  <c r="K122" i="17" s="1"/>
  <c r="I123" i="17"/>
  <c r="J123" i="17" s="1"/>
  <c r="K123" i="17" s="1"/>
  <c r="I124" i="17"/>
  <c r="J124" i="17" s="1"/>
  <c r="K124" i="17" s="1"/>
  <c r="I125" i="17"/>
  <c r="J125" i="17" s="1"/>
  <c r="K125" i="17" s="1"/>
  <c r="I126" i="17"/>
  <c r="J126" i="17" s="1"/>
  <c r="K126" i="17" s="1"/>
  <c r="I127" i="17"/>
  <c r="J127" i="17" s="1"/>
  <c r="I128" i="17"/>
  <c r="J128" i="17" s="1"/>
  <c r="K128" i="17" s="1"/>
  <c r="I129" i="17"/>
  <c r="J129" i="17" s="1"/>
  <c r="K129" i="17" s="1"/>
  <c r="I130" i="17"/>
  <c r="J130" i="17" s="1"/>
  <c r="K130" i="17" s="1"/>
  <c r="I131" i="17"/>
  <c r="I132" i="17"/>
  <c r="I133" i="17"/>
  <c r="I134" i="17"/>
  <c r="J134" i="17" s="1"/>
  <c r="K134" i="17" s="1"/>
  <c r="I135" i="17"/>
  <c r="J135" i="17" s="1"/>
  <c r="K135" i="17" s="1"/>
  <c r="I136" i="17"/>
  <c r="J136" i="17" s="1"/>
  <c r="K136" i="17" s="1"/>
  <c r="I137" i="17"/>
  <c r="J137" i="17" s="1"/>
  <c r="K137" i="17" s="1"/>
  <c r="I138" i="17"/>
  <c r="J138" i="17" s="1"/>
  <c r="K138" i="17" s="1"/>
  <c r="I139" i="17"/>
  <c r="J139" i="17" s="1"/>
  <c r="I140" i="17"/>
  <c r="I141" i="17"/>
  <c r="J141" i="17" s="1"/>
  <c r="K141" i="17" s="1"/>
  <c r="I142" i="17"/>
  <c r="J142" i="17" s="1"/>
  <c r="I143" i="17"/>
  <c r="J143" i="17" s="1"/>
  <c r="I144" i="17"/>
  <c r="J144" i="17" s="1"/>
  <c r="I145" i="17"/>
  <c r="J145" i="17" s="1"/>
  <c r="K145" i="17" s="1"/>
  <c r="I146" i="17"/>
  <c r="J146" i="17" s="1"/>
  <c r="K146" i="17" s="1"/>
  <c r="I147" i="17"/>
  <c r="J147" i="17" s="1"/>
  <c r="K147" i="17" s="1"/>
  <c r="I148" i="17"/>
  <c r="J148" i="17" s="1"/>
  <c r="K148" i="17" s="1"/>
  <c r="I149" i="17"/>
  <c r="J149" i="17" s="1"/>
  <c r="K149" i="17" s="1"/>
  <c r="I150" i="17"/>
  <c r="J150" i="17" s="1"/>
  <c r="K150" i="17" s="1"/>
  <c r="I151" i="17"/>
  <c r="J151" i="17" s="1"/>
  <c r="K151" i="17" s="1"/>
  <c r="I152" i="17"/>
  <c r="I153" i="17"/>
  <c r="I154" i="17"/>
  <c r="I155" i="17"/>
  <c r="I156" i="17"/>
  <c r="I157" i="17"/>
  <c r="J157" i="17" s="1"/>
  <c r="K157" i="17" s="1"/>
  <c r="I158" i="17"/>
  <c r="J158" i="17" s="1"/>
  <c r="K158" i="17" s="1"/>
  <c r="I159" i="17"/>
  <c r="J159" i="17" s="1"/>
  <c r="K159" i="17" s="1"/>
  <c r="I160" i="17"/>
  <c r="J160" i="17" s="1"/>
  <c r="K160" i="17" s="1"/>
  <c r="I161" i="17"/>
  <c r="J161" i="17" s="1"/>
  <c r="K161" i="17" s="1"/>
  <c r="I162" i="17"/>
  <c r="J162" i="17" s="1"/>
  <c r="K162" i="17" s="1"/>
  <c r="I163" i="17"/>
  <c r="J163" i="17" s="1"/>
  <c r="K163" i="17" s="1"/>
  <c r="I164" i="17"/>
  <c r="J164" i="17" s="1"/>
  <c r="K164" i="17" s="1"/>
  <c r="I165" i="17"/>
  <c r="J165" i="17" s="1"/>
  <c r="K165" i="17" s="1"/>
  <c r="I166" i="17"/>
  <c r="J166" i="17" s="1"/>
  <c r="K166" i="17" s="1"/>
  <c r="I167" i="17"/>
  <c r="I168" i="17"/>
  <c r="I169" i="17"/>
  <c r="I170" i="17"/>
  <c r="J170" i="17" s="1"/>
  <c r="K170" i="17" s="1"/>
  <c r="I171" i="17"/>
  <c r="J171" i="17" s="1"/>
  <c r="K171" i="17" s="1"/>
  <c r="I172" i="17"/>
  <c r="J172" i="17" s="1"/>
  <c r="K172" i="17" s="1"/>
  <c r="I173" i="17"/>
  <c r="J173" i="17" s="1"/>
  <c r="K173" i="17" s="1"/>
  <c r="I174" i="17"/>
  <c r="J174" i="17" s="1"/>
  <c r="K174" i="17" s="1"/>
  <c r="I175" i="17"/>
  <c r="J175" i="17" s="1"/>
  <c r="K175" i="17" s="1"/>
  <c r="I176" i="17"/>
  <c r="I177" i="17"/>
  <c r="J177" i="17" s="1"/>
  <c r="K177" i="17" s="1"/>
  <c r="I178" i="17"/>
  <c r="J178" i="17" s="1"/>
  <c r="K178" i="17" s="1"/>
  <c r="I179" i="17"/>
  <c r="J179" i="17" s="1"/>
  <c r="K179" i="17" s="1"/>
  <c r="I180" i="17"/>
  <c r="J180" i="17" s="1"/>
  <c r="K180" i="17" s="1"/>
  <c r="I181" i="17"/>
  <c r="J181" i="17" s="1"/>
  <c r="K181" i="17" s="1"/>
  <c r="I182" i="17"/>
  <c r="J182" i="17" s="1"/>
  <c r="K182" i="17" s="1"/>
  <c r="I183" i="17"/>
  <c r="J183" i="17" s="1"/>
  <c r="K183" i="17" s="1"/>
  <c r="I184" i="17"/>
  <c r="J184" i="17" s="1"/>
  <c r="K184" i="17" s="1"/>
  <c r="I185" i="17"/>
  <c r="J185" i="17" s="1"/>
  <c r="K185" i="17" s="1"/>
  <c r="I186" i="17"/>
  <c r="J186" i="17" s="1"/>
  <c r="K186" i="17" s="1"/>
  <c r="I187" i="17"/>
  <c r="J187" i="17" s="1"/>
  <c r="K187" i="17" s="1"/>
  <c r="I188" i="17"/>
  <c r="I189" i="17"/>
  <c r="I190" i="17"/>
  <c r="I191" i="17"/>
  <c r="I192" i="17"/>
  <c r="I193" i="17"/>
  <c r="J193" i="17" s="1"/>
  <c r="K193" i="17" s="1"/>
  <c r="I194" i="17"/>
  <c r="J194" i="17" s="1"/>
  <c r="K194" i="17" s="1"/>
  <c r="I195" i="17"/>
  <c r="J195" i="17" s="1"/>
  <c r="K195" i="17" s="1"/>
  <c r="I196" i="17"/>
  <c r="J196" i="17" s="1"/>
  <c r="K196" i="17" s="1"/>
  <c r="I197" i="17"/>
  <c r="J197" i="17" s="1"/>
  <c r="K197" i="17" s="1"/>
  <c r="I198" i="17"/>
  <c r="J198" i="17" s="1"/>
  <c r="K198" i="17" s="1"/>
  <c r="I199" i="17"/>
  <c r="J199" i="17" s="1"/>
  <c r="K199" i="17" s="1"/>
  <c r="I200" i="17"/>
  <c r="J200" i="17" s="1"/>
  <c r="K200" i="17" s="1"/>
  <c r="I201" i="17"/>
  <c r="J201" i="17" s="1"/>
  <c r="K201" i="17" s="1"/>
  <c r="I202" i="17"/>
  <c r="J202" i="17" s="1"/>
  <c r="I203" i="17"/>
  <c r="I204" i="17"/>
  <c r="I205" i="17"/>
  <c r="I206" i="17"/>
  <c r="J206" i="17" s="1"/>
  <c r="K206" i="17" s="1"/>
  <c r="I207" i="17"/>
  <c r="J207" i="17" s="1"/>
  <c r="K207" i="17" s="1"/>
  <c r="I208" i="17"/>
  <c r="J208" i="17" s="1"/>
  <c r="K208" i="17" s="1"/>
  <c r="I209" i="17"/>
  <c r="J209" i="17" s="1"/>
  <c r="K209" i="17" s="1"/>
  <c r="I210" i="17"/>
  <c r="J210" i="17" s="1"/>
  <c r="K210" i="17" s="1"/>
  <c r="I211" i="17"/>
  <c r="J211" i="17" s="1"/>
  <c r="K211" i="17" s="1"/>
  <c r="I212" i="17"/>
  <c r="I213" i="17"/>
  <c r="J213" i="17" s="1"/>
  <c r="K213" i="17" s="1"/>
  <c r="I214" i="17"/>
  <c r="J214" i="17" s="1"/>
  <c r="K214" i="17" s="1"/>
  <c r="I215" i="17"/>
  <c r="J215" i="17" s="1"/>
  <c r="K215" i="17" s="1"/>
  <c r="I216" i="17"/>
  <c r="J216" i="17" s="1"/>
  <c r="K216" i="17" s="1"/>
  <c r="I217" i="17"/>
  <c r="J217" i="17" s="1"/>
  <c r="K217" i="17" s="1"/>
  <c r="I218" i="17"/>
  <c r="J218" i="17" s="1"/>
  <c r="K218" i="17" s="1"/>
  <c r="I219" i="17"/>
  <c r="J219" i="17" s="1"/>
  <c r="K219" i="17" s="1"/>
  <c r="I220" i="17"/>
  <c r="J220" i="17" s="1"/>
  <c r="K220" i="17" s="1"/>
  <c r="I221" i="17"/>
  <c r="J221" i="17" s="1"/>
  <c r="K221" i="17" s="1"/>
  <c r="I222" i="17"/>
  <c r="J222" i="17" s="1"/>
  <c r="K222" i="17" s="1"/>
  <c r="I223" i="17"/>
  <c r="J223" i="17" s="1"/>
  <c r="K223" i="17" s="1"/>
  <c r="I224" i="17"/>
  <c r="I225" i="17"/>
  <c r="I226" i="17"/>
  <c r="I227" i="17"/>
  <c r="I228" i="17"/>
  <c r="I229" i="17"/>
  <c r="J229" i="17" s="1"/>
  <c r="K229" i="17" s="1"/>
  <c r="I230" i="17"/>
  <c r="J230" i="17" s="1"/>
  <c r="K230" i="17" s="1"/>
  <c r="I231" i="17"/>
  <c r="J231" i="17" s="1"/>
  <c r="K231" i="17" s="1"/>
  <c r="I232" i="17"/>
  <c r="J232" i="17" s="1"/>
  <c r="K232" i="17" s="1"/>
  <c r="I233" i="17"/>
  <c r="J233" i="17" s="1"/>
  <c r="K233" i="17" s="1"/>
  <c r="I234" i="17"/>
  <c r="J234" i="17" s="1"/>
  <c r="K234" i="17" s="1"/>
  <c r="I235" i="17"/>
  <c r="J235" i="17" s="1"/>
  <c r="I236" i="17"/>
  <c r="J236" i="17" s="1"/>
  <c r="I237" i="17"/>
  <c r="J237" i="17" s="1"/>
  <c r="K237" i="17" s="1"/>
  <c r="I238" i="17"/>
  <c r="J238" i="17" s="1"/>
  <c r="K238" i="17" s="1"/>
  <c r="I239" i="17"/>
  <c r="I240" i="17"/>
  <c r="I241" i="17"/>
  <c r="I242" i="17"/>
  <c r="J242" i="17" s="1"/>
  <c r="K242" i="17" s="1"/>
  <c r="I243" i="17"/>
  <c r="J243" i="17" s="1"/>
  <c r="K243" i="17" s="1"/>
  <c r="I244" i="17"/>
  <c r="J244" i="17" s="1"/>
  <c r="K244" i="17" s="1"/>
  <c r="I245" i="17"/>
  <c r="J245" i="17" s="1"/>
  <c r="K245" i="17" s="1"/>
  <c r="I246" i="17"/>
  <c r="J246" i="17" s="1"/>
  <c r="K246" i="17" s="1"/>
  <c r="I247" i="17"/>
  <c r="J247" i="17" s="1"/>
  <c r="K247" i="17" s="1"/>
  <c r="I248" i="17"/>
  <c r="I249" i="17"/>
  <c r="J249" i="17" s="1"/>
  <c r="K249" i="17" s="1"/>
  <c r="I250" i="17"/>
  <c r="J250" i="17" s="1"/>
  <c r="K250" i="17" s="1"/>
  <c r="I251" i="17"/>
  <c r="J251" i="17" s="1"/>
  <c r="K251" i="17" s="1"/>
  <c r="I252" i="17"/>
  <c r="J252" i="17" s="1"/>
  <c r="K252" i="17" s="1"/>
  <c r="I253" i="17"/>
  <c r="J253" i="17" s="1"/>
  <c r="K253" i="17" s="1"/>
  <c r="I254" i="17"/>
  <c r="J254" i="17" s="1"/>
  <c r="K254" i="17" s="1"/>
  <c r="I255" i="17"/>
  <c r="J255" i="17" s="1"/>
  <c r="K255" i="17" s="1"/>
  <c r="I256" i="17"/>
  <c r="J256" i="17" s="1"/>
  <c r="K256" i="17" s="1"/>
  <c r="I257" i="17"/>
  <c r="J257" i="17" s="1"/>
  <c r="K257" i="17" s="1"/>
  <c r="I258" i="17"/>
  <c r="J258" i="17" s="1"/>
  <c r="K258" i="17" s="1"/>
  <c r="I259" i="17"/>
  <c r="J259" i="17" s="1"/>
  <c r="K259" i="17" s="1"/>
  <c r="I260" i="17"/>
  <c r="I261" i="17"/>
  <c r="I262" i="17"/>
  <c r="I263" i="17"/>
  <c r="I264" i="17"/>
  <c r="I265" i="17"/>
  <c r="J265" i="17" s="1"/>
  <c r="K265" i="17" s="1"/>
  <c r="I266" i="17"/>
  <c r="J266" i="17" s="1"/>
  <c r="K266" i="17" s="1"/>
  <c r="I267" i="17"/>
  <c r="J267" i="17" s="1"/>
  <c r="K267" i="17" s="1"/>
  <c r="I268" i="17"/>
  <c r="J268" i="17" s="1"/>
  <c r="K268" i="17" s="1"/>
  <c r="I269" i="17"/>
  <c r="J269" i="17" s="1"/>
  <c r="K269" i="17" s="1"/>
  <c r="I270" i="17"/>
  <c r="J270" i="17" s="1"/>
  <c r="K270" i="17" s="1"/>
  <c r="I271" i="17"/>
  <c r="J271" i="17" s="1"/>
  <c r="K271" i="17" s="1"/>
  <c r="I272" i="17"/>
  <c r="J272" i="17" s="1"/>
  <c r="K272" i="17" s="1"/>
  <c r="I273" i="17"/>
  <c r="J273" i="17" s="1"/>
  <c r="K273" i="17" s="1"/>
  <c r="I274" i="17"/>
  <c r="J274" i="17" s="1"/>
  <c r="K274" i="17" s="1"/>
  <c r="I275" i="17"/>
  <c r="I276" i="17"/>
  <c r="I277" i="17"/>
  <c r="I278" i="17"/>
  <c r="J278" i="17" s="1"/>
  <c r="K278" i="17" s="1"/>
  <c r="I279" i="17"/>
  <c r="J279" i="17" s="1"/>
  <c r="K279" i="17" s="1"/>
  <c r="I280" i="17"/>
  <c r="J280" i="17" s="1"/>
  <c r="K280" i="17" s="1"/>
  <c r="I281" i="17"/>
  <c r="J281" i="17" s="1"/>
  <c r="K281" i="17" s="1"/>
  <c r="I282" i="17"/>
  <c r="J282" i="17" s="1"/>
  <c r="K282" i="17" s="1"/>
  <c r="I283" i="17"/>
  <c r="J283" i="17" s="1"/>
  <c r="K283" i="17" s="1"/>
  <c r="I284" i="17"/>
  <c r="I285" i="17"/>
  <c r="J285" i="17" s="1"/>
  <c r="K285" i="17" s="1"/>
  <c r="I286" i="17"/>
  <c r="J286" i="17" s="1"/>
  <c r="K286" i="17" s="1"/>
  <c r="I287" i="17"/>
  <c r="J287" i="17" s="1"/>
  <c r="K287" i="17" s="1"/>
  <c r="I288" i="17"/>
  <c r="J288" i="17" s="1"/>
  <c r="K288" i="17" s="1"/>
  <c r="I289" i="17"/>
  <c r="J289" i="17" s="1"/>
  <c r="K289" i="17" s="1"/>
  <c r="I290" i="17"/>
  <c r="J290" i="17" s="1"/>
  <c r="K290" i="17" s="1"/>
  <c r="I291" i="17"/>
  <c r="J291" i="17" s="1"/>
  <c r="K291" i="17" s="1"/>
  <c r="I292" i="17"/>
  <c r="J292" i="17" s="1"/>
  <c r="K292" i="17" s="1"/>
  <c r="I293" i="17"/>
  <c r="J293" i="17" s="1"/>
  <c r="K293" i="17" s="1"/>
  <c r="I294" i="17"/>
  <c r="J294" i="17" s="1"/>
  <c r="K294" i="17" s="1"/>
  <c r="I295" i="17"/>
  <c r="J295" i="17" s="1"/>
  <c r="K295" i="17" s="1"/>
  <c r="I296" i="17"/>
  <c r="I297" i="17"/>
  <c r="I298" i="17"/>
  <c r="I299" i="17"/>
  <c r="I300" i="17"/>
  <c r="I301" i="17"/>
  <c r="J301" i="17" s="1"/>
  <c r="K301" i="17" s="1"/>
  <c r="I302" i="17"/>
  <c r="J302" i="17" s="1"/>
  <c r="K302" i="17" s="1"/>
  <c r="I303" i="17"/>
  <c r="J303" i="17" s="1"/>
  <c r="K303" i="17" s="1"/>
  <c r="H5" i="17"/>
  <c r="H6" i="17"/>
  <c r="H7" i="17"/>
  <c r="H8" i="17"/>
  <c r="H9" i="17"/>
  <c r="H10" i="17"/>
  <c r="H11" i="17"/>
  <c r="H12" i="17"/>
  <c r="H13" i="17"/>
  <c r="H14" i="17"/>
  <c r="H15" i="17"/>
  <c r="H16" i="17"/>
  <c r="H17" i="17"/>
  <c r="H18" i="17"/>
  <c r="H19" i="17"/>
  <c r="H20" i="17"/>
  <c r="H21" i="17"/>
  <c r="H22" i="17"/>
  <c r="H23" i="17"/>
  <c r="H24" i="17"/>
  <c r="H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D6" i="4" a="1"/>
  <c r="D6" i="4" s="1"/>
  <c r="G6" i="4" s="1"/>
  <c r="F8" i="1"/>
  <c r="E8" i="1"/>
  <c r="F7" i="1"/>
  <c r="E11" i="1"/>
  <c r="E13" i="1"/>
  <c r="H13" i="1" a="1"/>
  <c r="H13" i="1" s="1"/>
  <c r="F11" i="1"/>
  <c r="F14" i="1"/>
  <c r="E14" i="1"/>
  <c r="F12" i="1"/>
  <c r="E12" i="1"/>
  <c r="F10" i="1"/>
  <c r="E10" i="1"/>
  <c r="E7" i="1"/>
  <c r="E6" i="1"/>
  <c r="F5" i="1"/>
  <c r="E5" i="1"/>
  <c r="F4" i="1"/>
  <c r="E4" i="1"/>
  <c r="L20" i="10" l="1"/>
  <c r="L19" i="10"/>
  <c r="K20" i="10"/>
  <c r="M20" i="10" s="1"/>
  <c r="L18" i="10"/>
  <c r="K19" i="10"/>
  <c r="M19" i="10" s="1"/>
  <c r="L17" i="10"/>
  <c r="K18" i="10"/>
  <c r="M18" i="10" s="1"/>
  <c r="L16" i="10"/>
  <c r="K17" i="10"/>
  <c r="M17" i="10" s="1"/>
  <c r="L15" i="10"/>
  <c r="K16" i="10"/>
  <c r="M16" i="10" s="1"/>
  <c r="L14" i="10"/>
  <c r="J225" i="17"/>
  <c r="K225" i="17" s="1"/>
  <c r="J275" i="17"/>
  <c r="K275" i="17" s="1"/>
  <c r="J276" i="17"/>
  <c r="K276" i="17" s="1"/>
  <c r="J264" i="17"/>
  <c r="K264" i="17" s="1"/>
  <c r="J228" i="17"/>
  <c r="K228" i="17" s="1"/>
  <c r="J204" i="17"/>
  <c r="K204" i="17" s="1"/>
  <c r="J192" i="17"/>
  <c r="K192" i="17" s="1"/>
  <c r="J168" i="17"/>
  <c r="K168" i="17" s="1"/>
  <c r="J156" i="17"/>
  <c r="K156" i="17" s="1"/>
  <c r="J132" i="17"/>
  <c r="K132" i="17" s="1"/>
  <c r="J120" i="17"/>
  <c r="K120" i="17" s="1"/>
  <c r="J96" i="17"/>
  <c r="K96" i="17" s="1"/>
  <c r="J84" i="17"/>
  <c r="K84" i="17" s="1"/>
  <c r="J60" i="17"/>
  <c r="K60" i="17" s="1"/>
  <c r="J48" i="17"/>
  <c r="K48" i="17" s="1"/>
  <c r="J24" i="17"/>
  <c r="K24" i="17" s="1"/>
  <c r="J12" i="17"/>
  <c r="K12" i="17" s="1"/>
  <c r="J277" i="17"/>
  <c r="K277" i="17" s="1"/>
  <c r="J241" i="17"/>
  <c r="K241" i="17" s="1"/>
  <c r="J205" i="17"/>
  <c r="K205" i="17" s="1"/>
  <c r="J169" i="17"/>
  <c r="K169" i="17" s="1"/>
  <c r="J133" i="17"/>
  <c r="K133" i="17" s="1"/>
  <c r="J97" i="17"/>
  <c r="K97" i="17" s="1"/>
  <c r="J85" i="17"/>
  <c r="K85" i="17" s="1"/>
  <c r="J61" i="17"/>
  <c r="K61" i="17" s="1"/>
  <c r="J49" i="17"/>
  <c r="K49" i="17" s="1"/>
  <c r="J25" i="17"/>
  <c r="K25" i="17" s="1"/>
  <c r="J13" i="17"/>
  <c r="K13" i="17" s="1"/>
  <c r="J300" i="17"/>
  <c r="K300" i="17" s="1"/>
  <c r="J240" i="17"/>
  <c r="K240" i="17" s="1"/>
  <c r="J299" i="17"/>
  <c r="K299" i="17" s="1"/>
  <c r="J263" i="17"/>
  <c r="K263" i="17" s="1"/>
  <c r="J239" i="17"/>
  <c r="K239" i="17" s="1"/>
  <c r="J227" i="17"/>
  <c r="K227" i="17" s="1"/>
  <c r="J203" i="17"/>
  <c r="K203" i="17" s="1"/>
  <c r="J191" i="17"/>
  <c r="K191" i="17" s="1"/>
  <c r="J167" i="17"/>
  <c r="K167" i="17" s="1"/>
  <c r="J155" i="17"/>
  <c r="K155" i="17" s="1"/>
  <c r="J131" i="17"/>
  <c r="K131" i="17" s="1"/>
  <c r="J119" i="17"/>
  <c r="K119" i="17" s="1"/>
  <c r="J95" i="17"/>
  <c r="K95" i="17" s="1"/>
  <c r="J83" i="17"/>
  <c r="K83" i="17" s="1"/>
  <c r="J59" i="17"/>
  <c r="K59" i="17" s="1"/>
  <c r="J47" i="17"/>
  <c r="K47" i="17" s="1"/>
  <c r="J23" i="17"/>
  <c r="K23" i="17" s="1"/>
  <c r="J11" i="17"/>
  <c r="K11" i="17" s="1"/>
  <c r="J298" i="17"/>
  <c r="K298" i="17" s="1"/>
  <c r="J262" i="17"/>
  <c r="K262" i="17" s="1"/>
  <c r="J226" i="17"/>
  <c r="K226" i="17" s="1"/>
  <c r="J190" i="17"/>
  <c r="K190" i="17" s="1"/>
  <c r="J154" i="17"/>
  <c r="K154" i="17" s="1"/>
  <c r="J118" i="17"/>
  <c r="K118" i="17" s="1"/>
  <c r="J82" i="17"/>
  <c r="K82" i="17" s="1"/>
  <c r="J46" i="17"/>
  <c r="K46" i="17" s="1"/>
  <c r="J10" i="17"/>
  <c r="K10" i="17" s="1"/>
  <c r="J297" i="17"/>
  <c r="K297" i="17" s="1"/>
  <c r="J261" i="17"/>
  <c r="K261" i="17" s="1"/>
  <c r="J189" i="17"/>
  <c r="K189" i="17" s="1"/>
  <c r="J153" i="17"/>
  <c r="K153" i="17" s="1"/>
  <c r="J117" i="17"/>
  <c r="K117" i="17" s="1"/>
  <c r="J105" i="17"/>
  <c r="K105" i="17" s="1"/>
  <c r="J81" i="17"/>
  <c r="K81" i="17" s="1"/>
  <c r="J69" i="17"/>
  <c r="K69" i="17" s="1"/>
  <c r="J45" i="17"/>
  <c r="K45" i="17" s="1"/>
  <c r="J33" i="17"/>
  <c r="K33" i="17" s="1"/>
  <c r="J9" i="17"/>
  <c r="K9" i="17" s="1"/>
  <c r="J296" i="17"/>
  <c r="K296" i="17" s="1"/>
  <c r="J284" i="17"/>
  <c r="K284" i="17" s="1"/>
  <c r="J260" i="17"/>
  <c r="K260" i="17" s="1"/>
  <c r="J248" i="17"/>
  <c r="K248" i="17" s="1"/>
  <c r="J224" i="17"/>
  <c r="K224" i="17" s="1"/>
  <c r="J212" i="17"/>
  <c r="K212" i="17" s="1"/>
  <c r="J188" i="17"/>
  <c r="K188" i="17" s="1"/>
  <c r="J176" i="17"/>
  <c r="K176" i="17" s="1"/>
  <c r="J152" i="17"/>
  <c r="K152" i="17" s="1"/>
  <c r="J140" i="17"/>
  <c r="K140" i="17" s="1"/>
  <c r="J116" i="17"/>
  <c r="K116" i="17" s="1"/>
  <c r="J104" i="17"/>
  <c r="K104" i="17" s="1"/>
  <c r="J80" i="17"/>
  <c r="K80" i="17" s="1"/>
  <c r="J68" i="17"/>
  <c r="K68" i="17" s="1"/>
  <c r="J44" i="17"/>
  <c r="K44" i="17" s="1"/>
  <c r="J32" i="17"/>
  <c r="K32" i="17" s="1"/>
  <c r="J8" i="17"/>
  <c r="K8" i="17" s="1"/>
  <c r="E6" i="4"/>
  <c r="G8" i="4"/>
  <c r="E7" i="4"/>
  <c r="F7" i="4" s="1"/>
  <c r="G7" i="4"/>
  <c r="E11" i="4"/>
  <c r="F11" i="4" s="1"/>
  <c r="G11" i="4"/>
  <c r="E10" i="4"/>
  <c r="F10" i="4" s="1"/>
  <c r="G10" i="4"/>
  <c r="E9" i="4"/>
  <c r="F9" i="4" s="1"/>
  <c r="G9" i="4"/>
  <c r="E8" i="4"/>
  <c r="F8" i="4" s="1"/>
  <c r="E12" i="10" l="1"/>
  <c r="F6" i="1"/>
  <c r="G12" i="4"/>
  <c r="E12" i="4"/>
  <c r="F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799640-F8D2-462C-A4D5-EDF925454A5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CD3ED93-00C1-4C59-B6AA-C4962325A19F}" name="WorksheetConnection_DA Excel Work_Spring 2024.xlsx!Sales_table" type="102" refreshedVersion="8" minRefreshableVersion="5">
    <extLst>
      <ext xmlns:x15="http://schemas.microsoft.com/office/spreadsheetml/2010/11/main" uri="{DE250136-89BD-433C-8126-D09CA5730AF9}">
        <x15:connection id="Sales_table" autoDelete="1">
          <x15:rangePr sourceName="_xlcn.WorksheetConnection_DAExcelWork_Spring2024.xlsxSales_table"/>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<sst xmlns="http://schemas.openxmlformats.org/spreadsheetml/2006/main" count="7505" uniqueCount="114">
  <si>
    <t>Sales Person</t>
  </si>
  <si>
    <t>Geography</t>
  </si>
  <si>
    <t>Product</t>
  </si>
  <si>
    <t>Amount</t>
  </si>
  <si>
    <t>Units</t>
  </si>
  <si>
    <t>Questions</t>
  </si>
  <si>
    <t>Cost per unit</t>
  </si>
  <si>
    <t>Ram Mahesh</t>
  </si>
  <si>
    <t>New Zealand</t>
  </si>
  <si>
    <t>70% Dark Bites</t>
  </si>
  <si>
    <t>Quick statistics</t>
  </si>
  <si>
    <t>Milk Bars</t>
  </si>
  <si>
    <t>Brien Boise</t>
  </si>
  <si>
    <t>USA</t>
  </si>
  <si>
    <t>Choco Coated Almonds</t>
  </si>
  <si>
    <t>Exploratory Data Analysis (EDA) with CF</t>
  </si>
  <si>
    <t>50% Dark Bites</t>
  </si>
  <si>
    <t>Husein Augar</t>
  </si>
  <si>
    <t>Almond Choco</t>
  </si>
  <si>
    <t>Sales by country (with formulas)</t>
  </si>
  <si>
    <t>Carla Molina</t>
  </si>
  <si>
    <t>Canada</t>
  </si>
  <si>
    <t>Drinking Coco</t>
  </si>
  <si>
    <t>Sales by country (with pivots)</t>
  </si>
  <si>
    <t>Raspberry Choco</t>
  </si>
  <si>
    <t>Curtice Advani</t>
  </si>
  <si>
    <t>UK</t>
  </si>
  <si>
    <t>White Choc</t>
  </si>
  <si>
    <t>Top 5 products by $ per unit</t>
  </si>
  <si>
    <t>Mint Chip Choco</t>
  </si>
  <si>
    <t>Peanut Butter Cubes</t>
  </si>
  <si>
    <t>Eclairs</t>
  </si>
  <si>
    <t>Australia</t>
  </si>
  <si>
    <t>Smooth Sliky Salty</t>
  </si>
  <si>
    <t>Best Sales person by country</t>
  </si>
  <si>
    <t>After Nines</t>
  </si>
  <si>
    <t>99% Dark &amp; Pure</t>
  </si>
  <si>
    <t>Ches Bonnell</t>
  </si>
  <si>
    <t>Dynamic country-level Sales Report</t>
  </si>
  <si>
    <t>Orange Choco</t>
  </si>
  <si>
    <t>Gigi Bohling</t>
  </si>
  <si>
    <t>Which products to discontinue?</t>
  </si>
  <si>
    <t>Spicy Special Slims</t>
  </si>
  <si>
    <t>Barr Faughny</t>
  </si>
  <si>
    <t>Gunar Cockshoot</t>
  </si>
  <si>
    <t>Fruit &amp; Nut Bars</t>
  </si>
  <si>
    <t>85% Dark Bars</t>
  </si>
  <si>
    <t>India</t>
  </si>
  <si>
    <t>Baker's Choco Chips</t>
  </si>
  <si>
    <t>Manuka Honey Choco</t>
  </si>
  <si>
    <t>Organic Choco Syrup</t>
  </si>
  <si>
    <t>Caramel Stuffed Bars</t>
  </si>
  <si>
    <t>Oby Sorrel</t>
  </si>
  <si>
    <t>GW - Data Analyst - Excel Work</t>
  </si>
  <si>
    <t>Data Anamolies</t>
  </si>
  <si>
    <t>Profits by product (using products table) - See column K</t>
  </si>
  <si>
    <t>GW - Data Analyst - Quick Statistics</t>
  </si>
  <si>
    <t>Average</t>
  </si>
  <si>
    <t>Median</t>
  </si>
  <si>
    <t>Mode</t>
  </si>
  <si>
    <t>Min</t>
  </si>
  <si>
    <t>Max</t>
  </si>
  <si>
    <t>First Q</t>
  </si>
  <si>
    <t>Third Q</t>
  </si>
  <si>
    <t>Sum</t>
  </si>
  <si>
    <r>
      <t>The Excel QUARTILE function returns the quartile (</t>
    </r>
    <r>
      <rPr>
        <b/>
        <sz val="8"/>
        <color rgb="FF202124"/>
        <rFont val="Roboto"/>
      </rPr>
      <t>each of four equal groups</t>
    </r>
    <r>
      <rPr>
        <sz val="8"/>
        <color rgb="FF202124"/>
        <rFont val="Roboto"/>
      </rPr>
      <t>) for a given set of data. QUARTILE can return minimum value, first quartile, second quartile, third quartile, and max value.</t>
    </r>
  </si>
  <si>
    <t>Apply CF for Col Amount</t>
  </si>
  <si>
    <t>Sort by Largest to Smallest</t>
  </si>
  <si>
    <t>Apply CF Databars for Units Column</t>
  </si>
  <si>
    <t>Apply Filter on Units Col</t>
  </si>
  <si>
    <t>Clear the rules</t>
  </si>
  <si>
    <t>Apply Above Average Conndition on Amounts</t>
  </si>
  <si>
    <t>Apply Top 10 rule for Amount column</t>
  </si>
  <si>
    <t>Find out duplicate values</t>
  </si>
  <si>
    <t>GW - Data Analyst - Using Formulas</t>
  </si>
  <si>
    <t>GW - Data Analyst - Using Pivot tables</t>
  </si>
  <si>
    <t>GW - Data Analyst - Top 5 products by $ Price/Unit</t>
  </si>
  <si>
    <t xml:space="preserve">GW - Data Analyst - Data Anamolies </t>
  </si>
  <si>
    <t>GW - Data Analyst - Best Sales Person by Country</t>
  </si>
  <si>
    <t>GW - Data Analyst - Profit Analysis - Profit by Product</t>
  </si>
  <si>
    <t>GW - Data Analyst - Sales report by Country</t>
  </si>
  <si>
    <t>GW - Data Analyst - Products to discontinue</t>
  </si>
  <si>
    <t>Second Q</t>
  </si>
  <si>
    <t>GW - Data Analyst - Exploratory Data Analysis - CF Color Scheme</t>
  </si>
  <si>
    <t>GW - Data Analyst - Exploratory Data Analysis - CF  Data Bars</t>
  </si>
  <si>
    <t>GW - Data Analyst - Exploratory Data Analysis - CF Top/Bottom Rules</t>
  </si>
  <si>
    <t>GW - Data Analyst - Exploratory Data Analysis - CF Highlights Cells Rules</t>
  </si>
  <si>
    <t>GW - Data Analyst - Exploratory Data Analysis - Rules</t>
  </si>
  <si>
    <t>median is the middle value(if two numbers in between range, add them n divide by 2)</t>
  </si>
  <si>
    <t>Distinct Count-sales person</t>
  </si>
  <si>
    <t>Country</t>
  </si>
  <si>
    <t>Total</t>
  </si>
  <si>
    <t>Grand Total</t>
  </si>
  <si>
    <t>Sum of Amount</t>
  </si>
  <si>
    <t xml:space="preserve"> </t>
  </si>
  <si>
    <t>Total Units</t>
  </si>
  <si>
    <t>Total_Amount</t>
  </si>
  <si>
    <t>Price/unit</t>
  </si>
  <si>
    <t>Least Sales person by country</t>
  </si>
  <si>
    <t>Country/Sales person</t>
  </si>
  <si>
    <t>SellingPrice per unit</t>
  </si>
  <si>
    <t>Manufacturing Cost</t>
  </si>
  <si>
    <t>Row Labels</t>
  </si>
  <si>
    <t>Sum of Manufacturing Cost</t>
  </si>
  <si>
    <t>Profit/Loss</t>
  </si>
  <si>
    <t>No. of Transactions</t>
  </si>
  <si>
    <t>No of units</t>
  </si>
  <si>
    <t>Summary</t>
  </si>
  <si>
    <t>Total Sales</t>
  </si>
  <si>
    <t>Total Cost</t>
  </si>
  <si>
    <t>Quantity(Units)</t>
  </si>
  <si>
    <t>By Sales person</t>
  </si>
  <si>
    <t>✖/✔</t>
  </si>
  <si>
    <t>Profit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</si>
</sst>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8" formatCode="&quot;$&quot;#,##0.00_);[Red]\(&quot;$&quot;#,##0.00\)"/>
    <numFmt numFmtId="44" formatCode="_(&quot;$&quot;* #,##0.00_);_(&quot;$&quot;* \(#,##0.00\);_(&quot;$&quot;* &quot;-&quot;??_);_(@_)"/>
    <numFmt numFmtId="43" formatCode="_(* #,##0.00_);_(* \(#,##0.00\);_(* &quot;-&quot;??_);_(@_)"/>
    <numFmt numFmtId="164" formatCode="_([$$-409]* #,##0_);_([$$-409]* \(#,##0\);_([$$-409]* &quot;-&quot;??_);_(@_)"/>
    <numFmt numFmtId="165" formatCode="_(&quot;$&quot;* #,##0_);_(&quot;$&quot;* \(#,##0\);_(&quot;$&quot;* &quot;-&quot;??_);_(@_)"/>
    <numFmt numFmtId="166" formatCode="_([$$-409]* #,##0.00_);_([$$-409]* \(#,##0.00\);_([$$-409]* &quot;-&quot;??_);_(@_)"/>
    <numFmt numFmtId="167" formatCode="0.0"/>
    <numFmt numFmtId="168" formatCode="_(* #,##0_);_(* \(#,##0\);_(* &quot;-&quot;??_);_(@_)"/>
    <numFmt numFmtId="169" formatCode="&quot;$&quot;#,##0.00"/>
    <numFmt numFmtId="170" formatCode="\$#,##0.00;\(\$#,##0.00\);\$#,##0.00"/>
    <numFmt numFmtId="171" formatCode="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22"/>
      <color theme="1"/>
      <name val="Calibri"/>
      <family val="2"/>
      <scheme val="minor"/>
    </font>
    <font>
      <sz val="8"/>
      <color rgb="FF202124"/>
      <name val="Roboto"/>
    </font>
    <font>
      <b/>
      <sz val="8"/>
      <color rgb="FF202124"/>
      <name val="Roboto"/>
    </font>
    <font>
      <sz val="11"/>
      <color theme="0" tint="-0.34998626667073579"/>
      <name val="Calibri"/>
      <family val="2"/>
      <scheme val="minor"/>
    </font>
    <font>
      <b/>
      <sz val="11"/>
      <color theme="0" tint="-0.34998626667073579"/>
      <name val="Calibri"/>
      <family val="2"/>
      <scheme val="minor"/>
    </font>
    <font>
      <sz val="11"/>
      <color theme="0"/>
      <name val="Calibri"/>
      <family val="2"/>
      <scheme val="minor"/>
    </font>
    <font>
      <sz val="11"/>
      <color theme="1"/>
      <name val="Segoe UI Symbol"/>
      <family val="2"/>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C00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249977111117893"/>
        <bgColor indexed="64"/>
      </patternFill>
    </fill>
    <fill>
      <patternFill patternType="solid">
        <fgColor theme="4" tint="0.59999389629810485"/>
        <bgColor indexed="64"/>
      </patternFill>
    </fill>
  </fills>
  <borders count="9">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ashed">
        <color auto="1"/>
      </top>
      <bottom style="dashed">
        <color auto="1"/>
      </bottom>
      <diagonal/>
    </border>
    <border>
      <left/>
      <right/>
      <top style="thick">
        <color auto="1"/>
      </top>
      <bottom style="thick">
        <color auto="1"/>
      </bottom>
      <diagonal/>
    </border>
    <border>
      <left/>
      <right/>
      <top style="medium">
        <color auto="1"/>
      </top>
      <bottom style="medium">
        <color auto="1"/>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95">
    <xf numFmtId="0" fontId="0" fillId="0" borderId="0" xfId="0"/>
    <xf numFmtId="0" fontId="0" fillId="2" borderId="0" xfId="0" applyFill="1"/>
    <xf numFmtId="0" fontId="0" fillId="3" borderId="0" xfId="0" applyFill="1"/>
    <xf numFmtId="0" fontId="2" fillId="0" borderId="0" xfId="0" applyFont="1"/>
    <xf numFmtId="0" fontId="2" fillId="0" borderId="0" xfId="0" applyFont="1" applyAlignment="1">
      <alignment horizontal="right"/>
    </xf>
    <xf numFmtId="0" fontId="2" fillId="3" borderId="0" xfId="0" applyFont="1" applyFill="1"/>
    <xf numFmtId="6" fontId="0" fillId="0" borderId="0" xfId="0" applyNumberFormat="1"/>
    <xf numFmtId="3" fontId="0" fillId="0" borderId="0" xfId="0" applyNumberFormat="1"/>
    <xf numFmtId="0" fontId="2" fillId="0" borderId="1" xfId="0" applyFont="1" applyBorder="1"/>
    <xf numFmtId="0" fontId="0" fillId="0" borderId="1" xfId="0" applyBorder="1"/>
    <xf numFmtId="8" fontId="0" fillId="0" borderId="0" xfId="0" applyNumberFormat="1"/>
    <xf numFmtId="0" fontId="0" fillId="4" borderId="0" xfId="0" applyFill="1"/>
    <xf numFmtId="0" fontId="3" fillId="5" borderId="0" xfId="0" applyFont="1" applyFill="1" applyAlignment="1">
      <alignment horizontal="left"/>
    </xf>
    <xf numFmtId="0" fontId="3" fillId="3" borderId="0" xfId="0" applyFont="1" applyFill="1"/>
    <xf numFmtId="0" fontId="0" fillId="6" borderId="0" xfId="0" applyFill="1"/>
    <xf numFmtId="0" fontId="0" fillId="7" borderId="0" xfId="0" applyFill="1" applyAlignment="1">
      <alignment horizontal="center"/>
    </xf>
    <xf numFmtId="0" fontId="0" fillId="5" borderId="0" xfId="0" applyFill="1" applyAlignment="1">
      <alignment horizontal="center"/>
    </xf>
    <xf numFmtId="0" fontId="0" fillId="5" borderId="0" xfId="0" applyFill="1"/>
    <xf numFmtId="0" fontId="0" fillId="8" borderId="0" xfId="0" applyFill="1"/>
    <xf numFmtId="0" fontId="0" fillId="8" borderId="2" xfId="0" applyFill="1" applyBorder="1" applyAlignment="1">
      <alignment horizontal="center"/>
    </xf>
    <xf numFmtId="0" fontId="3" fillId="8" borderId="2" xfId="0" applyFont="1" applyFill="1" applyBorder="1" applyAlignment="1">
      <alignment horizontal="left"/>
    </xf>
    <xf numFmtId="0" fontId="0" fillId="8" borderId="2" xfId="0" applyFill="1" applyBorder="1"/>
    <xf numFmtId="164" fontId="0" fillId="8" borderId="2" xfId="0" applyNumberFormat="1" applyFill="1" applyBorder="1" applyAlignment="1">
      <alignment horizontal="center"/>
    </xf>
    <xf numFmtId="1" fontId="0" fillId="8" borderId="2" xfId="0" applyNumberFormat="1" applyFill="1" applyBorder="1" applyAlignment="1">
      <alignment horizontal="center"/>
    </xf>
    <xf numFmtId="164" fontId="0" fillId="8" borderId="2" xfId="2" applyNumberFormat="1" applyFont="1" applyFill="1" applyBorder="1" applyAlignment="1">
      <alignment horizontal="center"/>
    </xf>
    <xf numFmtId="1" fontId="0" fillId="8" borderId="2" xfId="2" applyNumberFormat="1" applyFont="1" applyFill="1" applyBorder="1" applyAlignment="1">
      <alignment horizontal="center"/>
    </xf>
    <xf numFmtId="165" fontId="0" fillId="8" borderId="2" xfId="2" applyNumberFormat="1" applyFont="1" applyFill="1" applyBorder="1" applyAlignment="1">
      <alignment horizontal="center"/>
    </xf>
    <xf numFmtId="166" fontId="0" fillId="8" borderId="2" xfId="0" applyNumberFormat="1" applyFill="1" applyBorder="1" applyAlignment="1">
      <alignment horizontal="center"/>
    </xf>
    <xf numFmtId="6" fontId="0" fillId="8" borderId="2" xfId="0" applyNumberFormat="1" applyFill="1" applyBorder="1" applyAlignment="1">
      <alignment horizontal="center"/>
    </xf>
    <xf numFmtId="167" fontId="0" fillId="8" borderId="2" xfId="0" applyNumberFormat="1" applyFill="1" applyBorder="1" applyAlignment="1">
      <alignment horizontal="center"/>
    </xf>
    <xf numFmtId="0" fontId="0" fillId="8" borderId="0" xfId="0" applyFill="1" applyAlignment="1">
      <alignment horizontal="center"/>
    </xf>
    <xf numFmtId="0" fontId="3" fillId="8" borderId="0" xfId="0" applyFont="1" applyFill="1" applyAlignment="1">
      <alignment horizontal="left"/>
    </xf>
    <xf numFmtId="0" fontId="4" fillId="0" borderId="0" xfId="0" applyFont="1"/>
    <xf numFmtId="0" fontId="0" fillId="7" borderId="0" xfId="0" applyFill="1"/>
    <xf numFmtId="0" fontId="0" fillId="9" borderId="0" xfId="0" applyFill="1" applyAlignment="1">
      <alignment horizontal="center"/>
    </xf>
    <xf numFmtId="164" fontId="0" fillId="5" borderId="0" xfId="0" applyNumberFormat="1" applyFill="1" applyAlignment="1">
      <alignment horizontal="center"/>
    </xf>
    <xf numFmtId="168" fontId="0" fillId="5" borderId="0" xfId="1" applyNumberFormat="1" applyFont="1" applyFill="1" applyAlignment="1">
      <alignment horizontal="center"/>
    </xf>
    <xf numFmtId="10" fontId="0" fillId="5" borderId="0" xfId="0" applyNumberFormat="1" applyFill="1" applyAlignment="1">
      <alignment horizontal="center"/>
    </xf>
    <xf numFmtId="0" fontId="0" fillId="8" borderId="2" xfId="0" applyFill="1" applyBorder="1" applyAlignment="1">
      <alignment wrapText="1"/>
    </xf>
    <xf numFmtId="0" fontId="0" fillId="8" borderId="5" xfId="0" applyFill="1" applyBorder="1"/>
    <xf numFmtId="44" fontId="0" fillId="8" borderId="5" xfId="2" applyFont="1" applyFill="1" applyBorder="1"/>
    <xf numFmtId="44" fontId="0" fillId="8" borderId="5" xfId="0" applyNumberFormat="1" applyFill="1" applyBorder="1"/>
    <xf numFmtId="0" fontId="2" fillId="8" borderId="0" xfId="0" applyFont="1" applyFill="1"/>
    <xf numFmtId="0" fontId="2" fillId="8" borderId="5" xfId="0" applyFont="1" applyFill="1" applyBorder="1"/>
    <xf numFmtId="44" fontId="2" fillId="8" borderId="5" xfId="0" applyNumberFormat="1" applyFont="1" applyFill="1" applyBorder="1"/>
    <xf numFmtId="0" fontId="6" fillId="8" borderId="5" xfId="0" applyFont="1" applyFill="1" applyBorder="1"/>
    <xf numFmtId="0" fontId="7" fillId="8" borderId="5" xfId="0" applyFont="1" applyFill="1" applyBorder="1"/>
    <xf numFmtId="0" fontId="0" fillId="0" borderId="0" xfId="0" pivotButton="1"/>
    <xf numFmtId="0" fontId="0" fillId="0" borderId="0" xfId="0" applyAlignment="1">
      <alignment horizontal="left"/>
    </xf>
    <xf numFmtId="0" fontId="0" fillId="0" borderId="0" xfId="0" applyAlignment="1">
      <alignment horizontal="center"/>
    </xf>
    <xf numFmtId="169" fontId="0" fillId="3" borderId="0" xfId="0" applyNumberFormat="1" applyFill="1"/>
    <xf numFmtId="169" fontId="2" fillId="0" borderId="0" xfId="0" applyNumberFormat="1" applyFont="1"/>
    <xf numFmtId="169" fontId="0" fillId="0" borderId="0" xfId="0" applyNumberFormat="1"/>
    <xf numFmtId="0" fontId="8" fillId="8" borderId="0" xfId="0" applyFont="1" applyFill="1" applyAlignment="1">
      <alignment horizontal="left"/>
    </xf>
    <xf numFmtId="170" fontId="8" fillId="8" borderId="0" xfId="0" applyNumberFormat="1" applyFont="1" applyFill="1" applyAlignment="1">
      <alignment horizontal="center"/>
    </xf>
    <xf numFmtId="0" fontId="0" fillId="8" borderId="2" xfId="0" applyFill="1" applyBorder="1" applyAlignment="1">
      <alignment horizontal="left"/>
    </xf>
    <xf numFmtId="170" fontId="0" fillId="8" borderId="2" xfId="0" applyNumberFormat="1" applyFill="1" applyBorder="1" applyAlignment="1">
      <alignment horizontal="center"/>
    </xf>
    <xf numFmtId="0" fontId="0" fillId="0" borderId="6" xfId="0" pivotButton="1" applyBorder="1"/>
    <xf numFmtId="0" fontId="0" fillId="0" borderId="6" xfId="0" applyBorder="1" applyAlignment="1">
      <alignment horizontal="center"/>
    </xf>
    <xf numFmtId="0" fontId="0" fillId="0" borderId="6" xfId="0" applyBorder="1" applyAlignment="1">
      <alignment horizontal="left"/>
    </xf>
    <xf numFmtId="0" fontId="0" fillId="0" borderId="6" xfId="0" applyBorder="1" applyAlignment="1">
      <alignment horizontal="left" indent="1"/>
    </xf>
    <xf numFmtId="0" fontId="0" fillId="0" borderId="7" xfId="0" pivotButton="1" applyBorder="1"/>
    <xf numFmtId="0" fontId="0" fillId="0" borderId="7" xfId="0" applyBorder="1"/>
    <xf numFmtId="0" fontId="0" fillId="0" borderId="7" xfId="0" applyBorder="1" applyAlignment="1">
      <alignment horizontal="left"/>
    </xf>
    <xf numFmtId="0" fontId="0" fillId="0" borderId="7" xfId="0" applyBorder="1" applyAlignment="1">
      <alignment horizontal="left" indent="1"/>
    </xf>
    <xf numFmtId="0" fontId="2" fillId="0" borderId="0" xfId="0" applyFont="1" applyAlignment="1">
      <alignment horizontal="left"/>
    </xf>
    <xf numFmtId="44" fontId="0" fillId="0" borderId="0" xfId="0" applyNumberFormat="1"/>
    <xf numFmtId="166" fontId="0" fillId="3" borderId="0" xfId="2" applyNumberFormat="1" applyFont="1" applyFill="1" applyAlignment="1"/>
    <xf numFmtId="166" fontId="2" fillId="0" borderId="0" xfId="2" applyNumberFormat="1" applyFont="1" applyAlignment="1"/>
    <xf numFmtId="166" fontId="0" fillId="0" borderId="0" xfId="2" applyNumberFormat="1" applyFont="1" applyAlignment="1"/>
    <xf numFmtId="44" fontId="0" fillId="5" borderId="0" xfId="2" applyFont="1" applyFill="1" applyAlignment="1">
      <alignment horizontal="center"/>
    </xf>
    <xf numFmtId="44" fontId="0" fillId="8" borderId="0" xfId="2" applyFont="1" applyFill="1"/>
    <xf numFmtId="44" fontId="0" fillId="5" borderId="0" xfId="2" applyFont="1" applyFill="1"/>
    <xf numFmtId="2" fontId="0" fillId="0" borderId="0" xfId="0" applyNumberFormat="1"/>
    <xf numFmtId="0" fontId="2" fillId="6" borderId="2" xfId="0" applyFont="1" applyFill="1" applyBorder="1"/>
    <xf numFmtId="0" fontId="9" fillId="6" borderId="2" xfId="0" applyFont="1" applyFill="1" applyBorder="1"/>
    <xf numFmtId="44" fontId="0" fillId="5" borderId="0" xfId="1" applyNumberFormat="1" applyFont="1" applyFill="1" applyAlignment="1">
      <alignment horizontal="center"/>
    </xf>
    <xf numFmtId="44" fontId="0" fillId="8" borderId="0" xfId="0" applyNumberFormat="1" applyFill="1"/>
    <xf numFmtId="44" fontId="2" fillId="6" borderId="2" xfId="0" applyNumberFormat="1" applyFont="1" applyFill="1" applyBorder="1"/>
    <xf numFmtId="44" fontId="0" fillId="8" borderId="2" xfId="0" applyNumberFormat="1" applyFill="1" applyBorder="1"/>
    <xf numFmtId="2" fontId="0" fillId="8" borderId="0" xfId="0" applyNumberFormat="1" applyFill="1"/>
    <xf numFmtId="44" fontId="2" fillId="6" borderId="2" xfId="2" applyFont="1" applyFill="1" applyBorder="1"/>
    <xf numFmtId="44" fontId="0" fillId="8" borderId="2" xfId="2" applyFont="1" applyFill="1" applyBorder="1"/>
    <xf numFmtId="44" fontId="0" fillId="8" borderId="0" xfId="2" applyFont="1" applyFill="1" applyBorder="1"/>
    <xf numFmtId="1" fontId="0" fillId="8" borderId="0" xfId="2" applyNumberFormat="1" applyFont="1" applyFill="1"/>
    <xf numFmtId="171" fontId="0" fillId="0" borderId="0" xfId="0" applyNumberFormat="1"/>
    <xf numFmtId="171" fontId="8" fillId="8" borderId="0" xfId="0" applyNumberFormat="1" applyFont="1" applyFill="1"/>
    <xf numFmtId="0" fontId="0" fillId="8" borderId="3" xfId="0" applyFill="1" applyBorder="1" applyAlignment="1">
      <alignment horizontal="center"/>
    </xf>
    <xf numFmtId="0" fontId="0" fillId="8" borderId="4" xfId="0" applyFill="1" applyBorder="1" applyAlignment="1">
      <alignment horizontal="center"/>
    </xf>
    <xf numFmtId="0" fontId="0" fillId="8" borderId="5" xfId="0" applyFill="1" applyBorder="1" applyAlignment="1">
      <alignment horizontal="center"/>
    </xf>
    <xf numFmtId="0" fontId="2" fillId="10" borderId="7" xfId="0" applyFont="1" applyFill="1" applyBorder="1" applyAlignment="1">
      <alignment horizontal="center"/>
    </xf>
    <xf numFmtId="0" fontId="2" fillId="10" borderId="6" xfId="0" applyFont="1" applyFill="1" applyBorder="1" applyAlignment="1">
      <alignment horizontal="center"/>
    </xf>
    <xf numFmtId="0" fontId="2" fillId="7" borderId="3" xfId="0" applyFont="1" applyFill="1" applyBorder="1" applyAlignment="1">
      <alignment horizontal="center"/>
    </xf>
    <xf numFmtId="0" fontId="2" fillId="7" borderId="8" xfId="0" applyFont="1" applyFill="1" applyBorder="1" applyAlignment="1">
      <alignment horizontal="center"/>
    </xf>
    <xf numFmtId="0" fontId="2" fillId="7" borderId="2" xfId="0" applyFont="1" applyFill="1" applyBorder="1" applyAlignment="1">
      <alignment horizontal="center"/>
    </xf>
  </cellXfs>
  <cellStyles count="3">
    <cellStyle name="Comma" xfId="1" builtinId="3"/>
    <cellStyle name="Currency" xfId="2" builtinId="4"/>
    <cellStyle name="Normal" xfId="0" builtinId="0"/>
  </cellStyles>
  <dxfs count="75">
    <dxf>
      <font>
        <color theme="0"/>
      </font>
    </dxf>
    <dxf>
      <fill>
        <patternFill patternType="solid">
          <bgColor theme="0"/>
        </patternFill>
      </fill>
    </dxf>
    <dxf>
      <numFmt numFmtId="2" formatCode="0.00"/>
    </dxf>
    <dxf>
      <numFmt numFmtId="2" formatCode="0.00"/>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medium">
          <color auto="1"/>
        </top>
        <bottom style="medium">
          <color auto="1"/>
        </bottom>
        <horizontal style="medium">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top style="thick">
          <color auto="1"/>
        </top>
        <bottom style="thick">
          <color auto="1"/>
        </bottom>
        <horizontal style="thick">
          <color auto="1"/>
        </horizontal>
      </border>
    </dxf>
    <dxf>
      <border>
        <left/>
        <right/>
        <vertical/>
      </border>
    </dxf>
    <dxf>
      <border>
        <left/>
        <right/>
        <vertical/>
      </border>
    </dxf>
    <dxf>
      <border>
        <left/>
        <right/>
        <vertical/>
      </border>
    </dxf>
    <dxf>
      <border>
        <left/>
        <right/>
        <vertical/>
      </border>
    </dxf>
    <dxf>
      <border>
        <left/>
        <right/>
        <vertical/>
      </border>
    </dxf>
    <dxf>
      <border>
        <left/>
        <right/>
        <vertical/>
      </border>
    </dxf>
    <dxf>
      <border>
        <left/>
        <right/>
        <vertical/>
      </border>
    </dxf>
    <dxf>
      <border>
        <left/>
        <right/>
        <vertical/>
      </border>
    </dxf>
    <dxf>
      <border>
        <left/>
        <right/>
        <vertical/>
      </border>
    </dxf>
    <dxf>
      <border>
        <left/>
        <right/>
        <vertical/>
      </border>
    </dxf>
    <dxf>
      <border>
        <left/>
        <right/>
        <vertic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alignment horizontal="center"/>
    </dxf>
    <dxf>
      <alignment horizontal="center"/>
    </dxf>
    <dxf>
      <alignment horizontal="center"/>
    </dxf>
    <dxf>
      <alignment horizontal="center"/>
    </dxf>
    <dxf>
      <numFmt numFmtId="12" formatCode="&quot;$&quot;#,##0.00_);[Red]\(&quot;$&quot;#,##0.00\)"/>
    </dxf>
    <dxf>
      <numFmt numFmtId="169" formatCode="&quot;$&quot;#,##0.00"/>
    </dxf>
    <dxf>
      <numFmt numFmtId="166" formatCode="_([$$-409]* #,##0.00_);_([$$-409]* \(#,##0.00\);_([$$-409]* &quot;-&quot;??_);_(@_)"/>
      <alignment horizontal="general" vertical="bottom" textRotation="0" wrapText="0" indent="0" justifyLastLine="0" shrinkToFit="0" readingOrder="0"/>
    </dxf>
    <dxf>
      <numFmt numFmtId="169" formatCode="&quot;$&quot;#,##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4.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Amount vs Units Scatter Chart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9.3136482939632545E-2"/>
          <c:y val="2.5428331875182269E-2"/>
          <c:w val="0.84625240594925633"/>
          <c:h val="0.72088764946048411"/>
        </c:manualLayout>
      </c:layout>
      <c:scatterChart>
        <c:scatterStyle val="lineMarker"/>
        <c:varyColors val="0"/>
        <c:ser>
          <c:idx val="0"/>
          <c:order val="0"/>
          <c:tx>
            <c:strRef>
              <c:f>'6'!$F$3</c:f>
              <c:strCache>
                <c:ptCount val="1"/>
                <c:pt idx="0">
                  <c:v>Units</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'6'!$E$4:$E$303</c:f>
              <c:numCache>
                <c:formatCode>"$"#,##0_);[Red]\("$"#,##0\)</c:formatCode>
                <c:ptCount val="300"/>
                <c:pt idx="0">
                  <c:v>0</c:v>
                </c:pt>
                <c:pt idx="1">
                  <c:v>21</c:v>
                </c:pt>
                <c:pt idx="2">
                  <c:v>42</c:v>
                </c:pt>
                <c:pt idx="3">
                  <c:v>56</c:v>
                </c:pt>
                <c:pt idx="4">
                  <c:v>63</c:v>
                </c:pt>
                <c:pt idx="5">
                  <c:v>98</c:v>
                </c:pt>
                <c:pt idx="6">
                  <c:v>98</c:v>
                </c:pt>
                <c:pt idx="7">
                  <c:v>154</c:v>
                </c:pt>
                <c:pt idx="8">
                  <c:v>168</c:v>
                </c:pt>
                <c:pt idx="9">
                  <c:v>182</c:v>
                </c:pt>
                <c:pt idx="10">
                  <c:v>189</c:v>
                </c:pt>
                <c:pt idx="11">
                  <c:v>217</c:v>
                </c:pt>
                <c:pt idx="12">
                  <c:v>238</c:v>
                </c:pt>
                <c:pt idx="13">
                  <c:v>245</c:v>
                </c:pt>
                <c:pt idx="14">
                  <c:v>252</c:v>
                </c:pt>
                <c:pt idx="15">
                  <c:v>259</c:v>
                </c:pt>
                <c:pt idx="16">
                  <c:v>280</c:v>
                </c:pt>
                <c:pt idx="17">
                  <c:v>336</c:v>
                </c:pt>
                <c:pt idx="18">
                  <c:v>357</c:v>
                </c:pt>
                <c:pt idx="19">
                  <c:v>385</c:v>
                </c:pt>
                <c:pt idx="20">
                  <c:v>434</c:v>
                </c:pt>
                <c:pt idx="21">
                  <c:v>469</c:v>
                </c:pt>
                <c:pt idx="22">
                  <c:v>490</c:v>
                </c:pt>
                <c:pt idx="23">
                  <c:v>497</c:v>
                </c:pt>
                <c:pt idx="24">
                  <c:v>518</c:v>
                </c:pt>
                <c:pt idx="25">
                  <c:v>525</c:v>
                </c:pt>
                <c:pt idx="26">
                  <c:v>553</c:v>
                </c:pt>
                <c:pt idx="27">
                  <c:v>560</c:v>
                </c:pt>
                <c:pt idx="28">
                  <c:v>567</c:v>
                </c:pt>
                <c:pt idx="29">
                  <c:v>609</c:v>
                </c:pt>
                <c:pt idx="30">
                  <c:v>609</c:v>
                </c:pt>
                <c:pt idx="31">
                  <c:v>623</c:v>
                </c:pt>
                <c:pt idx="32">
                  <c:v>630</c:v>
                </c:pt>
                <c:pt idx="33">
                  <c:v>700</c:v>
                </c:pt>
                <c:pt idx="34">
                  <c:v>707</c:v>
                </c:pt>
                <c:pt idx="35">
                  <c:v>714</c:v>
                </c:pt>
                <c:pt idx="36">
                  <c:v>798</c:v>
                </c:pt>
                <c:pt idx="37">
                  <c:v>819</c:v>
                </c:pt>
                <c:pt idx="38">
                  <c:v>819</c:v>
                </c:pt>
                <c:pt idx="39">
                  <c:v>847</c:v>
                </c:pt>
                <c:pt idx="40">
                  <c:v>854</c:v>
                </c:pt>
                <c:pt idx="41">
                  <c:v>861</c:v>
                </c:pt>
                <c:pt idx="42">
                  <c:v>938</c:v>
                </c:pt>
                <c:pt idx="43">
                  <c:v>938</c:v>
                </c:pt>
                <c:pt idx="44">
                  <c:v>938</c:v>
                </c:pt>
                <c:pt idx="45">
                  <c:v>945</c:v>
                </c:pt>
                <c:pt idx="46">
                  <c:v>959</c:v>
                </c:pt>
                <c:pt idx="47">
                  <c:v>959</c:v>
                </c:pt>
                <c:pt idx="48">
                  <c:v>966</c:v>
                </c:pt>
                <c:pt idx="49">
                  <c:v>973</c:v>
                </c:pt>
                <c:pt idx="50">
                  <c:v>1057</c:v>
                </c:pt>
                <c:pt idx="51">
                  <c:v>1071</c:v>
                </c:pt>
                <c:pt idx="52">
                  <c:v>1085</c:v>
                </c:pt>
                <c:pt idx="53">
                  <c:v>1134</c:v>
                </c:pt>
                <c:pt idx="54">
                  <c:v>1274</c:v>
                </c:pt>
                <c:pt idx="55">
                  <c:v>1281</c:v>
                </c:pt>
                <c:pt idx="56">
                  <c:v>1281</c:v>
                </c:pt>
                <c:pt idx="57">
                  <c:v>1302</c:v>
                </c:pt>
                <c:pt idx="58">
                  <c:v>1400</c:v>
                </c:pt>
                <c:pt idx="59">
                  <c:v>1407</c:v>
                </c:pt>
                <c:pt idx="60">
                  <c:v>1428</c:v>
                </c:pt>
                <c:pt idx="61">
                  <c:v>1442</c:v>
                </c:pt>
                <c:pt idx="62">
                  <c:v>1463</c:v>
                </c:pt>
                <c:pt idx="63">
                  <c:v>1505</c:v>
                </c:pt>
                <c:pt idx="64">
                  <c:v>1526</c:v>
                </c:pt>
                <c:pt idx="65">
                  <c:v>1526</c:v>
                </c:pt>
                <c:pt idx="66">
                  <c:v>1561</c:v>
                </c:pt>
                <c:pt idx="67">
                  <c:v>1568</c:v>
                </c:pt>
                <c:pt idx="68">
                  <c:v>1568</c:v>
                </c:pt>
                <c:pt idx="69">
                  <c:v>1589</c:v>
                </c:pt>
                <c:pt idx="70">
                  <c:v>1617</c:v>
                </c:pt>
                <c:pt idx="71">
                  <c:v>1624</c:v>
                </c:pt>
                <c:pt idx="72">
                  <c:v>1638</c:v>
                </c:pt>
                <c:pt idx="73">
                  <c:v>1638</c:v>
                </c:pt>
                <c:pt idx="74">
                  <c:v>1652</c:v>
                </c:pt>
                <c:pt idx="75">
                  <c:v>1652</c:v>
                </c:pt>
                <c:pt idx="76">
                  <c:v>1701</c:v>
                </c:pt>
                <c:pt idx="77">
                  <c:v>1771</c:v>
                </c:pt>
                <c:pt idx="78">
                  <c:v>1778</c:v>
                </c:pt>
                <c:pt idx="79">
                  <c:v>1785</c:v>
                </c:pt>
                <c:pt idx="80">
                  <c:v>1890</c:v>
                </c:pt>
                <c:pt idx="81">
                  <c:v>1904</c:v>
                </c:pt>
                <c:pt idx="82">
                  <c:v>1925</c:v>
                </c:pt>
                <c:pt idx="83">
                  <c:v>1932</c:v>
                </c:pt>
                <c:pt idx="84">
                  <c:v>1974</c:v>
                </c:pt>
                <c:pt idx="85">
                  <c:v>1988</c:v>
                </c:pt>
                <c:pt idx="86">
                  <c:v>2009</c:v>
                </c:pt>
                <c:pt idx="87">
                  <c:v>2016</c:v>
                </c:pt>
                <c:pt idx="88">
                  <c:v>2023</c:v>
                </c:pt>
                <c:pt idx="89">
                  <c:v>2023</c:v>
                </c:pt>
                <c:pt idx="90">
                  <c:v>2100</c:v>
                </c:pt>
                <c:pt idx="91">
                  <c:v>2114</c:v>
                </c:pt>
                <c:pt idx="92">
                  <c:v>2114</c:v>
                </c:pt>
                <c:pt idx="93">
                  <c:v>2135</c:v>
                </c:pt>
                <c:pt idx="94">
                  <c:v>2142</c:v>
                </c:pt>
                <c:pt idx="95">
                  <c:v>2149</c:v>
                </c:pt>
                <c:pt idx="96">
                  <c:v>2205</c:v>
                </c:pt>
                <c:pt idx="97">
                  <c:v>2205</c:v>
                </c:pt>
                <c:pt idx="98">
                  <c:v>2212</c:v>
                </c:pt>
                <c:pt idx="99">
                  <c:v>2219</c:v>
                </c:pt>
                <c:pt idx="100">
                  <c:v>2226</c:v>
                </c:pt>
                <c:pt idx="101">
                  <c:v>2268</c:v>
                </c:pt>
                <c:pt idx="102">
                  <c:v>2275</c:v>
                </c:pt>
                <c:pt idx="103">
                  <c:v>2289</c:v>
                </c:pt>
                <c:pt idx="104">
                  <c:v>2317</c:v>
                </c:pt>
                <c:pt idx="105">
                  <c:v>2317</c:v>
                </c:pt>
                <c:pt idx="106">
                  <c:v>2324</c:v>
                </c:pt>
                <c:pt idx="107">
                  <c:v>2408</c:v>
                </c:pt>
                <c:pt idx="108">
                  <c:v>2415</c:v>
                </c:pt>
                <c:pt idx="109">
                  <c:v>2415</c:v>
                </c:pt>
                <c:pt idx="110">
                  <c:v>2429</c:v>
                </c:pt>
                <c:pt idx="111">
                  <c:v>2436</c:v>
                </c:pt>
                <c:pt idx="112">
                  <c:v>2464</c:v>
                </c:pt>
                <c:pt idx="113">
                  <c:v>2471</c:v>
                </c:pt>
                <c:pt idx="114">
                  <c:v>2478</c:v>
                </c:pt>
                <c:pt idx="115">
                  <c:v>2541</c:v>
                </c:pt>
                <c:pt idx="116">
                  <c:v>2541</c:v>
                </c:pt>
                <c:pt idx="117">
                  <c:v>2562</c:v>
                </c:pt>
                <c:pt idx="118">
                  <c:v>2583</c:v>
                </c:pt>
                <c:pt idx="119">
                  <c:v>2639</c:v>
                </c:pt>
                <c:pt idx="120">
                  <c:v>2646</c:v>
                </c:pt>
                <c:pt idx="121">
                  <c:v>2646</c:v>
                </c:pt>
                <c:pt idx="122">
                  <c:v>2681</c:v>
                </c:pt>
                <c:pt idx="123">
                  <c:v>2702</c:v>
                </c:pt>
                <c:pt idx="124">
                  <c:v>2737</c:v>
                </c:pt>
                <c:pt idx="125">
                  <c:v>2744</c:v>
                </c:pt>
                <c:pt idx="126">
                  <c:v>2779</c:v>
                </c:pt>
                <c:pt idx="127">
                  <c:v>2793</c:v>
                </c:pt>
                <c:pt idx="128">
                  <c:v>2856</c:v>
                </c:pt>
                <c:pt idx="129">
                  <c:v>2863</c:v>
                </c:pt>
                <c:pt idx="130">
                  <c:v>2870</c:v>
                </c:pt>
                <c:pt idx="131">
                  <c:v>2891</c:v>
                </c:pt>
                <c:pt idx="132">
                  <c:v>2919</c:v>
                </c:pt>
                <c:pt idx="133">
                  <c:v>2919</c:v>
                </c:pt>
                <c:pt idx="134">
                  <c:v>2933</c:v>
                </c:pt>
                <c:pt idx="135">
                  <c:v>2954</c:v>
                </c:pt>
                <c:pt idx="136">
                  <c:v>2989</c:v>
                </c:pt>
                <c:pt idx="137">
                  <c:v>3052</c:v>
                </c:pt>
                <c:pt idx="138">
                  <c:v>3059</c:v>
                </c:pt>
                <c:pt idx="139">
                  <c:v>3094</c:v>
                </c:pt>
                <c:pt idx="140">
                  <c:v>3101</c:v>
                </c:pt>
                <c:pt idx="141">
                  <c:v>3108</c:v>
                </c:pt>
                <c:pt idx="142">
                  <c:v>3164</c:v>
                </c:pt>
                <c:pt idx="143">
                  <c:v>3192</c:v>
                </c:pt>
                <c:pt idx="144">
                  <c:v>3262</c:v>
                </c:pt>
                <c:pt idx="145">
                  <c:v>3339</c:v>
                </c:pt>
                <c:pt idx="146">
                  <c:v>3339</c:v>
                </c:pt>
                <c:pt idx="147">
                  <c:v>3339</c:v>
                </c:pt>
                <c:pt idx="148">
                  <c:v>3388</c:v>
                </c:pt>
                <c:pt idx="149">
                  <c:v>3402</c:v>
                </c:pt>
                <c:pt idx="150">
                  <c:v>3472</c:v>
                </c:pt>
                <c:pt idx="151">
                  <c:v>3507</c:v>
                </c:pt>
                <c:pt idx="152">
                  <c:v>3549</c:v>
                </c:pt>
                <c:pt idx="153">
                  <c:v>3556</c:v>
                </c:pt>
                <c:pt idx="154">
                  <c:v>3598</c:v>
                </c:pt>
                <c:pt idx="155">
                  <c:v>3640</c:v>
                </c:pt>
                <c:pt idx="156">
                  <c:v>3689</c:v>
                </c:pt>
                <c:pt idx="157">
                  <c:v>3752</c:v>
                </c:pt>
                <c:pt idx="158">
                  <c:v>3759</c:v>
                </c:pt>
                <c:pt idx="159">
                  <c:v>3773</c:v>
                </c:pt>
                <c:pt idx="160">
                  <c:v>3794</c:v>
                </c:pt>
                <c:pt idx="161">
                  <c:v>3808</c:v>
                </c:pt>
                <c:pt idx="162">
                  <c:v>3829</c:v>
                </c:pt>
                <c:pt idx="163">
                  <c:v>3850</c:v>
                </c:pt>
                <c:pt idx="164">
                  <c:v>3864</c:v>
                </c:pt>
                <c:pt idx="165">
                  <c:v>3920</c:v>
                </c:pt>
                <c:pt idx="166">
                  <c:v>3976</c:v>
                </c:pt>
                <c:pt idx="167">
                  <c:v>3983</c:v>
                </c:pt>
                <c:pt idx="168">
                  <c:v>4018</c:v>
                </c:pt>
                <c:pt idx="169">
                  <c:v>4018</c:v>
                </c:pt>
                <c:pt idx="170">
                  <c:v>4018</c:v>
                </c:pt>
                <c:pt idx="171">
                  <c:v>4053</c:v>
                </c:pt>
                <c:pt idx="172">
                  <c:v>4137</c:v>
                </c:pt>
                <c:pt idx="173">
                  <c:v>4242</c:v>
                </c:pt>
                <c:pt idx="174">
                  <c:v>4305</c:v>
                </c:pt>
                <c:pt idx="175">
                  <c:v>4319</c:v>
                </c:pt>
                <c:pt idx="176">
                  <c:v>4326</c:v>
                </c:pt>
                <c:pt idx="177">
                  <c:v>4417</c:v>
                </c:pt>
                <c:pt idx="178">
                  <c:v>4424</c:v>
                </c:pt>
                <c:pt idx="179">
                  <c:v>4438</c:v>
                </c:pt>
                <c:pt idx="180">
                  <c:v>4480</c:v>
                </c:pt>
                <c:pt idx="181">
                  <c:v>4487</c:v>
                </c:pt>
                <c:pt idx="182">
                  <c:v>4487</c:v>
                </c:pt>
                <c:pt idx="183">
                  <c:v>4585</c:v>
                </c:pt>
                <c:pt idx="184">
                  <c:v>4592</c:v>
                </c:pt>
                <c:pt idx="185">
                  <c:v>4606</c:v>
                </c:pt>
                <c:pt idx="186">
                  <c:v>4683</c:v>
                </c:pt>
                <c:pt idx="187">
                  <c:v>4725</c:v>
                </c:pt>
                <c:pt idx="188">
                  <c:v>4753</c:v>
                </c:pt>
                <c:pt idx="189">
                  <c:v>4753</c:v>
                </c:pt>
                <c:pt idx="190">
                  <c:v>4760</c:v>
                </c:pt>
                <c:pt idx="191">
                  <c:v>4781</c:v>
                </c:pt>
                <c:pt idx="192">
                  <c:v>4802</c:v>
                </c:pt>
                <c:pt idx="193">
                  <c:v>4858</c:v>
                </c:pt>
                <c:pt idx="194">
                  <c:v>4935</c:v>
                </c:pt>
                <c:pt idx="195">
                  <c:v>4949</c:v>
                </c:pt>
                <c:pt idx="196">
                  <c:v>4956</c:v>
                </c:pt>
                <c:pt idx="197">
                  <c:v>4970</c:v>
                </c:pt>
                <c:pt idx="198">
                  <c:v>4991</c:v>
                </c:pt>
                <c:pt idx="199">
                  <c:v>4991</c:v>
                </c:pt>
                <c:pt idx="200">
                  <c:v>5012</c:v>
                </c:pt>
                <c:pt idx="201">
                  <c:v>5019</c:v>
                </c:pt>
                <c:pt idx="202">
                  <c:v>5019</c:v>
                </c:pt>
                <c:pt idx="203">
                  <c:v>5075</c:v>
                </c:pt>
                <c:pt idx="204">
                  <c:v>5194</c:v>
                </c:pt>
                <c:pt idx="205">
                  <c:v>5236</c:v>
                </c:pt>
                <c:pt idx="206">
                  <c:v>5306</c:v>
                </c:pt>
                <c:pt idx="207">
                  <c:v>5355</c:v>
                </c:pt>
                <c:pt idx="208">
                  <c:v>5439</c:v>
                </c:pt>
                <c:pt idx="209">
                  <c:v>5474</c:v>
                </c:pt>
                <c:pt idx="210">
                  <c:v>5551</c:v>
                </c:pt>
                <c:pt idx="211">
                  <c:v>5586</c:v>
                </c:pt>
                <c:pt idx="212">
                  <c:v>5670</c:v>
                </c:pt>
                <c:pt idx="213">
                  <c:v>5677</c:v>
                </c:pt>
                <c:pt idx="214">
                  <c:v>5775</c:v>
                </c:pt>
                <c:pt idx="215">
                  <c:v>5817</c:v>
                </c:pt>
                <c:pt idx="216">
                  <c:v>5915</c:v>
                </c:pt>
                <c:pt idx="217">
                  <c:v>6027</c:v>
                </c:pt>
                <c:pt idx="218">
                  <c:v>6048</c:v>
                </c:pt>
                <c:pt idx="219">
                  <c:v>6111</c:v>
                </c:pt>
                <c:pt idx="220">
                  <c:v>6118</c:v>
                </c:pt>
                <c:pt idx="221">
                  <c:v>6118</c:v>
                </c:pt>
                <c:pt idx="222">
                  <c:v>6125</c:v>
                </c:pt>
                <c:pt idx="223">
                  <c:v>6132</c:v>
                </c:pt>
                <c:pt idx="224">
                  <c:v>6146</c:v>
                </c:pt>
                <c:pt idx="225">
                  <c:v>6279</c:v>
                </c:pt>
                <c:pt idx="226">
                  <c:v>6279</c:v>
                </c:pt>
                <c:pt idx="227">
                  <c:v>6300</c:v>
                </c:pt>
                <c:pt idx="228">
                  <c:v>6314</c:v>
                </c:pt>
                <c:pt idx="229">
                  <c:v>6370</c:v>
                </c:pt>
                <c:pt idx="230">
                  <c:v>6391</c:v>
                </c:pt>
                <c:pt idx="231">
                  <c:v>6398</c:v>
                </c:pt>
                <c:pt idx="232">
                  <c:v>6433</c:v>
                </c:pt>
                <c:pt idx="233">
                  <c:v>6454</c:v>
                </c:pt>
                <c:pt idx="234">
                  <c:v>6580</c:v>
                </c:pt>
                <c:pt idx="235">
                  <c:v>6608</c:v>
                </c:pt>
                <c:pt idx="236">
                  <c:v>6657</c:v>
                </c:pt>
                <c:pt idx="237">
                  <c:v>6657</c:v>
                </c:pt>
                <c:pt idx="238">
                  <c:v>6706</c:v>
                </c:pt>
                <c:pt idx="239">
                  <c:v>6734</c:v>
                </c:pt>
                <c:pt idx="240">
                  <c:v>6748</c:v>
                </c:pt>
                <c:pt idx="241">
                  <c:v>6755</c:v>
                </c:pt>
                <c:pt idx="242">
                  <c:v>6818</c:v>
                </c:pt>
                <c:pt idx="243">
                  <c:v>6832</c:v>
                </c:pt>
                <c:pt idx="244">
                  <c:v>6853</c:v>
                </c:pt>
                <c:pt idx="245">
                  <c:v>6860</c:v>
                </c:pt>
                <c:pt idx="246">
                  <c:v>6909</c:v>
                </c:pt>
                <c:pt idx="247">
                  <c:v>6986</c:v>
                </c:pt>
                <c:pt idx="248">
                  <c:v>7021</c:v>
                </c:pt>
                <c:pt idx="249">
                  <c:v>7189</c:v>
                </c:pt>
                <c:pt idx="250">
                  <c:v>7259</c:v>
                </c:pt>
                <c:pt idx="251">
                  <c:v>7273</c:v>
                </c:pt>
                <c:pt idx="252">
                  <c:v>7280</c:v>
                </c:pt>
                <c:pt idx="253">
                  <c:v>7308</c:v>
                </c:pt>
                <c:pt idx="254">
                  <c:v>7322</c:v>
                </c:pt>
                <c:pt idx="255">
                  <c:v>7455</c:v>
                </c:pt>
                <c:pt idx="256">
                  <c:v>7483</c:v>
                </c:pt>
                <c:pt idx="257">
                  <c:v>7511</c:v>
                </c:pt>
                <c:pt idx="258">
                  <c:v>7651</c:v>
                </c:pt>
                <c:pt idx="259">
                  <c:v>7693</c:v>
                </c:pt>
                <c:pt idx="260">
                  <c:v>7693</c:v>
                </c:pt>
                <c:pt idx="261">
                  <c:v>7777</c:v>
                </c:pt>
                <c:pt idx="262">
                  <c:v>7777</c:v>
                </c:pt>
                <c:pt idx="263">
                  <c:v>7812</c:v>
                </c:pt>
                <c:pt idx="264">
                  <c:v>7833</c:v>
                </c:pt>
                <c:pt idx="265">
                  <c:v>7847</c:v>
                </c:pt>
                <c:pt idx="266">
                  <c:v>8008</c:v>
                </c:pt>
                <c:pt idx="267">
                  <c:v>8155</c:v>
                </c:pt>
                <c:pt idx="268">
                  <c:v>8211</c:v>
                </c:pt>
                <c:pt idx="269">
                  <c:v>8435</c:v>
                </c:pt>
                <c:pt idx="270">
                  <c:v>8463</c:v>
                </c:pt>
                <c:pt idx="271">
                  <c:v>8813</c:v>
                </c:pt>
                <c:pt idx="272">
                  <c:v>8841</c:v>
                </c:pt>
                <c:pt idx="273">
                  <c:v>8862</c:v>
                </c:pt>
                <c:pt idx="274">
                  <c:v>8869</c:v>
                </c:pt>
                <c:pt idx="275">
                  <c:v>8890</c:v>
                </c:pt>
                <c:pt idx="276">
                  <c:v>9002</c:v>
                </c:pt>
                <c:pt idx="277">
                  <c:v>9051</c:v>
                </c:pt>
                <c:pt idx="278">
                  <c:v>9198</c:v>
                </c:pt>
                <c:pt idx="279">
                  <c:v>9443</c:v>
                </c:pt>
                <c:pt idx="280">
                  <c:v>9506</c:v>
                </c:pt>
                <c:pt idx="281">
                  <c:v>9632</c:v>
                </c:pt>
                <c:pt idx="282">
                  <c:v>9660</c:v>
                </c:pt>
                <c:pt idx="283">
                  <c:v>9709</c:v>
                </c:pt>
                <c:pt idx="284">
                  <c:v>9772</c:v>
                </c:pt>
                <c:pt idx="285">
                  <c:v>9835</c:v>
                </c:pt>
                <c:pt idx="286">
                  <c:v>9926</c:v>
                </c:pt>
                <c:pt idx="287">
                  <c:v>10073</c:v>
                </c:pt>
                <c:pt idx="288">
                  <c:v>10129</c:v>
                </c:pt>
                <c:pt idx="289">
                  <c:v>10304</c:v>
                </c:pt>
                <c:pt idx="290">
                  <c:v>10311</c:v>
                </c:pt>
                <c:pt idx="291">
                  <c:v>11417</c:v>
                </c:pt>
                <c:pt idx="292">
                  <c:v>11522</c:v>
                </c:pt>
                <c:pt idx="293">
                  <c:v>11571</c:v>
                </c:pt>
                <c:pt idx="294">
                  <c:v>12348</c:v>
                </c:pt>
                <c:pt idx="295">
                  <c:v>12950</c:v>
                </c:pt>
                <c:pt idx="296">
                  <c:v>13391</c:v>
                </c:pt>
                <c:pt idx="297">
                  <c:v>14329</c:v>
                </c:pt>
                <c:pt idx="298">
                  <c:v>15610</c:v>
                </c:pt>
                <c:pt idx="299">
                  <c:v>16184</c:v>
                </c:pt>
              </c:numCache>
            </c:numRef>
          </c:xVal>
          <c:yVal>
            <c:numRef>
              <c:f>'6'!$F$4:$F$303</c:f>
              <c:numCache>
                <c:formatCode>#,##0</c:formatCode>
                <c:ptCount val="300"/>
                <c:pt idx="0">
                  <c:v>135</c:v>
                </c:pt>
                <c:pt idx="1">
                  <c:v>168</c:v>
                </c:pt>
                <c:pt idx="2">
                  <c:v>150</c:v>
                </c:pt>
                <c:pt idx="3">
                  <c:v>51</c:v>
                </c:pt>
                <c:pt idx="4">
                  <c:v>123</c:v>
                </c:pt>
                <c:pt idx="5">
                  <c:v>159</c:v>
                </c:pt>
                <c:pt idx="6">
                  <c:v>204</c:v>
                </c:pt>
                <c:pt idx="7">
                  <c:v>21</c:v>
                </c:pt>
                <c:pt idx="8">
                  <c:v>84</c:v>
                </c:pt>
                <c:pt idx="9">
                  <c:v>48</c:v>
                </c:pt>
                <c:pt idx="10">
                  <c:v>48</c:v>
                </c:pt>
                <c:pt idx="11">
                  <c:v>36</c:v>
                </c:pt>
                <c:pt idx="12">
                  <c:v>18</c:v>
                </c:pt>
                <c:pt idx="13">
                  <c:v>288</c:v>
                </c:pt>
                <c:pt idx="14">
                  <c:v>54</c:v>
                </c:pt>
                <c:pt idx="15">
                  <c:v>207</c:v>
                </c:pt>
                <c:pt idx="16">
                  <c:v>87</c:v>
                </c:pt>
                <c:pt idx="17">
                  <c:v>144</c:v>
                </c:pt>
                <c:pt idx="18">
                  <c:v>126</c:v>
                </c:pt>
                <c:pt idx="19">
                  <c:v>249</c:v>
                </c:pt>
                <c:pt idx="20">
                  <c:v>87</c:v>
                </c:pt>
                <c:pt idx="21">
                  <c:v>75</c:v>
                </c:pt>
                <c:pt idx="22">
                  <c:v>84</c:v>
                </c:pt>
                <c:pt idx="23">
                  <c:v>63</c:v>
                </c:pt>
                <c:pt idx="24">
                  <c:v>75</c:v>
                </c:pt>
                <c:pt idx="25">
                  <c:v>48</c:v>
                </c:pt>
                <c:pt idx="26">
                  <c:v>15</c:v>
                </c:pt>
                <c:pt idx="27">
                  <c:v>81</c:v>
                </c:pt>
                <c:pt idx="28">
                  <c:v>228</c:v>
                </c:pt>
                <c:pt idx="29">
                  <c:v>87</c:v>
                </c:pt>
                <c:pt idx="30">
                  <c:v>99</c:v>
                </c:pt>
                <c:pt idx="31">
                  <c:v>51</c:v>
                </c:pt>
                <c:pt idx="32">
                  <c:v>36</c:v>
                </c:pt>
                <c:pt idx="33">
                  <c:v>87</c:v>
                </c:pt>
                <c:pt idx="34">
                  <c:v>174</c:v>
                </c:pt>
                <c:pt idx="35">
                  <c:v>231</c:v>
                </c:pt>
                <c:pt idx="36">
                  <c:v>519</c:v>
                </c:pt>
                <c:pt idx="37">
                  <c:v>510</c:v>
                </c:pt>
                <c:pt idx="38">
                  <c:v>306</c:v>
                </c:pt>
                <c:pt idx="39">
                  <c:v>129</c:v>
                </c:pt>
                <c:pt idx="40">
                  <c:v>309</c:v>
                </c:pt>
                <c:pt idx="41">
                  <c:v>195</c:v>
                </c:pt>
                <c:pt idx="42">
                  <c:v>6</c:v>
                </c:pt>
                <c:pt idx="43">
                  <c:v>189</c:v>
                </c:pt>
                <c:pt idx="44">
                  <c:v>366</c:v>
                </c:pt>
                <c:pt idx="45">
                  <c:v>75</c:v>
                </c:pt>
                <c:pt idx="46">
                  <c:v>147</c:v>
                </c:pt>
                <c:pt idx="47">
                  <c:v>135</c:v>
                </c:pt>
                <c:pt idx="48">
                  <c:v>198</c:v>
                </c:pt>
                <c:pt idx="49">
                  <c:v>162</c:v>
                </c:pt>
                <c:pt idx="50">
                  <c:v>54</c:v>
                </c:pt>
                <c:pt idx="51">
                  <c:v>270</c:v>
                </c:pt>
                <c:pt idx="52">
                  <c:v>273</c:v>
                </c:pt>
                <c:pt idx="53">
                  <c:v>282</c:v>
                </c:pt>
                <c:pt idx="54">
                  <c:v>225</c:v>
                </c:pt>
                <c:pt idx="55">
                  <c:v>75</c:v>
                </c:pt>
                <c:pt idx="56">
                  <c:v>18</c:v>
                </c:pt>
                <c:pt idx="57">
                  <c:v>402</c:v>
                </c:pt>
                <c:pt idx="58">
                  <c:v>135</c:v>
                </c:pt>
                <c:pt idx="59">
                  <c:v>72</c:v>
                </c:pt>
                <c:pt idx="60">
                  <c:v>93</c:v>
                </c:pt>
                <c:pt idx="61">
                  <c:v>15</c:v>
                </c:pt>
                <c:pt idx="62">
                  <c:v>39</c:v>
                </c:pt>
                <c:pt idx="63">
                  <c:v>102</c:v>
                </c:pt>
                <c:pt idx="64">
                  <c:v>240</c:v>
                </c:pt>
                <c:pt idx="65">
                  <c:v>105</c:v>
                </c:pt>
                <c:pt idx="66">
                  <c:v>27</c:v>
                </c:pt>
                <c:pt idx="67">
                  <c:v>96</c:v>
                </c:pt>
                <c:pt idx="68">
                  <c:v>141</c:v>
                </c:pt>
                <c:pt idx="69">
                  <c:v>303</c:v>
                </c:pt>
                <c:pt idx="70">
                  <c:v>126</c:v>
                </c:pt>
                <c:pt idx="71">
                  <c:v>114</c:v>
                </c:pt>
                <c:pt idx="72">
                  <c:v>63</c:v>
                </c:pt>
                <c:pt idx="73">
                  <c:v>48</c:v>
                </c:pt>
                <c:pt idx="74">
                  <c:v>93</c:v>
                </c:pt>
                <c:pt idx="75">
                  <c:v>102</c:v>
                </c:pt>
                <c:pt idx="76">
                  <c:v>234</c:v>
                </c:pt>
                <c:pt idx="77">
                  <c:v>204</c:v>
                </c:pt>
                <c:pt idx="78">
                  <c:v>270</c:v>
                </c:pt>
                <c:pt idx="79">
                  <c:v>462</c:v>
                </c:pt>
                <c:pt idx="80">
                  <c:v>195</c:v>
                </c:pt>
                <c:pt idx="81">
                  <c:v>405</c:v>
                </c:pt>
                <c:pt idx="82">
                  <c:v>192</c:v>
                </c:pt>
                <c:pt idx="83">
                  <c:v>369</c:v>
                </c:pt>
                <c:pt idx="84">
                  <c:v>195</c:v>
                </c:pt>
                <c:pt idx="85">
                  <c:v>39</c:v>
                </c:pt>
                <c:pt idx="86">
                  <c:v>219</c:v>
                </c:pt>
                <c:pt idx="87">
                  <c:v>117</c:v>
                </c:pt>
                <c:pt idx="88">
                  <c:v>168</c:v>
                </c:pt>
                <c:pt idx="89">
                  <c:v>78</c:v>
                </c:pt>
                <c:pt idx="90">
                  <c:v>414</c:v>
                </c:pt>
                <c:pt idx="91">
                  <c:v>66</c:v>
                </c:pt>
                <c:pt idx="92">
                  <c:v>186</c:v>
                </c:pt>
                <c:pt idx="93">
                  <c:v>27</c:v>
                </c:pt>
                <c:pt idx="94">
                  <c:v>114</c:v>
                </c:pt>
                <c:pt idx="95">
                  <c:v>117</c:v>
                </c:pt>
                <c:pt idx="96">
                  <c:v>141</c:v>
                </c:pt>
                <c:pt idx="97">
                  <c:v>138</c:v>
                </c:pt>
                <c:pt idx="98">
                  <c:v>117</c:v>
                </c:pt>
                <c:pt idx="99">
                  <c:v>75</c:v>
                </c:pt>
                <c:pt idx="100">
                  <c:v>48</c:v>
                </c:pt>
                <c:pt idx="101">
                  <c:v>63</c:v>
                </c:pt>
                <c:pt idx="102">
                  <c:v>447</c:v>
                </c:pt>
                <c:pt idx="103">
                  <c:v>135</c:v>
                </c:pt>
                <c:pt idx="104">
                  <c:v>261</c:v>
                </c:pt>
                <c:pt idx="105">
                  <c:v>123</c:v>
                </c:pt>
                <c:pt idx="106">
                  <c:v>177</c:v>
                </c:pt>
                <c:pt idx="107">
                  <c:v>9</c:v>
                </c:pt>
                <c:pt idx="108">
                  <c:v>255</c:v>
                </c:pt>
                <c:pt idx="109">
                  <c:v>15</c:v>
                </c:pt>
                <c:pt idx="110">
                  <c:v>144</c:v>
                </c:pt>
                <c:pt idx="111">
                  <c:v>99</c:v>
                </c:pt>
                <c:pt idx="112">
                  <c:v>234</c:v>
                </c:pt>
                <c:pt idx="113">
                  <c:v>342</c:v>
                </c:pt>
                <c:pt idx="114">
                  <c:v>21</c:v>
                </c:pt>
                <c:pt idx="115">
                  <c:v>90</c:v>
                </c:pt>
                <c:pt idx="116">
                  <c:v>45</c:v>
                </c:pt>
                <c:pt idx="117">
                  <c:v>6</c:v>
                </c:pt>
                <c:pt idx="118">
                  <c:v>18</c:v>
                </c:pt>
                <c:pt idx="119">
                  <c:v>204</c:v>
                </c:pt>
                <c:pt idx="120">
                  <c:v>120</c:v>
                </c:pt>
                <c:pt idx="121">
                  <c:v>177</c:v>
                </c:pt>
                <c:pt idx="122">
                  <c:v>54</c:v>
                </c:pt>
                <c:pt idx="123">
                  <c:v>363</c:v>
                </c:pt>
                <c:pt idx="124">
                  <c:v>93</c:v>
                </c:pt>
                <c:pt idx="125">
                  <c:v>9</c:v>
                </c:pt>
                <c:pt idx="126">
                  <c:v>75</c:v>
                </c:pt>
                <c:pt idx="127">
                  <c:v>114</c:v>
                </c:pt>
                <c:pt idx="128">
                  <c:v>246</c:v>
                </c:pt>
                <c:pt idx="129">
                  <c:v>42</c:v>
                </c:pt>
                <c:pt idx="130">
                  <c:v>300</c:v>
                </c:pt>
                <c:pt idx="131">
                  <c:v>102</c:v>
                </c:pt>
                <c:pt idx="132">
                  <c:v>45</c:v>
                </c:pt>
                <c:pt idx="133">
                  <c:v>93</c:v>
                </c:pt>
                <c:pt idx="134">
                  <c:v>9</c:v>
                </c:pt>
                <c:pt idx="135">
                  <c:v>189</c:v>
                </c:pt>
                <c:pt idx="136">
                  <c:v>3</c:v>
                </c:pt>
                <c:pt idx="137">
                  <c:v>378</c:v>
                </c:pt>
                <c:pt idx="138">
                  <c:v>27</c:v>
                </c:pt>
                <c:pt idx="139">
                  <c:v>246</c:v>
                </c:pt>
                <c:pt idx="140">
                  <c:v>225</c:v>
                </c:pt>
                <c:pt idx="141">
                  <c:v>54</c:v>
                </c:pt>
                <c:pt idx="142">
                  <c:v>306</c:v>
                </c:pt>
                <c:pt idx="143">
                  <c:v>72</c:v>
                </c:pt>
                <c:pt idx="144">
                  <c:v>75</c:v>
                </c:pt>
                <c:pt idx="145">
                  <c:v>75</c:v>
                </c:pt>
                <c:pt idx="146">
                  <c:v>39</c:v>
                </c:pt>
                <c:pt idx="147">
                  <c:v>348</c:v>
                </c:pt>
                <c:pt idx="148">
                  <c:v>123</c:v>
                </c:pt>
                <c:pt idx="149">
                  <c:v>366</c:v>
                </c:pt>
                <c:pt idx="150">
                  <c:v>96</c:v>
                </c:pt>
                <c:pt idx="151">
                  <c:v>288</c:v>
                </c:pt>
                <c:pt idx="152">
                  <c:v>3</c:v>
                </c:pt>
                <c:pt idx="153">
                  <c:v>459</c:v>
                </c:pt>
                <c:pt idx="154">
                  <c:v>81</c:v>
                </c:pt>
                <c:pt idx="155">
                  <c:v>51</c:v>
                </c:pt>
                <c:pt idx="156">
                  <c:v>312</c:v>
                </c:pt>
                <c:pt idx="157">
                  <c:v>213</c:v>
                </c:pt>
                <c:pt idx="158">
                  <c:v>150</c:v>
                </c:pt>
                <c:pt idx="159">
                  <c:v>165</c:v>
                </c:pt>
                <c:pt idx="160">
                  <c:v>159</c:v>
                </c:pt>
                <c:pt idx="161">
                  <c:v>279</c:v>
                </c:pt>
                <c:pt idx="162">
                  <c:v>24</c:v>
                </c:pt>
                <c:pt idx="163">
                  <c:v>102</c:v>
                </c:pt>
                <c:pt idx="164">
                  <c:v>177</c:v>
                </c:pt>
                <c:pt idx="165">
                  <c:v>306</c:v>
                </c:pt>
                <c:pt idx="166">
                  <c:v>72</c:v>
                </c:pt>
                <c:pt idx="167">
                  <c:v>144</c:v>
                </c:pt>
                <c:pt idx="168">
                  <c:v>162</c:v>
                </c:pt>
                <c:pt idx="169">
                  <c:v>171</c:v>
                </c:pt>
                <c:pt idx="170">
                  <c:v>126</c:v>
                </c:pt>
                <c:pt idx="171">
                  <c:v>24</c:v>
                </c:pt>
                <c:pt idx="172">
                  <c:v>60</c:v>
                </c:pt>
                <c:pt idx="173">
                  <c:v>207</c:v>
                </c:pt>
                <c:pt idx="174">
                  <c:v>156</c:v>
                </c:pt>
                <c:pt idx="175">
                  <c:v>30</c:v>
                </c:pt>
                <c:pt idx="176">
                  <c:v>348</c:v>
                </c:pt>
                <c:pt idx="177">
                  <c:v>153</c:v>
                </c:pt>
                <c:pt idx="178">
                  <c:v>201</c:v>
                </c:pt>
                <c:pt idx="179">
                  <c:v>246</c:v>
                </c:pt>
                <c:pt idx="180">
                  <c:v>357</c:v>
                </c:pt>
                <c:pt idx="181">
                  <c:v>111</c:v>
                </c:pt>
                <c:pt idx="182">
                  <c:v>333</c:v>
                </c:pt>
                <c:pt idx="183">
                  <c:v>240</c:v>
                </c:pt>
                <c:pt idx="184">
                  <c:v>324</c:v>
                </c:pt>
                <c:pt idx="185">
                  <c:v>63</c:v>
                </c:pt>
                <c:pt idx="186">
                  <c:v>30</c:v>
                </c:pt>
                <c:pt idx="187">
                  <c:v>174</c:v>
                </c:pt>
                <c:pt idx="188">
                  <c:v>300</c:v>
                </c:pt>
                <c:pt idx="189">
                  <c:v>246</c:v>
                </c:pt>
                <c:pt idx="190">
                  <c:v>69</c:v>
                </c:pt>
                <c:pt idx="191">
                  <c:v>123</c:v>
                </c:pt>
                <c:pt idx="192">
                  <c:v>36</c:v>
                </c:pt>
                <c:pt idx="193">
                  <c:v>279</c:v>
                </c:pt>
                <c:pt idx="194">
                  <c:v>126</c:v>
                </c:pt>
                <c:pt idx="195">
                  <c:v>189</c:v>
                </c:pt>
                <c:pt idx="196">
                  <c:v>171</c:v>
                </c:pt>
                <c:pt idx="197">
                  <c:v>156</c:v>
                </c:pt>
                <c:pt idx="198">
                  <c:v>12</c:v>
                </c:pt>
                <c:pt idx="199">
                  <c:v>9</c:v>
                </c:pt>
                <c:pt idx="200">
                  <c:v>210</c:v>
                </c:pt>
                <c:pt idx="201">
                  <c:v>156</c:v>
                </c:pt>
                <c:pt idx="202">
                  <c:v>150</c:v>
                </c:pt>
                <c:pt idx="203">
                  <c:v>21</c:v>
                </c:pt>
                <c:pt idx="204">
                  <c:v>288</c:v>
                </c:pt>
                <c:pt idx="205">
                  <c:v>51</c:v>
                </c:pt>
                <c:pt idx="206">
                  <c:v>0</c:v>
                </c:pt>
                <c:pt idx="207">
                  <c:v>204</c:v>
                </c:pt>
                <c:pt idx="208">
                  <c:v>30</c:v>
                </c:pt>
                <c:pt idx="209">
                  <c:v>168</c:v>
                </c:pt>
                <c:pt idx="210">
                  <c:v>252</c:v>
                </c:pt>
                <c:pt idx="211">
                  <c:v>525</c:v>
                </c:pt>
                <c:pt idx="212">
                  <c:v>297</c:v>
                </c:pt>
                <c:pt idx="213">
                  <c:v>258</c:v>
                </c:pt>
                <c:pt idx="214">
                  <c:v>42</c:v>
                </c:pt>
                <c:pt idx="215">
                  <c:v>12</c:v>
                </c:pt>
                <c:pt idx="216">
                  <c:v>3</c:v>
                </c:pt>
                <c:pt idx="217">
                  <c:v>144</c:v>
                </c:pt>
                <c:pt idx="218">
                  <c:v>27</c:v>
                </c:pt>
                <c:pt idx="219">
                  <c:v>3</c:v>
                </c:pt>
                <c:pt idx="220">
                  <c:v>9</c:v>
                </c:pt>
                <c:pt idx="221">
                  <c:v>174</c:v>
                </c:pt>
                <c:pt idx="222">
                  <c:v>102</c:v>
                </c:pt>
                <c:pt idx="223">
                  <c:v>93</c:v>
                </c:pt>
                <c:pt idx="224">
                  <c:v>63</c:v>
                </c:pt>
                <c:pt idx="225">
                  <c:v>45</c:v>
                </c:pt>
                <c:pt idx="226">
                  <c:v>237</c:v>
                </c:pt>
                <c:pt idx="227">
                  <c:v>42</c:v>
                </c:pt>
                <c:pt idx="228">
                  <c:v>15</c:v>
                </c:pt>
                <c:pt idx="229">
                  <c:v>30</c:v>
                </c:pt>
                <c:pt idx="230">
                  <c:v>48</c:v>
                </c:pt>
                <c:pt idx="231">
                  <c:v>102</c:v>
                </c:pt>
                <c:pt idx="232">
                  <c:v>78</c:v>
                </c:pt>
                <c:pt idx="233">
                  <c:v>54</c:v>
                </c:pt>
                <c:pt idx="234">
                  <c:v>183</c:v>
                </c:pt>
                <c:pt idx="235">
                  <c:v>225</c:v>
                </c:pt>
                <c:pt idx="236">
                  <c:v>303</c:v>
                </c:pt>
                <c:pt idx="237">
                  <c:v>276</c:v>
                </c:pt>
                <c:pt idx="238">
                  <c:v>459</c:v>
                </c:pt>
                <c:pt idx="239">
                  <c:v>123</c:v>
                </c:pt>
                <c:pt idx="240">
                  <c:v>48</c:v>
                </c:pt>
                <c:pt idx="241">
                  <c:v>252</c:v>
                </c:pt>
                <c:pt idx="242">
                  <c:v>6</c:v>
                </c:pt>
                <c:pt idx="243">
                  <c:v>27</c:v>
                </c:pt>
                <c:pt idx="244">
                  <c:v>372</c:v>
                </c:pt>
                <c:pt idx="245">
                  <c:v>126</c:v>
                </c:pt>
                <c:pt idx="246">
                  <c:v>81</c:v>
                </c:pt>
                <c:pt idx="247">
                  <c:v>21</c:v>
                </c:pt>
                <c:pt idx="248">
                  <c:v>183</c:v>
                </c:pt>
                <c:pt idx="249">
                  <c:v>54</c:v>
                </c:pt>
                <c:pt idx="250">
                  <c:v>276</c:v>
                </c:pt>
                <c:pt idx="251">
                  <c:v>96</c:v>
                </c:pt>
                <c:pt idx="252">
                  <c:v>201</c:v>
                </c:pt>
                <c:pt idx="253">
                  <c:v>327</c:v>
                </c:pt>
                <c:pt idx="254">
                  <c:v>36</c:v>
                </c:pt>
                <c:pt idx="255">
                  <c:v>216</c:v>
                </c:pt>
                <c:pt idx="256">
                  <c:v>45</c:v>
                </c:pt>
                <c:pt idx="257">
                  <c:v>120</c:v>
                </c:pt>
                <c:pt idx="258">
                  <c:v>213</c:v>
                </c:pt>
                <c:pt idx="259">
                  <c:v>87</c:v>
                </c:pt>
                <c:pt idx="260">
                  <c:v>21</c:v>
                </c:pt>
                <c:pt idx="261">
                  <c:v>504</c:v>
                </c:pt>
                <c:pt idx="262">
                  <c:v>39</c:v>
                </c:pt>
                <c:pt idx="263">
                  <c:v>81</c:v>
                </c:pt>
                <c:pt idx="264">
                  <c:v>243</c:v>
                </c:pt>
                <c:pt idx="265">
                  <c:v>174</c:v>
                </c:pt>
                <c:pt idx="266">
                  <c:v>456</c:v>
                </c:pt>
                <c:pt idx="267">
                  <c:v>90</c:v>
                </c:pt>
                <c:pt idx="268">
                  <c:v>75</c:v>
                </c:pt>
                <c:pt idx="269">
                  <c:v>42</c:v>
                </c:pt>
                <c:pt idx="270">
                  <c:v>492</c:v>
                </c:pt>
                <c:pt idx="271">
                  <c:v>21</c:v>
                </c:pt>
                <c:pt idx="272">
                  <c:v>303</c:v>
                </c:pt>
                <c:pt idx="273">
                  <c:v>189</c:v>
                </c:pt>
                <c:pt idx="274">
                  <c:v>432</c:v>
                </c:pt>
                <c:pt idx="275">
                  <c:v>210</c:v>
                </c:pt>
                <c:pt idx="276">
                  <c:v>72</c:v>
                </c:pt>
                <c:pt idx="277">
                  <c:v>57</c:v>
                </c:pt>
                <c:pt idx="278">
                  <c:v>36</c:v>
                </c:pt>
                <c:pt idx="279">
                  <c:v>162</c:v>
                </c:pt>
                <c:pt idx="280">
                  <c:v>87</c:v>
                </c:pt>
                <c:pt idx="281">
                  <c:v>288</c:v>
                </c:pt>
                <c:pt idx="282">
                  <c:v>27</c:v>
                </c:pt>
                <c:pt idx="283">
                  <c:v>30</c:v>
                </c:pt>
                <c:pt idx="284">
                  <c:v>90</c:v>
                </c:pt>
                <c:pt idx="285">
                  <c:v>207</c:v>
                </c:pt>
                <c:pt idx="286">
                  <c:v>201</c:v>
                </c:pt>
                <c:pt idx="287">
                  <c:v>120</c:v>
                </c:pt>
                <c:pt idx="288">
                  <c:v>312</c:v>
                </c:pt>
                <c:pt idx="289">
                  <c:v>84</c:v>
                </c:pt>
                <c:pt idx="290">
                  <c:v>231</c:v>
                </c:pt>
                <c:pt idx="291">
                  <c:v>21</c:v>
                </c:pt>
                <c:pt idx="292">
                  <c:v>204</c:v>
                </c:pt>
                <c:pt idx="293">
                  <c:v>138</c:v>
                </c:pt>
                <c:pt idx="294">
                  <c:v>234</c:v>
                </c:pt>
                <c:pt idx="295">
                  <c:v>30</c:v>
                </c:pt>
                <c:pt idx="296">
                  <c:v>201</c:v>
                </c:pt>
                <c:pt idx="297">
                  <c:v>150</c:v>
                </c:pt>
                <c:pt idx="298">
                  <c:v>339</c:v>
                </c:pt>
                <c:pt idx="299">
                  <c:v>39</c:v>
                </c:pt>
              </c:numCache>
            </c:numRef>
          </c:yVal>
          <c:smooth val="0"/>
          <c:extLst>
            <c:ext xmlns:c16="http://schemas.microsoft.com/office/drawing/2014/chart" uri="{C3380CC4-5D6E-409C-BE32-E72D297353CC}">
              <c16:uniqueId val="{00000000-8F1E-42FE-AA35-54D7647B8644}"/>
            </c:ext>
          </c:extLst>
        </c:ser>
        <c:dLbls>
          <c:showLegendKey val="0"/>
          <c:showVal val="0"/>
          <c:showCatName val="0"/>
          <c:showSerName val="0"/>
          <c:showPercent val="0"/>
          <c:showBubbleSize val="0"/>
        </c:dLbls>
        <c:axId val="1101969311"/>
        <c:axId val="1101969791"/>
      </c:scatterChart>
      <c:valAx>
        <c:axId val="1101969311"/>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quot;$&quot;#,##0_);[Red]\(&quot;$&quot;#,##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1969791"/>
        <c:crosses val="autoZero"/>
        <c:crossBetween val="midCat"/>
      </c:valAx>
      <c:valAx>
        <c:axId val="110196979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1969311"/>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Total Sales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Total Sales</a:t>
          </a:r>
        </a:p>
      </cx:txPr>
    </cx:title>
    <cx:plotArea>
      <cx:plotAreaRegion>
        <cx:series layoutId="boxWhisker" uniqueId="{D582F2CC-8FC7-42FD-BA8D-00B4B6868C7A}">
          <cx:tx>
            <cx:txData>
              <cx:f>_xlchart.v1.3</cx:f>
              <cx:v>Amount</cx:v>
            </cx:txData>
          </cx:tx>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A3884B3B-E0AB-4991-8252-34EB1374C548}">
          <cx:tx>
            <cx:txData>
              <cx:f>_xlchart.v1.1</cx:f>
              <cx:v>Amount</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14</xdr:col>
      <xdr:colOff>190500</xdr:colOff>
      <xdr:row>0</xdr:row>
      <xdr:rowOff>63500</xdr:rowOff>
    </xdr:from>
    <xdr:to>
      <xdr:col>20</xdr:col>
      <xdr:colOff>133535</xdr:colOff>
      <xdr:row>7</xdr:row>
      <xdr:rowOff>120733</xdr:rowOff>
    </xdr:to>
    <xdr:pic>
      <xdr:nvPicPr>
        <xdr:cNvPr id="2" name="Picture 1">
          <a:extLst>
            <a:ext uri="{FF2B5EF4-FFF2-40B4-BE49-F238E27FC236}">
              <a16:creationId xmlns:a16="http://schemas.microsoft.com/office/drawing/2014/main" id="{C2D75828-209F-A30B-CC51-CD710D82B509}"/>
            </a:ext>
          </a:extLst>
        </xdr:cNvPr>
        <xdr:cNvPicPr>
          <a:picLocks noChangeAspect="1"/>
        </xdr:cNvPicPr>
      </xdr:nvPicPr>
      <xdr:blipFill>
        <a:blip xmlns:r="http://schemas.openxmlformats.org/officeDocument/2006/relationships" r:embed="rId1"/>
        <a:stretch>
          <a:fillRect/>
        </a:stretch>
      </xdr:blipFill>
      <xdr:spPr>
        <a:xfrm>
          <a:off x="7918450" y="63500"/>
          <a:ext cx="3600635" cy="1619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7620</xdr:colOff>
      <xdr:row>4</xdr:row>
      <xdr:rowOff>22860</xdr:rowOff>
    </xdr:from>
    <xdr:to>
      <xdr:col>8</xdr:col>
      <xdr:colOff>560255</xdr:colOff>
      <xdr:row>12</xdr:row>
      <xdr:rowOff>168993</xdr:rowOff>
    </xdr:to>
    <xdr:pic>
      <xdr:nvPicPr>
        <xdr:cNvPr id="2" name="Picture 1">
          <a:extLst>
            <a:ext uri="{FF2B5EF4-FFF2-40B4-BE49-F238E27FC236}">
              <a16:creationId xmlns:a16="http://schemas.microsoft.com/office/drawing/2014/main" id="{69F31B10-44FC-4C52-B976-289FE8D089B6}"/>
            </a:ext>
          </a:extLst>
        </xdr:cNvPr>
        <xdr:cNvPicPr>
          <a:picLocks noChangeAspect="1"/>
        </xdr:cNvPicPr>
      </xdr:nvPicPr>
      <xdr:blipFill>
        <a:blip xmlns:r="http://schemas.openxmlformats.org/officeDocument/2006/relationships" r:embed="rId1"/>
        <a:stretch>
          <a:fillRect/>
        </a:stretch>
      </xdr:blipFill>
      <xdr:spPr>
        <a:xfrm>
          <a:off x="1181100" y="1028700"/>
          <a:ext cx="3562535" cy="16091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259080</xdr:colOff>
      <xdr:row>15</xdr:row>
      <xdr:rowOff>76200</xdr:rowOff>
    </xdr:from>
    <xdr:to>
      <xdr:col>15</xdr:col>
      <xdr:colOff>76200</xdr:colOff>
      <xdr:row>27</xdr:row>
      <xdr:rowOff>7619</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A7FB9047-5A33-B960-1C34-E8D28F4B1D0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937760" y="3093720"/>
              <a:ext cx="1699260" cy="2125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3</xdr:row>
      <xdr:rowOff>0</xdr:rowOff>
    </xdr:from>
    <xdr:to>
      <xdr:col>15</xdr:col>
      <xdr:colOff>358140</xdr:colOff>
      <xdr:row>18</xdr:row>
      <xdr:rowOff>0</xdr:rowOff>
    </xdr:to>
    <xdr:graphicFrame macro="">
      <xdr:nvGraphicFramePr>
        <xdr:cNvPr id="3" name="Chart 2">
          <a:extLst>
            <a:ext uri="{FF2B5EF4-FFF2-40B4-BE49-F238E27FC236}">
              <a16:creationId xmlns:a16="http://schemas.microsoft.com/office/drawing/2014/main" id="{7165AF27-4E5D-4C40-996E-8733488C8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20</xdr:row>
      <xdr:rowOff>0</xdr:rowOff>
    </xdr:from>
    <xdr:to>
      <xdr:col>15</xdr:col>
      <xdr:colOff>525780</xdr:colOff>
      <xdr:row>39</xdr:row>
      <xdr:rowOff>118110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9577999-CC5E-4094-86D8-70C8EFA412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35980" y="3931920"/>
              <a:ext cx="4739640" cy="35928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0</xdr:colOff>
      <xdr:row>3</xdr:row>
      <xdr:rowOff>0</xdr:rowOff>
    </xdr:from>
    <xdr:to>
      <xdr:col>23</xdr:col>
      <xdr:colOff>358140</xdr:colOff>
      <xdr:row>18</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1CFFDB4B-1AA9-47F4-9A40-D076DCF049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751820" y="82296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213360</xdr:colOff>
      <xdr:row>7</xdr:row>
      <xdr:rowOff>114300</xdr:rowOff>
    </xdr:from>
    <xdr:to>
      <xdr:col>9</xdr:col>
      <xdr:colOff>236220</xdr:colOff>
      <xdr:row>21</xdr:row>
      <xdr:rowOff>20955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2F99C063-A7DE-BAC2-E8BD-2F7D38776815}"/>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509260" y="1668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182880</xdr:colOff>
      <xdr:row>2</xdr:row>
      <xdr:rowOff>22860</xdr:rowOff>
    </xdr:from>
    <xdr:to>
      <xdr:col>12</xdr:col>
      <xdr:colOff>205740</xdr:colOff>
      <xdr:row>15</xdr:row>
      <xdr:rowOff>112395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05D7F326-F104-E864-1F0C-B2BF418B17C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7284720" y="6629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1028700</xdr:colOff>
      <xdr:row>5</xdr:row>
      <xdr:rowOff>91440</xdr:rowOff>
    </xdr:from>
    <xdr:to>
      <xdr:col>8</xdr:col>
      <xdr:colOff>106680</xdr:colOff>
      <xdr:row>18</xdr:row>
      <xdr:rowOff>180975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B3FCD4EA-35A5-A5A2-D794-20BEAC36BE7E}"/>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4632960" y="12801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381000</xdr:colOff>
      <xdr:row>5</xdr:row>
      <xdr:rowOff>53340</xdr:rowOff>
    </xdr:from>
    <xdr:to>
      <xdr:col>11</xdr:col>
      <xdr:colOff>403860</xdr:colOff>
      <xdr:row>18</xdr:row>
      <xdr:rowOff>142875</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F394C407-6FA4-043F-5F9B-74796CBE1D20}"/>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6736080" y="12420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 Srivastava" refreshedDate="45386.784036458332" createdVersion="8" refreshedVersion="8" minRefreshableVersion="3" recordCount="300" xr:uid="{98FC0002-B0F6-4463-9C37-1F3BD2CBAE99}">
  <cacheSource type="worksheet">
    <worksheetSource name="Sales_table"/>
  </cacheSource>
  <cacheFields count="5">
    <cacheField name="Sales Person" numFmtId="0">
      <sharedItems count="10">
        <s v="Ram Mahesh"/>
        <s v="Gunar Cockshoot"/>
        <s v="Brien Boise"/>
        <s v="Barr Faughny"/>
        <s v="Oby Sorrel"/>
        <s v="Husein Augar"/>
        <s v="Carla Molina"/>
        <s v="Gigi Bohling"/>
        <s v="Ches Bonnell"/>
        <s v="Curtice Advani"/>
      </sharedItems>
    </cacheField>
    <cacheField name="Geography" numFmtId="0">
      <sharedItems count="6">
        <s v="UK"/>
        <s v="New Zealand"/>
        <s v="Australia"/>
        <s v="USA"/>
        <s v="Canada"/>
        <s v="India"/>
      </sharedItems>
    </cacheField>
    <cacheField name="Product" numFmtId="0">
      <sharedItems count="22">
        <s v="Manuka Honey Choco"/>
        <s v="Mint Chip Choco"/>
        <s v="70% Dark Bites"/>
        <s v="Milk Bars"/>
        <s v="Baker's Choco Chips"/>
        <s v="White Choc"/>
        <s v="After Nines"/>
        <s v="Smooth Sliky Salty"/>
        <s v="Eclairs"/>
        <s v="Almond Choco"/>
        <s v="99% Dark &amp; Pure"/>
        <s v="Spicy Special Slims"/>
        <s v="Choco Coated Almonds"/>
        <s v="Peanut Butter Cubes"/>
        <s v="Drinking Coco"/>
        <s v="85% Dark Bars"/>
        <s v="Fruit &amp; Nut Bars"/>
        <s v="Raspberry Choco"/>
        <s v="Organic Choco Syrup"/>
        <s v="Caramel Stuffed Bars"/>
        <s v="50% Dark Bites"/>
        <s v="Orange Choco"/>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n Srivastava" refreshedDate="45390.816378819443" backgroundQuery="1" createdVersion="8" refreshedVersion="8" minRefreshableVersion="3" recordCount="0" supportSubquery="1" supportAdvancedDrill="1" xr:uid="{FF9CB7BE-8A14-46C2-9613-215A80FFE249}">
  <cacheSource type="external" connectionId="1"/>
  <cacheFields count="3">
    <cacheField name="[Sales_table].[Product].[Product]" caption="Product" numFmtId="0" hierarchy="2" level="1">
      <sharedItems count="5">
        <s v="85% Dark Bars"/>
        <s v="Choco Coated Almonds"/>
        <s v="Milk Bars"/>
        <s v="Mint Chip Choco"/>
        <s v="Raspberry Choco"/>
      </sharedItems>
    </cacheField>
    <cacheField name="[Measures].[Price/unit]" caption="Price/unit" numFmtId="0" hierarchy="11" level="32767"/>
    <cacheField name="[Sales_table].[Geography].[Geography]" caption="Geography" numFmtId="0" hierarchy="1" level="1">
      <sharedItems containsSemiMixedTypes="0" containsNonDate="0" containsString="0"/>
    </cacheField>
  </cacheFields>
  <cacheHierarchies count="16">
    <cacheHierarchy uniqueName="[Sales_table].[Sales Person]" caption="Sales Person" attribute="1" defaultMemberUniqueName="[Sales_table].[Sales Person].[All]" allUniqueName="[Sales_table].[Sales Person].[All]" dimensionUniqueName="[Sales_table]" displayFolder="" count="0" memberValueDatatype="130" unbalanced="0"/>
    <cacheHierarchy uniqueName="[Sales_table].[Geography]" caption="Geography" attribute="1" defaultMemberUniqueName="[Sales_table].[Geography].[All]" allUniqueName="[Sales_table].[Geography].[All]" dimensionUniqueName="[Sales_table]" displayFolder="" count="2" memberValueDatatype="130" unbalanced="0">
      <fieldsUsage count="2">
        <fieldUsage x="-1"/>
        <fieldUsage x="2"/>
      </fieldsUsage>
    </cacheHierarchy>
    <cacheHierarchy uniqueName="[Sales_table].[Product]" caption="Product" attribute="1" defaultMemberUniqueName="[Sales_table].[Product].[All]" allUniqueName="[Sales_table].[Product].[All]" dimensionUniqueName="[Sales_table]" displayFolder="" count="2" memberValueDatatype="130" unbalanced="0">
      <fieldsUsage count="2">
        <fieldUsage x="-1"/>
        <fieldUsage x="0"/>
      </fieldsUsage>
    </cacheHierarchy>
    <cacheHierarchy uniqueName="[Sales_table].[Amount]" caption="Amount" attribute="1" defaultMemberUniqueName="[Sales_table].[Amount].[All]" allUniqueName="[Sales_table].[Amount].[All]" dimensionUniqueName="[Sales_table]" displayFolder="" count="0" memberValueDatatype="20" unbalanced="0"/>
    <cacheHierarchy uniqueName="[Sales_table].[Units]" caption="Units" attribute="1" defaultMemberUniqueName="[Sales_table].[Units].[All]" allUniqueName="[Sales_table].[Units].[All]" dimensionUniqueName="[Sales_table]" displayFolder="" count="0" memberValueDatatype="20" unbalanced="0"/>
    <cacheHierarchy uniqueName="[Sales_table].[SellingPrice per unit]" caption="SellingPrice per unit" attribute="1" defaultMemberUniqueName="[Sales_table].[SellingPrice per unit].[All]" allUniqueName="[Sales_table].[SellingPrice per unit].[All]" dimensionUniqueName="[Sales_table]" displayFolder="" count="0" memberValueDatatype="130" unbalanced="0"/>
    <cacheHierarchy uniqueName="[Sales_table].[Cost per unit]" caption="Cost per unit" attribute="1" defaultMemberUniqueName="[Sales_table].[Cost per unit].[All]" allUniqueName="[Sales_table].[Cost per unit].[All]" dimensionUniqueName="[Sales_table]" displayFolder="" count="0" memberValueDatatype="5" unbalanced="0"/>
    <cacheHierarchy uniqueName="[Sales_table].[Manufacturing Cost]" caption="Manufacturing Cost" attribute="1" defaultMemberUniqueName="[Sales_table].[Manufacturing Cost].[All]" allUniqueName="[Sales_table].[Manufacturing Cost].[All]" dimensionUniqueName="[Sales_table]" displayFolder="" count="0" memberValueDatatype="5" unbalanced="0"/>
    <cacheHierarchy uniqueName="[Measures].[Sum of Amount]" caption="Sum of Amount" measure="1" displayFolder="" measureGroup="Sales_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_table" count="0">
      <extLst>
        <ext xmlns:x15="http://schemas.microsoft.com/office/spreadsheetml/2010/11/main" uri="{B97F6D7D-B522-45F9-BDA1-12C45D357490}">
          <x15:cacheHierarchy aggregatedColumn="4"/>
        </ext>
      </extLst>
    </cacheHierarchy>
    <cacheHierarchy uniqueName="[Measures].[Sum of Manufacturing Cost]" caption="Sum of Manufacturing Cost" measure="1" displayFolder="" measureGroup="Sales_table" count="0">
      <extLst>
        <ext xmlns:x15="http://schemas.microsoft.com/office/spreadsheetml/2010/11/main" uri="{B97F6D7D-B522-45F9-BDA1-12C45D357490}">
          <x15:cacheHierarchy aggregatedColumn="7"/>
        </ext>
      </extLst>
    </cacheHierarchy>
    <cacheHierarchy uniqueName="[Measures].[Price/unit]" caption="Price/unit" measure="1" displayFolder="" measureGroup="Sales_table" count="0" oneField="1">
      <fieldsUsage count="1">
        <fieldUsage x="1"/>
      </fieldsUsage>
    </cacheHierarchy>
    <cacheHierarchy uniqueName="[Measures].[Profit/Loss]" caption="Profit/Loss" measure="1" displayFolder="" measureGroup="Sales_table" count="0"/>
    <cacheHierarchy uniqueName="[Measures].[Profit Percentage]" caption="Profit Percentage" measure="1" displayFolder="" measureGroup="Sales_table" count="0"/>
    <cacheHierarchy uniqueName="[Measures].[__XL_Count Sales_table]" caption="__XL_Count Sales_table" measure="1" displayFolder="" measureGroup="Sales_table" count="0" hidden="1"/>
    <cacheHierarchy uniqueName="[Measures].[__No measures defined]" caption="__No measures defined" measure="1" displayFolder="" count="0" hidden="1"/>
  </cacheHierarchies>
  <kpis count="0"/>
  <dimensions count="2">
    <dimension measure="1" name="Measures" uniqueName="[Measures]" caption="Measures"/>
    <dimension name="Sales_table" uniqueName="[Sales_table]" caption="Sales_table"/>
  </dimensions>
  <measureGroups count="1">
    <measureGroup name="Sales_table" caption="Sales_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n Srivastava" refreshedDate="45390.828393055555" backgroundQuery="1" createdVersion="8" refreshedVersion="8" minRefreshableVersion="3" recordCount="0" supportSubquery="1" supportAdvancedDrill="1" xr:uid="{C187108B-2EBE-4AE4-9796-57D938FBEED2}">
  <cacheSource type="external" connectionId="1"/>
  <cacheFields count="4">
    <cacheField name="[Sales_table].[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Measures].[Sum of Manufacturing Cost]" caption="Sum of Manufacturing Cost" numFmtId="0" hierarchy="10" level="32767"/>
    <cacheField name="[Measures].[Profit/Loss]" caption="Profit/Loss" numFmtId="0" hierarchy="12" level="32767"/>
  </cacheFields>
  <cacheHierarchies count="16">
    <cacheHierarchy uniqueName="[Sales_table].[Sales Person]" caption="Sales Person" attribute="1" defaultMemberUniqueName="[Sales_table].[Sales Person].[All]" allUniqueName="[Sales_table].[Sales Person].[All]" dimensionUniqueName="[Sales_table]" displayFolder="" count="0" memberValueDatatype="130" unbalanced="0"/>
    <cacheHierarchy uniqueName="[Sales_table].[Geography]" caption="Geography" attribute="1" defaultMemberUniqueName="[Sales_table].[Geography].[All]" allUniqueName="[Sales_table].[Geography].[All]" dimensionUniqueName="[Sales_table]" displayFolder="" count="0" memberValueDatatype="130" unbalanced="0"/>
    <cacheHierarchy uniqueName="[Sales_table].[Product]" caption="Product" attribute="1" defaultMemberUniqueName="[Sales_table].[Product].[All]" allUniqueName="[Sales_table].[Product].[All]" dimensionUniqueName="[Sales_table]" displayFolder="" count="2" memberValueDatatype="130" unbalanced="0">
      <fieldsUsage count="2">
        <fieldUsage x="-1"/>
        <fieldUsage x="0"/>
      </fieldsUsage>
    </cacheHierarchy>
    <cacheHierarchy uniqueName="[Sales_table].[Amount]" caption="Amount" attribute="1" defaultMemberUniqueName="[Sales_table].[Amount].[All]" allUniqueName="[Sales_table].[Amount].[All]" dimensionUniqueName="[Sales_table]" displayFolder="" count="0" memberValueDatatype="20" unbalanced="0"/>
    <cacheHierarchy uniqueName="[Sales_table].[Units]" caption="Units" attribute="1" defaultMemberUniqueName="[Sales_table].[Units].[All]" allUniqueName="[Sales_table].[Units].[All]" dimensionUniqueName="[Sales_table]" displayFolder="" count="0" memberValueDatatype="20" unbalanced="0"/>
    <cacheHierarchy uniqueName="[Sales_table].[SellingPrice per unit]" caption="SellingPrice per unit" attribute="1" defaultMemberUniqueName="[Sales_table].[SellingPrice per unit].[All]" allUniqueName="[Sales_table].[SellingPrice per unit].[All]" dimensionUniqueName="[Sales_table]" displayFolder="" count="0" memberValueDatatype="130" unbalanced="0"/>
    <cacheHierarchy uniqueName="[Sales_table].[Cost per unit]" caption="Cost per unit" attribute="1" defaultMemberUniqueName="[Sales_table].[Cost per unit].[All]" allUniqueName="[Sales_table].[Cost per unit].[All]" dimensionUniqueName="[Sales_table]" displayFolder="" count="0" memberValueDatatype="5" unbalanced="0"/>
    <cacheHierarchy uniqueName="[Sales_table].[Manufacturing Cost]" caption="Manufacturing Cost" attribute="1" defaultMemberUniqueName="[Sales_table].[Manufacturing Cost].[All]" allUniqueName="[Sales_table].[Manufacturing Cost].[All]" dimensionUniqueName="[Sales_table]" displayFolder="" count="0" memberValueDatatype="5" unbalanced="0"/>
    <cacheHierarchy uniqueName="[Measures].[Sum of Amount]" caption="Sum of Amount" measure="1" displayFolder="" measureGroup="Sales_table"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Sales_table" count="0">
      <extLst>
        <ext xmlns:x15="http://schemas.microsoft.com/office/spreadsheetml/2010/11/main" uri="{B97F6D7D-B522-45F9-BDA1-12C45D357490}">
          <x15:cacheHierarchy aggregatedColumn="4"/>
        </ext>
      </extLst>
    </cacheHierarchy>
    <cacheHierarchy uniqueName="[Measures].[Sum of Manufacturing Cost]" caption="Sum of Manufacturing Cost" measure="1" displayFolder="" measureGroup="Sales_table" count="0" oneField="1">
      <fieldsUsage count="1">
        <fieldUsage x="2"/>
      </fieldsUsage>
      <extLst>
        <ext xmlns:x15="http://schemas.microsoft.com/office/spreadsheetml/2010/11/main" uri="{B97F6D7D-B522-45F9-BDA1-12C45D357490}">
          <x15:cacheHierarchy aggregatedColumn="7"/>
        </ext>
      </extLst>
    </cacheHierarchy>
    <cacheHierarchy uniqueName="[Measures].[Price/unit]" caption="Price/unit" measure="1" displayFolder="" measureGroup="Sales_table" count="0"/>
    <cacheHierarchy uniqueName="[Measures].[Profit/Loss]" caption="Profit/Loss" measure="1" displayFolder="" measureGroup="Sales_table" count="0" oneField="1">
      <fieldsUsage count="1">
        <fieldUsage x="3"/>
      </fieldsUsage>
    </cacheHierarchy>
    <cacheHierarchy uniqueName="[Measures].[Profit Percentage]" caption="Profit Percentage" measure="1" displayFolder="" measureGroup="Sales_table" count="0"/>
    <cacheHierarchy uniqueName="[Measures].[__XL_Count Sales_table]" caption="__XL_Count Sales_table" measure="1" displayFolder="" measureGroup="Sales_table" count="0" hidden="1"/>
    <cacheHierarchy uniqueName="[Measures].[__No measures defined]" caption="__No measures defined" measure="1" displayFolder="" count="0" hidden="1"/>
  </cacheHierarchies>
  <kpis count="0"/>
  <dimensions count="2">
    <dimension measure="1" name="Measures" uniqueName="[Measures]" caption="Measures"/>
    <dimension name="Sales_table" uniqueName="[Sales_table]" caption="Sales_table"/>
  </dimensions>
  <measureGroups count="1">
    <measureGroup name="Sales_table" caption="Sales_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n Srivastava" refreshedDate="45391.819686111114" backgroundQuery="1" createdVersion="8" refreshedVersion="8" minRefreshableVersion="3" recordCount="0" supportSubquery="1" supportAdvancedDrill="1" xr:uid="{282150A4-1443-4713-86F3-92F388F42BEE}">
  <cacheSource type="external" connectionId="1"/>
  <cacheFields count="3">
    <cacheField name="[Sales_table].[Product].[Product]" caption="Product" numFmtId="0" hierarchy="2" level="1">
      <sharedItems count="18">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Profit Percentage]" caption="Profit Percentage" numFmtId="0" hierarchy="13" level="32767"/>
    <cacheField name="[Sales_table].[Geography].[Geography]" caption="Geography" numFmtId="0" hierarchy="1" level="1">
      <sharedItems containsSemiMixedTypes="0" containsNonDate="0" containsString="0"/>
    </cacheField>
  </cacheFields>
  <cacheHierarchies count="16">
    <cacheHierarchy uniqueName="[Sales_table].[Sales Person]" caption="Sales Person" attribute="1" defaultMemberUniqueName="[Sales_table].[Sales Person].[All]" allUniqueName="[Sales_table].[Sales Person].[All]" dimensionUniqueName="[Sales_table]" displayFolder="" count="0" memberValueDatatype="130" unbalanced="0"/>
    <cacheHierarchy uniqueName="[Sales_table].[Geography]" caption="Geography" attribute="1" defaultMemberUniqueName="[Sales_table].[Geography].[All]" allUniqueName="[Sales_table].[Geography].[All]" dimensionUniqueName="[Sales_table]" displayFolder="" count="2" memberValueDatatype="130" unbalanced="0">
      <fieldsUsage count="2">
        <fieldUsage x="-1"/>
        <fieldUsage x="2"/>
      </fieldsUsage>
    </cacheHierarchy>
    <cacheHierarchy uniqueName="[Sales_table].[Product]" caption="Product" attribute="1" defaultMemberUniqueName="[Sales_table].[Product].[All]" allUniqueName="[Sales_table].[Product].[All]" dimensionUniqueName="[Sales_table]" displayFolder="" count="2" memberValueDatatype="130" unbalanced="0">
      <fieldsUsage count="2">
        <fieldUsage x="-1"/>
        <fieldUsage x="0"/>
      </fieldsUsage>
    </cacheHierarchy>
    <cacheHierarchy uniqueName="[Sales_table].[Amount]" caption="Amount" attribute="1" defaultMemberUniqueName="[Sales_table].[Amount].[All]" allUniqueName="[Sales_table].[Amount].[All]" dimensionUniqueName="[Sales_table]" displayFolder="" count="0" memberValueDatatype="20" unbalanced="0"/>
    <cacheHierarchy uniqueName="[Sales_table].[Units]" caption="Units" attribute="1" defaultMemberUniqueName="[Sales_table].[Units].[All]" allUniqueName="[Sales_table].[Units].[All]" dimensionUniqueName="[Sales_table]" displayFolder="" count="0" memberValueDatatype="20" unbalanced="0"/>
    <cacheHierarchy uniqueName="[Sales_table].[SellingPrice per unit]" caption="SellingPrice per unit" attribute="1" defaultMemberUniqueName="[Sales_table].[SellingPrice per unit].[All]" allUniqueName="[Sales_table].[SellingPrice per unit].[All]" dimensionUniqueName="[Sales_table]" displayFolder="" count="0" memberValueDatatype="130" unbalanced="0"/>
    <cacheHierarchy uniqueName="[Sales_table].[Cost per unit]" caption="Cost per unit" attribute="1" defaultMemberUniqueName="[Sales_table].[Cost per unit].[All]" allUniqueName="[Sales_table].[Cost per unit].[All]" dimensionUniqueName="[Sales_table]" displayFolder="" count="0" memberValueDatatype="5" unbalanced="0"/>
    <cacheHierarchy uniqueName="[Sales_table].[Manufacturing Cost]" caption="Manufacturing Cost" attribute="1" defaultMemberUniqueName="[Sales_table].[Manufacturing Cost].[All]" allUniqueName="[Sales_table].[Manufacturing Cost].[All]" dimensionUniqueName="[Sales_table]" displayFolder="" count="0" memberValueDatatype="5" unbalanced="0"/>
    <cacheHierarchy uniqueName="[Measures].[Sum of Amount]" caption="Sum of Amount" measure="1" displayFolder="" measureGroup="Sales_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_table" count="0">
      <extLst>
        <ext xmlns:x15="http://schemas.microsoft.com/office/spreadsheetml/2010/11/main" uri="{B97F6D7D-B522-45F9-BDA1-12C45D357490}">
          <x15:cacheHierarchy aggregatedColumn="4"/>
        </ext>
      </extLst>
    </cacheHierarchy>
    <cacheHierarchy uniqueName="[Measures].[Sum of Manufacturing Cost]" caption="Sum of Manufacturing Cost" measure="1" displayFolder="" measureGroup="Sales_table" count="0">
      <extLst>
        <ext xmlns:x15="http://schemas.microsoft.com/office/spreadsheetml/2010/11/main" uri="{B97F6D7D-B522-45F9-BDA1-12C45D357490}">
          <x15:cacheHierarchy aggregatedColumn="7"/>
        </ext>
      </extLst>
    </cacheHierarchy>
    <cacheHierarchy uniqueName="[Measures].[Price/unit]" caption="Price/unit" measure="1" displayFolder="" measureGroup="Sales_table" count="0"/>
    <cacheHierarchy uniqueName="[Measures].[Profit/Loss]" caption="Profit/Loss" measure="1" displayFolder="" measureGroup="Sales_table" count="0"/>
    <cacheHierarchy uniqueName="[Measures].[Profit Percentage]" caption="Profit Percentage" measure="1" displayFolder="" measureGroup="Sales_table" count="0" oneField="1">
      <fieldsUsage count="1">
        <fieldUsage x="1"/>
      </fieldsUsage>
    </cacheHierarchy>
    <cacheHierarchy uniqueName="[Measures].[__XL_Count Sales_table]" caption="__XL_Count Sales_table" measure="1" displayFolder="" measureGroup="Sales_table" count="0" hidden="1"/>
    <cacheHierarchy uniqueName="[Measures].[__No measures defined]" caption="__No measures defined" measure="1" displayFolder="" count="0" hidden="1"/>
  </cacheHierarchies>
  <kpis count="0"/>
  <dimensions count="2">
    <dimension measure="1" name="Measures" uniqueName="[Measures]" caption="Measures"/>
    <dimension name="Sales_table" uniqueName="[Sales_table]" caption="Sales_table"/>
  </dimensions>
  <measureGroups count="1">
    <measureGroup name="Sales_table" caption="Sales_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n Srivastava" refreshedDate="45390.81637789352" backgroundQuery="1" createdVersion="3" refreshedVersion="8" minRefreshableVersion="3" recordCount="0" supportSubquery="1" supportAdvancedDrill="1" xr:uid="{EF7620E8-57BB-469F-88B3-093F8D8C2C40}">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Sales_table].[Sales Person]" caption="Sales Person" attribute="1" defaultMemberUniqueName="[Sales_table].[Sales Person].[All]" allUniqueName="[Sales_table].[Sales Person].[All]" dimensionUniqueName="[Sales_table]" displayFolder="" count="2" memberValueDatatype="130" unbalanced="0"/>
    <cacheHierarchy uniqueName="[Sales_table].[Geography]" caption="Geography" attribute="1" defaultMemberUniqueName="[Sales_table].[Geography].[All]" allUniqueName="[Sales_table].[Geography].[All]" dimensionUniqueName="[Sales_table]" displayFolder="" count="2" memberValueDatatype="130" unbalanced="0"/>
    <cacheHierarchy uniqueName="[Sales_table].[Product]" caption="Product" attribute="1" defaultMemberUniqueName="[Sales_table].[Product].[All]" allUniqueName="[Sales_table].[Product].[All]" dimensionUniqueName="[Sales_table]" displayFolder="" count="2" memberValueDatatype="130" unbalanced="0"/>
    <cacheHierarchy uniqueName="[Sales_table].[Amount]" caption="Amount" attribute="1" defaultMemberUniqueName="[Sales_table].[Amount].[All]" allUniqueName="[Sales_table].[Amount].[All]" dimensionUniqueName="[Sales_table]" displayFolder="" count="0" memberValueDatatype="20" unbalanced="0"/>
    <cacheHierarchy uniqueName="[Sales_table].[Units]" caption="Units" attribute="1" defaultMemberUniqueName="[Sales_table].[Units].[All]" allUniqueName="[Sales_table].[Units].[All]" dimensionUniqueName="[Sales_table]" displayFolder="" count="0" memberValueDatatype="20" unbalanced="0"/>
    <cacheHierarchy uniqueName="[Sales_table].[SellingPrice per unit]" caption="SellingPrice per unit" attribute="1" defaultMemberUniqueName="[Sales_table].[SellingPrice per unit].[All]" allUniqueName="[Sales_table].[SellingPrice per unit].[All]" dimensionUniqueName="[Sales_table]" displayFolder="" count="0" memberValueDatatype="130" unbalanced="0"/>
    <cacheHierarchy uniqueName="[Sales_table].[Cost per unit]" caption="Cost per unit" attribute="1" defaultMemberUniqueName="[Sales_table].[Cost per unit].[All]" allUniqueName="[Sales_table].[Cost per unit].[All]" dimensionUniqueName="[Sales_table]" displayFolder="" count="0" memberValueDatatype="5" unbalanced="0"/>
    <cacheHierarchy uniqueName="[Sales_table].[Manufacturing Cost]" caption="Manufacturing Cost" attribute="1" defaultMemberUniqueName="[Sales_table].[Manufacturing Cost].[All]" allUniqueName="[Sales_table].[Manufacturing Cost].[All]" dimensionUniqueName="[Sales_table]" displayFolder="" count="0" memberValueDatatype="5" unbalanced="0"/>
    <cacheHierarchy uniqueName="[Measures].[Sum of Amount]" caption="Sum of Amount" measure="1" displayFolder="" measureGroup="Sales_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_table" count="0">
      <extLst>
        <ext xmlns:x15="http://schemas.microsoft.com/office/spreadsheetml/2010/11/main" uri="{B97F6D7D-B522-45F9-BDA1-12C45D357490}">
          <x15:cacheHierarchy aggregatedColumn="4"/>
        </ext>
      </extLst>
    </cacheHierarchy>
    <cacheHierarchy uniqueName="[Measures].[Sum of Manufacturing Cost]" caption="Sum of Manufacturing Cost" measure="1" displayFolder="" measureGroup="Sales_table" count="0">
      <extLst>
        <ext xmlns:x15="http://schemas.microsoft.com/office/spreadsheetml/2010/11/main" uri="{B97F6D7D-B522-45F9-BDA1-12C45D357490}">
          <x15:cacheHierarchy aggregatedColumn="7"/>
        </ext>
      </extLst>
    </cacheHierarchy>
    <cacheHierarchy uniqueName="[Measures].[Price/unit]" caption="Price/unit" measure="1" displayFolder="" measureGroup="Sales_table" count="0"/>
    <cacheHierarchy uniqueName="[Measures].[Profit/Loss]" caption="Profit/Loss" measure="1" displayFolder="" measureGroup="Sales_table" count="0"/>
    <cacheHierarchy uniqueName="[Measures].[__XL_Count Sales_table]" caption="__XL_Count Sales_table" measure="1" displayFolder="" measureGroup="Sales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9417838"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0"/>
    <n v="135"/>
  </r>
  <r>
    <x v="1"/>
    <x v="0"/>
    <x v="1"/>
    <n v="21"/>
    <n v="168"/>
  </r>
  <r>
    <x v="2"/>
    <x v="1"/>
    <x v="2"/>
    <n v="42"/>
    <n v="150"/>
  </r>
  <r>
    <x v="3"/>
    <x v="2"/>
    <x v="3"/>
    <n v="56"/>
    <n v="51"/>
  </r>
  <r>
    <x v="4"/>
    <x v="2"/>
    <x v="3"/>
    <n v="63"/>
    <n v="123"/>
  </r>
  <r>
    <x v="5"/>
    <x v="3"/>
    <x v="4"/>
    <n v="98"/>
    <n v="159"/>
  </r>
  <r>
    <x v="6"/>
    <x v="4"/>
    <x v="4"/>
    <n v="98"/>
    <n v="204"/>
  </r>
  <r>
    <x v="6"/>
    <x v="2"/>
    <x v="5"/>
    <n v="154"/>
    <n v="21"/>
  </r>
  <r>
    <x v="2"/>
    <x v="2"/>
    <x v="6"/>
    <n v="168"/>
    <n v="84"/>
  </r>
  <r>
    <x v="7"/>
    <x v="1"/>
    <x v="7"/>
    <n v="182"/>
    <n v="48"/>
  </r>
  <r>
    <x v="3"/>
    <x v="4"/>
    <x v="8"/>
    <n v="189"/>
    <n v="48"/>
  </r>
  <r>
    <x v="0"/>
    <x v="4"/>
    <x v="9"/>
    <n v="217"/>
    <n v="36"/>
  </r>
  <r>
    <x v="3"/>
    <x v="1"/>
    <x v="10"/>
    <n v="238"/>
    <n v="18"/>
  </r>
  <r>
    <x v="4"/>
    <x v="1"/>
    <x v="11"/>
    <n v="245"/>
    <n v="288"/>
  </r>
  <r>
    <x v="3"/>
    <x v="5"/>
    <x v="3"/>
    <n v="252"/>
    <n v="54"/>
  </r>
  <r>
    <x v="5"/>
    <x v="1"/>
    <x v="9"/>
    <n v="259"/>
    <n v="207"/>
  </r>
  <r>
    <x v="8"/>
    <x v="4"/>
    <x v="12"/>
    <n v="280"/>
    <n v="87"/>
  </r>
  <r>
    <x v="6"/>
    <x v="5"/>
    <x v="6"/>
    <n v="336"/>
    <n v="144"/>
  </r>
  <r>
    <x v="2"/>
    <x v="3"/>
    <x v="13"/>
    <n v="357"/>
    <n v="126"/>
  </r>
  <r>
    <x v="7"/>
    <x v="0"/>
    <x v="14"/>
    <n v="385"/>
    <n v="249"/>
  </r>
  <r>
    <x v="2"/>
    <x v="1"/>
    <x v="11"/>
    <n v="434"/>
    <n v="87"/>
  </r>
  <r>
    <x v="9"/>
    <x v="2"/>
    <x v="5"/>
    <n v="469"/>
    <n v="75"/>
  </r>
  <r>
    <x v="7"/>
    <x v="3"/>
    <x v="6"/>
    <n v="490"/>
    <n v="84"/>
  </r>
  <r>
    <x v="9"/>
    <x v="4"/>
    <x v="11"/>
    <n v="497"/>
    <n v="63"/>
  </r>
  <r>
    <x v="7"/>
    <x v="1"/>
    <x v="6"/>
    <n v="518"/>
    <n v="75"/>
  </r>
  <r>
    <x v="9"/>
    <x v="5"/>
    <x v="9"/>
    <n v="525"/>
    <n v="48"/>
  </r>
  <r>
    <x v="3"/>
    <x v="3"/>
    <x v="10"/>
    <n v="553"/>
    <n v="15"/>
  </r>
  <r>
    <x v="9"/>
    <x v="1"/>
    <x v="2"/>
    <n v="560"/>
    <n v="81"/>
  </r>
  <r>
    <x v="4"/>
    <x v="3"/>
    <x v="11"/>
    <n v="567"/>
    <n v="228"/>
  </r>
  <r>
    <x v="0"/>
    <x v="2"/>
    <x v="4"/>
    <n v="609"/>
    <n v="87"/>
  </r>
  <r>
    <x v="6"/>
    <x v="3"/>
    <x v="10"/>
    <n v="609"/>
    <n v="99"/>
  </r>
  <r>
    <x v="0"/>
    <x v="2"/>
    <x v="15"/>
    <n v="623"/>
    <n v="51"/>
  </r>
  <r>
    <x v="3"/>
    <x v="0"/>
    <x v="16"/>
    <n v="630"/>
    <n v="36"/>
  </r>
  <r>
    <x v="4"/>
    <x v="5"/>
    <x v="8"/>
    <n v="700"/>
    <n v="87"/>
  </r>
  <r>
    <x v="5"/>
    <x v="5"/>
    <x v="8"/>
    <n v="707"/>
    <n v="174"/>
  </r>
  <r>
    <x v="6"/>
    <x v="1"/>
    <x v="17"/>
    <n v="714"/>
    <n v="231"/>
  </r>
  <r>
    <x v="3"/>
    <x v="4"/>
    <x v="18"/>
    <n v="798"/>
    <n v="519"/>
  </r>
  <r>
    <x v="2"/>
    <x v="2"/>
    <x v="3"/>
    <n v="819"/>
    <n v="510"/>
  </r>
  <r>
    <x v="1"/>
    <x v="3"/>
    <x v="13"/>
    <n v="819"/>
    <n v="306"/>
  </r>
  <r>
    <x v="6"/>
    <x v="3"/>
    <x v="18"/>
    <n v="847"/>
    <n v="129"/>
  </r>
  <r>
    <x v="6"/>
    <x v="4"/>
    <x v="19"/>
    <n v="854"/>
    <n v="309"/>
  </r>
  <r>
    <x v="7"/>
    <x v="5"/>
    <x v="10"/>
    <n v="861"/>
    <n v="195"/>
  </r>
  <r>
    <x v="9"/>
    <x v="2"/>
    <x v="1"/>
    <n v="938"/>
    <n v="6"/>
  </r>
  <r>
    <x v="5"/>
    <x v="5"/>
    <x v="1"/>
    <n v="938"/>
    <n v="189"/>
  </r>
  <r>
    <x v="1"/>
    <x v="1"/>
    <x v="9"/>
    <n v="938"/>
    <n v="366"/>
  </r>
  <r>
    <x v="4"/>
    <x v="4"/>
    <x v="3"/>
    <n v="945"/>
    <n v="75"/>
  </r>
  <r>
    <x v="5"/>
    <x v="3"/>
    <x v="9"/>
    <n v="959"/>
    <n v="147"/>
  </r>
  <r>
    <x v="9"/>
    <x v="2"/>
    <x v="13"/>
    <n v="959"/>
    <n v="135"/>
  </r>
  <r>
    <x v="8"/>
    <x v="0"/>
    <x v="18"/>
    <n v="966"/>
    <n v="198"/>
  </r>
  <r>
    <x v="1"/>
    <x v="4"/>
    <x v="19"/>
    <n v="973"/>
    <n v="162"/>
  </r>
  <r>
    <x v="3"/>
    <x v="1"/>
    <x v="20"/>
    <n v="1057"/>
    <n v="54"/>
  </r>
  <r>
    <x v="9"/>
    <x v="3"/>
    <x v="21"/>
    <n v="1071"/>
    <n v="270"/>
  </r>
  <r>
    <x v="5"/>
    <x v="1"/>
    <x v="0"/>
    <n v="1085"/>
    <n v="273"/>
  </r>
  <r>
    <x v="9"/>
    <x v="2"/>
    <x v="18"/>
    <n v="1134"/>
    <n v="282"/>
  </r>
  <r>
    <x v="6"/>
    <x v="5"/>
    <x v="1"/>
    <n v="1274"/>
    <n v="225"/>
  </r>
  <r>
    <x v="8"/>
    <x v="2"/>
    <x v="20"/>
    <n v="1281"/>
    <n v="75"/>
  </r>
  <r>
    <x v="1"/>
    <x v="4"/>
    <x v="10"/>
    <n v="1281"/>
    <n v="18"/>
  </r>
  <r>
    <x v="9"/>
    <x v="3"/>
    <x v="9"/>
    <n v="1302"/>
    <n v="402"/>
  </r>
  <r>
    <x v="9"/>
    <x v="4"/>
    <x v="0"/>
    <n v="1400"/>
    <n v="135"/>
  </r>
  <r>
    <x v="4"/>
    <x v="4"/>
    <x v="18"/>
    <n v="1407"/>
    <n v="72"/>
  </r>
  <r>
    <x v="4"/>
    <x v="5"/>
    <x v="5"/>
    <n v="1428"/>
    <n v="93"/>
  </r>
  <r>
    <x v="9"/>
    <x v="5"/>
    <x v="17"/>
    <n v="1442"/>
    <n v="15"/>
  </r>
  <r>
    <x v="6"/>
    <x v="5"/>
    <x v="8"/>
    <n v="1463"/>
    <n v="39"/>
  </r>
  <r>
    <x v="9"/>
    <x v="1"/>
    <x v="14"/>
    <n v="1505"/>
    <n v="102"/>
  </r>
  <r>
    <x v="6"/>
    <x v="1"/>
    <x v="2"/>
    <n v="1526"/>
    <n v="240"/>
  </r>
  <r>
    <x v="7"/>
    <x v="4"/>
    <x v="2"/>
    <n v="1526"/>
    <n v="105"/>
  </r>
  <r>
    <x v="2"/>
    <x v="0"/>
    <x v="4"/>
    <n v="1561"/>
    <n v="27"/>
  </r>
  <r>
    <x v="8"/>
    <x v="5"/>
    <x v="5"/>
    <n v="1568"/>
    <n v="96"/>
  </r>
  <r>
    <x v="3"/>
    <x v="0"/>
    <x v="6"/>
    <n v="1568"/>
    <n v="141"/>
  </r>
  <r>
    <x v="3"/>
    <x v="3"/>
    <x v="8"/>
    <n v="1589"/>
    <n v="303"/>
  </r>
  <r>
    <x v="0"/>
    <x v="3"/>
    <x v="0"/>
    <n v="1617"/>
    <n v="126"/>
  </r>
  <r>
    <x v="0"/>
    <x v="1"/>
    <x v="2"/>
    <n v="1624"/>
    <n v="114"/>
  </r>
  <r>
    <x v="9"/>
    <x v="0"/>
    <x v="2"/>
    <n v="1638"/>
    <n v="63"/>
  </r>
  <r>
    <x v="0"/>
    <x v="3"/>
    <x v="15"/>
    <n v="1638"/>
    <n v="48"/>
  </r>
  <r>
    <x v="7"/>
    <x v="5"/>
    <x v="13"/>
    <n v="1652"/>
    <n v="93"/>
  </r>
  <r>
    <x v="1"/>
    <x v="0"/>
    <x v="19"/>
    <n v="1652"/>
    <n v="102"/>
  </r>
  <r>
    <x v="2"/>
    <x v="2"/>
    <x v="16"/>
    <n v="1701"/>
    <n v="234"/>
  </r>
  <r>
    <x v="2"/>
    <x v="1"/>
    <x v="10"/>
    <n v="1771"/>
    <n v="204"/>
  </r>
  <r>
    <x v="8"/>
    <x v="2"/>
    <x v="14"/>
    <n v="1778"/>
    <n v="270"/>
  </r>
  <r>
    <x v="3"/>
    <x v="0"/>
    <x v="5"/>
    <n v="1785"/>
    <n v="462"/>
  </r>
  <r>
    <x v="2"/>
    <x v="1"/>
    <x v="6"/>
    <n v="1890"/>
    <n v="195"/>
  </r>
  <r>
    <x v="9"/>
    <x v="1"/>
    <x v="1"/>
    <n v="1904"/>
    <n v="405"/>
  </r>
  <r>
    <x v="6"/>
    <x v="4"/>
    <x v="10"/>
    <n v="1925"/>
    <n v="192"/>
  </r>
  <r>
    <x v="8"/>
    <x v="5"/>
    <x v="20"/>
    <n v="1932"/>
    <n v="369"/>
  </r>
  <r>
    <x v="4"/>
    <x v="3"/>
    <x v="21"/>
    <n v="1974"/>
    <n v="195"/>
  </r>
  <r>
    <x v="0"/>
    <x v="2"/>
    <x v="7"/>
    <n v="1988"/>
    <n v="39"/>
  </r>
  <r>
    <x v="2"/>
    <x v="5"/>
    <x v="1"/>
    <n v="2009"/>
    <n v="219"/>
  </r>
  <r>
    <x v="3"/>
    <x v="0"/>
    <x v="1"/>
    <n v="2016"/>
    <n v="117"/>
  </r>
  <r>
    <x v="2"/>
    <x v="3"/>
    <x v="0"/>
    <n v="2023"/>
    <n v="168"/>
  </r>
  <r>
    <x v="1"/>
    <x v="3"/>
    <x v="16"/>
    <n v="2023"/>
    <n v="78"/>
  </r>
  <r>
    <x v="9"/>
    <x v="0"/>
    <x v="5"/>
    <n v="2100"/>
    <n v="414"/>
  </r>
  <r>
    <x v="1"/>
    <x v="3"/>
    <x v="0"/>
    <n v="2114"/>
    <n v="66"/>
  </r>
  <r>
    <x v="6"/>
    <x v="3"/>
    <x v="17"/>
    <n v="2114"/>
    <n v="186"/>
  </r>
  <r>
    <x v="8"/>
    <x v="3"/>
    <x v="1"/>
    <n v="2135"/>
    <n v="27"/>
  </r>
  <r>
    <x v="5"/>
    <x v="4"/>
    <x v="5"/>
    <n v="2142"/>
    <n v="114"/>
  </r>
  <r>
    <x v="8"/>
    <x v="4"/>
    <x v="7"/>
    <n v="2149"/>
    <n v="117"/>
  </r>
  <r>
    <x v="4"/>
    <x v="2"/>
    <x v="6"/>
    <n v="2205"/>
    <n v="141"/>
  </r>
  <r>
    <x v="8"/>
    <x v="5"/>
    <x v="21"/>
    <n v="2205"/>
    <n v="138"/>
  </r>
  <r>
    <x v="1"/>
    <x v="5"/>
    <x v="16"/>
    <n v="2212"/>
    <n v="117"/>
  </r>
  <r>
    <x v="9"/>
    <x v="5"/>
    <x v="1"/>
    <n v="2219"/>
    <n v="75"/>
  </r>
  <r>
    <x v="8"/>
    <x v="5"/>
    <x v="13"/>
    <n v="2226"/>
    <n v="48"/>
  </r>
  <r>
    <x v="2"/>
    <x v="2"/>
    <x v="18"/>
    <n v="2268"/>
    <n v="63"/>
  </r>
  <r>
    <x v="0"/>
    <x v="3"/>
    <x v="2"/>
    <n v="2275"/>
    <n v="447"/>
  </r>
  <r>
    <x v="0"/>
    <x v="5"/>
    <x v="18"/>
    <n v="2289"/>
    <n v="135"/>
  </r>
  <r>
    <x v="4"/>
    <x v="4"/>
    <x v="16"/>
    <n v="2317"/>
    <n v="261"/>
  </r>
  <r>
    <x v="9"/>
    <x v="2"/>
    <x v="3"/>
    <n v="2317"/>
    <n v="123"/>
  </r>
  <r>
    <x v="6"/>
    <x v="1"/>
    <x v="4"/>
    <n v="2324"/>
    <n v="177"/>
  </r>
  <r>
    <x v="5"/>
    <x v="2"/>
    <x v="8"/>
    <n v="2408"/>
    <n v="9"/>
  </r>
  <r>
    <x v="1"/>
    <x v="3"/>
    <x v="20"/>
    <n v="2415"/>
    <n v="255"/>
  </r>
  <r>
    <x v="7"/>
    <x v="3"/>
    <x v="14"/>
    <n v="2415"/>
    <n v="15"/>
  </r>
  <r>
    <x v="5"/>
    <x v="3"/>
    <x v="18"/>
    <n v="2429"/>
    <n v="144"/>
  </r>
  <r>
    <x v="5"/>
    <x v="2"/>
    <x v="4"/>
    <n v="2436"/>
    <n v="99"/>
  </r>
  <r>
    <x v="1"/>
    <x v="3"/>
    <x v="5"/>
    <n v="2464"/>
    <n v="234"/>
  </r>
  <r>
    <x v="4"/>
    <x v="4"/>
    <x v="0"/>
    <n v="2471"/>
    <n v="342"/>
  </r>
  <r>
    <x v="8"/>
    <x v="3"/>
    <x v="18"/>
    <n v="2478"/>
    <n v="21"/>
  </r>
  <r>
    <x v="0"/>
    <x v="2"/>
    <x v="5"/>
    <n v="2541"/>
    <n v="90"/>
  </r>
  <r>
    <x v="0"/>
    <x v="2"/>
    <x v="0"/>
    <n v="2541"/>
    <n v="45"/>
  </r>
  <r>
    <x v="4"/>
    <x v="3"/>
    <x v="17"/>
    <n v="2562"/>
    <n v="6"/>
  </r>
  <r>
    <x v="1"/>
    <x v="5"/>
    <x v="21"/>
    <n v="2583"/>
    <n v="18"/>
  </r>
  <r>
    <x v="5"/>
    <x v="0"/>
    <x v="14"/>
    <n v="2639"/>
    <n v="204"/>
  </r>
  <r>
    <x v="5"/>
    <x v="2"/>
    <x v="1"/>
    <n v="2646"/>
    <n v="120"/>
  </r>
  <r>
    <x v="8"/>
    <x v="4"/>
    <x v="14"/>
    <n v="2646"/>
    <n v="177"/>
  </r>
  <r>
    <x v="9"/>
    <x v="2"/>
    <x v="7"/>
    <n v="2681"/>
    <n v="54"/>
  </r>
  <r>
    <x v="2"/>
    <x v="3"/>
    <x v="21"/>
    <n v="2702"/>
    <n v="363"/>
  </r>
  <r>
    <x v="5"/>
    <x v="1"/>
    <x v="16"/>
    <n v="2737"/>
    <n v="93"/>
  </r>
  <r>
    <x v="7"/>
    <x v="3"/>
    <x v="9"/>
    <n v="2744"/>
    <n v="9"/>
  </r>
  <r>
    <x v="0"/>
    <x v="5"/>
    <x v="16"/>
    <n v="2779"/>
    <n v="75"/>
  </r>
  <r>
    <x v="8"/>
    <x v="3"/>
    <x v="15"/>
    <n v="2793"/>
    <n v="114"/>
  </r>
  <r>
    <x v="5"/>
    <x v="1"/>
    <x v="4"/>
    <n v="2856"/>
    <n v="246"/>
  </r>
  <r>
    <x v="3"/>
    <x v="1"/>
    <x v="17"/>
    <n v="2863"/>
    <n v="42"/>
  </r>
  <r>
    <x v="8"/>
    <x v="4"/>
    <x v="10"/>
    <n v="2870"/>
    <n v="300"/>
  </r>
  <r>
    <x v="7"/>
    <x v="5"/>
    <x v="0"/>
    <n v="2891"/>
    <n v="102"/>
  </r>
  <r>
    <x v="5"/>
    <x v="1"/>
    <x v="19"/>
    <n v="2919"/>
    <n v="45"/>
  </r>
  <r>
    <x v="1"/>
    <x v="5"/>
    <x v="8"/>
    <n v="2919"/>
    <n v="93"/>
  </r>
  <r>
    <x v="6"/>
    <x v="1"/>
    <x v="11"/>
    <n v="2933"/>
    <n v="9"/>
  </r>
  <r>
    <x v="5"/>
    <x v="4"/>
    <x v="12"/>
    <n v="2954"/>
    <n v="189"/>
  </r>
  <r>
    <x v="9"/>
    <x v="0"/>
    <x v="15"/>
    <n v="2989"/>
    <n v="3"/>
  </r>
  <r>
    <x v="9"/>
    <x v="0"/>
    <x v="0"/>
    <n v="3052"/>
    <n v="378"/>
  </r>
  <r>
    <x v="4"/>
    <x v="1"/>
    <x v="19"/>
    <n v="3059"/>
    <n v="27"/>
  </r>
  <r>
    <x v="3"/>
    <x v="4"/>
    <x v="7"/>
    <n v="3094"/>
    <n v="246"/>
  </r>
  <r>
    <x v="0"/>
    <x v="0"/>
    <x v="19"/>
    <n v="3101"/>
    <n v="225"/>
  </r>
  <r>
    <x v="1"/>
    <x v="5"/>
    <x v="4"/>
    <n v="3108"/>
    <n v="54"/>
  </r>
  <r>
    <x v="0"/>
    <x v="4"/>
    <x v="18"/>
    <n v="3164"/>
    <n v="306"/>
  </r>
  <r>
    <x v="5"/>
    <x v="0"/>
    <x v="5"/>
    <n v="3192"/>
    <n v="72"/>
  </r>
  <r>
    <x v="8"/>
    <x v="5"/>
    <x v="12"/>
    <n v="3262"/>
    <n v="75"/>
  </r>
  <r>
    <x v="9"/>
    <x v="5"/>
    <x v="0"/>
    <n v="3339"/>
    <n v="75"/>
  </r>
  <r>
    <x v="1"/>
    <x v="4"/>
    <x v="5"/>
    <n v="3339"/>
    <n v="39"/>
  </r>
  <r>
    <x v="7"/>
    <x v="4"/>
    <x v="8"/>
    <n v="3339"/>
    <n v="348"/>
  </r>
  <r>
    <x v="6"/>
    <x v="1"/>
    <x v="21"/>
    <n v="3388"/>
    <n v="123"/>
  </r>
  <r>
    <x v="9"/>
    <x v="5"/>
    <x v="2"/>
    <n v="3402"/>
    <n v="366"/>
  </r>
  <r>
    <x v="4"/>
    <x v="3"/>
    <x v="20"/>
    <n v="3472"/>
    <n v="96"/>
  </r>
  <r>
    <x v="2"/>
    <x v="5"/>
    <x v="7"/>
    <n v="3507"/>
    <n v="288"/>
  </r>
  <r>
    <x v="3"/>
    <x v="2"/>
    <x v="9"/>
    <n v="3549"/>
    <n v="3"/>
  </r>
  <r>
    <x v="9"/>
    <x v="1"/>
    <x v="19"/>
    <n v="3556"/>
    <n v="459"/>
  </r>
  <r>
    <x v="2"/>
    <x v="3"/>
    <x v="2"/>
    <n v="3598"/>
    <n v="81"/>
  </r>
  <r>
    <x v="1"/>
    <x v="0"/>
    <x v="0"/>
    <n v="3640"/>
    <n v="51"/>
  </r>
  <r>
    <x v="1"/>
    <x v="5"/>
    <x v="19"/>
    <n v="3689"/>
    <n v="312"/>
  </r>
  <r>
    <x v="2"/>
    <x v="2"/>
    <x v="12"/>
    <n v="3752"/>
    <n v="213"/>
  </r>
  <r>
    <x v="9"/>
    <x v="5"/>
    <x v="8"/>
    <n v="3759"/>
    <n v="150"/>
  </r>
  <r>
    <x v="1"/>
    <x v="4"/>
    <x v="16"/>
    <n v="3773"/>
    <n v="165"/>
  </r>
  <r>
    <x v="0"/>
    <x v="5"/>
    <x v="13"/>
    <n v="3794"/>
    <n v="159"/>
  </r>
  <r>
    <x v="4"/>
    <x v="3"/>
    <x v="14"/>
    <n v="3808"/>
    <n v="279"/>
  </r>
  <r>
    <x v="8"/>
    <x v="5"/>
    <x v="17"/>
    <n v="3829"/>
    <n v="24"/>
  </r>
  <r>
    <x v="5"/>
    <x v="2"/>
    <x v="5"/>
    <n v="3850"/>
    <n v="102"/>
  </r>
  <r>
    <x v="9"/>
    <x v="3"/>
    <x v="18"/>
    <n v="3864"/>
    <n v="177"/>
  </r>
  <r>
    <x v="5"/>
    <x v="0"/>
    <x v="15"/>
    <n v="3920"/>
    <n v="306"/>
  </r>
  <r>
    <x v="6"/>
    <x v="0"/>
    <x v="20"/>
    <n v="3976"/>
    <n v="72"/>
  </r>
  <r>
    <x v="1"/>
    <x v="1"/>
    <x v="8"/>
    <n v="3983"/>
    <n v="144"/>
  </r>
  <r>
    <x v="0"/>
    <x v="5"/>
    <x v="10"/>
    <n v="4018"/>
    <n v="162"/>
  </r>
  <r>
    <x v="7"/>
    <x v="0"/>
    <x v="15"/>
    <n v="4018"/>
    <n v="171"/>
  </r>
  <r>
    <x v="3"/>
    <x v="0"/>
    <x v="13"/>
    <n v="4018"/>
    <n v="126"/>
  </r>
  <r>
    <x v="4"/>
    <x v="5"/>
    <x v="6"/>
    <n v="4053"/>
    <n v="24"/>
  </r>
  <r>
    <x v="5"/>
    <x v="2"/>
    <x v="15"/>
    <n v="4137"/>
    <n v="60"/>
  </r>
  <r>
    <x v="9"/>
    <x v="5"/>
    <x v="18"/>
    <n v="4242"/>
    <n v="207"/>
  </r>
  <r>
    <x v="5"/>
    <x v="1"/>
    <x v="5"/>
    <n v="4305"/>
    <n v="156"/>
  </r>
  <r>
    <x v="9"/>
    <x v="4"/>
    <x v="3"/>
    <n v="4319"/>
    <n v="30"/>
  </r>
  <r>
    <x v="3"/>
    <x v="2"/>
    <x v="7"/>
    <n v="4326"/>
    <n v="348"/>
  </r>
  <r>
    <x v="3"/>
    <x v="2"/>
    <x v="16"/>
    <n v="4417"/>
    <n v="153"/>
  </r>
  <r>
    <x v="0"/>
    <x v="4"/>
    <x v="3"/>
    <n v="4424"/>
    <n v="201"/>
  </r>
  <r>
    <x v="8"/>
    <x v="0"/>
    <x v="8"/>
    <n v="4438"/>
    <n v="246"/>
  </r>
  <r>
    <x v="7"/>
    <x v="3"/>
    <x v="0"/>
    <n v="4480"/>
    <n v="357"/>
  </r>
  <r>
    <x v="8"/>
    <x v="1"/>
    <x v="8"/>
    <n v="4487"/>
    <n v="111"/>
  </r>
  <r>
    <x v="8"/>
    <x v="1"/>
    <x v="1"/>
    <n v="4487"/>
    <n v="333"/>
  </r>
  <r>
    <x v="8"/>
    <x v="3"/>
    <x v="10"/>
    <n v="4585"/>
    <n v="240"/>
  </r>
  <r>
    <x v="1"/>
    <x v="1"/>
    <x v="0"/>
    <n v="4592"/>
    <n v="324"/>
  </r>
  <r>
    <x v="8"/>
    <x v="3"/>
    <x v="20"/>
    <n v="4606"/>
    <n v="63"/>
  </r>
  <r>
    <x v="4"/>
    <x v="1"/>
    <x v="16"/>
    <n v="4683"/>
    <n v="30"/>
  </r>
  <r>
    <x v="0"/>
    <x v="3"/>
    <x v="1"/>
    <n v="4725"/>
    <n v="174"/>
  </r>
  <r>
    <x v="2"/>
    <x v="3"/>
    <x v="18"/>
    <n v="4753"/>
    <n v="300"/>
  </r>
  <r>
    <x v="7"/>
    <x v="3"/>
    <x v="7"/>
    <n v="4753"/>
    <n v="246"/>
  </r>
  <r>
    <x v="6"/>
    <x v="3"/>
    <x v="3"/>
    <n v="4760"/>
    <n v="69"/>
  </r>
  <r>
    <x v="9"/>
    <x v="3"/>
    <x v="2"/>
    <n v="4781"/>
    <n v="123"/>
  </r>
  <r>
    <x v="3"/>
    <x v="0"/>
    <x v="17"/>
    <n v="4802"/>
    <n v="36"/>
  </r>
  <r>
    <x v="4"/>
    <x v="0"/>
    <x v="11"/>
    <n v="4858"/>
    <n v="279"/>
  </r>
  <r>
    <x v="6"/>
    <x v="5"/>
    <x v="16"/>
    <n v="4935"/>
    <n v="126"/>
  </r>
  <r>
    <x v="9"/>
    <x v="1"/>
    <x v="16"/>
    <n v="4949"/>
    <n v="189"/>
  </r>
  <r>
    <x v="1"/>
    <x v="0"/>
    <x v="4"/>
    <n v="4956"/>
    <n v="171"/>
  </r>
  <r>
    <x v="9"/>
    <x v="4"/>
    <x v="8"/>
    <n v="4970"/>
    <n v="156"/>
  </r>
  <r>
    <x v="7"/>
    <x v="1"/>
    <x v="20"/>
    <n v="4991"/>
    <n v="12"/>
  </r>
  <r>
    <x v="4"/>
    <x v="5"/>
    <x v="4"/>
    <n v="4991"/>
    <n v="9"/>
  </r>
  <r>
    <x v="2"/>
    <x v="3"/>
    <x v="6"/>
    <n v="5012"/>
    <n v="210"/>
  </r>
  <r>
    <x v="0"/>
    <x v="5"/>
    <x v="8"/>
    <n v="5019"/>
    <n v="156"/>
  </r>
  <r>
    <x v="2"/>
    <x v="4"/>
    <x v="16"/>
    <n v="5019"/>
    <n v="150"/>
  </r>
  <r>
    <x v="7"/>
    <x v="2"/>
    <x v="12"/>
    <n v="5075"/>
    <n v="21"/>
  </r>
  <r>
    <x v="8"/>
    <x v="3"/>
    <x v="19"/>
    <n v="5194"/>
    <n v="288"/>
  </r>
  <r>
    <x v="7"/>
    <x v="0"/>
    <x v="4"/>
    <n v="5236"/>
    <n v="51"/>
  </r>
  <r>
    <x v="8"/>
    <x v="1"/>
    <x v="4"/>
    <n v="5306"/>
    <n v="0"/>
  </r>
  <r>
    <x v="4"/>
    <x v="5"/>
    <x v="10"/>
    <n v="5355"/>
    <n v="204"/>
  </r>
  <r>
    <x v="0"/>
    <x v="4"/>
    <x v="5"/>
    <n v="5439"/>
    <n v="30"/>
  </r>
  <r>
    <x v="7"/>
    <x v="2"/>
    <x v="10"/>
    <n v="5474"/>
    <n v="168"/>
  </r>
  <r>
    <x v="8"/>
    <x v="4"/>
    <x v="0"/>
    <n v="5551"/>
    <n v="252"/>
  </r>
  <r>
    <x v="4"/>
    <x v="2"/>
    <x v="20"/>
    <n v="5586"/>
    <n v="525"/>
  </r>
  <r>
    <x v="0"/>
    <x v="2"/>
    <x v="3"/>
    <n v="5670"/>
    <n v="297"/>
  </r>
  <r>
    <x v="8"/>
    <x v="2"/>
    <x v="19"/>
    <n v="5677"/>
    <n v="258"/>
  </r>
  <r>
    <x v="0"/>
    <x v="0"/>
    <x v="17"/>
    <n v="5775"/>
    <n v="42"/>
  </r>
  <r>
    <x v="0"/>
    <x v="0"/>
    <x v="6"/>
    <n v="5817"/>
    <n v="12"/>
  </r>
  <r>
    <x v="6"/>
    <x v="2"/>
    <x v="6"/>
    <n v="5915"/>
    <n v="3"/>
  </r>
  <r>
    <x v="3"/>
    <x v="0"/>
    <x v="19"/>
    <n v="6027"/>
    <n v="144"/>
  </r>
  <r>
    <x v="9"/>
    <x v="0"/>
    <x v="8"/>
    <n v="6048"/>
    <n v="27"/>
  </r>
  <r>
    <x v="7"/>
    <x v="4"/>
    <x v="14"/>
    <n v="6111"/>
    <n v="3"/>
  </r>
  <r>
    <x v="9"/>
    <x v="4"/>
    <x v="12"/>
    <n v="6118"/>
    <n v="9"/>
  </r>
  <r>
    <x v="6"/>
    <x v="4"/>
    <x v="2"/>
    <n v="6118"/>
    <n v="174"/>
  </r>
  <r>
    <x v="0"/>
    <x v="2"/>
    <x v="9"/>
    <n v="6125"/>
    <n v="102"/>
  </r>
  <r>
    <x v="0"/>
    <x v="1"/>
    <x v="18"/>
    <n v="6132"/>
    <n v="93"/>
  </r>
  <r>
    <x v="7"/>
    <x v="4"/>
    <x v="3"/>
    <n v="6146"/>
    <n v="63"/>
  </r>
  <r>
    <x v="2"/>
    <x v="1"/>
    <x v="4"/>
    <n v="6279"/>
    <n v="45"/>
  </r>
  <r>
    <x v="7"/>
    <x v="5"/>
    <x v="6"/>
    <n v="6279"/>
    <n v="237"/>
  </r>
  <r>
    <x v="1"/>
    <x v="5"/>
    <x v="5"/>
    <n v="6300"/>
    <n v="42"/>
  </r>
  <r>
    <x v="7"/>
    <x v="4"/>
    <x v="16"/>
    <n v="6314"/>
    <n v="15"/>
  </r>
  <r>
    <x v="0"/>
    <x v="0"/>
    <x v="18"/>
    <n v="6370"/>
    <n v="30"/>
  </r>
  <r>
    <x v="8"/>
    <x v="1"/>
    <x v="13"/>
    <n v="6391"/>
    <n v="48"/>
  </r>
  <r>
    <x v="6"/>
    <x v="1"/>
    <x v="15"/>
    <n v="6398"/>
    <n v="102"/>
  </r>
  <r>
    <x v="2"/>
    <x v="2"/>
    <x v="11"/>
    <n v="6433"/>
    <n v="78"/>
  </r>
  <r>
    <x v="8"/>
    <x v="1"/>
    <x v="2"/>
    <n v="6454"/>
    <n v="54"/>
  </r>
  <r>
    <x v="3"/>
    <x v="2"/>
    <x v="19"/>
    <n v="6580"/>
    <n v="183"/>
  </r>
  <r>
    <x v="8"/>
    <x v="1"/>
    <x v="20"/>
    <n v="6608"/>
    <n v="225"/>
  </r>
  <r>
    <x v="4"/>
    <x v="4"/>
    <x v="12"/>
    <n v="6657"/>
    <n v="303"/>
  </r>
  <r>
    <x v="1"/>
    <x v="3"/>
    <x v="17"/>
    <n v="6657"/>
    <n v="276"/>
  </r>
  <r>
    <x v="2"/>
    <x v="3"/>
    <x v="12"/>
    <n v="6706"/>
    <n v="459"/>
  </r>
  <r>
    <x v="9"/>
    <x v="5"/>
    <x v="12"/>
    <n v="6734"/>
    <n v="123"/>
  </r>
  <r>
    <x v="0"/>
    <x v="5"/>
    <x v="4"/>
    <n v="6748"/>
    <n v="48"/>
  </r>
  <r>
    <x v="8"/>
    <x v="3"/>
    <x v="2"/>
    <n v="6755"/>
    <n v="252"/>
  </r>
  <r>
    <x v="9"/>
    <x v="1"/>
    <x v="4"/>
    <n v="6818"/>
    <n v="6"/>
  </r>
  <r>
    <x v="5"/>
    <x v="5"/>
    <x v="11"/>
    <n v="6832"/>
    <n v="27"/>
  </r>
  <r>
    <x v="0"/>
    <x v="3"/>
    <x v="6"/>
    <n v="6853"/>
    <n v="372"/>
  </r>
  <r>
    <x v="4"/>
    <x v="2"/>
    <x v="9"/>
    <n v="6860"/>
    <n v="126"/>
  </r>
  <r>
    <x v="7"/>
    <x v="0"/>
    <x v="6"/>
    <n v="6909"/>
    <n v="81"/>
  </r>
  <r>
    <x v="7"/>
    <x v="5"/>
    <x v="18"/>
    <n v="6986"/>
    <n v="21"/>
  </r>
  <r>
    <x v="2"/>
    <x v="0"/>
    <x v="2"/>
    <n v="7021"/>
    <n v="183"/>
  </r>
  <r>
    <x v="7"/>
    <x v="2"/>
    <x v="3"/>
    <n v="7189"/>
    <n v="54"/>
  </r>
  <r>
    <x v="1"/>
    <x v="5"/>
    <x v="20"/>
    <n v="7259"/>
    <n v="276"/>
  </r>
  <r>
    <x v="5"/>
    <x v="1"/>
    <x v="21"/>
    <n v="7273"/>
    <n v="96"/>
  </r>
  <r>
    <x v="7"/>
    <x v="5"/>
    <x v="17"/>
    <n v="7280"/>
    <n v="201"/>
  </r>
  <r>
    <x v="1"/>
    <x v="1"/>
    <x v="19"/>
    <n v="7308"/>
    <n v="327"/>
  </r>
  <r>
    <x v="9"/>
    <x v="2"/>
    <x v="11"/>
    <n v="7322"/>
    <n v="36"/>
  </r>
  <r>
    <x v="6"/>
    <x v="3"/>
    <x v="19"/>
    <n v="7455"/>
    <n v="216"/>
  </r>
  <r>
    <x v="7"/>
    <x v="2"/>
    <x v="5"/>
    <n v="7483"/>
    <n v="45"/>
  </r>
  <r>
    <x v="3"/>
    <x v="5"/>
    <x v="10"/>
    <n v="7511"/>
    <n v="120"/>
  </r>
  <r>
    <x v="3"/>
    <x v="0"/>
    <x v="11"/>
    <n v="7651"/>
    <n v="213"/>
  </r>
  <r>
    <x v="9"/>
    <x v="1"/>
    <x v="7"/>
    <n v="7693"/>
    <n v="87"/>
  </r>
  <r>
    <x v="0"/>
    <x v="1"/>
    <x v="10"/>
    <n v="7693"/>
    <n v="21"/>
  </r>
  <r>
    <x v="1"/>
    <x v="5"/>
    <x v="12"/>
    <n v="7777"/>
    <n v="504"/>
  </r>
  <r>
    <x v="8"/>
    <x v="5"/>
    <x v="8"/>
    <n v="7777"/>
    <n v="39"/>
  </r>
  <r>
    <x v="3"/>
    <x v="0"/>
    <x v="18"/>
    <n v="7812"/>
    <n v="81"/>
  </r>
  <r>
    <x v="5"/>
    <x v="3"/>
    <x v="17"/>
    <n v="7833"/>
    <n v="243"/>
  </r>
  <r>
    <x v="6"/>
    <x v="5"/>
    <x v="13"/>
    <n v="7847"/>
    <n v="174"/>
  </r>
  <r>
    <x v="9"/>
    <x v="5"/>
    <x v="4"/>
    <n v="8008"/>
    <n v="456"/>
  </r>
  <r>
    <x v="5"/>
    <x v="5"/>
    <x v="16"/>
    <n v="8155"/>
    <n v="90"/>
  </r>
  <r>
    <x v="3"/>
    <x v="4"/>
    <x v="0"/>
    <n v="8211"/>
    <n v="75"/>
  </r>
  <r>
    <x v="8"/>
    <x v="4"/>
    <x v="6"/>
    <n v="8435"/>
    <n v="42"/>
  </r>
  <r>
    <x v="5"/>
    <x v="5"/>
    <x v="21"/>
    <n v="8463"/>
    <n v="492"/>
  </r>
  <r>
    <x v="7"/>
    <x v="1"/>
    <x v="5"/>
    <n v="8813"/>
    <n v="21"/>
  </r>
  <r>
    <x v="1"/>
    <x v="2"/>
    <x v="4"/>
    <n v="8841"/>
    <n v="303"/>
  </r>
  <r>
    <x v="8"/>
    <x v="5"/>
    <x v="15"/>
    <n v="8862"/>
    <n v="189"/>
  </r>
  <r>
    <x v="0"/>
    <x v="3"/>
    <x v="13"/>
    <n v="8869"/>
    <n v="432"/>
  </r>
  <r>
    <x v="2"/>
    <x v="0"/>
    <x v="7"/>
    <n v="8890"/>
    <n v="210"/>
  </r>
  <r>
    <x v="0"/>
    <x v="1"/>
    <x v="0"/>
    <n v="9002"/>
    <n v="72"/>
  </r>
  <r>
    <x v="5"/>
    <x v="4"/>
    <x v="2"/>
    <n v="9051"/>
    <n v="57"/>
  </r>
  <r>
    <x v="1"/>
    <x v="4"/>
    <x v="1"/>
    <n v="9198"/>
    <n v="36"/>
  </r>
  <r>
    <x v="3"/>
    <x v="0"/>
    <x v="21"/>
    <n v="9443"/>
    <n v="162"/>
  </r>
  <r>
    <x v="5"/>
    <x v="2"/>
    <x v="13"/>
    <n v="9506"/>
    <n v="87"/>
  </r>
  <r>
    <x v="6"/>
    <x v="4"/>
    <x v="14"/>
    <n v="9632"/>
    <n v="288"/>
  </r>
  <r>
    <x v="2"/>
    <x v="0"/>
    <x v="14"/>
    <n v="9660"/>
    <n v="27"/>
  </r>
  <r>
    <x v="2"/>
    <x v="1"/>
    <x v="17"/>
    <n v="9709"/>
    <n v="30"/>
  </r>
  <r>
    <x v="0"/>
    <x v="4"/>
    <x v="13"/>
    <n v="9772"/>
    <n v="90"/>
  </r>
  <r>
    <x v="8"/>
    <x v="1"/>
    <x v="6"/>
    <n v="9835"/>
    <n v="207"/>
  </r>
  <r>
    <x v="3"/>
    <x v="1"/>
    <x v="8"/>
    <n v="9926"/>
    <n v="201"/>
  </r>
  <r>
    <x v="9"/>
    <x v="4"/>
    <x v="9"/>
    <n v="10073"/>
    <n v="120"/>
  </r>
  <r>
    <x v="8"/>
    <x v="2"/>
    <x v="2"/>
    <n v="10129"/>
    <n v="312"/>
  </r>
  <r>
    <x v="6"/>
    <x v="4"/>
    <x v="12"/>
    <n v="10304"/>
    <n v="84"/>
  </r>
  <r>
    <x v="6"/>
    <x v="4"/>
    <x v="3"/>
    <n v="10311"/>
    <n v="231"/>
  </r>
  <r>
    <x v="3"/>
    <x v="4"/>
    <x v="1"/>
    <n v="11417"/>
    <n v="21"/>
  </r>
  <r>
    <x v="5"/>
    <x v="4"/>
    <x v="18"/>
    <n v="11522"/>
    <n v="204"/>
  </r>
  <r>
    <x v="3"/>
    <x v="1"/>
    <x v="14"/>
    <n v="11571"/>
    <n v="138"/>
  </r>
  <r>
    <x v="0"/>
    <x v="3"/>
    <x v="12"/>
    <n v="12348"/>
    <n v="234"/>
  </r>
  <r>
    <x v="4"/>
    <x v="0"/>
    <x v="13"/>
    <n v="12950"/>
    <n v="30"/>
  </r>
  <r>
    <x v="7"/>
    <x v="3"/>
    <x v="17"/>
    <n v="13391"/>
    <n v="201"/>
  </r>
  <r>
    <x v="5"/>
    <x v="5"/>
    <x v="19"/>
    <n v="14329"/>
    <n v="150"/>
  </r>
  <r>
    <x v="7"/>
    <x v="5"/>
    <x v="21"/>
    <n v="15610"/>
    <n v="339"/>
  </r>
  <r>
    <x v="7"/>
    <x v="4"/>
    <x v="1"/>
    <n v="16184"/>
    <n v="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402064-B6F7-4169-918B-EB050C943FB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y">
  <location ref="P3:S9" firstHeaderRow="0" firstDataRow="1" firstDataCol="1"/>
  <pivotFields count="5">
    <pivotField showAll="0"/>
    <pivotField axis="axisRow" showAll="0">
      <items count="7">
        <item x="2"/>
        <item x="4"/>
        <item x="5"/>
        <item x="1"/>
        <item x="0"/>
        <item x="3"/>
        <item t="default"/>
      </items>
    </pivotField>
    <pivotField showAll="0"/>
    <pivotField dataField="1" numFmtId="6" showAll="0"/>
    <pivotField dataField="1" numFmtId="3" showAll="0"/>
  </pivotFields>
  <rowFields count="1">
    <field x="1"/>
  </rowFields>
  <rowItems count="6">
    <i>
      <x/>
    </i>
    <i>
      <x v="1"/>
    </i>
    <i>
      <x v="2"/>
    </i>
    <i>
      <x v="3"/>
    </i>
    <i>
      <x v="4"/>
    </i>
    <i>
      <x v="5"/>
    </i>
  </rowItems>
  <colFields count="1">
    <field x="-2"/>
  </colFields>
  <colItems count="3">
    <i>
      <x/>
    </i>
    <i i="1">
      <x v="1"/>
    </i>
    <i i="2">
      <x v="2"/>
    </i>
  </colItems>
  <dataFields count="3">
    <dataField name="Total_Amount" fld="3" baseField="1" baseItem="0"/>
    <dataField name=" " fld="3" baseField="0" baseItem="0"/>
    <dataField name="Total Units" fld="4" baseField="1" baseItem="0"/>
  </dataFields>
  <formats count="2">
    <format dxfId="66">
      <pivotArea collapsedLevelsAreSubtotals="1" fieldPosition="0">
        <references count="2">
          <reference field="4294967294" count="1" selected="0">
            <x v="0"/>
          </reference>
          <reference field="1" count="0"/>
        </references>
      </pivotArea>
    </format>
    <format dxfId="65">
      <pivotArea collapsedLevelsAreSubtotals="1" fieldPosition="0">
        <references count="2">
          <reference field="4294967294" count="1" selected="0">
            <x v="2"/>
          </reference>
          <reference field="1" count="0"/>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05E64C-4079-48E6-A86B-0C1E19325FC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K18:L24"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2"/>
    </i>
    <i>
      <x v="4"/>
    </i>
    <i>
      <x v="3"/>
    </i>
    <i>
      <x v="1"/>
    </i>
    <i>
      <x/>
    </i>
    <i t="grand">
      <x/>
    </i>
  </rowItems>
  <colItems count="1">
    <i/>
  </colItems>
  <dataFields count="1">
    <dataField fld="1" subtotal="count" baseField="0" baseItem="0"/>
  </dataFields>
  <formats count="14">
    <format dxfId="64">
      <pivotArea outline="0" collapsedLevelsAreSubtotals="1" fieldPosition="0"/>
    </format>
    <format dxfId="63">
      <pivotArea dataOnly="0" labelOnly="1" outline="0" axis="axisValues" fieldPosition="0"/>
    </format>
    <format dxfId="62">
      <pivotArea type="all" dataOnly="0" outline="0" fieldPosition="0"/>
    </format>
    <format dxfId="61">
      <pivotArea outline="0" collapsedLevelsAreSubtotals="1" fieldPosition="0"/>
    </format>
    <format dxfId="60">
      <pivotArea field="0" type="button" dataOnly="0" labelOnly="1" outline="0" axis="axisRow" fieldPosition="0"/>
    </format>
    <format dxfId="59">
      <pivotArea dataOnly="0" labelOnly="1" fieldPosition="0">
        <references count="1">
          <reference field="0" count="0"/>
        </references>
      </pivotArea>
    </format>
    <format dxfId="58">
      <pivotArea dataOnly="0" labelOnly="1" grandRow="1" outline="0" fieldPosition="0"/>
    </format>
    <format dxfId="57">
      <pivotArea dataOnly="0" labelOnly="1" outline="0" axis="axisValues" fieldPosition="0"/>
    </format>
    <format dxfId="56">
      <pivotArea dataOnly="0" labelOnly="1" grandRow="1" outline="0" fieldPosition="0"/>
    </format>
    <format dxfId="55">
      <pivotArea grandRow="1" outline="0" collapsedLevelsAreSubtotals="1" fieldPosition="0"/>
    </format>
    <format dxfId="54">
      <pivotArea collapsedLevelsAreSubtotals="1" fieldPosition="0">
        <references count="1">
          <reference field="0" count="0"/>
        </references>
      </pivotArea>
    </format>
    <format dxfId="53">
      <pivotArea field="0" type="button" dataOnly="0" labelOnly="1" outline="0" axis="axisRow" fieldPosition="0"/>
    </format>
    <format dxfId="52">
      <pivotArea dataOnly="0" labelOnly="1" fieldPosition="0">
        <references count="1">
          <reference field="0" count="0"/>
        </references>
      </pivotArea>
    </format>
    <format dxfId="51">
      <pivotArea dataOnly="0" labelOnly="1" outline="0" axis="axisValues" fieldPosition="0"/>
    </format>
  </formats>
  <pivotHierarchies count="16">
    <pivotHierarchy dragToData="1"/>
    <pivotHierarchy multipleItemSelectionAllowed="1" dragToData="1">
      <members count="1" level="1">
        <member name="[Sales_table].[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 Excel Work_Spring 2024.xlsx!Sales_table">
        <x15:activeTabTopLevelEntity name="[Sale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A56315-21C9-44CA-8CE7-420D8C0F4F67}"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y/Sales person">
  <location ref="J5:K17" firstHeaderRow="1" firstDataRow="1" firstDataCol="1"/>
  <pivotFields count="5">
    <pivotField axis="axisRow" showAll="0" measureFilter="1" sortType="ascending">
      <items count="11">
        <item x="3"/>
        <item x="2"/>
        <item x="6"/>
        <item x="8"/>
        <item x="9"/>
        <item x="7"/>
        <item x="1"/>
        <item x="5"/>
        <item x="4"/>
        <item x="0"/>
        <item t="default"/>
      </items>
      <autoSortScope>
        <pivotArea dataOnly="0" outline="0" fieldPosition="0">
          <references count="1">
            <reference field="4294967294" count="1" selected="0">
              <x v="0"/>
            </reference>
          </references>
        </pivotArea>
      </autoSortScope>
    </pivotField>
    <pivotField axis="axisRow" showAll="0" sortType="ascending">
      <items count="7">
        <item x="2"/>
        <item x="4"/>
        <item x="5"/>
        <item x="1"/>
        <item x="0"/>
        <item x="3"/>
        <item t="default"/>
      </items>
      <autoSortScope>
        <pivotArea dataOnly="0" outline="0" fieldPosition="0">
          <references count="1">
            <reference field="4294967294" count="1" selected="0">
              <x v="0"/>
            </reference>
          </references>
        </pivotArea>
      </autoSortScope>
    </pivotField>
    <pivotField showAll="0"/>
    <pivotField dataField="1" numFmtId="6" showAll="0"/>
    <pivotField numFmtId="3" showAll="0"/>
  </pivotFields>
  <rowFields count="2">
    <field x="1"/>
    <field x="0"/>
  </rowFields>
  <rowItems count="12">
    <i>
      <x v="5"/>
    </i>
    <i r="1">
      <x/>
    </i>
    <i>
      <x v="4"/>
    </i>
    <i r="1">
      <x v="2"/>
    </i>
    <i>
      <x v="1"/>
    </i>
    <i r="1">
      <x v="1"/>
    </i>
    <i>
      <x v="2"/>
    </i>
    <i r="1">
      <x v="1"/>
    </i>
    <i>
      <x/>
    </i>
    <i r="1">
      <x v="2"/>
    </i>
    <i>
      <x v="3"/>
    </i>
    <i r="1">
      <x v="8"/>
    </i>
  </rowItems>
  <colItems count="1">
    <i/>
  </colItems>
  <dataFields count="1">
    <dataField name="Sum of Amount" fld="3" baseField="0" baseItem="0"/>
  </dataFields>
  <formats count="11">
    <format dxfId="14">
      <pivotArea type="all" dataOnly="0" outline="0" fieldPosition="0"/>
    </format>
    <format dxfId="13">
      <pivotArea outline="0" collapsedLevelsAreSubtotals="1" fieldPosition="0"/>
    </format>
    <format dxfId="12">
      <pivotArea field="1" type="button" dataOnly="0" labelOnly="1" outline="0" axis="axisRow" fieldPosition="0"/>
    </format>
    <format dxfId="11">
      <pivotArea dataOnly="0" labelOnly="1" fieldPosition="0">
        <references count="1">
          <reference field="1" count="0"/>
        </references>
      </pivotArea>
    </format>
    <format dxfId="10">
      <pivotArea dataOnly="0" labelOnly="1" fieldPosition="0">
        <references count="2">
          <reference field="0" count="1">
            <x v="0"/>
          </reference>
          <reference field="1" count="1" selected="0">
            <x v="5"/>
          </reference>
        </references>
      </pivotArea>
    </format>
    <format dxfId="9">
      <pivotArea dataOnly="0" labelOnly="1" fieldPosition="0">
        <references count="2">
          <reference field="0" count="1">
            <x v="2"/>
          </reference>
          <reference field="1" count="1" selected="0">
            <x v="4"/>
          </reference>
        </references>
      </pivotArea>
    </format>
    <format dxfId="8">
      <pivotArea dataOnly="0" labelOnly="1" fieldPosition="0">
        <references count="2">
          <reference field="0" count="1">
            <x v="1"/>
          </reference>
          <reference field="1" count="1" selected="0">
            <x v="1"/>
          </reference>
        </references>
      </pivotArea>
    </format>
    <format dxfId="7">
      <pivotArea dataOnly="0" labelOnly="1" fieldPosition="0">
        <references count="2">
          <reference field="0" count="1">
            <x v="1"/>
          </reference>
          <reference field="1" count="1" selected="0">
            <x v="2"/>
          </reference>
        </references>
      </pivotArea>
    </format>
    <format dxfId="6">
      <pivotArea dataOnly="0" labelOnly="1" fieldPosition="0">
        <references count="2">
          <reference field="0" count="1">
            <x v="2"/>
          </reference>
          <reference field="1" count="1" selected="0">
            <x v="0"/>
          </reference>
        </references>
      </pivotArea>
    </format>
    <format dxfId="5">
      <pivotArea dataOnly="0" labelOnly="1" fieldPosition="0">
        <references count="2">
          <reference field="0" count="1">
            <x v="8"/>
          </reference>
          <reference field="1" count="1" selected="0">
            <x v="3"/>
          </reference>
        </references>
      </pivotArea>
    </format>
    <format dxfId="4">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CA8E8C-C845-480F-96D4-302B6A332D9C}"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y/Sales person">
  <location ref="F11:G23" firstHeaderRow="1" firstDataRow="1" firstDataCol="1"/>
  <pivotFields count="5">
    <pivotField axis="axisRow" showAll="0" measureFilter="1" sortType="descending">
      <items count="11">
        <item x="0"/>
        <item x="4"/>
        <item x="5"/>
        <item x="1"/>
        <item x="7"/>
        <item x="9"/>
        <item x="8"/>
        <item x="6"/>
        <item x="2"/>
        <item x="3"/>
        <item t="default"/>
      </items>
      <autoSortScope>
        <pivotArea dataOnly="0" outline="0" fieldPosition="0">
          <references count="1">
            <reference field="4294967294" count="1" selected="0">
              <x v="0"/>
            </reference>
          </references>
        </pivotArea>
      </autoSortScope>
    </pivotField>
    <pivotField axis="axisRow" showAll="0" sortType="descending">
      <items count="7">
        <item x="2"/>
        <item x="4"/>
        <item x="5"/>
        <item x="1"/>
        <item x="0"/>
        <item x="3"/>
        <item t="default"/>
      </items>
      <autoSortScope>
        <pivotArea dataOnly="0" outline="0" fieldPosition="0">
          <references count="1">
            <reference field="4294967294" count="1" selected="0">
              <x v="0"/>
            </reference>
          </references>
        </pivotArea>
      </autoSortScope>
    </pivotField>
    <pivotField showAll="0"/>
    <pivotField dataField="1" numFmtId="6" showAll="0"/>
    <pivotField numFmtId="3" showAll="0"/>
  </pivotFields>
  <rowFields count="2">
    <field x="1"/>
    <field x="0"/>
  </rowFields>
  <rowItems count="12">
    <i>
      <x v="4"/>
    </i>
    <i r="1">
      <x v="9"/>
    </i>
    <i>
      <x v="3"/>
    </i>
    <i r="1">
      <x v="6"/>
    </i>
    <i>
      <x v="2"/>
    </i>
    <i r="1">
      <x v="4"/>
    </i>
    <i>
      <x v="1"/>
    </i>
    <i r="1">
      <x v="4"/>
    </i>
    <i>
      <x v="5"/>
    </i>
    <i r="1">
      <x/>
    </i>
    <i>
      <x/>
    </i>
    <i r="1">
      <x v="4"/>
    </i>
  </rowItems>
  <colItems count="1">
    <i/>
  </colItems>
  <dataFields count="1">
    <dataField name="Sum of Amount" fld="3" baseField="0" baseItem="0"/>
  </dataFields>
  <formats count="36">
    <format dxfId="50">
      <pivotArea outline="0" collapsedLevelsAreSubtotals="1" fieldPosition="0"/>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1" type="button" dataOnly="0" labelOnly="1" outline="0" axis="axisRow" fieldPosition="0"/>
    </format>
    <format dxfId="45">
      <pivotArea dataOnly="0" labelOnly="1" fieldPosition="0">
        <references count="1">
          <reference field="1" count="0"/>
        </references>
      </pivotArea>
    </format>
    <format dxfId="44">
      <pivotArea dataOnly="0" labelOnly="1" grandRow="1" outline="0" fieldPosition="0"/>
    </format>
    <format dxfId="43">
      <pivotArea dataOnly="0" labelOnly="1" fieldPosition="0">
        <references count="2">
          <reference field="0" count="1">
            <x v="9"/>
          </reference>
          <reference field="1" count="1" selected="0">
            <x v="4"/>
          </reference>
        </references>
      </pivotArea>
    </format>
    <format dxfId="42">
      <pivotArea dataOnly="0" labelOnly="1" fieldPosition="0">
        <references count="2">
          <reference field="0" count="1">
            <x v="6"/>
          </reference>
          <reference field="1" count="1" selected="0">
            <x v="3"/>
          </reference>
        </references>
      </pivotArea>
    </format>
    <format dxfId="41">
      <pivotArea dataOnly="0" labelOnly="1" fieldPosition="0">
        <references count="2">
          <reference field="0" count="1">
            <x v="4"/>
          </reference>
          <reference field="1" count="1" selected="0">
            <x v="2"/>
          </reference>
        </references>
      </pivotArea>
    </format>
    <format dxfId="40">
      <pivotArea dataOnly="0" labelOnly="1" fieldPosition="0">
        <references count="2">
          <reference field="0" count="1">
            <x v="4"/>
          </reference>
          <reference field="1" count="1" selected="0">
            <x v="1"/>
          </reference>
        </references>
      </pivotArea>
    </format>
    <format dxfId="39">
      <pivotArea dataOnly="0" labelOnly="1" fieldPosition="0">
        <references count="2">
          <reference field="0" count="1">
            <x v="0"/>
          </reference>
          <reference field="1" count="1" selected="0">
            <x v="5"/>
          </reference>
        </references>
      </pivotArea>
    </format>
    <format dxfId="38">
      <pivotArea dataOnly="0" labelOnly="1" fieldPosition="0">
        <references count="2">
          <reference field="0" count="1">
            <x v="4"/>
          </reference>
          <reference field="1" count="1" selected="0">
            <x v="0"/>
          </reference>
        </references>
      </pivotArea>
    </format>
    <format dxfId="37">
      <pivotArea dataOnly="0" labelOnly="1" outline="0" axis="axisValues" fieldPosition="0"/>
    </format>
    <format dxfId="36">
      <pivotArea type="all" dataOnly="0" outline="0" fieldPosition="0"/>
    </format>
    <format dxfId="35">
      <pivotArea outline="0" collapsedLevelsAreSubtotals="1" fieldPosition="0"/>
    </format>
    <format dxfId="34">
      <pivotArea field="1" type="button" dataOnly="0" labelOnly="1" outline="0" axis="axisRow" fieldPosition="0"/>
    </format>
    <format dxfId="33">
      <pivotArea dataOnly="0" labelOnly="1" fieldPosition="0">
        <references count="1">
          <reference field="1" count="0"/>
        </references>
      </pivotArea>
    </format>
    <format dxfId="32">
      <pivotArea dataOnly="0" labelOnly="1" fieldPosition="0">
        <references count="2">
          <reference field="0" count="1">
            <x v="9"/>
          </reference>
          <reference field="1" count="1" selected="0">
            <x v="4"/>
          </reference>
        </references>
      </pivotArea>
    </format>
    <format dxfId="31">
      <pivotArea dataOnly="0" labelOnly="1" fieldPosition="0">
        <references count="2">
          <reference field="0" count="1">
            <x v="6"/>
          </reference>
          <reference field="1" count="1" selected="0">
            <x v="3"/>
          </reference>
        </references>
      </pivotArea>
    </format>
    <format dxfId="30">
      <pivotArea dataOnly="0" labelOnly="1" fieldPosition="0">
        <references count="2">
          <reference field="0" count="1">
            <x v="4"/>
          </reference>
          <reference field="1" count="1" selected="0">
            <x v="2"/>
          </reference>
        </references>
      </pivotArea>
    </format>
    <format dxfId="29">
      <pivotArea dataOnly="0" labelOnly="1" fieldPosition="0">
        <references count="2">
          <reference field="0" count="1">
            <x v="4"/>
          </reference>
          <reference field="1" count="1" selected="0">
            <x v="1"/>
          </reference>
        </references>
      </pivotArea>
    </format>
    <format dxfId="28">
      <pivotArea dataOnly="0" labelOnly="1" fieldPosition="0">
        <references count="2">
          <reference field="0" count="1">
            <x v="0"/>
          </reference>
          <reference field="1" count="1" selected="0">
            <x v="5"/>
          </reference>
        </references>
      </pivotArea>
    </format>
    <format dxfId="27">
      <pivotArea dataOnly="0" labelOnly="1" fieldPosition="0">
        <references count="2">
          <reference field="0" count="1">
            <x v="4"/>
          </reference>
          <reference field="1" count="1" selected="0">
            <x v="0"/>
          </reference>
        </references>
      </pivotArea>
    </format>
    <format dxfId="26">
      <pivotArea dataOnly="0" labelOnly="1" outline="0" axis="axisValues" fieldPosition="0"/>
    </format>
    <format dxfId="25">
      <pivotArea type="all" dataOnly="0" outline="0" fieldPosition="0"/>
    </format>
    <format dxfId="24">
      <pivotArea outline="0" collapsedLevelsAreSubtotals="1" fieldPosition="0"/>
    </format>
    <format dxfId="23">
      <pivotArea field="1" type="button" dataOnly="0" labelOnly="1" outline="0" axis="axisRow" fieldPosition="0"/>
    </format>
    <format dxfId="22">
      <pivotArea dataOnly="0" labelOnly="1" fieldPosition="0">
        <references count="1">
          <reference field="1" count="0"/>
        </references>
      </pivotArea>
    </format>
    <format dxfId="21">
      <pivotArea dataOnly="0" labelOnly="1" fieldPosition="0">
        <references count="2">
          <reference field="0" count="1">
            <x v="9"/>
          </reference>
          <reference field="1" count="1" selected="0">
            <x v="4"/>
          </reference>
        </references>
      </pivotArea>
    </format>
    <format dxfId="20">
      <pivotArea dataOnly="0" labelOnly="1" fieldPosition="0">
        <references count="2">
          <reference field="0" count="1">
            <x v="6"/>
          </reference>
          <reference field="1" count="1" selected="0">
            <x v="3"/>
          </reference>
        </references>
      </pivotArea>
    </format>
    <format dxfId="19">
      <pivotArea dataOnly="0" labelOnly="1" fieldPosition="0">
        <references count="2">
          <reference field="0" count="1">
            <x v="4"/>
          </reference>
          <reference field="1" count="1" selected="0">
            <x v="2"/>
          </reference>
        </references>
      </pivotArea>
    </format>
    <format dxfId="18">
      <pivotArea dataOnly="0" labelOnly="1" fieldPosition="0">
        <references count="2">
          <reference field="0" count="1">
            <x v="4"/>
          </reference>
          <reference field="1" count="1" selected="0">
            <x v="1"/>
          </reference>
        </references>
      </pivotArea>
    </format>
    <format dxfId="17">
      <pivotArea dataOnly="0" labelOnly="1" fieldPosition="0">
        <references count="2">
          <reference field="0" count="1">
            <x v="0"/>
          </reference>
          <reference field="1" count="1" selected="0">
            <x v="5"/>
          </reference>
        </references>
      </pivotArea>
    </format>
    <format dxfId="16">
      <pivotArea dataOnly="0" labelOnly="1" fieldPosition="0">
        <references count="2">
          <reference field="0" count="1">
            <x v="4"/>
          </reference>
          <reference field="1" count="1" selected="0">
            <x v="0"/>
          </reference>
        </references>
      </pivotArea>
    </format>
    <format dxfId="15">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048B7-29C3-428D-9EFC-566D872D4446}"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3:F26" firstHeaderRow="0" firstDataRow="1" firstDataCol="1"/>
  <pivotFields count="4">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Amount" fld="1" baseField="0" baseItem="0"/>
    <dataField name="Sum of Manufacturing Cost" fld="2" baseField="0" baseItem="0"/>
    <dataField fld="3" subtotal="count" baseField="0" baseItem="0" numFmtId="2"/>
  </dataFields>
  <formats count="2">
    <format dxfId="3">
      <pivotArea outline="0" collapsedLevelsAreSubtotals="1" fieldPosition="0">
        <references count="1">
          <reference field="4294967294" count="1" selected="0">
            <x v="2"/>
          </reference>
        </references>
      </pivotArea>
    </format>
    <format dxfId="2">
      <pivotArea dataOnly="0" labelOnly="1" outline="0" fieldPosition="0">
        <references count="1">
          <reference field="4294967294" count="1">
            <x v="2"/>
          </reference>
        </references>
      </pivotArea>
    </format>
  </formats>
  <pivotHierarchies count="16">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 Excel Work_Spring 2024.xlsx!Sales_table">
        <x15:activeTabTopLevelEntity name="[Sales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81C6507-FFF2-4517-A085-A67060888FD6}" name="PivotTable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Product">
  <location ref="D13:E32" firstHeaderRow="1" firstDataRow="1" firstDataCol="1"/>
  <pivotFields count="3">
    <pivotField axis="axisRow" allDrilled="1" subtotalTop="0" showAll="0" dataSourceSort="1" defaultSubtotal="0" defaultAttributeDrillState="1">
      <items count="18">
        <item x="0"/>
        <item x="1"/>
        <item x="2"/>
        <item x="3"/>
        <item x="4"/>
        <item x="5"/>
        <item x="6"/>
        <item x="7"/>
        <item x="8"/>
        <item x="9"/>
        <item x="10"/>
        <item x="11"/>
        <item x="12"/>
        <item x="13"/>
        <item x="14"/>
        <item x="15"/>
        <item x="16"/>
        <item x="17"/>
      </items>
    </pivotField>
    <pivotField dataField="1" subtotalTop="0" showAll="0" defaultSubtotal="0"/>
    <pivotField allDrilled="1" subtotalTop="0" showAll="0" dataSourceSort="1" defaultSubtotal="0" defaultAttributeDrillState="1"/>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fld="1" subtotal="count" baseField="0" baseItem="0"/>
  </dataFields>
  <formats count="2">
    <format dxfId="1">
      <pivotArea dataOnly="0" grandRow="1" fieldPosition="0"/>
    </format>
    <format dxfId="0">
      <pivotArea dataOnly="0" grandRow="1" fieldPosition="0"/>
    </format>
  </formats>
  <pivotHierarchies count="16">
    <pivotHierarchy dragToData="1"/>
    <pivotHierarchy multipleItemSelectionAllowed="1" dragToData="1">
      <members count="1" level="1">
        <member name="[Sales_table].[Geography].&amp;[Canad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 Excel Work_Spring 2024.xlsx!Sales_table">
        <x15:activeTabTopLevelEntity name="[Sales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FDF7D91E-1637-4D87-B021-03D70E95C2CD}" sourceName="[Sales_table].[Geography]">
  <pivotTables>
    <pivotTable tabId="6" name="PivotTable2"/>
  </pivotTables>
  <data>
    <olap pivotCacheId="129417838">
      <levels count="2">
        <level uniqueName="[Sales_table].[Geography].[(All)]" sourceCaption="(All)" count="0"/>
        <level uniqueName="[Sales_table].[Geography].[Geography]" sourceCaption="Geography" count="6">
          <ranges>
            <range startItem="0">
              <i n="[Sales_table].[Geography].&amp;[Australia]" c="Australia"/>
              <i n="[Sales_table].[Geography].&amp;[Canada]" c="Canada"/>
              <i n="[Sales_table].[Geography].&amp;[India]" c="India"/>
              <i n="[Sales_table].[Geography].&amp;[New Zealand]" c="New Zealand"/>
              <i n="[Sales_table].[Geography].&amp;[UK]" c="UK"/>
              <i n="[Sales_table].[Geography].&amp;[USA]" c="USA"/>
            </range>
          </ranges>
        </level>
      </levels>
      <selections count="1">
        <selection n="[Sales_table].[Geography].&amp;[USA]"/>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EFE1687-6E52-4AA2-B51B-CB129154D8B4}" sourceName="[Sales_table].[Sales Person]">
  <pivotTables>
    <pivotTable tabId="9" name="PivotTable1"/>
  </pivotTables>
  <data>
    <olap pivotCacheId="129417838">
      <levels count="2">
        <level uniqueName="[Sales_table].[Sales Person].[(All)]" sourceCaption="(All)" count="0"/>
        <level uniqueName="[Sales_table].[Sales Person].[Sales Person]" sourceCaption="Sales Person" count="10">
          <ranges>
            <range startItem="0">
              <i n="[Sales_table].[Sales Person].&amp;[Barr Faughny]" c="Barr Faughny"/>
              <i n="[Sales_table].[Sales Person].&amp;[Brien Boise]" c="Brien Boise"/>
              <i n="[Sales_table].[Sales Person].&amp;[Carla Molina]" c="Carla Molina"/>
              <i n="[Sales_table].[Sales Person].&amp;[Ches Bonnell]" c="Ches Bonnell"/>
              <i n="[Sales_table].[Sales Person].&amp;[Curtice Advani]" c="Curtice Advani"/>
              <i n="[Sales_table].[Sales Person].&amp;[Gigi Bohling]" c="Gigi Bohling"/>
              <i n="[Sales_table].[Sales Person].&amp;[Gunar Cockshoot]" c="Gunar Cockshoot"/>
              <i n="[Sales_table].[Sales Person].&amp;[Husein Augar]" c="Husein Augar"/>
              <i n="[Sales_table].[Sales Person].&amp;[Oby Sorrel]" c="Oby Sorrel"/>
              <i n="[Sales_table].[Sales Person].&amp;[Ram Mahesh]" c="Ram Mahesh"/>
            </range>
          </ranges>
        </level>
      </levels>
      <selections count="1">
        <selection n="[Sales_table].[Sales Pers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07BE90E-11BE-4F36-8E4D-21DAF7126B35}" sourceName="[Sales_table].[Product]">
  <pivotTables>
    <pivotTable tabId="9" name="PivotTable1"/>
  </pivotTables>
  <data>
    <olap pivotCacheId="129417838">
      <levels count="2">
        <level uniqueName="[Sales_table].[Product].[(All)]" sourceCaption="(All)" count="0"/>
        <level uniqueName="[Sales_table].[Product].[Product]" sourceCaption="Product" count="22">
          <ranges>
            <range startItem="0">
              <i n="[Sales_table].[Product].&amp;[50% Dark Bites]" c="50% Dark Bites"/>
              <i n="[Sales_table].[Product].&amp;[70% Dark Bites]" c="70% Dark Bites"/>
              <i n="[Sales_table].[Product].&amp;[85% Dark Bars]" c="85% Dark Bars"/>
              <i n="[Sales_table].[Product].&amp;[99% Dark &amp; Pure]" c="99% Dark &amp; Pure"/>
              <i n="[Sales_table].[Product].&amp;[After Nines]" c="After Nines"/>
              <i n="[Sales_table].[Product].&amp;[Almond Choco]" c="Almond Choco"/>
              <i n="[Sales_table].[Product].&amp;[Baker's Choco Chips]" c="Baker's Choco Chips"/>
              <i n="[Sales_table].[Product].&amp;[Caramel Stuffed Bars]" c="Caramel Stuffed Bars"/>
              <i n="[Sales_table].[Product].&amp;[Choco Coated Almonds]" c="Choco Coated Almonds"/>
              <i n="[Sales_table].[Product].&amp;[Drinking Coco]" c="Drinking Coco"/>
              <i n="[Sales_table].[Product].&amp;[Eclairs]" c="Eclairs"/>
              <i n="[Sales_table].[Product].&amp;[Fruit &amp; Nut Bars]" c="Fruit &amp; Nut Bars"/>
              <i n="[Sales_table].[Product].&amp;[Manuka Honey Choco]" c="Manuka Honey Choco"/>
              <i n="[Sales_table].[Product].&amp;[Milk Bars]" c="Milk Bars"/>
              <i n="[Sales_table].[Product].&amp;[Mint Chip Choco]" c="Mint Chip Choco"/>
              <i n="[Sales_table].[Product].&amp;[Orange Choco]" c="Orange Choco"/>
              <i n="[Sales_table].[Product].&amp;[Organic Choco Syrup]" c="Organic Choco Syrup"/>
              <i n="[Sales_table].[Product].&amp;[Peanut Butter Cubes]" c="Peanut Butter Cubes"/>
              <i n="[Sales_table].[Product].&amp;[Raspberry Choco]" c="Raspberry Choco"/>
              <i n="[Sales_table].[Product].&amp;[Smooth Sliky Salty]" c="Smooth Sliky Salty"/>
              <i n="[Sales_table].[Product].&amp;[Spicy Special Slims]" c="Spicy Special Slims"/>
              <i n="[Sales_table].[Product].&amp;[White Choc]" c="White Choc"/>
            </range>
          </ranges>
        </level>
      </levels>
      <selections count="1">
        <selection n="[Sales_table].[Produc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753AA6AD-9E24-40CB-8A48-3E0D02BA0980}" sourceName="[Sales_table].[Geography]">
  <pivotTables>
    <pivotTable tabId="11" name="PivotTable2"/>
  </pivotTables>
  <data>
    <olap pivotCacheId="129417838">
      <levels count="2">
        <level uniqueName="[Sales_table].[Geography].[(All)]" sourceCaption="(All)" count="0"/>
        <level uniqueName="[Sales_table].[Geography].[Geography]" sourceCaption="Geography" count="6">
          <ranges>
            <range startItem="0">
              <i n="[Sales_table].[Geography].&amp;[Australia]" c="Australia"/>
              <i n="[Sales_table].[Geography].&amp;[Canada]" c="Canada"/>
              <i n="[Sales_table].[Geography].&amp;[India]" c="India"/>
              <i n="[Sales_table].[Geography].&amp;[New Zealand]" c="New Zealand"/>
              <i n="[Sales_table].[Geography].&amp;[UK]" c="UK"/>
              <i n="[Sales_table].[Geography].&amp;[USA]" c="USA"/>
            </range>
          </ranges>
        </level>
      </levels>
      <selections count="1">
        <selection n="[Sales_table].[Geography].&amp;[Canada]"/>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DE1FE177-FA8A-41FE-9255-A5CBE2FCEC0D}" sourceName="[Sales_table].[Product]">
  <pivotTables>
    <pivotTable tabId="11" name="PivotTable2"/>
  </pivotTables>
  <data>
    <olap pivotCacheId="129417838">
      <levels count="2">
        <level uniqueName="[Sales_table].[Product].[(All)]" sourceCaption="(All)" count="0"/>
        <level uniqueName="[Sales_table].[Product].[Product]" sourceCaption="Product" count="22">
          <ranges>
            <range startItem="0">
              <i n="[Sales_table].[Product].&amp;[70% Dark Bites]" c="70% Dark Bites"/>
              <i n="[Sales_table].[Product].&amp;[99% Dark &amp; Pure]" c="99% Dark &amp; Pure"/>
              <i n="[Sales_table].[Product].&amp;[After Nines]" c="After Nines"/>
              <i n="[Sales_table].[Product].&amp;[Almond Choco]" c="Almond Choco"/>
              <i n="[Sales_table].[Product].&amp;[Baker's Choco Chips]" c="Baker's Choco Chips"/>
              <i n="[Sales_table].[Product].&amp;[Caramel Stuffed Bars]" c="Caramel Stuffed Bars"/>
              <i n="[Sales_table].[Product].&amp;[Choco Coated Almonds]" c="Choco Coated Almonds"/>
              <i n="[Sales_table].[Product].&amp;[Drinking Coco]" c="Drinking Coco"/>
              <i n="[Sales_table].[Product].&amp;[Eclairs]" c="Eclairs"/>
              <i n="[Sales_table].[Product].&amp;[Fruit &amp; Nut Bars]" c="Fruit &amp; Nut Bars"/>
              <i n="[Sales_table].[Product].&amp;[Manuka Honey Choco]" c="Manuka Honey Choco"/>
              <i n="[Sales_table].[Product].&amp;[Milk Bars]" c="Milk Bars"/>
              <i n="[Sales_table].[Product].&amp;[Mint Chip Choco]" c="Mint Chip Choco"/>
              <i n="[Sales_table].[Product].&amp;[Organic Choco Syrup]" c="Organic Choco Syrup"/>
              <i n="[Sales_table].[Product].&amp;[Peanut Butter Cubes]" c="Peanut Butter Cubes"/>
              <i n="[Sales_table].[Product].&amp;[Smooth Sliky Salty]" c="Smooth Sliky Salty"/>
              <i n="[Sales_table].[Product].&amp;[Spicy Special Slims]" c="Spicy Special Slims"/>
              <i n="[Sales_table].[Product].&amp;[White Choc]" c="White Choc"/>
              <i n="[Sales_table].[Product].&amp;[50% Dark Bites]" c="50% Dark Bites" nd="1"/>
              <i n="[Sales_table].[Product].&amp;[85% Dark Bars]" c="85% Dark Bars" nd="1"/>
              <i n="[Sales_table].[Product].&amp;[Orange Choco]" c="Orange Choco" nd="1"/>
              <i n="[Sales_table].[Product].&amp;[Raspberry Choco]" c="Raspberry Choco" nd="1"/>
            </range>
          </ranges>
        </level>
      </levels>
      <selections count="1">
        <selection n="[Sales_table].[Produc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552D1A1-163E-4E92-98EE-CA4FBB9BCBD8}" cache="Slicer_Geography" caption="Geography"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15EB60A-CC5E-4832-BE4F-4F656FDB0E8B}" cache="Slicer_Sales_Person" caption="Sales Person" level="1" rowHeight="234950"/>
  <slicer name="Product" xr10:uid="{B39E4988-DD61-4B55-8326-0334A239589F}" cache="Slicer_Product" caption="Product"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3083B5C5-247A-4D07-87C9-FB062589CC01}" cache="Slicer_Geography1" caption="Geography" level="1" rowHeight="234950"/>
  <slicer name="Product 1" xr10:uid="{CFE0DD82-3FA3-4337-8ED0-65FDED7C0F02}" cache="Slicer_Product1" caption="Product"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A493FFB-6462-4ABB-8E8C-080EF6AF4520}" name="product" displayName="product" ref="AA3:AB25" totalsRowShown="0">
  <autoFilter ref="AA3:AB25" xr:uid="{6DAC1E92-D947-4232-891E-65555AD7A47E}"/>
  <tableColumns count="2">
    <tableColumn id="1" xr3:uid="{5AB51793-85DE-4A34-97A4-F945EC7821C5}" name="Product"/>
    <tableColumn id="2" xr3:uid="{3EE23DBB-4DA9-46CB-ADE3-8B2129B2CE2A}" name="Cost per unit" dataDxfId="7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F52ED5-06BA-4794-A5B6-ECA7A37FAF28}" name="Sales_table" displayName="Sales_table" ref="C3:K303" totalsRowShown="0" headerRowDxfId="73">
  <autoFilter ref="C3:K303" xr:uid="{3FF52ED5-06BA-4794-A5B6-ECA7A37FAF28}"/>
  <tableColumns count="9">
    <tableColumn id="1" xr3:uid="{66B1AA35-2249-41DF-B09E-ED05892AD103}" name="Sales Person"/>
    <tableColumn id="2" xr3:uid="{0833ED42-461D-4F93-8FBB-8467A7C057E0}" name="Geography"/>
    <tableColumn id="3" xr3:uid="{E67D7444-832A-4717-83AC-0B1077C1E155}" name="Product"/>
    <tableColumn id="4" xr3:uid="{52D5B65E-1D29-45B5-9C9E-97F1B4B4C181}" name="Amount" dataDxfId="72"/>
    <tableColumn id="5" xr3:uid="{426B2FFE-4A9C-4438-839A-5B97301C142B}" name="Units" dataDxfId="71"/>
    <tableColumn id="6" xr3:uid="{5F521472-DA80-4219-B92A-264FEBAC2D52}" name="SellingPrice per unit" dataDxfId="70">
      <calculatedColumnFormula>Sales_table[[#This Row],[Amount]]/Sales_table[[#This Row],[Units]]</calculatedColumnFormula>
    </tableColumn>
    <tableColumn id="7" xr3:uid="{DDE9FB84-5275-4B05-BFCF-6355DDA4848D}" name="Cost per unit" dataDxfId="69" dataCellStyle="Currency">
      <calculatedColumnFormula>VLOOKUP(E4,product[#All],2,FALSE)</calculatedColumnFormula>
    </tableColumn>
    <tableColumn id="8" xr3:uid="{62EDA45C-2DA5-4806-BC89-BF3375296F3D}" name="Manufacturing Cost"/>
    <tableColumn id="9" xr3:uid="{60D050A0-7BA0-43A3-A6CA-956F8A2FC0A8}" name="Profit/Loss" dataDxfId="68">
      <calculatedColumnFormula>Sales_table[[#This Row],[Amount]]-Sales_table[[#This Row],[Manufacturing 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82B65-2AB7-4ACD-AA2F-78BF250B129C}" name="products" displayName="products" ref="Y3:Z25" totalsRowShown="0">
  <autoFilter ref="Y3:Z25" xr:uid="{6DAC1E92-D947-4232-891E-65555AD7A47E}"/>
  <tableColumns count="2">
    <tableColumn id="1" xr3:uid="{1C661FC4-A236-40DC-BC3A-597524922FAF}" name="Product"/>
    <tableColumn id="2" xr3:uid="{4EC9613F-14D2-4762-BC1F-201D2A67BBBB}" name="Cost per unit" dataDxfId="6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E8B01-4649-4187-B60E-E5A13B3B0780}">
  <dimension ref="A1:AB650"/>
  <sheetViews>
    <sheetView showGridLines="0" zoomScaleNormal="100" workbookViewId="0">
      <selection activeCell="K54" sqref="K54:K254"/>
    </sheetView>
  </sheetViews>
  <sheetFormatPr defaultRowHeight="14.4" x14ac:dyDescent="0.3"/>
  <cols>
    <col min="1" max="1" width="1.77734375" customWidth="1"/>
    <col min="2" max="2" width="3.77734375" customWidth="1"/>
    <col min="3" max="3" width="19.5546875" customWidth="1"/>
    <col min="4" max="4" width="14.77734375" customWidth="1"/>
    <col min="5" max="5" width="21.77734375" bestFit="1" customWidth="1"/>
    <col min="6" max="6" width="10.33203125" customWidth="1"/>
    <col min="7" max="7" width="8.5546875" customWidth="1"/>
    <col min="8" max="8" width="19.44140625" style="52" customWidth="1"/>
    <col min="9" max="9" width="13.88671875" style="69" bestFit="1" customWidth="1"/>
    <col min="10" max="10" width="20.109375" bestFit="1" customWidth="1"/>
    <col min="11" max="11" width="12.33203125" style="52" bestFit="1" customWidth="1"/>
    <col min="12" max="12" width="3.77734375" customWidth="1"/>
    <col min="13" max="13" width="53.77734375" customWidth="1"/>
    <col min="27" max="27" width="21.77734375" bestFit="1" customWidth="1"/>
    <col min="28" max="28" width="14.44140625" customWidth="1"/>
    <col min="33" max="33" width="21.77734375" customWidth="1"/>
  </cols>
  <sheetData>
    <row r="1" spans="1:28" s="2" customFormat="1" ht="30.45" customHeight="1" x14ac:dyDescent="0.55000000000000004">
      <c r="A1" s="1"/>
      <c r="B1" s="11"/>
      <c r="C1" s="13" t="s">
        <v>53</v>
      </c>
      <c r="H1" s="50"/>
      <c r="I1" s="67"/>
      <c r="K1" s="50"/>
    </row>
    <row r="3" spans="1:28" x14ac:dyDescent="0.3">
      <c r="C3" s="3" t="s">
        <v>0</v>
      </c>
      <c r="D3" s="3" t="s">
        <v>1</v>
      </c>
      <c r="E3" s="3" t="s">
        <v>2</v>
      </c>
      <c r="F3" s="65" t="s">
        <v>3</v>
      </c>
      <c r="G3" s="65" t="s">
        <v>4</v>
      </c>
      <c r="H3" s="51" t="s">
        <v>100</v>
      </c>
      <c r="I3" s="68" t="s">
        <v>6</v>
      </c>
      <c r="J3" s="3" t="s">
        <v>101</v>
      </c>
      <c r="K3" s="51" t="s">
        <v>104</v>
      </c>
      <c r="L3" s="5" t="s">
        <v>5</v>
      </c>
      <c r="M3" s="2"/>
      <c r="AA3" t="s">
        <v>2</v>
      </c>
      <c r="AB3" t="s">
        <v>6</v>
      </c>
    </row>
    <row r="4" spans="1:28" x14ac:dyDescent="0.3">
      <c r="C4" t="s">
        <v>7</v>
      </c>
      <c r="D4" t="s">
        <v>26</v>
      </c>
      <c r="E4" t="s">
        <v>49</v>
      </c>
      <c r="F4" s="6">
        <v>0</v>
      </c>
      <c r="G4" s="7">
        <v>135</v>
      </c>
      <c r="H4" s="52">
        <f>Sales_table[[#This Row],[Amount]]/Sales_table[[#This Row],[Units]]</f>
        <v>0</v>
      </c>
      <c r="I4" s="69">
        <f>VLOOKUP(E4,product[#All],2,FALSE)</f>
        <v>7.16</v>
      </c>
      <c r="J4" s="66">
        <f>Sales_table[[#This Row],[Units]]*Sales_table[[#This Row],[Cost per unit]]</f>
        <v>966.6</v>
      </c>
      <c r="K4" s="52">
        <f>Sales_table[[#This Row],[Amount]]-Sales_table[[#This Row],[Manufacturing Cost]]</f>
        <v>-966.6</v>
      </c>
      <c r="L4" s="8">
        <v>1</v>
      </c>
      <c r="M4" s="9" t="s">
        <v>10</v>
      </c>
      <c r="AA4" t="s">
        <v>11</v>
      </c>
      <c r="AB4" s="10">
        <v>9.33</v>
      </c>
    </row>
    <row r="5" spans="1:28" x14ac:dyDescent="0.3">
      <c r="C5" t="s">
        <v>44</v>
      </c>
      <c r="D5" t="s">
        <v>26</v>
      </c>
      <c r="E5" t="s">
        <v>29</v>
      </c>
      <c r="F5" s="6">
        <v>21</v>
      </c>
      <c r="G5" s="7">
        <v>168</v>
      </c>
      <c r="H5" s="52">
        <f>Sales_table[[#This Row],[Amount]]/Sales_table[[#This Row],[Units]]</f>
        <v>0.125</v>
      </c>
      <c r="I5" s="69">
        <f>VLOOKUP(E5,product[#All],2,FALSE)</f>
        <v>8.7899999999999991</v>
      </c>
      <c r="J5" s="66">
        <f>Sales_table[[#This Row],[Units]]*Sales_table[[#This Row],[Cost per unit]]</f>
        <v>1476.7199999999998</v>
      </c>
      <c r="K5" s="52">
        <f>Sales_table[[#This Row],[Amount]]-Sales_table[[#This Row],[Manufacturing Cost]]</f>
        <v>-1455.7199999999998</v>
      </c>
      <c r="L5" s="8">
        <v>2</v>
      </c>
      <c r="M5" s="9" t="s">
        <v>15</v>
      </c>
      <c r="AA5" t="s">
        <v>16</v>
      </c>
      <c r="AB5" s="10">
        <v>11.7</v>
      </c>
    </row>
    <row r="6" spans="1:28" x14ac:dyDescent="0.3">
      <c r="C6" t="s">
        <v>12</v>
      </c>
      <c r="D6" t="s">
        <v>8</v>
      </c>
      <c r="E6" t="s">
        <v>9</v>
      </c>
      <c r="F6" s="6">
        <v>42</v>
      </c>
      <c r="G6" s="7">
        <v>150</v>
      </c>
      <c r="H6" s="52">
        <f>Sales_table[[#This Row],[Amount]]/Sales_table[[#This Row],[Units]]</f>
        <v>0.28000000000000003</v>
      </c>
      <c r="I6" s="69">
        <f>VLOOKUP(E6,product[#All],2,FALSE)</f>
        <v>14.49</v>
      </c>
      <c r="J6" s="66">
        <f>Sales_table[[#This Row],[Units]]*Sales_table[[#This Row],[Cost per unit]]</f>
        <v>2173.5</v>
      </c>
      <c r="K6" s="52">
        <f>Sales_table[[#This Row],[Amount]]-Sales_table[[#This Row],[Manufacturing Cost]]</f>
        <v>-2131.5</v>
      </c>
      <c r="L6" s="8">
        <v>3</v>
      </c>
      <c r="M6" s="9" t="s">
        <v>19</v>
      </c>
      <c r="AA6" t="s">
        <v>18</v>
      </c>
      <c r="AB6" s="10">
        <v>11.88</v>
      </c>
    </row>
    <row r="7" spans="1:28" x14ac:dyDescent="0.3">
      <c r="C7" t="s">
        <v>43</v>
      </c>
      <c r="D7" t="s">
        <v>32</v>
      </c>
      <c r="E7" t="s">
        <v>11</v>
      </c>
      <c r="F7" s="6">
        <v>56</v>
      </c>
      <c r="G7" s="7">
        <v>51</v>
      </c>
      <c r="H7" s="52">
        <f>Sales_table[[#This Row],[Amount]]/Sales_table[[#This Row],[Units]]</f>
        <v>1.0980392156862746</v>
      </c>
      <c r="I7" s="69">
        <f>VLOOKUP(E7,product[#All],2,FALSE)</f>
        <v>9.33</v>
      </c>
      <c r="J7" s="66">
        <f>Sales_table[[#This Row],[Units]]*Sales_table[[#This Row],[Cost per unit]]</f>
        <v>475.83</v>
      </c>
      <c r="K7" s="52">
        <f>Sales_table[[#This Row],[Amount]]-Sales_table[[#This Row],[Manufacturing Cost]]</f>
        <v>-419.83</v>
      </c>
      <c r="L7" s="8">
        <v>4</v>
      </c>
      <c r="M7" s="9" t="s">
        <v>23</v>
      </c>
      <c r="AA7" t="s">
        <v>24</v>
      </c>
      <c r="AB7" s="10">
        <v>11.73</v>
      </c>
    </row>
    <row r="8" spans="1:28" x14ac:dyDescent="0.3">
      <c r="C8" t="s">
        <v>52</v>
      </c>
      <c r="D8" t="s">
        <v>32</v>
      </c>
      <c r="E8" t="s">
        <v>11</v>
      </c>
      <c r="F8" s="6">
        <v>63</v>
      </c>
      <c r="G8" s="7">
        <v>123</v>
      </c>
      <c r="H8" s="52">
        <f>Sales_table[[#This Row],[Amount]]/Sales_table[[#This Row],[Units]]</f>
        <v>0.51219512195121952</v>
      </c>
      <c r="I8" s="69">
        <f>VLOOKUP(E8,product[#All],2,FALSE)</f>
        <v>9.33</v>
      </c>
      <c r="J8" s="66">
        <f>Sales_table[[#This Row],[Units]]*Sales_table[[#This Row],[Cost per unit]]</f>
        <v>1147.5899999999999</v>
      </c>
      <c r="K8" s="52">
        <f>Sales_table[[#This Row],[Amount]]-Sales_table[[#This Row],[Manufacturing Cost]]</f>
        <v>-1084.5899999999999</v>
      </c>
      <c r="L8" s="8">
        <v>5</v>
      </c>
      <c r="M8" s="9" t="s">
        <v>28</v>
      </c>
      <c r="AA8" t="s">
        <v>29</v>
      </c>
      <c r="AB8" s="10">
        <v>8.7899999999999991</v>
      </c>
    </row>
    <row r="9" spans="1:28" x14ac:dyDescent="0.3">
      <c r="C9" t="s">
        <v>17</v>
      </c>
      <c r="D9" t="s">
        <v>13</v>
      </c>
      <c r="E9" t="s">
        <v>48</v>
      </c>
      <c r="F9" s="6">
        <v>98</v>
      </c>
      <c r="G9" s="7">
        <v>159</v>
      </c>
      <c r="H9" s="52">
        <f>Sales_table[[#This Row],[Amount]]/Sales_table[[#This Row],[Units]]</f>
        <v>0.61635220125786161</v>
      </c>
      <c r="I9" s="69">
        <f>VLOOKUP(E9,product[#All],2,FALSE)</f>
        <v>5.6</v>
      </c>
      <c r="J9" s="66">
        <f>Sales_table[[#This Row],[Units]]*Sales_table[[#This Row],[Cost per unit]]</f>
        <v>890.4</v>
      </c>
      <c r="K9" s="52">
        <f>Sales_table[[#This Row],[Amount]]-Sales_table[[#This Row],[Manufacturing Cost]]</f>
        <v>-792.4</v>
      </c>
      <c r="L9" s="8">
        <v>6</v>
      </c>
      <c r="M9" s="9" t="s">
        <v>34</v>
      </c>
      <c r="AA9" t="s">
        <v>31</v>
      </c>
      <c r="AB9" s="10">
        <v>3.11</v>
      </c>
    </row>
    <row r="10" spans="1:28" x14ac:dyDescent="0.3">
      <c r="C10" t="s">
        <v>20</v>
      </c>
      <c r="D10" t="s">
        <v>21</v>
      </c>
      <c r="E10" t="s">
        <v>48</v>
      </c>
      <c r="F10" s="6">
        <v>98</v>
      </c>
      <c r="G10" s="7">
        <v>204</v>
      </c>
      <c r="H10" s="52">
        <f>Sales_table[[#This Row],[Amount]]/Sales_table[[#This Row],[Units]]</f>
        <v>0.48039215686274511</v>
      </c>
      <c r="I10" s="69">
        <f>VLOOKUP(E10,product[#All],2,FALSE)</f>
        <v>5.6</v>
      </c>
      <c r="J10" s="66">
        <f>Sales_table[[#This Row],[Units]]*Sales_table[[#This Row],[Cost per unit]]</f>
        <v>1142.3999999999999</v>
      </c>
      <c r="K10" s="52">
        <f>Sales_table[[#This Row],[Amount]]-Sales_table[[#This Row],[Manufacturing Cost]]</f>
        <v>-1044.3999999999999</v>
      </c>
      <c r="L10" s="8">
        <v>7</v>
      </c>
      <c r="M10" s="9" t="s">
        <v>54</v>
      </c>
      <c r="AA10" t="s">
        <v>22</v>
      </c>
      <c r="AB10" s="10">
        <v>6.47</v>
      </c>
    </row>
    <row r="11" spans="1:28" x14ac:dyDescent="0.3">
      <c r="C11" t="s">
        <v>20</v>
      </c>
      <c r="D11" t="s">
        <v>32</v>
      </c>
      <c r="E11" t="s">
        <v>27</v>
      </c>
      <c r="F11" s="6">
        <v>154</v>
      </c>
      <c r="G11" s="7">
        <v>21</v>
      </c>
      <c r="H11" s="52">
        <f>Sales_table[[#This Row],[Amount]]/Sales_table[[#This Row],[Units]]</f>
        <v>7.333333333333333</v>
      </c>
      <c r="I11" s="69">
        <f>VLOOKUP(E11,product[#All],2,FALSE)</f>
        <v>13.15</v>
      </c>
      <c r="J11" s="66">
        <f>Sales_table[[#This Row],[Units]]*Sales_table[[#This Row],[Cost per unit]]</f>
        <v>276.15000000000003</v>
      </c>
      <c r="K11" s="52">
        <f>Sales_table[[#This Row],[Amount]]-Sales_table[[#This Row],[Manufacturing Cost]]</f>
        <v>-122.15000000000003</v>
      </c>
      <c r="L11" s="8">
        <v>8</v>
      </c>
      <c r="M11" s="9" t="s">
        <v>55</v>
      </c>
      <c r="AA11" t="s">
        <v>36</v>
      </c>
      <c r="AB11" s="10">
        <v>7.64</v>
      </c>
    </row>
    <row r="12" spans="1:28" x14ac:dyDescent="0.3">
      <c r="C12" t="s">
        <v>12</v>
      </c>
      <c r="D12" t="s">
        <v>32</v>
      </c>
      <c r="E12" t="s">
        <v>35</v>
      </c>
      <c r="F12" s="6">
        <v>168</v>
      </c>
      <c r="G12" s="7">
        <v>84</v>
      </c>
      <c r="H12" s="52">
        <f>Sales_table[[#This Row],[Amount]]/Sales_table[[#This Row],[Units]]</f>
        <v>2</v>
      </c>
      <c r="I12" s="69">
        <f>VLOOKUP(E12,product[#All],2,FALSE)</f>
        <v>9.77</v>
      </c>
      <c r="J12" s="66">
        <f>Sales_table[[#This Row],[Units]]*Sales_table[[#This Row],[Cost per unit]]</f>
        <v>820.68</v>
      </c>
      <c r="K12" s="52">
        <f>Sales_table[[#This Row],[Amount]]-Sales_table[[#This Row],[Manufacturing Cost]]</f>
        <v>-652.67999999999995</v>
      </c>
      <c r="L12" s="8">
        <v>9</v>
      </c>
      <c r="M12" s="9" t="s">
        <v>38</v>
      </c>
      <c r="AA12" t="s">
        <v>39</v>
      </c>
      <c r="AB12" s="10">
        <v>10.62</v>
      </c>
    </row>
    <row r="13" spans="1:28" x14ac:dyDescent="0.3">
      <c r="C13" t="s">
        <v>40</v>
      </c>
      <c r="D13" t="s">
        <v>8</v>
      </c>
      <c r="E13" t="s">
        <v>33</v>
      </c>
      <c r="F13" s="6">
        <v>182</v>
      </c>
      <c r="G13" s="7">
        <v>48</v>
      </c>
      <c r="H13" s="52">
        <f>Sales_table[[#This Row],[Amount]]/Sales_table[[#This Row],[Units]]</f>
        <v>3.7916666666666665</v>
      </c>
      <c r="I13" s="69">
        <f>VLOOKUP(E13,product[#All],2,FALSE)</f>
        <v>5.79</v>
      </c>
      <c r="J13" s="66">
        <f>Sales_table[[#This Row],[Units]]*Sales_table[[#This Row],[Cost per unit]]</f>
        <v>277.92</v>
      </c>
      <c r="K13" s="52">
        <f>Sales_table[[#This Row],[Amount]]-Sales_table[[#This Row],[Manufacturing Cost]]</f>
        <v>-95.920000000000016</v>
      </c>
      <c r="L13" s="8">
        <v>10</v>
      </c>
      <c r="M13" s="9" t="s">
        <v>41</v>
      </c>
      <c r="AA13" t="s">
        <v>42</v>
      </c>
      <c r="AB13" s="10">
        <v>9</v>
      </c>
    </row>
    <row r="14" spans="1:28" x14ac:dyDescent="0.3">
      <c r="C14" t="s">
        <v>43</v>
      </c>
      <c r="D14" t="s">
        <v>21</v>
      </c>
      <c r="E14" t="s">
        <v>31</v>
      </c>
      <c r="F14" s="6">
        <v>189</v>
      </c>
      <c r="G14" s="7">
        <v>48</v>
      </c>
      <c r="H14" s="52">
        <f>Sales_table[[#This Row],[Amount]]/Sales_table[[#This Row],[Units]]</f>
        <v>3.9375</v>
      </c>
      <c r="I14" s="69">
        <f>VLOOKUP(E14,product[#All],2,FALSE)</f>
        <v>3.11</v>
      </c>
      <c r="J14" s="66">
        <f>Sales_table[[#This Row],[Units]]*Sales_table[[#This Row],[Cost per unit]]</f>
        <v>149.28</v>
      </c>
      <c r="K14" s="52">
        <f>Sales_table[[#This Row],[Amount]]-Sales_table[[#This Row],[Manufacturing Cost]]</f>
        <v>39.72</v>
      </c>
      <c r="AA14" t="s">
        <v>35</v>
      </c>
      <c r="AB14" s="10">
        <v>9.77</v>
      </c>
    </row>
    <row r="15" spans="1:28" x14ac:dyDescent="0.3">
      <c r="C15" t="s">
        <v>7</v>
      </c>
      <c r="D15" t="s">
        <v>21</v>
      </c>
      <c r="E15" t="s">
        <v>18</v>
      </c>
      <c r="F15" s="6">
        <v>217</v>
      </c>
      <c r="G15" s="7">
        <v>36</v>
      </c>
      <c r="H15" s="52">
        <f>Sales_table[[#This Row],[Amount]]/Sales_table[[#This Row],[Units]]</f>
        <v>6.0277777777777777</v>
      </c>
      <c r="I15" s="69">
        <f>VLOOKUP(E15,product[#All],2,FALSE)</f>
        <v>11.88</v>
      </c>
      <c r="J15" s="66">
        <f>Sales_table[[#This Row],[Units]]*Sales_table[[#This Row],[Cost per unit]]</f>
        <v>427.68</v>
      </c>
      <c r="K15" s="52">
        <f>Sales_table[[#This Row],[Amount]]-Sales_table[[#This Row],[Manufacturing Cost]]</f>
        <v>-210.68</v>
      </c>
      <c r="AA15" t="s">
        <v>45</v>
      </c>
      <c r="AB15" s="10">
        <v>6.49</v>
      </c>
    </row>
    <row r="16" spans="1:28" x14ac:dyDescent="0.3">
      <c r="C16" t="s">
        <v>43</v>
      </c>
      <c r="D16" t="s">
        <v>8</v>
      </c>
      <c r="E16" t="s">
        <v>36</v>
      </c>
      <c r="F16" s="6">
        <v>238</v>
      </c>
      <c r="G16" s="7">
        <v>18</v>
      </c>
      <c r="H16" s="52">
        <f>Sales_table[[#This Row],[Amount]]/Sales_table[[#This Row],[Units]]</f>
        <v>13.222222222222221</v>
      </c>
      <c r="I16" s="69">
        <f>VLOOKUP(E16,product[#All],2,FALSE)</f>
        <v>7.64</v>
      </c>
      <c r="J16" s="66">
        <f>Sales_table[[#This Row],[Units]]*Sales_table[[#This Row],[Cost per unit]]</f>
        <v>137.51999999999998</v>
      </c>
      <c r="K16" s="52">
        <f>Sales_table[[#This Row],[Amount]]-Sales_table[[#This Row],[Manufacturing Cost]]</f>
        <v>100.48000000000002</v>
      </c>
      <c r="AA16" t="s">
        <v>46</v>
      </c>
      <c r="AB16" s="10">
        <v>4.97</v>
      </c>
    </row>
    <row r="17" spans="3:28" x14ac:dyDescent="0.3">
      <c r="C17" t="s">
        <v>52</v>
      </c>
      <c r="D17" t="s">
        <v>8</v>
      </c>
      <c r="E17" t="s">
        <v>42</v>
      </c>
      <c r="F17" s="6">
        <v>245</v>
      </c>
      <c r="G17" s="7">
        <v>288</v>
      </c>
      <c r="H17" s="52">
        <f>Sales_table[[#This Row],[Amount]]/Sales_table[[#This Row],[Units]]</f>
        <v>0.85069444444444442</v>
      </c>
      <c r="I17" s="69">
        <f>VLOOKUP(E17,product[#All],2,FALSE)</f>
        <v>9</v>
      </c>
      <c r="J17" s="66">
        <f>Sales_table[[#This Row],[Units]]*Sales_table[[#This Row],[Cost per unit]]</f>
        <v>2592</v>
      </c>
      <c r="K17" s="52">
        <f>Sales_table[[#This Row],[Amount]]-Sales_table[[#This Row],[Manufacturing Cost]]</f>
        <v>-2347</v>
      </c>
      <c r="AA17" t="s">
        <v>27</v>
      </c>
      <c r="AB17" s="10">
        <v>13.15</v>
      </c>
    </row>
    <row r="18" spans="3:28" x14ac:dyDescent="0.3">
      <c r="C18" t="s">
        <v>43</v>
      </c>
      <c r="D18" t="s">
        <v>47</v>
      </c>
      <c r="E18" t="s">
        <v>11</v>
      </c>
      <c r="F18" s="6">
        <v>252</v>
      </c>
      <c r="G18" s="7">
        <v>54</v>
      </c>
      <c r="H18" s="52">
        <f>Sales_table[[#This Row],[Amount]]/Sales_table[[#This Row],[Units]]</f>
        <v>4.666666666666667</v>
      </c>
      <c r="I18" s="69">
        <f>VLOOKUP(E18,product[#All],2,FALSE)</f>
        <v>9.33</v>
      </c>
      <c r="J18" s="66">
        <f>Sales_table[[#This Row],[Units]]*Sales_table[[#This Row],[Cost per unit]]</f>
        <v>503.82</v>
      </c>
      <c r="K18" s="52">
        <f>Sales_table[[#This Row],[Amount]]-Sales_table[[#This Row],[Manufacturing Cost]]</f>
        <v>-251.82</v>
      </c>
      <c r="AA18" t="s">
        <v>48</v>
      </c>
      <c r="AB18" s="10">
        <v>5.6</v>
      </c>
    </row>
    <row r="19" spans="3:28" x14ac:dyDescent="0.3">
      <c r="C19" t="s">
        <v>17</v>
      </c>
      <c r="D19" t="s">
        <v>8</v>
      </c>
      <c r="E19" t="s">
        <v>18</v>
      </c>
      <c r="F19" s="6">
        <v>259</v>
      </c>
      <c r="G19" s="7">
        <v>207</v>
      </c>
      <c r="H19" s="52">
        <f>Sales_table[[#This Row],[Amount]]/Sales_table[[#This Row],[Units]]</f>
        <v>1.251207729468599</v>
      </c>
      <c r="I19" s="69">
        <f>VLOOKUP(E19,product[#All],2,FALSE)</f>
        <v>11.88</v>
      </c>
      <c r="J19" s="66">
        <f>Sales_table[[#This Row],[Units]]*Sales_table[[#This Row],[Cost per unit]]</f>
        <v>2459.1600000000003</v>
      </c>
      <c r="K19" s="52">
        <f>Sales_table[[#This Row],[Amount]]-Sales_table[[#This Row],[Manufacturing Cost]]</f>
        <v>-2200.1600000000003</v>
      </c>
      <c r="AA19" t="s">
        <v>50</v>
      </c>
      <c r="AB19" s="10">
        <v>16.73</v>
      </c>
    </row>
    <row r="20" spans="3:28" x14ac:dyDescent="0.3">
      <c r="C20" t="s">
        <v>37</v>
      </c>
      <c r="D20" t="s">
        <v>21</v>
      </c>
      <c r="E20" t="s">
        <v>14</v>
      </c>
      <c r="F20" s="6">
        <v>280</v>
      </c>
      <c r="G20" s="7">
        <v>87</v>
      </c>
      <c r="H20" s="52">
        <f>Sales_table[[#This Row],[Amount]]/Sales_table[[#This Row],[Units]]</f>
        <v>3.2183908045977012</v>
      </c>
      <c r="I20" s="69">
        <f>VLOOKUP(E20,product[#All],2,FALSE)</f>
        <v>8.65</v>
      </c>
      <c r="J20" s="66">
        <f>Sales_table[[#This Row],[Units]]*Sales_table[[#This Row],[Cost per unit]]</f>
        <v>752.55000000000007</v>
      </c>
      <c r="K20" s="52">
        <f>Sales_table[[#This Row],[Amount]]-Sales_table[[#This Row],[Manufacturing Cost]]</f>
        <v>-472.55000000000007</v>
      </c>
      <c r="AA20" t="s">
        <v>51</v>
      </c>
      <c r="AB20" s="10">
        <v>10.38</v>
      </c>
    </row>
    <row r="21" spans="3:28" x14ac:dyDescent="0.3">
      <c r="C21" t="s">
        <v>20</v>
      </c>
      <c r="D21" t="s">
        <v>47</v>
      </c>
      <c r="E21" t="s">
        <v>35</v>
      </c>
      <c r="F21" s="6">
        <v>336</v>
      </c>
      <c r="G21" s="7">
        <v>144</v>
      </c>
      <c r="H21" s="52">
        <f>Sales_table[[#This Row],[Amount]]/Sales_table[[#This Row],[Units]]</f>
        <v>2.3333333333333335</v>
      </c>
      <c r="I21" s="69">
        <f>VLOOKUP(E21,product[#All],2,FALSE)</f>
        <v>9.77</v>
      </c>
      <c r="J21" s="66">
        <f>Sales_table[[#This Row],[Units]]*Sales_table[[#This Row],[Cost per unit]]</f>
        <v>1406.8799999999999</v>
      </c>
      <c r="K21" s="52">
        <f>Sales_table[[#This Row],[Amount]]-Sales_table[[#This Row],[Manufacturing Cost]]</f>
        <v>-1070.8799999999999</v>
      </c>
      <c r="AA21" t="s">
        <v>49</v>
      </c>
      <c r="AB21" s="10">
        <v>7.16</v>
      </c>
    </row>
    <row r="22" spans="3:28" x14ac:dyDescent="0.3">
      <c r="C22" t="s">
        <v>12</v>
      </c>
      <c r="D22" t="s">
        <v>13</v>
      </c>
      <c r="E22" t="s">
        <v>30</v>
      </c>
      <c r="F22" s="6">
        <v>357</v>
      </c>
      <c r="G22" s="7">
        <v>126</v>
      </c>
      <c r="H22" s="52">
        <f>Sales_table[[#This Row],[Amount]]/Sales_table[[#This Row],[Units]]</f>
        <v>2.8333333333333335</v>
      </c>
      <c r="I22" s="69">
        <f>VLOOKUP(E22,product[#All],2,FALSE)</f>
        <v>12.37</v>
      </c>
      <c r="J22" s="66">
        <f>Sales_table[[#This Row],[Units]]*Sales_table[[#This Row],[Cost per unit]]</f>
        <v>1558.62</v>
      </c>
      <c r="K22" s="52">
        <f>Sales_table[[#This Row],[Amount]]-Sales_table[[#This Row],[Manufacturing Cost]]</f>
        <v>-1201.6199999999999</v>
      </c>
      <c r="AA22" t="s">
        <v>9</v>
      </c>
      <c r="AB22" s="10">
        <v>14.49</v>
      </c>
    </row>
    <row r="23" spans="3:28" x14ac:dyDescent="0.3">
      <c r="C23" t="s">
        <v>40</v>
      </c>
      <c r="D23" t="s">
        <v>26</v>
      </c>
      <c r="E23" t="s">
        <v>22</v>
      </c>
      <c r="F23" s="6">
        <v>385</v>
      </c>
      <c r="G23" s="7">
        <v>249</v>
      </c>
      <c r="H23" s="52">
        <f>Sales_table[[#This Row],[Amount]]/Sales_table[[#This Row],[Units]]</f>
        <v>1.5461847389558232</v>
      </c>
      <c r="I23" s="69">
        <f>VLOOKUP(E23,product[#All],2,FALSE)</f>
        <v>6.47</v>
      </c>
      <c r="J23" s="66">
        <f>Sales_table[[#This Row],[Units]]*Sales_table[[#This Row],[Cost per unit]]</f>
        <v>1611.03</v>
      </c>
      <c r="K23" s="52">
        <f>Sales_table[[#This Row],[Amount]]-Sales_table[[#This Row],[Manufacturing Cost]]</f>
        <v>-1226.03</v>
      </c>
      <c r="AA23" t="s">
        <v>33</v>
      </c>
      <c r="AB23" s="10">
        <v>5.79</v>
      </c>
    </row>
    <row r="24" spans="3:28" x14ac:dyDescent="0.3">
      <c r="C24" t="s">
        <v>12</v>
      </c>
      <c r="D24" t="s">
        <v>8</v>
      </c>
      <c r="E24" t="s">
        <v>42</v>
      </c>
      <c r="F24" s="6">
        <v>434</v>
      </c>
      <c r="G24" s="7">
        <v>87</v>
      </c>
      <c r="H24" s="52">
        <f>Sales_table[[#This Row],[Amount]]/Sales_table[[#This Row],[Units]]</f>
        <v>4.9885057471264371</v>
      </c>
      <c r="I24" s="69">
        <f>VLOOKUP(E24,product[#All],2,FALSE)</f>
        <v>9</v>
      </c>
      <c r="J24" s="66">
        <f>Sales_table[[#This Row],[Units]]*Sales_table[[#This Row],[Cost per unit]]</f>
        <v>783</v>
      </c>
      <c r="K24" s="52">
        <f>Sales_table[[#This Row],[Amount]]-Sales_table[[#This Row],[Manufacturing Cost]]</f>
        <v>-349</v>
      </c>
      <c r="AA24" t="s">
        <v>14</v>
      </c>
      <c r="AB24" s="10">
        <v>8.65</v>
      </c>
    </row>
    <row r="25" spans="3:28" x14ac:dyDescent="0.3">
      <c r="C25" t="s">
        <v>25</v>
      </c>
      <c r="D25" t="s">
        <v>32</v>
      </c>
      <c r="E25" t="s">
        <v>27</v>
      </c>
      <c r="F25" s="6">
        <v>469</v>
      </c>
      <c r="G25" s="7">
        <v>75</v>
      </c>
      <c r="H25" s="52">
        <f>Sales_table[[#This Row],[Amount]]/Sales_table[[#This Row],[Units]]</f>
        <v>6.253333333333333</v>
      </c>
      <c r="I25" s="69">
        <f>VLOOKUP(E25,product[#All],2,FALSE)</f>
        <v>13.15</v>
      </c>
      <c r="J25" s="66">
        <f>Sales_table[[#This Row],[Units]]*Sales_table[[#This Row],[Cost per unit]]</f>
        <v>986.25</v>
      </c>
      <c r="K25" s="52">
        <f>Sales_table[[#This Row],[Amount]]-Sales_table[[#This Row],[Manufacturing Cost]]</f>
        <v>-517.25</v>
      </c>
      <c r="AA25" t="s">
        <v>30</v>
      </c>
      <c r="AB25" s="10">
        <v>12.37</v>
      </c>
    </row>
    <row r="26" spans="3:28" x14ac:dyDescent="0.3">
      <c r="C26" t="s">
        <v>40</v>
      </c>
      <c r="D26" t="s">
        <v>13</v>
      </c>
      <c r="E26" t="s">
        <v>35</v>
      </c>
      <c r="F26" s="6">
        <v>490</v>
      </c>
      <c r="G26" s="7">
        <v>84</v>
      </c>
      <c r="H26" s="52">
        <f>Sales_table[[#This Row],[Amount]]/Sales_table[[#This Row],[Units]]</f>
        <v>5.833333333333333</v>
      </c>
      <c r="I26" s="69">
        <f>VLOOKUP(E26,product[#All],2,FALSE)</f>
        <v>9.77</v>
      </c>
      <c r="J26" s="66">
        <f>Sales_table[[#This Row],[Units]]*Sales_table[[#This Row],[Cost per unit]]</f>
        <v>820.68</v>
      </c>
      <c r="K26" s="52">
        <f>Sales_table[[#This Row],[Amount]]-Sales_table[[#This Row],[Manufacturing Cost]]</f>
        <v>-330.67999999999995</v>
      </c>
    </row>
    <row r="27" spans="3:28" x14ac:dyDescent="0.3">
      <c r="C27" t="s">
        <v>25</v>
      </c>
      <c r="D27" t="s">
        <v>21</v>
      </c>
      <c r="E27" t="s">
        <v>42</v>
      </c>
      <c r="F27" s="6">
        <v>497</v>
      </c>
      <c r="G27" s="7">
        <v>63</v>
      </c>
      <c r="H27" s="52">
        <f>Sales_table[[#This Row],[Amount]]/Sales_table[[#This Row],[Units]]</f>
        <v>7.8888888888888893</v>
      </c>
      <c r="I27" s="69">
        <f>VLOOKUP(E27,product[#All],2,FALSE)</f>
        <v>9</v>
      </c>
      <c r="J27" s="66">
        <f>Sales_table[[#This Row],[Units]]*Sales_table[[#This Row],[Cost per unit]]</f>
        <v>567</v>
      </c>
      <c r="K27" s="52">
        <f>Sales_table[[#This Row],[Amount]]-Sales_table[[#This Row],[Manufacturing Cost]]</f>
        <v>-70</v>
      </c>
    </row>
    <row r="28" spans="3:28" x14ac:dyDescent="0.3">
      <c r="C28" t="s">
        <v>40</v>
      </c>
      <c r="D28" t="s">
        <v>8</v>
      </c>
      <c r="E28" t="s">
        <v>35</v>
      </c>
      <c r="F28" s="6">
        <v>518</v>
      </c>
      <c r="G28" s="7">
        <v>75</v>
      </c>
      <c r="H28" s="52">
        <f>Sales_table[[#This Row],[Amount]]/Sales_table[[#This Row],[Units]]</f>
        <v>6.9066666666666663</v>
      </c>
      <c r="I28" s="69">
        <f>VLOOKUP(E28,product[#All],2,FALSE)</f>
        <v>9.77</v>
      </c>
      <c r="J28" s="66">
        <f>Sales_table[[#This Row],[Units]]*Sales_table[[#This Row],[Cost per unit]]</f>
        <v>732.75</v>
      </c>
      <c r="K28" s="52">
        <f>Sales_table[[#This Row],[Amount]]-Sales_table[[#This Row],[Manufacturing Cost]]</f>
        <v>-214.75</v>
      </c>
    </row>
    <row r="29" spans="3:28" x14ac:dyDescent="0.3">
      <c r="C29" t="s">
        <v>25</v>
      </c>
      <c r="D29" t="s">
        <v>47</v>
      </c>
      <c r="E29" t="s">
        <v>18</v>
      </c>
      <c r="F29" s="6">
        <v>525</v>
      </c>
      <c r="G29" s="7">
        <v>48</v>
      </c>
      <c r="H29" s="52">
        <f>Sales_table[[#This Row],[Amount]]/Sales_table[[#This Row],[Units]]</f>
        <v>10.9375</v>
      </c>
      <c r="I29" s="69">
        <f>VLOOKUP(E29,product[#All],2,FALSE)</f>
        <v>11.88</v>
      </c>
      <c r="J29" s="66">
        <f>Sales_table[[#This Row],[Units]]*Sales_table[[#This Row],[Cost per unit]]</f>
        <v>570.24</v>
      </c>
      <c r="K29" s="52">
        <f>Sales_table[[#This Row],[Amount]]-Sales_table[[#This Row],[Manufacturing Cost]]</f>
        <v>-45.240000000000009</v>
      </c>
    </row>
    <row r="30" spans="3:28" x14ac:dyDescent="0.3">
      <c r="C30" t="s">
        <v>43</v>
      </c>
      <c r="D30" t="s">
        <v>13</v>
      </c>
      <c r="E30" t="s">
        <v>36</v>
      </c>
      <c r="F30" s="6">
        <v>553</v>
      </c>
      <c r="G30" s="7">
        <v>15</v>
      </c>
      <c r="H30" s="52">
        <f>Sales_table[[#This Row],[Amount]]/Sales_table[[#This Row],[Units]]</f>
        <v>36.866666666666667</v>
      </c>
      <c r="I30" s="69">
        <f>VLOOKUP(E30,product[#All],2,FALSE)</f>
        <v>7.64</v>
      </c>
      <c r="J30" s="66">
        <f>Sales_table[[#This Row],[Units]]*Sales_table[[#This Row],[Cost per unit]]</f>
        <v>114.6</v>
      </c>
      <c r="K30" s="52">
        <f>Sales_table[[#This Row],[Amount]]-Sales_table[[#This Row],[Manufacturing Cost]]</f>
        <v>438.4</v>
      </c>
    </row>
    <row r="31" spans="3:28" x14ac:dyDescent="0.3">
      <c r="C31" t="s">
        <v>25</v>
      </c>
      <c r="D31" t="s">
        <v>8</v>
      </c>
      <c r="E31" t="s">
        <v>9</v>
      </c>
      <c r="F31" s="6">
        <v>560</v>
      </c>
      <c r="G31" s="7">
        <v>81</v>
      </c>
      <c r="H31" s="52">
        <f>Sales_table[[#This Row],[Amount]]/Sales_table[[#This Row],[Units]]</f>
        <v>6.9135802469135799</v>
      </c>
      <c r="I31" s="69">
        <f>VLOOKUP(E31,product[#All],2,FALSE)</f>
        <v>14.49</v>
      </c>
      <c r="J31" s="66">
        <f>Sales_table[[#This Row],[Units]]*Sales_table[[#This Row],[Cost per unit]]</f>
        <v>1173.69</v>
      </c>
      <c r="K31" s="52">
        <f>Sales_table[[#This Row],[Amount]]-Sales_table[[#This Row],[Manufacturing Cost]]</f>
        <v>-613.69000000000005</v>
      </c>
    </row>
    <row r="32" spans="3:28" x14ac:dyDescent="0.3">
      <c r="C32" t="s">
        <v>52</v>
      </c>
      <c r="D32" t="s">
        <v>13</v>
      </c>
      <c r="E32" t="s">
        <v>42</v>
      </c>
      <c r="F32" s="6">
        <v>567</v>
      </c>
      <c r="G32" s="7">
        <v>228</v>
      </c>
      <c r="H32" s="52">
        <f>Sales_table[[#This Row],[Amount]]/Sales_table[[#This Row],[Units]]</f>
        <v>2.486842105263158</v>
      </c>
      <c r="I32" s="69">
        <f>VLOOKUP(E32,product[#All],2,FALSE)</f>
        <v>9</v>
      </c>
      <c r="J32" s="66">
        <f>Sales_table[[#This Row],[Units]]*Sales_table[[#This Row],[Cost per unit]]</f>
        <v>2052</v>
      </c>
      <c r="K32" s="52">
        <f>Sales_table[[#This Row],[Amount]]-Sales_table[[#This Row],[Manufacturing Cost]]</f>
        <v>-1485</v>
      </c>
    </row>
    <row r="33" spans="3:11" x14ac:dyDescent="0.3">
      <c r="C33" t="s">
        <v>7</v>
      </c>
      <c r="D33" t="s">
        <v>32</v>
      </c>
      <c r="E33" t="s">
        <v>48</v>
      </c>
      <c r="F33" s="6">
        <v>609</v>
      </c>
      <c r="G33" s="7">
        <v>87</v>
      </c>
      <c r="H33" s="52">
        <f>Sales_table[[#This Row],[Amount]]/Sales_table[[#This Row],[Units]]</f>
        <v>7</v>
      </c>
      <c r="I33" s="69">
        <f>VLOOKUP(E33,product[#All],2,FALSE)</f>
        <v>5.6</v>
      </c>
      <c r="J33" s="66">
        <f>Sales_table[[#This Row],[Units]]*Sales_table[[#This Row],[Cost per unit]]</f>
        <v>487.2</v>
      </c>
      <c r="K33" s="52">
        <f>Sales_table[[#This Row],[Amount]]-Sales_table[[#This Row],[Manufacturing Cost]]</f>
        <v>121.80000000000001</v>
      </c>
    </row>
    <row r="34" spans="3:11" x14ac:dyDescent="0.3">
      <c r="C34" t="s">
        <v>20</v>
      </c>
      <c r="D34" t="s">
        <v>13</v>
      </c>
      <c r="E34" t="s">
        <v>36</v>
      </c>
      <c r="F34" s="6">
        <v>609</v>
      </c>
      <c r="G34" s="7">
        <v>99</v>
      </c>
      <c r="H34" s="52">
        <f>Sales_table[[#This Row],[Amount]]/Sales_table[[#This Row],[Units]]</f>
        <v>6.1515151515151514</v>
      </c>
      <c r="I34" s="69">
        <f>VLOOKUP(E34,product[#All],2,FALSE)</f>
        <v>7.64</v>
      </c>
      <c r="J34" s="66">
        <f>Sales_table[[#This Row],[Units]]*Sales_table[[#This Row],[Cost per unit]]</f>
        <v>756.36</v>
      </c>
      <c r="K34" s="52">
        <f>Sales_table[[#This Row],[Amount]]-Sales_table[[#This Row],[Manufacturing Cost]]</f>
        <v>-147.36000000000001</v>
      </c>
    </row>
    <row r="35" spans="3:11" x14ac:dyDescent="0.3">
      <c r="C35" t="s">
        <v>7</v>
      </c>
      <c r="D35" t="s">
        <v>32</v>
      </c>
      <c r="E35" t="s">
        <v>46</v>
      </c>
      <c r="F35" s="6">
        <v>623</v>
      </c>
      <c r="G35" s="7">
        <v>51</v>
      </c>
      <c r="H35" s="52">
        <f>Sales_table[[#This Row],[Amount]]/Sales_table[[#This Row],[Units]]</f>
        <v>12.215686274509803</v>
      </c>
      <c r="I35" s="69">
        <f>VLOOKUP(E35,product[#All],2,FALSE)</f>
        <v>4.97</v>
      </c>
      <c r="J35" s="66">
        <f>Sales_table[[#This Row],[Units]]*Sales_table[[#This Row],[Cost per unit]]</f>
        <v>253.47</v>
      </c>
      <c r="K35" s="52">
        <f>Sales_table[[#This Row],[Amount]]-Sales_table[[#This Row],[Manufacturing Cost]]</f>
        <v>369.53</v>
      </c>
    </row>
    <row r="36" spans="3:11" x14ac:dyDescent="0.3">
      <c r="C36" t="s">
        <v>43</v>
      </c>
      <c r="D36" t="s">
        <v>26</v>
      </c>
      <c r="E36" t="s">
        <v>45</v>
      </c>
      <c r="F36" s="6">
        <v>630</v>
      </c>
      <c r="G36" s="7">
        <v>36</v>
      </c>
      <c r="H36" s="52">
        <f>Sales_table[[#This Row],[Amount]]/Sales_table[[#This Row],[Units]]</f>
        <v>17.5</v>
      </c>
      <c r="I36" s="69">
        <f>VLOOKUP(E36,product[#All],2,FALSE)</f>
        <v>6.49</v>
      </c>
      <c r="J36" s="66">
        <f>Sales_table[[#This Row],[Units]]*Sales_table[[#This Row],[Cost per unit]]</f>
        <v>233.64000000000001</v>
      </c>
      <c r="K36" s="52">
        <f>Sales_table[[#This Row],[Amount]]-Sales_table[[#This Row],[Manufacturing Cost]]</f>
        <v>396.36</v>
      </c>
    </row>
    <row r="37" spans="3:11" x14ac:dyDescent="0.3">
      <c r="C37" t="s">
        <v>52</v>
      </c>
      <c r="D37" t="s">
        <v>47</v>
      </c>
      <c r="E37" t="s">
        <v>31</v>
      </c>
      <c r="F37" s="6">
        <v>700</v>
      </c>
      <c r="G37" s="7">
        <v>87</v>
      </c>
      <c r="H37" s="52">
        <f>Sales_table[[#This Row],[Amount]]/Sales_table[[#This Row],[Units]]</f>
        <v>8.0459770114942533</v>
      </c>
      <c r="I37" s="69">
        <f>VLOOKUP(E37,product[#All],2,FALSE)</f>
        <v>3.11</v>
      </c>
      <c r="J37" s="66">
        <f>Sales_table[[#This Row],[Units]]*Sales_table[[#This Row],[Cost per unit]]</f>
        <v>270.57</v>
      </c>
      <c r="K37" s="52">
        <f>Sales_table[[#This Row],[Amount]]-Sales_table[[#This Row],[Manufacturing Cost]]</f>
        <v>429.43</v>
      </c>
    </row>
    <row r="38" spans="3:11" x14ac:dyDescent="0.3">
      <c r="C38" t="s">
        <v>17</v>
      </c>
      <c r="D38" t="s">
        <v>47</v>
      </c>
      <c r="E38" t="s">
        <v>31</v>
      </c>
      <c r="F38" s="6">
        <v>707</v>
      </c>
      <c r="G38" s="7">
        <v>174</v>
      </c>
      <c r="H38" s="52">
        <f>Sales_table[[#This Row],[Amount]]/Sales_table[[#This Row],[Units]]</f>
        <v>4.0632183908045976</v>
      </c>
      <c r="I38" s="69">
        <f>VLOOKUP(E38,product[#All],2,FALSE)</f>
        <v>3.11</v>
      </c>
      <c r="J38" s="66">
        <f>Sales_table[[#This Row],[Units]]*Sales_table[[#This Row],[Cost per unit]]</f>
        <v>541.14</v>
      </c>
      <c r="K38" s="52">
        <f>Sales_table[[#This Row],[Amount]]-Sales_table[[#This Row],[Manufacturing Cost]]</f>
        <v>165.86</v>
      </c>
    </row>
    <row r="39" spans="3:11" x14ac:dyDescent="0.3">
      <c r="C39" t="s">
        <v>20</v>
      </c>
      <c r="D39" t="s">
        <v>8</v>
      </c>
      <c r="E39" t="s">
        <v>24</v>
      </c>
      <c r="F39" s="6">
        <v>714</v>
      </c>
      <c r="G39" s="7">
        <v>231</v>
      </c>
      <c r="H39" s="52">
        <f>Sales_table[[#This Row],[Amount]]/Sales_table[[#This Row],[Units]]</f>
        <v>3.0909090909090908</v>
      </c>
      <c r="I39" s="69">
        <f>VLOOKUP(E39,product[#All],2,FALSE)</f>
        <v>11.73</v>
      </c>
      <c r="J39" s="66">
        <f>Sales_table[[#This Row],[Units]]*Sales_table[[#This Row],[Cost per unit]]</f>
        <v>2709.63</v>
      </c>
      <c r="K39" s="52">
        <f>Sales_table[[#This Row],[Amount]]-Sales_table[[#This Row],[Manufacturing Cost]]</f>
        <v>-1995.63</v>
      </c>
    </row>
    <row r="40" spans="3:11" x14ac:dyDescent="0.3">
      <c r="C40" t="s">
        <v>43</v>
      </c>
      <c r="D40" t="s">
        <v>21</v>
      </c>
      <c r="E40" t="s">
        <v>50</v>
      </c>
      <c r="F40" s="6">
        <v>798</v>
      </c>
      <c r="G40" s="7">
        <v>519</v>
      </c>
      <c r="H40" s="52">
        <f>Sales_table[[#This Row],[Amount]]/Sales_table[[#This Row],[Units]]</f>
        <v>1.5375722543352601</v>
      </c>
      <c r="I40" s="69">
        <f>VLOOKUP(E40,product[#All],2,FALSE)</f>
        <v>16.73</v>
      </c>
      <c r="J40" s="66">
        <f>Sales_table[[#This Row],[Units]]*Sales_table[[#This Row],[Cost per unit]]</f>
        <v>8682.8700000000008</v>
      </c>
      <c r="K40" s="52">
        <f>Sales_table[[#This Row],[Amount]]-Sales_table[[#This Row],[Manufacturing Cost]]</f>
        <v>-7884.8700000000008</v>
      </c>
    </row>
    <row r="41" spans="3:11" x14ac:dyDescent="0.3">
      <c r="C41" t="s">
        <v>12</v>
      </c>
      <c r="D41" t="s">
        <v>32</v>
      </c>
      <c r="E41" t="s">
        <v>11</v>
      </c>
      <c r="F41" s="6">
        <v>819</v>
      </c>
      <c r="G41" s="7">
        <v>510</v>
      </c>
      <c r="H41" s="52">
        <f>Sales_table[[#This Row],[Amount]]/Sales_table[[#This Row],[Units]]</f>
        <v>1.6058823529411765</v>
      </c>
      <c r="I41" s="69">
        <f>VLOOKUP(E41,product[#All],2,FALSE)</f>
        <v>9.33</v>
      </c>
      <c r="J41" s="66">
        <f>Sales_table[[#This Row],[Units]]*Sales_table[[#This Row],[Cost per unit]]</f>
        <v>4758.3</v>
      </c>
      <c r="K41" s="52">
        <f>Sales_table[[#This Row],[Amount]]-Sales_table[[#This Row],[Manufacturing Cost]]</f>
        <v>-3939.3</v>
      </c>
    </row>
    <row r="42" spans="3:11" x14ac:dyDescent="0.3">
      <c r="C42" t="s">
        <v>44</v>
      </c>
      <c r="D42" t="s">
        <v>13</v>
      </c>
      <c r="E42" t="s">
        <v>30</v>
      </c>
      <c r="F42" s="6">
        <v>819</v>
      </c>
      <c r="G42" s="7">
        <v>306</v>
      </c>
      <c r="H42" s="52">
        <f>Sales_table[[#This Row],[Amount]]/Sales_table[[#This Row],[Units]]</f>
        <v>2.6764705882352939</v>
      </c>
      <c r="I42" s="69">
        <f>VLOOKUP(E42,product[#All],2,FALSE)</f>
        <v>12.37</v>
      </c>
      <c r="J42" s="66">
        <f>Sales_table[[#This Row],[Units]]*Sales_table[[#This Row],[Cost per unit]]</f>
        <v>3785.22</v>
      </c>
      <c r="K42" s="52">
        <f>Sales_table[[#This Row],[Amount]]-Sales_table[[#This Row],[Manufacturing Cost]]</f>
        <v>-2966.22</v>
      </c>
    </row>
    <row r="43" spans="3:11" x14ac:dyDescent="0.3">
      <c r="C43" t="s">
        <v>20</v>
      </c>
      <c r="D43" t="s">
        <v>13</v>
      </c>
      <c r="E43" t="s">
        <v>50</v>
      </c>
      <c r="F43" s="6">
        <v>847</v>
      </c>
      <c r="G43" s="7">
        <v>129</v>
      </c>
      <c r="H43" s="52">
        <f>Sales_table[[#This Row],[Amount]]/Sales_table[[#This Row],[Units]]</f>
        <v>6.5658914728682172</v>
      </c>
      <c r="I43" s="69">
        <f>VLOOKUP(E43,product[#All],2,FALSE)</f>
        <v>16.73</v>
      </c>
      <c r="J43" s="66">
        <f>Sales_table[[#This Row],[Units]]*Sales_table[[#This Row],[Cost per unit]]</f>
        <v>2158.17</v>
      </c>
      <c r="K43" s="52">
        <f>Sales_table[[#This Row],[Amount]]-Sales_table[[#This Row],[Manufacturing Cost]]</f>
        <v>-1311.17</v>
      </c>
    </row>
    <row r="44" spans="3:11" x14ac:dyDescent="0.3">
      <c r="C44" t="s">
        <v>20</v>
      </c>
      <c r="D44" t="s">
        <v>21</v>
      </c>
      <c r="E44" t="s">
        <v>51</v>
      </c>
      <c r="F44" s="6">
        <v>854</v>
      </c>
      <c r="G44" s="7">
        <v>309</v>
      </c>
      <c r="H44" s="52">
        <f>Sales_table[[#This Row],[Amount]]/Sales_table[[#This Row],[Units]]</f>
        <v>2.7637540453074432</v>
      </c>
      <c r="I44" s="69">
        <f>VLOOKUP(E44,product[#All],2,FALSE)</f>
        <v>10.38</v>
      </c>
      <c r="J44" s="66">
        <f>Sales_table[[#This Row],[Units]]*Sales_table[[#This Row],[Cost per unit]]</f>
        <v>3207.42</v>
      </c>
      <c r="K44" s="52">
        <f>Sales_table[[#This Row],[Amount]]-Sales_table[[#This Row],[Manufacturing Cost]]</f>
        <v>-2353.42</v>
      </c>
    </row>
    <row r="45" spans="3:11" x14ac:dyDescent="0.3">
      <c r="C45" t="s">
        <v>40</v>
      </c>
      <c r="D45" t="s">
        <v>47</v>
      </c>
      <c r="E45" t="s">
        <v>36</v>
      </c>
      <c r="F45" s="6">
        <v>861</v>
      </c>
      <c r="G45" s="7">
        <v>195</v>
      </c>
      <c r="H45" s="52">
        <f>Sales_table[[#This Row],[Amount]]/Sales_table[[#This Row],[Units]]</f>
        <v>4.4153846153846157</v>
      </c>
      <c r="I45" s="69">
        <f>VLOOKUP(E45,product[#All],2,FALSE)</f>
        <v>7.64</v>
      </c>
      <c r="J45" s="66">
        <f>Sales_table[[#This Row],[Units]]*Sales_table[[#This Row],[Cost per unit]]</f>
        <v>1489.8</v>
      </c>
      <c r="K45" s="52">
        <f>Sales_table[[#This Row],[Amount]]-Sales_table[[#This Row],[Manufacturing Cost]]</f>
        <v>-628.79999999999995</v>
      </c>
    </row>
    <row r="46" spans="3:11" x14ac:dyDescent="0.3">
      <c r="C46" t="s">
        <v>25</v>
      </c>
      <c r="D46" t="s">
        <v>32</v>
      </c>
      <c r="E46" t="s">
        <v>29</v>
      </c>
      <c r="F46" s="6">
        <v>938</v>
      </c>
      <c r="G46" s="7">
        <v>6</v>
      </c>
      <c r="H46" s="52">
        <f>Sales_table[[#This Row],[Amount]]/Sales_table[[#This Row],[Units]]</f>
        <v>156.33333333333334</v>
      </c>
      <c r="I46" s="69">
        <f>VLOOKUP(E46,product[#All],2,FALSE)</f>
        <v>8.7899999999999991</v>
      </c>
      <c r="J46" s="66">
        <f>Sales_table[[#This Row],[Units]]*Sales_table[[#This Row],[Cost per unit]]</f>
        <v>52.739999999999995</v>
      </c>
      <c r="K46" s="52">
        <f>Sales_table[[#This Row],[Amount]]-Sales_table[[#This Row],[Manufacturing Cost]]</f>
        <v>885.26</v>
      </c>
    </row>
    <row r="47" spans="3:11" x14ac:dyDescent="0.3">
      <c r="C47" t="s">
        <v>17</v>
      </c>
      <c r="D47" t="s">
        <v>47</v>
      </c>
      <c r="E47" t="s">
        <v>29</v>
      </c>
      <c r="F47" s="6">
        <v>938</v>
      </c>
      <c r="G47" s="7">
        <v>189</v>
      </c>
      <c r="H47" s="52">
        <f>Sales_table[[#This Row],[Amount]]/Sales_table[[#This Row],[Units]]</f>
        <v>4.9629629629629628</v>
      </c>
      <c r="I47" s="69">
        <f>VLOOKUP(E47,product[#All],2,FALSE)</f>
        <v>8.7899999999999991</v>
      </c>
      <c r="J47" s="66">
        <f>Sales_table[[#This Row],[Units]]*Sales_table[[#This Row],[Cost per unit]]</f>
        <v>1661.31</v>
      </c>
      <c r="K47" s="52">
        <f>Sales_table[[#This Row],[Amount]]-Sales_table[[#This Row],[Manufacturing Cost]]</f>
        <v>-723.31</v>
      </c>
    </row>
    <row r="48" spans="3:11" x14ac:dyDescent="0.3">
      <c r="C48" t="s">
        <v>44</v>
      </c>
      <c r="D48" t="s">
        <v>8</v>
      </c>
      <c r="E48" t="s">
        <v>18</v>
      </c>
      <c r="F48" s="6">
        <v>938</v>
      </c>
      <c r="G48" s="7">
        <v>366</v>
      </c>
      <c r="H48" s="52">
        <f>Sales_table[[#This Row],[Amount]]/Sales_table[[#This Row],[Units]]</f>
        <v>2.5628415300546448</v>
      </c>
      <c r="I48" s="69">
        <f>VLOOKUP(E48,product[#All],2,FALSE)</f>
        <v>11.88</v>
      </c>
      <c r="J48" s="66">
        <f>Sales_table[[#This Row],[Units]]*Sales_table[[#This Row],[Cost per unit]]</f>
        <v>4348.08</v>
      </c>
      <c r="K48" s="52">
        <f>Sales_table[[#This Row],[Amount]]-Sales_table[[#This Row],[Manufacturing Cost]]</f>
        <v>-3410.08</v>
      </c>
    </row>
    <row r="49" spans="3:11" x14ac:dyDescent="0.3">
      <c r="C49" t="s">
        <v>52</v>
      </c>
      <c r="D49" t="s">
        <v>21</v>
      </c>
      <c r="E49" t="s">
        <v>11</v>
      </c>
      <c r="F49" s="6">
        <v>945</v>
      </c>
      <c r="G49" s="7">
        <v>75</v>
      </c>
      <c r="H49" s="52">
        <f>Sales_table[[#This Row],[Amount]]/Sales_table[[#This Row],[Units]]</f>
        <v>12.6</v>
      </c>
      <c r="I49" s="69">
        <f>VLOOKUP(E49,product[#All],2,FALSE)</f>
        <v>9.33</v>
      </c>
      <c r="J49" s="66">
        <f>Sales_table[[#This Row],[Units]]*Sales_table[[#This Row],[Cost per unit]]</f>
        <v>699.75</v>
      </c>
      <c r="K49" s="52">
        <f>Sales_table[[#This Row],[Amount]]-Sales_table[[#This Row],[Manufacturing Cost]]</f>
        <v>245.25</v>
      </c>
    </row>
    <row r="50" spans="3:11" x14ac:dyDescent="0.3">
      <c r="C50" t="s">
        <v>17</v>
      </c>
      <c r="D50" t="s">
        <v>13</v>
      </c>
      <c r="E50" t="s">
        <v>18</v>
      </c>
      <c r="F50" s="6">
        <v>959</v>
      </c>
      <c r="G50" s="7">
        <v>147</v>
      </c>
      <c r="H50" s="52">
        <f>Sales_table[[#This Row],[Amount]]/Sales_table[[#This Row],[Units]]</f>
        <v>6.5238095238095237</v>
      </c>
      <c r="I50" s="69">
        <f>VLOOKUP(E50,product[#All],2,FALSE)</f>
        <v>11.88</v>
      </c>
      <c r="J50" s="66">
        <f>Sales_table[[#This Row],[Units]]*Sales_table[[#This Row],[Cost per unit]]</f>
        <v>1746.3600000000001</v>
      </c>
      <c r="K50" s="52">
        <f>Sales_table[[#This Row],[Amount]]-Sales_table[[#This Row],[Manufacturing Cost]]</f>
        <v>-787.36000000000013</v>
      </c>
    </row>
    <row r="51" spans="3:11" x14ac:dyDescent="0.3">
      <c r="C51" t="s">
        <v>25</v>
      </c>
      <c r="D51" t="s">
        <v>32</v>
      </c>
      <c r="E51" t="s">
        <v>30</v>
      </c>
      <c r="F51" s="6">
        <v>959</v>
      </c>
      <c r="G51" s="7">
        <v>135</v>
      </c>
      <c r="H51" s="52">
        <f>Sales_table[[#This Row],[Amount]]/Sales_table[[#This Row],[Units]]</f>
        <v>7.1037037037037036</v>
      </c>
      <c r="I51" s="69">
        <f>VLOOKUP(E51,product[#All],2,FALSE)</f>
        <v>12.37</v>
      </c>
      <c r="J51" s="66">
        <f>Sales_table[[#This Row],[Units]]*Sales_table[[#This Row],[Cost per unit]]</f>
        <v>1669.9499999999998</v>
      </c>
      <c r="K51" s="52">
        <f>Sales_table[[#This Row],[Amount]]-Sales_table[[#This Row],[Manufacturing Cost]]</f>
        <v>-710.94999999999982</v>
      </c>
    </row>
    <row r="52" spans="3:11" x14ac:dyDescent="0.3">
      <c r="C52" t="s">
        <v>37</v>
      </c>
      <c r="D52" t="s">
        <v>26</v>
      </c>
      <c r="E52" t="s">
        <v>50</v>
      </c>
      <c r="F52" s="6">
        <v>966</v>
      </c>
      <c r="G52" s="7">
        <v>198</v>
      </c>
      <c r="H52" s="52">
        <f>Sales_table[[#This Row],[Amount]]/Sales_table[[#This Row],[Units]]</f>
        <v>4.8787878787878789</v>
      </c>
      <c r="I52" s="69">
        <f>VLOOKUP(E52,product[#All],2,FALSE)</f>
        <v>16.73</v>
      </c>
      <c r="J52" s="66">
        <f>Sales_table[[#This Row],[Units]]*Sales_table[[#This Row],[Cost per unit]]</f>
        <v>3312.54</v>
      </c>
      <c r="K52" s="52">
        <f>Sales_table[[#This Row],[Amount]]-Sales_table[[#This Row],[Manufacturing Cost]]</f>
        <v>-2346.54</v>
      </c>
    </row>
    <row r="53" spans="3:11" x14ac:dyDescent="0.3">
      <c r="C53" t="s">
        <v>44</v>
      </c>
      <c r="D53" t="s">
        <v>21</v>
      </c>
      <c r="E53" t="s">
        <v>51</v>
      </c>
      <c r="F53" s="6">
        <v>973</v>
      </c>
      <c r="G53" s="7">
        <v>162</v>
      </c>
      <c r="H53" s="52">
        <f>Sales_table[[#This Row],[Amount]]/Sales_table[[#This Row],[Units]]</f>
        <v>6.0061728395061724</v>
      </c>
      <c r="I53" s="69">
        <f>VLOOKUP(E53,product[#All],2,FALSE)</f>
        <v>10.38</v>
      </c>
      <c r="J53" s="66">
        <f>Sales_table[[#This Row],[Units]]*Sales_table[[#This Row],[Cost per unit]]</f>
        <v>1681.5600000000002</v>
      </c>
      <c r="K53" s="52">
        <f>Sales_table[[#This Row],[Amount]]-Sales_table[[#This Row],[Manufacturing Cost]]</f>
        <v>-708.56000000000017</v>
      </c>
    </row>
    <row r="54" spans="3:11" x14ac:dyDescent="0.3">
      <c r="C54" t="s">
        <v>43</v>
      </c>
      <c r="D54" t="s">
        <v>8</v>
      </c>
      <c r="E54" t="s">
        <v>16</v>
      </c>
      <c r="F54" s="6">
        <v>1057</v>
      </c>
      <c r="G54" s="7">
        <v>54</v>
      </c>
      <c r="H54" s="52">
        <f>Sales_table[[#This Row],[Amount]]/Sales_table[[#This Row],[Units]]</f>
        <v>19.574074074074073</v>
      </c>
      <c r="I54" s="69">
        <f>VLOOKUP(E54,product[#All],2,FALSE)</f>
        <v>11.7</v>
      </c>
      <c r="J54" s="66">
        <f>Sales_table[[#This Row],[Units]]*Sales_table[[#This Row],[Cost per unit]]</f>
        <v>631.79999999999995</v>
      </c>
      <c r="K54" s="52">
        <f>Sales_table[[#This Row],[Amount]]-Sales_table[[#This Row],[Manufacturing Cost]]</f>
        <v>425.20000000000005</v>
      </c>
    </row>
    <row r="55" spans="3:11" x14ac:dyDescent="0.3">
      <c r="C55" t="s">
        <v>25</v>
      </c>
      <c r="D55" t="s">
        <v>13</v>
      </c>
      <c r="E55" t="s">
        <v>39</v>
      </c>
      <c r="F55" s="6">
        <v>1071</v>
      </c>
      <c r="G55" s="7">
        <v>270</v>
      </c>
      <c r="H55" s="52">
        <f>Sales_table[[#This Row],[Amount]]/Sales_table[[#This Row],[Units]]</f>
        <v>3.9666666666666668</v>
      </c>
      <c r="I55" s="69">
        <f>VLOOKUP(E55,product[#All],2,FALSE)</f>
        <v>10.62</v>
      </c>
      <c r="J55" s="66">
        <f>Sales_table[[#This Row],[Units]]*Sales_table[[#This Row],[Cost per unit]]</f>
        <v>2867.3999999999996</v>
      </c>
      <c r="K55" s="52">
        <f>Sales_table[[#This Row],[Amount]]-Sales_table[[#This Row],[Manufacturing Cost]]</f>
        <v>-1796.3999999999996</v>
      </c>
    </row>
    <row r="56" spans="3:11" x14ac:dyDescent="0.3">
      <c r="C56" t="s">
        <v>17</v>
      </c>
      <c r="D56" t="s">
        <v>8</v>
      </c>
      <c r="E56" t="s">
        <v>49</v>
      </c>
      <c r="F56" s="6">
        <v>1085</v>
      </c>
      <c r="G56" s="7">
        <v>273</v>
      </c>
      <c r="H56" s="52">
        <f>Sales_table[[#This Row],[Amount]]/Sales_table[[#This Row],[Units]]</f>
        <v>3.9743589743589745</v>
      </c>
      <c r="I56" s="69">
        <f>VLOOKUP(E56,product[#All],2,FALSE)</f>
        <v>7.16</v>
      </c>
      <c r="J56" s="66">
        <f>Sales_table[[#This Row],[Units]]*Sales_table[[#This Row],[Cost per unit]]</f>
        <v>1954.68</v>
      </c>
      <c r="K56" s="52">
        <f>Sales_table[[#This Row],[Amount]]-Sales_table[[#This Row],[Manufacturing Cost]]</f>
        <v>-869.68000000000006</v>
      </c>
    </row>
    <row r="57" spans="3:11" x14ac:dyDescent="0.3">
      <c r="C57" t="s">
        <v>25</v>
      </c>
      <c r="D57" t="s">
        <v>32</v>
      </c>
      <c r="E57" t="s">
        <v>50</v>
      </c>
      <c r="F57" s="6">
        <v>1134</v>
      </c>
      <c r="G57" s="7">
        <v>282</v>
      </c>
      <c r="H57" s="52">
        <f>Sales_table[[#This Row],[Amount]]/Sales_table[[#This Row],[Units]]</f>
        <v>4.0212765957446805</v>
      </c>
      <c r="I57" s="69">
        <f>VLOOKUP(E57,product[#All],2,FALSE)</f>
        <v>16.73</v>
      </c>
      <c r="J57" s="66">
        <f>Sales_table[[#This Row],[Units]]*Sales_table[[#This Row],[Cost per unit]]</f>
        <v>4717.8599999999997</v>
      </c>
      <c r="K57" s="52">
        <f>Sales_table[[#This Row],[Amount]]-Sales_table[[#This Row],[Manufacturing Cost]]</f>
        <v>-3583.8599999999997</v>
      </c>
    </row>
    <row r="58" spans="3:11" x14ac:dyDescent="0.3">
      <c r="C58" t="s">
        <v>20</v>
      </c>
      <c r="D58" t="s">
        <v>47</v>
      </c>
      <c r="E58" t="s">
        <v>29</v>
      </c>
      <c r="F58" s="6">
        <v>1274</v>
      </c>
      <c r="G58" s="7">
        <v>225</v>
      </c>
      <c r="H58" s="52">
        <f>Sales_table[[#This Row],[Amount]]/Sales_table[[#This Row],[Units]]</f>
        <v>5.6622222222222218</v>
      </c>
      <c r="I58" s="69">
        <f>VLOOKUP(E58,product[#All],2,FALSE)</f>
        <v>8.7899999999999991</v>
      </c>
      <c r="J58" s="66">
        <f>Sales_table[[#This Row],[Units]]*Sales_table[[#This Row],[Cost per unit]]</f>
        <v>1977.7499999999998</v>
      </c>
      <c r="K58" s="52">
        <f>Sales_table[[#This Row],[Amount]]-Sales_table[[#This Row],[Manufacturing Cost]]</f>
        <v>-703.74999999999977</v>
      </c>
    </row>
    <row r="59" spans="3:11" x14ac:dyDescent="0.3">
      <c r="C59" t="s">
        <v>37</v>
      </c>
      <c r="D59" t="s">
        <v>32</v>
      </c>
      <c r="E59" t="s">
        <v>16</v>
      </c>
      <c r="F59" s="6">
        <v>1281</v>
      </c>
      <c r="G59" s="7">
        <v>75</v>
      </c>
      <c r="H59" s="52">
        <f>Sales_table[[#This Row],[Amount]]/Sales_table[[#This Row],[Units]]</f>
        <v>17.079999999999998</v>
      </c>
      <c r="I59" s="69">
        <f>VLOOKUP(E59,product[#All],2,FALSE)</f>
        <v>11.7</v>
      </c>
      <c r="J59" s="66">
        <f>Sales_table[[#This Row],[Units]]*Sales_table[[#This Row],[Cost per unit]]</f>
        <v>877.5</v>
      </c>
      <c r="K59" s="52">
        <f>Sales_table[[#This Row],[Amount]]-Sales_table[[#This Row],[Manufacturing Cost]]</f>
        <v>403.5</v>
      </c>
    </row>
    <row r="60" spans="3:11" x14ac:dyDescent="0.3">
      <c r="C60" t="s">
        <v>44</v>
      </c>
      <c r="D60" t="s">
        <v>21</v>
      </c>
      <c r="E60" t="s">
        <v>36</v>
      </c>
      <c r="F60" s="6">
        <v>1281</v>
      </c>
      <c r="G60" s="7">
        <v>18</v>
      </c>
      <c r="H60" s="52">
        <f>Sales_table[[#This Row],[Amount]]/Sales_table[[#This Row],[Units]]</f>
        <v>71.166666666666671</v>
      </c>
      <c r="I60" s="69">
        <f>VLOOKUP(E60,product[#All],2,FALSE)</f>
        <v>7.64</v>
      </c>
      <c r="J60" s="66">
        <f>Sales_table[[#This Row],[Units]]*Sales_table[[#This Row],[Cost per unit]]</f>
        <v>137.51999999999998</v>
      </c>
      <c r="K60" s="52">
        <f>Sales_table[[#This Row],[Amount]]-Sales_table[[#This Row],[Manufacturing Cost]]</f>
        <v>1143.48</v>
      </c>
    </row>
    <row r="61" spans="3:11" x14ac:dyDescent="0.3">
      <c r="C61" t="s">
        <v>25</v>
      </c>
      <c r="D61" t="s">
        <v>13</v>
      </c>
      <c r="E61" t="s">
        <v>18</v>
      </c>
      <c r="F61" s="6">
        <v>1302</v>
      </c>
      <c r="G61" s="7">
        <v>402</v>
      </c>
      <c r="H61" s="52">
        <f>Sales_table[[#This Row],[Amount]]/Sales_table[[#This Row],[Units]]</f>
        <v>3.2388059701492535</v>
      </c>
      <c r="I61" s="69">
        <f>VLOOKUP(E61,product[#All],2,FALSE)</f>
        <v>11.88</v>
      </c>
      <c r="J61" s="66">
        <f>Sales_table[[#This Row],[Units]]*Sales_table[[#This Row],[Cost per unit]]</f>
        <v>4775.76</v>
      </c>
      <c r="K61" s="52">
        <f>Sales_table[[#This Row],[Amount]]-Sales_table[[#This Row],[Manufacturing Cost]]</f>
        <v>-3473.76</v>
      </c>
    </row>
    <row r="62" spans="3:11" x14ac:dyDescent="0.3">
      <c r="C62" t="s">
        <v>25</v>
      </c>
      <c r="D62" t="s">
        <v>21</v>
      </c>
      <c r="E62" t="s">
        <v>49</v>
      </c>
      <c r="F62" s="6">
        <v>1400</v>
      </c>
      <c r="G62" s="7">
        <v>135</v>
      </c>
      <c r="H62" s="52">
        <f>Sales_table[[#This Row],[Amount]]/Sales_table[[#This Row],[Units]]</f>
        <v>10.37037037037037</v>
      </c>
      <c r="I62" s="69">
        <f>VLOOKUP(E62,product[#All],2,FALSE)</f>
        <v>7.16</v>
      </c>
      <c r="J62" s="66">
        <f>Sales_table[[#This Row],[Units]]*Sales_table[[#This Row],[Cost per unit]]</f>
        <v>966.6</v>
      </c>
      <c r="K62" s="52">
        <f>Sales_table[[#This Row],[Amount]]-Sales_table[[#This Row],[Manufacturing Cost]]</f>
        <v>433.4</v>
      </c>
    </row>
    <row r="63" spans="3:11" x14ac:dyDescent="0.3">
      <c r="C63" t="s">
        <v>52</v>
      </c>
      <c r="D63" t="s">
        <v>21</v>
      </c>
      <c r="E63" t="s">
        <v>50</v>
      </c>
      <c r="F63" s="6">
        <v>1407</v>
      </c>
      <c r="G63" s="7">
        <v>72</v>
      </c>
      <c r="H63" s="52">
        <f>Sales_table[[#This Row],[Amount]]/Sales_table[[#This Row],[Units]]</f>
        <v>19.541666666666668</v>
      </c>
      <c r="I63" s="69">
        <f>VLOOKUP(E63,product[#All],2,FALSE)</f>
        <v>16.73</v>
      </c>
      <c r="J63" s="66">
        <f>Sales_table[[#This Row],[Units]]*Sales_table[[#This Row],[Cost per unit]]</f>
        <v>1204.56</v>
      </c>
      <c r="K63" s="52">
        <f>Sales_table[[#This Row],[Amount]]-Sales_table[[#This Row],[Manufacturing Cost]]</f>
        <v>202.44000000000005</v>
      </c>
    </row>
    <row r="64" spans="3:11" x14ac:dyDescent="0.3">
      <c r="C64" t="s">
        <v>52</v>
      </c>
      <c r="D64" t="s">
        <v>47</v>
      </c>
      <c r="E64" t="s">
        <v>27</v>
      </c>
      <c r="F64" s="6">
        <v>1428</v>
      </c>
      <c r="G64" s="7">
        <v>93</v>
      </c>
      <c r="H64" s="52">
        <f>Sales_table[[#This Row],[Amount]]/Sales_table[[#This Row],[Units]]</f>
        <v>15.35483870967742</v>
      </c>
      <c r="I64" s="69">
        <f>VLOOKUP(E64,product[#All],2,FALSE)</f>
        <v>13.15</v>
      </c>
      <c r="J64" s="66">
        <f>Sales_table[[#This Row],[Units]]*Sales_table[[#This Row],[Cost per unit]]</f>
        <v>1222.95</v>
      </c>
      <c r="K64" s="52">
        <f>Sales_table[[#This Row],[Amount]]-Sales_table[[#This Row],[Manufacturing Cost]]</f>
        <v>205.04999999999995</v>
      </c>
    </row>
    <row r="65" spans="3:11" x14ac:dyDescent="0.3">
      <c r="C65" t="s">
        <v>25</v>
      </c>
      <c r="D65" t="s">
        <v>47</v>
      </c>
      <c r="E65" t="s">
        <v>24</v>
      </c>
      <c r="F65" s="6">
        <v>1442</v>
      </c>
      <c r="G65" s="7">
        <v>15</v>
      </c>
      <c r="H65" s="52">
        <f>Sales_table[[#This Row],[Amount]]/Sales_table[[#This Row],[Units]]</f>
        <v>96.13333333333334</v>
      </c>
      <c r="I65" s="69">
        <f>VLOOKUP(E65,product[#All],2,FALSE)</f>
        <v>11.73</v>
      </c>
      <c r="J65" s="66">
        <f>Sales_table[[#This Row],[Units]]*Sales_table[[#This Row],[Cost per unit]]</f>
        <v>175.95000000000002</v>
      </c>
      <c r="K65" s="52">
        <f>Sales_table[[#This Row],[Amount]]-Sales_table[[#This Row],[Manufacturing Cost]]</f>
        <v>1266.05</v>
      </c>
    </row>
    <row r="66" spans="3:11" x14ac:dyDescent="0.3">
      <c r="C66" t="s">
        <v>20</v>
      </c>
      <c r="D66" t="s">
        <v>47</v>
      </c>
      <c r="E66" t="s">
        <v>31</v>
      </c>
      <c r="F66" s="6">
        <v>1463</v>
      </c>
      <c r="G66" s="7">
        <v>39</v>
      </c>
      <c r="H66" s="52">
        <f>Sales_table[[#This Row],[Amount]]/Sales_table[[#This Row],[Units]]</f>
        <v>37.512820512820511</v>
      </c>
      <c r="I66" s="69">
        <f>VLOOKUP(E66,product[#All],2,FALSE)</f>
        <v>3.11</v>
      </c>
      <c r="J66" s="66">
        <f>Sales_table[[#This Row],[Units]]*Sales_table[[#This Row],[Cost per unit]]</f>
        <v>121.28999999999999</v>
      </c>
      <c r="K66" s="52">
        <f>Sales_table[[#This Row],[Amount]]-Sales_table[[#This Row],[Manufacturing Cost]]</f>
        <v>1341.71</v>
      </c>
    </row>
    <row r="67" spans="3:11" x14ac:dyDescent="0.3">
      <c r="C67" t="s">
        <v>25</v>
      </c>
      <c r="D67" t="s">
        <v>8</v>
      </c>
      <c r="E67" t="s">
        <v>22</v>
      </c>
      <c r="F67" s="6">
        <v>1505</v>
      </c>
      <c r="G67" s="7">
        <v>102</v>
      </c>
      <c r="H67" s="52">
        <f>Sales_table[[#This Row],[Amount]]/Sales_table[[#This Row],[Units]]</f>
        <v>14.754901960784315</v>
      </c>
      <c r="I67" s="69">
        <f>VLOOKUP(E67,product[#All],2,FALSE)</f>
        <v>6.47</v>
      </c>
      <c r="J67" s="66">
        <f>Sales_table[[#This Row],[Units]]*Sales_table[[#This Row],[Cost per unit]]</f>
        <v>659.93999999999994</v>
      </c>
      <c r="K67" s="52">
        <f>Sales_table[[#This Row],[Amount]]-Sales_table[[#This Row],[Manufacturing Cost]]</f>
        <v>845.06000000000006</v>
      </c>
    </row>
    <row r="68" spans="3:11" x14ac:dyDescent="0.3">
      <c r="C68" t="s">
        <v>20</v>
      </c>
      <c r="D68" t="s">
        <v>8</v>
      </c>
      <c r="E68" t="s">
        <v>9</v>
      </c>
      <c r="F68" s="6">
        <v>1526</v>
      </c>
      <c r="G68" s="7">
        <v>240</v>
      </c>
      <c r="H68" s="52">
        <f>Sales_table[[#This Row],[Amount]]/Sales_table[[#This Row],[Units]]</f>
        <v>6.3583333333333334</v>
      </c>
      <c r="I68" s="69">
        <f>VLOOKUP(E68,product[#All],2,FALSE)</f>
        <v>14.49</v>
      </c>
      <c r="J68" s="66">
        <f>Sales_table[[#This Row],[Units]]*Sales_table[[#This Row],[Cost per unit]]</f>
        <v>3477.6</v>
      </c>
      <c r="K68" s="52">
        <f>Sales_table[[#This Row],[Amount]]-Sales_table[[#This Row],[Manufacturing Cost]]</f>
        <v>-1951.6</v>
      </c>
    </row>
    <row r="69" spans="3:11" x14ac:dyDescent="0.3">
      <c r="C69" t="s">
        <v>40</v>
      </c>
      <c r="D69" t="s">
        <v>21</v>
      </c>
      <c r="E69" t="s">
        <v>9</v>
      </c>
      <c r="F69" s="6">
        <v>1526</v>
      </c>
      <c r="G69" s="7">
        <v>105</v>
      </c>
      <c r="H69" s="52">
        <f>Sales_table[[#This Row],[Amount]]/Sales_table[[#This Row],[Units]]</f>
        <v>14.533333333333333</v>
      </c>
      <c r="I69" s="69">
        <f>VLOOKUP(E69,product[#All],2,FALSE)</f>
        <v>14.49</v>
      </c>
      <c r="J69" s="66">
        <f>Sales_table[[#This Row],[Units]]*Sales_table[[#This Row],[Cost per unit]]</f>
        <v>1521.45</v>
      </c>
      <c r="K69" s="52">
        <f>Sales_table[[#This Row],[Amount]]-Sales_table[[#This Row],[Manufacturing Cost]]</f>
        <v>4.5499999999999545</v>
      </c>
    </row>
    <row r="70" spans="3:11" x14ac:dyDescent="0.3">
      <c r="C70" t="s">
        <v>12</v>
      </c>
      <c r="D70" t="s">
        <v>26</v>
      </c>
      <c r="E70" t="s">
        <v>48</v>
      </c>
      <c r="F70" s="6">
        <v>1561</v>
      </c>
      <c r="G70" s="7">
        <v>27</v>
      </c>
      <c r="H70" s="52">
        <f>Sales_table[[#This Row],[Amount]]/Sales_table[[#This Row],[Units]]</f>
        <v>57.814814814814817</v>
      </c>
      <c r="I70" s="69">
        <f>VLOOKUP(E70,product[#All],2,FALSE)</f>
        <v>5.6</v>
      </c>
      <c r="J70" s="66">
        <f>Sales_table[[#This Row],[Units]]*Sales_table[[#This Row],[Cost per unit]]</f>
        <v>151.19999999999999</v>
      </c>
      <c r="K70" s="52">
        <f>Sales_table[[#This Row],[Amount]]-Sales_table[[#This Row],[Manufacturing Cost]]</f>
        <v>1409.8</v>
      </c>
    </row>
    <row r="71" spans="3:11" x14ac:dyDescent="0.3">
      <c r="C71" t="s">
        <v>37</v>
      </c>
      <c r="D71" t="s">
        <v>47</v>
      </c>
      <c r="E71" t="s">
        <v>27</v>
      </c>
      <c r="F71" s="6">
        <v>1568</v>
      </c>
      <c r="G71" s="7">
        <v>96</v>
      </c>
      <c r="H71" s="52">
        <f>Sales_table[[#This Row],[Amount]]/Sales_table[[#This Row],[Units]]</f>
        <v>16.333333333333332</v>
      </c>
      <c r="I71" s="69">
        <f>VLOOKUP(E71,product[#All],2,FALSE)</f>
        <v>13.15</v>
      </c>
      <c r="J71" s="66">
        <f>Sales_table[[#This Row],[Units]]*Sales_table[[#This Row],[Cost per unit]]</f>
        <v>1262.4000000000001</v>
      </c>
      <c r="K71" s="52">
        <f>Sales_table[[#This Row],[Amount]]-Sales_table[[#This Row],[Manufacturing Cost]]</f>
        <v>305.59999999999991</v>
      </c>
    </row>
    <row r="72" spans="3:11" x14ac:dyDescent="0.3">
      <c r="C72" t="s">
        <v>43</v>
      </c>
      <c r="D72" t="s">
        <v>26</v>
      </c>
      <c r="E72" t="s">
        <v>35</v>
      </c>
      <c r="F72" s="6">
        <v>1568</v>
      </c>
      <c r="G72" s="7">
        <v>141</v>
      </c>
      <c r="H72" s="52">
        <f>Sales_table[[#This Row],[Amount]]/Sales_table[[#This Row],[Units]]</f>
        <v>11.120567375886525</v>
      </c>
      <c r="I72" s="69">
        <f>VLOOKUP(E72,product[#All],2,FALSE)</f>
        <v>9.77</v>
      </c>
      <c r="J72" s="66">
        <f>Sales_table[[#This Row],[Units]]*Sales_table[[#This Row],[Cost per unit]]</f>
        <v>1377.57</v>
      </c>
      <c r="K72" s="52">
        <f>Sales_table[[#This Row],[Amount]]-Sales_table[[#This Row],[Manufacturing Cost]]</f>
        <v>190.43000000000006</v>
      </c>
    </row>
    <row r="73" spans="3:11" x14ac:dyDescent="0.3">
      <c r="C73" t="s">
        <v>43</v>
      </c>
      <c r="D73" t="s">
        <v>13</v>
      </c>
      <c r="E73" t="s">
        <v>31</v>
      </c>
      <c r="F73" s="6">
        <v>1589</v>
      </c>
      <c r="G73" s="7">
        <v>303</v>
      </c>
      <c r="H73" s="52">
        <f>Sales_table[[#This Row],[Amount]]/Sales_table[[#This Row],[Units]]</f>
        <v>5.2442244224422438</v>
      </c>
      <c r="I73" s="69">
        <f>VLOOKUP(E73,product[#All],2,FALSE)</f>
        <v>3.11</v>
      </c>
      <c r="J73" s="66">
        <f>Sales_table[[#This Row],[Units]]*Sales_table[[#This Row],[Cost per unit]]</f>
        <v>942.32999999999993</v>
      </c>
      <c r="K73" s="52">
        <f>Sales_table[[#This Row],[Amount]]-Sales_table[[#This Row],[Manufacturing Cost]]</f>
        <v>646.67000000000007</v>
      </c>
    </row>
    <row r="74" spans="3:11" x14ac:dyDescent="0.3">
      <c r="C74" t="s">
        <v>7</v>
      </c>
      <c r="D74" t="s">
        <v>13</v>
      </c>
      <c r="E74" t="s">
        <v>49</v>
      </c>
      <c r="F74" s="6">
        <v>1617</v>
      </c>
      <c r="G74" s="7">
        <v>126</v>
      </c>
      <c r="H74" s="52">
        <f>Sales_table[[#This Row],[Amount]]/Sales_table[[#This Row],[Units]]</f>
        <v>12.833333333333334</v>
      </c>
      <c r="I74" s="69">
        <f>VLOOKUP(E74,product[#All],2,FALSE)</f>
        <v>7.16</v>
      </c>
      <c r="J74" s="66">
        <f>Sales_table[[#This Row],[Units]]*Sales_table[[#This Row],[Cost per unit]]</f>
        <v>902.16</v>
      </c>
      <c r="K74" s="52">
        <f>Sales_table[[#This Row],[Amount]]-Sales_table[[#This Row],[Manufacturing Cost]]</f>
        <v>714.84</v>
      </c>
    </row>
    <row r="75" spans="3:11" x14ac:dyDescent="0.3">
      <c r="C75" t="s">
        <v>7</v>
      </c>
      <c r="D75" t="s">
        <v>8</v>
      </c>
      <c r="E75" t="s">
        <v>9</v>
      </c>
      <c r="F75" s="6">
        <v>1624</v>
      </c>
      <c r="G75" s="7">
        <v>114</v>
      </c>
      <c r="H75" s="52">
        <f>Sales_table[[#This Row],[Amount]]/Sales_table[[#This Row],[Units]]</f>
        <v>14.245614035087719</v>
      </c>
      <c r="I75" s="69">
        <f>VLOOKUP(E75,product[#All],2,FALSE)</f>
        <v>14.49</v>
      </c>
      <c r="J75" s="66">
        <f>Sales_table[[#This Row],[Units]]*Sales_table[[#This Row],[Cost per unit]]</f>
        <v>1651.8600000000001</v>
      </c>
      <c r="K75" s="52">
        <f>Sales_table[[#This Row],[Amount]]-Sales_table[[#This Row],[Manufacturing Cost]]</f>
        <v>-27.860000000000127</v>
      </c>
    </row>
    <row r="76" spans="3:11" x14ac:dyDescent="0.3">
      <c r="C76" t="s">
        <v>25</v>
      </c>
      <c r="D76" t="s">
        <v>26</v>
      </c>
      <c r="E76" t="s">
        <v>9</v>
      </c>
      <c r="F76" s="6">
        <v>1638</v>
      </c>
      <c r="G76" s="7">
        <v>63</v>
      </c>
      <c r="H76" s="52">
        <f>Sales_table[[#This Row],[Amount]]/Sales_table[[#This Row],[Units]]</f>
        <v>26</v>
      </c>
      <c r="I76" s="69">
        <f>VLOOKUP(E76,product[#All],2,FALSE)</f>
        <v>14.49</v>
      </c>
      <c r="J76" s="66">
        <f>Sales_table[[#This Row],[Units]]*Sales_table[[#This Row],[Cost per unit]]</f>
        <v>912.87</v>
      </c>
      <c r="K76" s="52">
        <f>Sales_table[[#This Row],[Amount]]-Sales_table[[#This Row],[Manufacturing Cost]]</f>
        <v>725.13</v>
      </c>
    </row>
    <row r="77" spans="3:11" x14ac:dyDescent="0.3">
      <c r="C77" t="s">
        <v>7</v>
      </c>
      <c r="D77" t="s">
        <v>13</v>
      </c>
      <c r="E77" t="s">
        <v>46</v>
      </c>
      <c r="F77" s="6">
        <v>1638</v>
      </c>
      <c r="G77" s="7">
        <v>48</v>
      </c>
      <c r="H77" s="52">
        <f>Sales_table[[#This Row],[Amount]]/Sales_table[[#This Row],[Units]]</f>
        <v>34.125</v>
      </c>
      <c r="I77" s="69">
        <f>VLOOKUP(E77,product[#All],2,FALSE)</f>
        <v>4.97</v>
      </c>
      <c r="J77" s="66">
        <f>Sales_table[[#This Row],[Units]]*Sales_table[[#This Row],[Cost per unit]]</f>
        <v>238.56</v>
      </c>
      <c r="K77" s="52">
        <f>Sales_table[[#This Row],[Amount]]-Sales_table[[#This Row],[Manufacturing Cost]]</f>
        <v>1399.44</v>
      </c>
    </row>
    <row r="78" spans="3:11" x14ac:dyDescent="0.3">
      <c r="C78" t="s">
        <v>40</v>
      </c>
      <c r="D78" t="s">
        <v>47</v>
      </c>
      <c r="E78" t="s">
        <v>30</v>
      </c>
      <c r="F78" s="6">
        <v>1652</v>
      </c>
      <c r="G78" s="7">
        <v>93</v>
      </c>
      <c r="H78" s="52">
        <f>Sales_table[[#This Row],[Amount]]/Sales_table[[#This Row],[Units]]</f>
        <v>17.763440860215052</v>
      </c>
      <c r="I78" s="69">
        <f>VLOOKUP(E78,product[#All],2,FALSE)</f>
        <v>12.37</v>
      </c>
      <c r="J78" s="66">
        <f>Sales_table[[#This Row],[Units]]*Sales_table[[#This Row],[Cost per unit]]</f>
        <v>1150.4099999999999</v>
      </c>
      <c r="K78" s="52">
        <f>Sales_table[[#This Row],[Amount]]-Sales_table[[#This Row],[Manufacturing Cost]]</f>
        <v>501.59000000000015</v>
      </c>
    </row>
    <row r="79" spans="3:11" x14ac:dyDescent="0.3">
      <c r="C79" t="s">
        <v>44</v>
      </c>
      <c r="D79" t="s">
        <v>26</v>
      </c>
      <c r="E79" t="s">
        <v>51</v>
      </c>
      <c r="F79" s="6">
        <v>1652</v>
      </c>
      <c r="G79" s="7">
        <v>102</v>
      </c>
      <c r="H79" s="52">
        <f>Sales_table[[#This Row],[Amount]]/Sales_table[[#This Row],[Units]]</f>
        <v>16.196078431372548</v>
      </c>
      <c r="I79" s="69">
        <f>VLOOKUP(E79,product[#All],2,FALSE)</f>
        <v>10.38</v>
      </c>
      <c r="J79" s="66">
        <f>Sales_table[[#This Row],[Units]]*Sales_table[[#This Row],[Cost per unit]]</f>
        <v>1058.76</v>
      </c>
      <c r="K79" s="52">
        <f>Sales_table[[#This Row],[Amount]]-Sales_table[[#This Row],[Manufacturing Cost]]</f>
        <v>593.24</v>
      </c>
    </row>
    <row r="80" spans="3:11" x14ac:dyDescent="0.3">
      <c r="C80" t="s">
        <v>12</v>
      </c>
      <c r="D80" t="s">
        <v>32</v>
      </c>
      <c r="E80" t="s">
        <v>45</v>
      </c>
      <c r="F80" s="6">
        <v>1701</v>
      </c>
      <c r="G80" s="7">
        <v>234</v>
      </c>
      <c r="H80" s="52">
        <f>Sales_table[[#This Row],[Amount]]/Sales_table[[#This Row],[Units]]</f>
        <v>7.2692307692307692</v>
      </c>
      <c r="I80" s="69">
        <f>VLOOKUP(E80,product[#All],2,FALSE)</f>
        <v>6.49</v>
      </c>
      <c r="J80" s="66">
        <f>Sales_table[[#This Row],[Units]]*Sales_table[[#This Row],[Cost per unit]]</f>
        <v>1518.66</v>
      </c>
      <c r="K80" s="52">
        <f>Sales_table[[#This Row],[Amount]]-Sales_table[[#This Row],[Manufacturing Cost]]</f>
        <v>182.33999999999992</v>
      </c>
    </row>
    <row r="81" spans="3:11" x14ac:dyDescent="0.3">
      <c r="C81" t="s">
        <v>12</v>
      </c>
      <c r="D81" t="s">
        <v>8</v>
      </c>
      <c r="E81" t="s">
        <v>36</v>
      </c>
      <c r="F81" s="6">
        <v>1771</v>
      </c>
      <c r="G81" s="7">
        <v>204</v>
      </c>
      <c r="H81" s="52">
        <f>Sales_table[[#This Row],[Amount]]/Sales_table[[#This Row],[Units]]</f>
        <v>8.6813725490196081</v>
      </c>
      <c r="I81" s="69">
        <f>VLOOKUP(E81,product[#All],2,FALSE)</f>
        <v>7.64</v>
      </c>
      <c r="J81" s="66">
        <f>Sales_table[[#This Row],[Units]]*Sales_table[[#This Row],[Cost per unit]]</f>
        <v>1558.56</v>
      </c>
      <c r="K81" s="52">
        <f>Sales_table[[#This Row],[Amount]]-Sales_table[[#This Row],[Manufacturing Cost]]</f>
        <v>212.44000000000005</v>
      </c>
    </row>
    <row r="82" spans="3:11" x14ac:dyDescent="0.3">
      <c r="C82" t="s">
        <v>37</v>
      </c>
      <c r="D82" t="s">
        <v>32</v>
      </c>
      <c r="E82" t="s">
        <v>22</v>
      </c>
      <c r="F82" s="6">
        <v>1778</v>
      </c>
      <c r="G82" s="7">
        <v>270</v>
      </c>
      <c r="H82" s="52">
        <f>Sales_table[[#This Row],[Amount]]/Sales_table[[#This Row],[Units]]</f>
        <v>6.5851851851851855</v>
      </c>
      <c r="I82" s="69">
        <f>VLOOKUP(E82,product[#All],2,FALSE)</f>
        <v>6.47</v>
      </c>
      <c r="J82" s="66">
        <f>Sales_table[[#This Row],[Units]]*Sales_table[[#This Row],[Cost per unit]]</f>
        <v>1746.8999999999999</v>
      </c>
      <c r="K82" s="52">
        <f>Sales_table[[#This Row],[Amount]]-Sales_table[[#This Row],[Manufacturing Cost]]</f>
        <v>31.100000000000136</v>
      </c>
    </row>
    <row r="83" spans="3:11" x14ac:dyDescent="0.3">
      <c r="C83" t="s">
        <v>43</v>
      </c>
      <c r="D83" t="s">
        <v>26</v>
      </c>
      <c r="E83" t="s">
        <v>27</v>
      </c>
      <c r="F83" s="6">
        <v>1785</v>
      </c>
      <c r="G83" s="7">
        <v>462</v>
      </c>
      <c r="H83" s="52">
        <f>Sales_table[[#This Row],[Amount]]/Sales_table[[#This Row],[Units]]</f>
        <v>3.8636363636363638</v>
      </c>
      <c r="I83" s="69">
        <f>VLOOKUP(E83,product[#All],2,FALSE)</f>
        <v>13.15</v>
      </c>
      <c r="J83" s="66">
        <f>Sales_table[[#This Row],[Units]]*Sales_table[[#This Row],[Cost per unit]]</f>
        <v>6075.3</v>
      </c>
      <c r="K83" s="52">
        <f>Sales_table[[#This Row],[Amount]]-Sales_table[[#This Row],[Manufacturing Cost]]</f>
        <v>-4290.3</v>
      </c>
    </row>
    <row r="84" spans="3:11" x14ac:dyDescent="0.3">
      <c r="C84" t="s">
        <v>12</v>
      </c>
      <c r="D84" t="s">
        <v>8</v>
      </c>
      <c r="E84" t="s">
        <v>35</v>
      </c>
      <c r="F84" s="6">
        <v>1890</v>
      </c>
      <c r="G84" s="7">
        <v>195</v>
      </c>
      <c r="H84" s="52">
        <f>Sales_table[[#This Row],[Amount]]/Sales_table[[#This Row],[Units]]</f>
        <v>9.6923076923076916</v>
      </c>
      <c r="I84" s="69">
        <f>VLOOKUP(E84,product[#All],2,FALSE)</f>
        <v>9.77</v>
      </c>
      <c r="J84" s="66">
        <f>Sales_table[[#This Row],[Units]]*Sales_table[[#This Row],[Cost per unit]]</f>
        <v>1905.1499999999999</v>
      </c>
      <c r="K84" s="52">
        <f>Sales_table[[#This Row],[Amount]]-Sales_table[[#This Row],[Manufacturing Cost]]</f>
        <v>-15.149999999999864</v>
      </c>
    </row>
    <row r="85" spans="3:11" x14ac:dyDescent="0.3">
      <c r="C85" t="s">
        <v>25</v>
      </c>
      <c r="D85" t="s">
        <v>8</v>
      </c>
      <c r="E85" t="s">
        <v>29</v>
      </c>
      <c r="F85" s="6">
        <v>1904</v>
      </c>
      <c r="G85" s="7">
        <v>405</v>
      </c>
      <c r="H85" s="52">
        <f>Sales_table[[#This Row],[Amount]]/Sales_table[[#This Row],[Units]]</f>
        <v>4.7012345679012348</v>
      </c>
      <c r="I85" s="69">
        <f>VLOOKUP(E85,product[#All],2,FALSE)</f>
        <v>8.7899999999999991</v>
      </c>
      <c r="J85" s="66">
        <f>Sales_table[[#This Row],[Units]]*Sales_table[[#This Row],[Cost per unit]]</f>
        <v>3559.95</v>
      </c>
      <c r="K85" s="52">
        <f>Sales_table[[#This Row],[Amount]]-Sales_table[[#This Row],[Manufacturing Cost]]</f>
        <v>-1655.9499999999998</v>
      </c>
    </row>
    <row r="86" spans="3:11" x14ac:dyDescent="0.3">
      <c r="C86" t="s">
        <v>20</v>
      </c>
      <c r="D86" t="s">
        <v>21</v>
      </c>
      <c r="E86" t="s">
        <v>36</v>
      </c>
      <c r="F86" s="6">
        <v>1925</v>
      </c>
      <c r="G86" s="7">
        <v>192</v>
      </c>
      <c r="H86" s="52">
        <f>Sales_table[[#This Row],[Amount]]/Sales_table[[#This Row],[Units]]</f>
        <v>10.026041666666666</v>
      </c>
      <c r="I86" s="69">
        <f>VLOOKUP(E86,product[#All],2,FALSE)</f>
        <v>7.64</v>
      </c>
      <c r="J86" s="66">
        <f>Sales_table[[#This Row],[Units]]*Sales_table[[#This Row],[Cost per unit]]</f>
        <v>1466.8799999999999</v>
      </c>
      <c r="K86" s="52">
        <f>Sales_table[[#This Row],[Amount]]-Sales_table[[#This Row],[Manufacturing Cost]]</f>
        <v>458.12000000000012</v>
      </c>
    </row>
    <row r="87" spans="3:11" x14ac:dyDescent="0.3">
      <c r="C87" t="s">
        <v>37</v>
      </c>
      <c r="D87" t="s">
        <v>47</v>
      </c>
      <c r="E87" t="s">
        <v>16</v>
      </c>
      <c r="F87" s="6">
        <v>1932</v>
      </c>
      <c r="G87" s="7">
        <v>369</v>
      </c>
      <c r="H87" s="52">
        <f>Sales_table[[#This Row],[Amount]]/Sales_table[[#This Row],[Units]]</f>
        <v>5.2357723577235769</v>
      </c>
      <c r="I87" s="69">
        <f>VLOOKUP(E87,product[#All],2,FALSE)</f>
        <v>11.7</v>
      </c>
      <c r="J87" s="66">
        <f>Sales_table[[#This Row],[Units]]*Sales_table[[#This Row],[Cost per unit]]</f>
        <v>4317.3</v>
      </c>
      <c r="K87" s="52">
        <f>Sales_table[[#This Row],[Amount]]-Sales_table[[#This Row],[Manufacturing Cost]]</f>
        <v>-2385.3000000000002</v>
      </c>
    </row>
    <row r="88" spans="3:11" x14ac:dyDescent="0.3">
      <c r="C88" t="s">
        <v>52</v>
      </c>
      <c r="D88" t="s">
        <v>13</v>
      </c>
      <c r="E88" t="s">
        <v>39</v>
      </c>
      <c r="F88" s="6">
        <v>1974</v>
      </c>
      <c r="G88" s="7">
        <v>195</v>
      </c>
      <c r="H88" s="52">
        <f>Sales_table[[#This Row],[Amount]]/Sales_table[[#This Row],[Units]]</f>
        <v>10.123076923076923</v>
      </c>
      <c r="I88" s="69">
        <f>VLOOKUP(E88,product[#All],2,FALSE)</f>
        <v>10.62</v>
      </c>
      <c r="J88" s="66">
        <f>Sales_table[[#This Row],[Units]]*Sales_table[[#This Row],[Cost per unit]]</f>
        <v>2070.8999999999996</v>
      </c>
      <c r="K88" s="52">
        <f>Sales_table[[#This Row],[Amount]]-Sales_table[[#This Row],[Manufacturing Cost]]</f>
        <v>-96.899999999999636</v>
      </c>
    </row>
    <row r="89" spans="3:11" x14ac:dyDescent="0.3">
      <c r="C89" t="s">
        <v>7</v>
      </c>
      <c r="D89" t="s">
        <v>32</v>
      </c>
      <c r="E89" t="s">
        <v>33</v>
      </c>
      <c r="F89" s="6">
        <v>1988</v>
      </c>
      <c r="G89" s="7">
        <v>39</v>
      </c>
      <c r="H89" s="52">
        <f>Sales_table[[#This Row],[Amount]]/Sales_table[[#This Row],[Units]]</f>
        <v>50.974358974358971</v>
      </c>
      <c r="I89" s="69">
        <f>VLOOKUP(E89,product[#All],2,FALSE)</f>
        <v>5.79</v>
      </c>
      <c r="J89" s="66">
        <f>Sales_table[[#This Row],[Units]]*Sales_table[[#This Row],[Cost per unit]]</f>
        <v>225.81</v>
      </c>
      <c r="K89" s="52">
        <f>Sales_table[[#This Row],[Amount]]-Sales_table[[#This Row],[Manufacturing Cost]]</f>
        <v>1762.19</v>
      </c>
    </row>
    <row r="90" spans="3:11" x14ac:dyDescent="0.3">
      <c r="C90" t="s">
        <v>12</v>
      </c>
      <c r="D90" t="s">
        <v>47</v>
      </c>
      <c r="E90" t="s">
        <v>29</v>
      </c>
      <c r="F90" s="6">
        <v>2009</v>
      </c>
      <c r="G90" s="7">
        <v>219</v>
      </c>
      <c r="H90" s="52">
        <f>Sales_table[[#This Row],[Amount]]/Sales_table[[#This Row],[Units]]</f>
        <v>9.173515981735159</v>
      </c>
      <c r="I90" s="69">
        <f>VLOOKUP(E90,product[#All],2,FALSE)</f>
        <v>8.7899999999999991</v>
      </c>
      <c r="J90" s="66">
        <f>Sales_table[[#This Row],[Units]]*Sales_table[[#This Row],[Cost per unit]]</f>
        <v>1925.0099999999998</v>
      </c>
      <c r="K90" s="52">
        <f>Sales_table[[#This Row],[Amount]]-Sales_table[[#This Row],[Manufacturing Cost]]</f>
        <v>83.990000000000236</v>
      </c>
    </row>
    <row r="91" spans="3:11" x14ac:dyDescent="0.3">
      <c r="C91" t="s">
        <v>43</v>
      </c>
      <c r="D91" t="s">
        <v>26</v>
      </c>
      <c r="E91" t="s">
        <v>29</v>
      </c>
      <c r="F91" s="6">
        <v>2016</v>
      </c>
      <c r="G91" s="7">
        <v>117</v>
      </c>
      <c r="H91" s="52">
        <f>Sales_table[[#This Row],[Amount]]/Sales_table[[#This Row],[Units]]</f>
        <v>17.23076923076923</v>
      </c>
      <c r="I91" s="69">
        <f>VLOOKUP(E91,product[#All],2,FALSE)</f>
        <v>8.7899999999999991</v>
      </c>
      <c r="J91" s="66">
        <f>Sales_table[[#This Row],[Units]]*Sales_table[[#This Row],[Cost per unit]]</f>
        <v>1028.4299999999998</v>
      </c>
      <c r="K91" s="52">
        <f>Sales_table[[#This Row],[Amount]]-Sales_table[[#This Row],[Manufacturing Cost]]</f>
        <v>987.57000000000016</v>
      </c>
    </row>
    <row r="92" spans="3:11" x14ac:dyDescent="0.3">
      <c r="C92" t="s">
        <v>12</v>
      </c>
      <c r="D92" t="s">
        <v>13</v>
      </c>
      <c r="E92" t="s">
        <v>49</v>
      </c>
      <c r="F92" s="6">
        <v>2023</v>
      </c>
      <c r="G92" s="7">
        <v>168</v>
      </c>
      <c r="H92" s="52">
        <f>Sales_table[[#This Row],[Amount]]/Sales_table[[#This Row],[Units]]</f>
        <v>12.041666666666666</v>
      </c>
      <c r="I92" s="69">
        <f>VLOOKUP(E92,product[#All],2,FALSE)</f>
        <v>7.16</v>
      </c>
      <c r="J92" s="66">
        <f>Sales_table[[#This Row],[Units]]*Sales_table[[#This Row],[Cost per unit]]</f>
        <v>1202.8800000000001</v>
      </c>
      <c r="K92" s="52">
        <f>Sales_table[[#This Row],[Amount]]-Sales_table[[#This Row],[Manufacturing Cost]]</f>
        <v>820.11999999999989</v>
      </c>
    </row>
    <row r="93" spans="3:11" x14ac:dyDescent="0.3">
      <c r="C93" t="s">
        <v>44</v>
      </c>
      <c r="D93" t="s">
        <v>13</v>
      </c>
      <c r="E93" t="s">
        <v>45</v>
      </c>
      <c r="F93" s="6">
        <v>2023</v>
      </c>
      <c r="G93" s="7">
        <v>78</v>
      </c>
      <c r="H93" s="52">
        <f>Sales_table[[#This Row],[Amount]]/Sales_table[[#This Row],[Units]]</f>
        <v>25.935897435897434</v>
      </c>
      <c r="I93" s="69">
        <f>VLOOKUP(E93,product[#All],2,FALSE)</f>
        <v>6.49</v>
      </c>
      <c r="J93" s="66">
        <f>Sales_table[[#This Row],[Units]]*Sales_table[[#This Row],[Cost per unit]]</f>
        <v>506.22</v>
      </c>
      <c r="K93" s="52">
        <f>Sales_table[[#This Row],[Amount]]-Sales_table[[#This Row],[Manufacturing Cost]]</f>
        <v>1516.78</v>
      </c>
    </row>
    <row r="94" spans="3:11" x14ac:dyDescent="0.3">
      <c r="C94" t="s">
        <v>25</v>
      </c>
      <c r="D94" t="s">
        <v>26</v>
      </c>
      <c r="E94" t="s">
        <v>27</v>
      </c>
      <c r="F94" s="6">
        <v>2100</v>
      </c>
      <c r="G94" s="7">
        <v>414</v>
      </c>
      <c r="H94" s="52">
        <f>Sales_table[[#This Row],[Amount]]/Sales_table[[#This Row],[Units]]</f>
        <v>5.0724637681159424</v>
      </c>
      <c r="I94" s="69">
        <f>VLOOKUP(E94,product[#All],2,FALSE)</f>
        <v>13.15</v>
      </c>
      <c r="J94" s="66">
        <f>Sales_table[[#This Row],[Units]]*Sales_table[[#This Row],[Cost per unit]]</f>
        <v>5444.1</v>
      </c>
      <c r="K94" s="52">
        <f>Sales_table[[#This Row],[Amount]]-Sales_table[[#This Row],[Manufacturing Cost]]</f>
        <v>-3344.1000000000004</v>
      </c>
    </row>
    <row r="95" spans="3:11" x14ac:dyDescent="0.3">
      <c r="C95" t="s">
        <v>44</v>
      </c>
      <c r="D95" t="s">
        <v>13</v>
      </c>
      <c r="E95" t="s">
        <v>49</v>
      </c>
      <c r="F95" s="6">
        <v>2114</v>
      </c>
      <c r="G95" s="7">
        <v>66</v>
      </c>
      <c r="H95" s="52">
        <f>Sales_table[[#This Row],[Amount]]/Sales_table[[#This Row],[Units]]</f>
        <v>32.030303030303031</v>
      </c>
      <c r="I95" s="69">
        <f>VLOOKUP(E95,product[#All],2,FALSE)</f>
        <v>7.16</v>
      </c>
      <c r="J95" s="66">
        <f>Sales_table[[#This Row],[Units]]*Sales_table[[#This Row],[Cost per unit]]</f>
        <v>472.56</v>
      </c>
      <c r="K95" s="52">
        <f>Sales_table[[#This Row],[Amount]]-Sales_table[[#This Row],[Manufacturing Cost]]</f>
        <v>1641.44</v>
      </c>
    </row>
    <row r="96" spans="3:11" x14ac:dyDescent="0.3">
      <c r="C96" t="s">
        <v>20</v>
      </c>
      <c r="D96" t="s">
        <v>13</v>
      </c>
      <c r="E96" t="s">
        <v>24</v>
      </c>
      <c r="F96" s="6">
        <v>2114</v>
      </c>
      <c r="G96" s="7">
        <v>186</v>
      </c>
      <c r="H96" s="52">
        <f>Sales_table[[#This Row],[Amount]]/Sales_table[[#This Row],[Units]]</f>
        <v>11.365591397849462</v>
      </c>
      <c r="I96" s="69">
        <f>VLOOKUP(E96,product[#All],2,FALSE)</f>
        <v>11.73</v>
      </c>
      <c r="J96" s="66">
        <f>Sales_table[[#This Row],[Units]]*Sales_table[[#This Row],[Cost per unit]]</f>
        <v>2181.7800000000002</v>
      </c>
      <c r="K96" s="52">
        <f>Sales_table[[#This Row],[Amount]]-Sales_table[[#This Row],[Manufacturing Cost]]</f>
        <v>-67.7800000000002</v>
      </c>
    </row>
    <row r="97" spans="3:11" x14ac:dyDescent="0.3">
      <c r="C97" t="s">
        <v>37</v>
      </c>
      <c r="D97" t="s">
        <v>13</v>
      </c>
      <c r="E97" t="s">
        <v>29</v>
      </c>
      <c r="F97" s="6">
        <v>2135</v>
      </c>
      <c r="G97" s="7">
        <v>27</v>
      </c>
      <c r="H97" s="52">
        <f>Sales_table[[#This Row],[Amount]]/Sales_table[[#This Row],[Units]]</f>
        <v>79.074074074074076</v>
      </c>
      <c r="I97" s="69">
        <f>VLOOKUP(E97,product[#All],2,FALSE)</f>
        <v>8.7899999999999991</v>
      </c>
      <c r="J97" s="66">
        <f>Sales_table[[#This Row],[Units]]*Sales_table[[#This Row],[Cost per unit]]</f>
        <v>237.32999999999998</v>
      </c>
      <c r="K97" s="52">
        <f>Sales_table[[#This Row],[Amount]]-Sales_table[[#This Row],[Manufacturing Cost]]</f>
        <v>1897.67</v>
      </c>
    </row>
    <row r="98" spans="3:11" x14ac:dyDescent="0.3">
      <c r="C98" t="s">
        <v>17</v>
      </c>
      <c r="D98" t="s">
        <v>21</v>
      </c>
      <c r="E98" t="s">
        <v>27</v>
      </c>
      <c r="F98" s="6">
        <v>2142</v>
      </c>
      <c r="G98" s="7">
        <v>114</v>
      </c>
      <c r="H98" s="52">
        <f>Sales_table[[#This Row],[Amount]]/Sales_table[[#This Row],[Units]]</f>
        <v>18.789473684210527</v>
      </c>
      <c r="I98" s="69">
        <f>VLOOKUP(E98,product[#All],2,FALSE)</f>
        <v>13.15</v>
      </c>
      <c r="J98" s="66">
        <f>Sales_table[[#This Row],[Units]]*Sales_table[[#This Row],[Cost per unit]]</f>
        <v>1499.1000000000001</v>
      </c>
      <c r="K98" s="52">
        <f>Sales_table[[#This Row],[Amount]]-Sales_table[[#This Row],[Manufacturing Cost]]</f>
        <v>642.89999999999986</v>
      </c>
    </row>
    <row r="99" spans="3:11" x14ac:dyDescent="0.3">
      <c r="C99" t="s">
        <v>37</v>
      </c>
      <c r="D99" t="s">
        <v>21</v>
      </c>
      <c r="E99" t="s">
        <v>33</v>
      </c>
      <c r="F99" s="6">
        <v>2149</v>
      </c>
      <c r="G99" s="7">
        <v>117</v>
      </c>
      <c r="H99" s="52">
        <f>Sales_table[[#This Row],[Amount]]/Sales_table[[#This Row],[Units]]</f>
        <v>18.367521367521366</v>
      </c>
      <c r="I99" s="69">
        <f>VLOOKUP(E99,product[#All],2,FALSE)</f>
        <v>5.79</v>
      </c>
      <c r="J99" s="66">
        <f>Sales_table[[#This Row],[Units]]*Sales_table[[#This Row],[Cost per unit]]</f>
        <v>677.43</v>
      </c>
      <c r="K99" s="52">
        <f>Sales_table[[#This Row],[Amount]]-Sales_table[[#This Row],[Manufacturing Cost]]</f>
        <v>1471.5700000000002</v>
      </c>
    </row>
    <row r="100" spans="3:11" x14ac:dyDescent="0.3">
      <c r="C100" t="s">
        <v>52</v>
      </c>
      <c r="D100" t="s">
        <v>32</v>
      </c>
      <c r="E100" t="s">
        <v>35</v>
      </c>
      <c r="F100" s="6">
        <v>2205</v>
      </c>
      <c r="G100" s="7">
        <v>141</v>
      </c>
      <c r="H100" s="52">
        <f>Sales_table[[#This Row],[Amount]]/Sales_table[[#This Row],[Units]]</f>
        <v>15.638297872340425</v>
      </c>
      <c r="I100" s="69">
        <f>VLOOKUP(E100,product[#All],2,FALSE)</f>
        <v>9.77</v>
      </c>
      <c r="J100" s="66">
        <f>Sales_table[[#This Row],[Units]]*Sales_table[[#This Row],[Cost per unit]]</f>
        <v>1377.57</v>
      </c>
      <c r="K100" s="52">
        <f>Sales_table[[#This Row],[Amount]]-Sales_table[[#This Row],[Manufacturing Cost]]</f>
        <v>827.43000000000006</v>
      </c>
    </row>
    <row r="101" spans="3:11" x14ac:dyDescent="0.3">
      <c r="C101" t="s">
        <v>37</v>
      </c>
      <c r="D101" t="s">
        <v>47</v>
      </c>
      <c r="E101" t="s">
        <v>39</v>
      </c>
      <c r="F101" s="6">
        <v>2205</v>
      </c>
      <c r="G101" s="7">
        <v>138</v>
      </c>
      <c r="H101" s="52">
        <f>Sales_table[[#This Row],[Amount]]/Sales_table[[#This Row],[Units]]</f>
        <v>15.978260869565217</v>
      </c>
      <c r="I101" s="69">
        <f>VLOOKUP(E101,product[#All],2,FALSE)</f>
        <v>10.62</v>
      </c>
      <c r="J101" s="66">
        <f>Sales_table[[#This Row],[Units]]*Sales_table[[#This Row],[Cost per unit]]</f>
        <v>1465.56</v>
      </c>
      <c r="K101" s="52">
        <f>Sales_table[[#This Row],[Amount]]-Sales_table[[#This Row],[Manufacturing Cost]]</f>
        <v>739.44</v>
      </c>
    </row>
    <row r="102" spans="3:11" x14ac:dyDescent="0.3">
      <c r="C102" t="s">
        <v>44</v>
      </c>
      <c r="D102" t="s">
        <v>47</v>
      </c>
      <c r="E102" t="s">
        <v>45</v>
      </c>
      <c r="F102" s="6">
        <v>2212</v>
      </c>
      <c r="G102" s="7">
        <v>117</v>
      </c>
      <c r="H102" s="52">
        <f>Sales_table[[#This Row],[Amount]]/Sales_table[[#This Row],[Units]]</f>
        <v>18.905982905982906</v>
      </c>
      <c r="I102" s="69">
        <f>VLOOKUP(E102,product[#All],2,FALSE)</f>
        <v>6.49</v>
      </c>
      <c r="J102" s="66">
        <f>Sales_table[[#This Row],[Units]]*Sales_table[[#This Row],[Cost per unit]]</f>
        <v>759.33</v>
      </c>
      <c r="K102" s="52">
        <f>Sales_table[[#This Row],[Amount]]-Sales_table[[#This Row],[Manufacturing Cost]]</f>
        <v>1452.67</v>
      </c>
    </row>
    <row r="103" spans="3:11" x14ac:dyDescent="0.3">
      <c r="C103" t="s">
        <v>25</v>
      </c>
      <c r="D103" t="s">
        <v>47</v>
      </c>
      <c r="E103" t="s">
        <v>29</v>
      </c>
      <c r="F103" s="6">
        <v>2219</v>
      </c>
      <c r="G103" s="7">
        <v>75</v>
      </c>
      <c r="H103" s="52">
        <f>Sales_table[[#This Row],[Amount]]/Sales_table[[#This Row],[Units]]</f>
        <v>29.586666666666666</v>
      </c>
      <c r="I103" s="69">
        <f>VLOOKUP(E103,product[#All],2,FALSE)</f>
        <v>8.7899999999999991</v>
      </c>
      <c r="J103" s="66">
        <f>Sales_table[[#This Row],[Units]]*Sales_table[[#This Row],[Cost per unit]]</f>
        <v>659.24999999999989</v>
      </c>
      <c r="K103" s="52">
        <f>Sales_table[[#This Row],[Amount]]-Sales_table[[#This Row],[Manufacturing Cost]]</f>
        <v>1559.75</v>
      </c>
    </row>
    <row r="104" spans="3:11" x14ac:dyDescent="0.3">
      <c r="C104" t="s">
        <v>37</v>
      </c>
      <c r="D104" t="s">
        <v>47</v>
      </c>
      <c r="E104" t="s">
        <v>30</v>
      </c>
      <c r="F104" s="6">
        <v>2226</v>
      </c>
      <c r="G104" s="7">
        <v>48</v>
      </c>
      <c r="H104" s="52">
        <f>Sales_table[[#This Row],[Amount]]/Sales_table[[#This Row],[Units]]</f>
        <v>46.375</v>
      </c>
      <c r="I104" s="69">
        <f>VLOOKUP(E104,product[#All],2,FALSE)</f>
        <v>12.37</v>
      </c>
      <c r="J104" s="66">
        <f>Sales_table[[#This Row],[Units]]*Sales_table[[#This Row],[Cost per unit]]</f>
        <v>593.76</v>
      </c>
      <c r="K104" s="52">
        <f>Sales_table[[#This Row],[Amount]]-Sales_table[[#This Row],[Manufacturing Cost]]</f>
        <v>1632.24</v>
      </c>
    </row>
    <row r="105" spans="3:11" x14ac:dyDescent="0.3">
      <c r="C105" t="s">
        <v>12</v>
      </c>
      <c r="D105" t="s">
        <v>32</v>
      </c>
      <c r="E105" t="s">
        <v>50</v>
      </c>
      <c r="F105" s="6">
        <v>2268</v>
      </c>
      <c r="G105" s="7">
        <v>63</v>
      </c>
      <c r="H105" s="52">
        <f>Sales_table[[#This Row],[Amount]]/Sales_table[[#This Row],[Units]]</f>
        <v>36</v>
      </c>
      <c r="I105" s="69">
        <f>VLOOKUP(E105,product[#All],2,FALSE)</f>
        <v>16.73</v>
      </c>
      <c r="J105" s="66">
        <f>Sales_table[[#This Row],[Units]]*Sales_table[[#This Row],[Cost per unit]]</f>
        <v>1053.99</v>
      </c>
      <c r="K105" s="52">
        <f>Sales_table[[#This Row],[Amount]]-Sales_table[[#This Row],[Manufacturing Cost]]</f>
        <v>1214.01</v>
      </c>
    </row>
    <row r="106" spans="3:11" x14ac:dyDescent="0.3">
      <c r="C106" t="s">
        <v>7</v>
      </c>
      <c r="D106" t="s">
        <v>13</v>
      </c>
      <c r="E106" t="s">
        <v>9</v>
      </c>
      <c r="F106" s="6">
        <v>2275</v>
      </c>
      <c r="G106" s="7">
        <v>447</v>
      </c>
      <c r="H106" s="52">
        <f>Sales_table[[#This Row],[Amount]]/Sales_table[[#This Row],[Units]]</f>
        <v>5.089485458612975</v>
      </c>
      <c r="I106" s="69">
        <f>VLOOKUP(E106,product[#All],2,FALSE)</f>
        <v>14.49</v>
      </c>
      <c r="J106" s="66">
        <f>Sales_table[[#This Row],[Units]]*Sales_table[[#This Row],[Cost per unit]]</f>
        <v>6477.03</v>
      </c>
      <c r="K106" s="52">
        <f>Sales_table[[#This Row],[Amount]]-Sales_table[[#This Row],[Manufacturing Cost]]</f>
        <v>-4202.03</v>
      </c>
    </row>
    <row r="107" spans="3:11" x14ac:dyDescent="0.3">
      <c r="C107" t="s">
        <v>7</v>
      </c>
      <c r="D107" t="s">
        <v>47</v>
      </c>
      <c r="E107" t="s">
        <v>50</v>
      </c>
      <c r="F107" s="6">
        <v>2289</v>
      </c>
      <c r="G107" s="7">
        <v>135</v>
      </c>
      <c r="H107" s="52">
        <f>Sales_table[[#This Row],[Amount]]/Sales_table[[#This Row],[Units]]</f>
        <v>16.955555555555556</v>
      </c>
      <c r="I107" s="69">
        <f>VLOOKUP(E107,product[#All],2,FALSE)</f>
        <v>16.73</v>
      </c>
      <c r="J107" s="66">
        <f>Sales_table[[#This Row],[Units]]*Sales_table[[#This Row],[Cost per unit]]</f>
        <v>2258.5500000000002</v>
      </c>
      <c r="K107" s="52">
        <f>Sales_table[[#This Row],[Amount]]-Sales_table[[#This Row],[Manufacturing Cost]]</f>
        <v>30.449999999999818</v>
      </c>
    </row>
    <row r="108" spans="3:11" x14ac:dyDescent="0.3">
      <c r="C108" t="s">
        <v>52</v>
      </c>
      <c r="D108" t="s">
        <v>21</v>
      </c>
      <c r="E108" t="s">
        <v>45</v>
      </c>
      <c r="F108" s="6">
        <v>2317</v>
      </c>
      <c r="G108" s="7">
        <v>261</v>
      </c>
      <c r="H108" s="52">
        <f>Sales_table[[#This Row],[Amount]]/Sales_table[[#This Row],[Units]]</f>
        <v>8.8773946360153264</v>
      </c>
      <c r="I108" s="69">
        <f>VLOOKUP(E108,product[#All],2,FALSE)</f>
        <v>6.49</v>
      </c>
      <c r="J108" s="66">
        <f>Sales_table[[#This Row],[Units]]*Sales_table[[#This Row],[Cost per unit]]</f>
        <v>1693.89</v>
      </c>
      <c r="K108" s="52">
        <f>Sales_table[[#This Row],[Amount]]-Sales_table[[#This Row],[Manufacturing Cost]]</f>
        <v>623.1099999999999</v>
      </c>
    </row>
    <row r="109" spans="3:11" x14ac:dyDescent="0.3">
      <c r="C109" t="s">
        <v>25</v>
      </c>
      <c r="D109" t="s">
        <v>32</v>
      </c>
      <c r="E109" t="s">
        <v>11</v>
      </c>
      <c r="F109" s="6">
        <v>2317</v>
      </c>
      <c r="G109" s="7">
        <v>123</v>
      </c>
      <c r="H109" s="52">
        <f>Sales_table[[#This Row],[Amount]]/Sales_table[[#This Row],[Units]]</f>
        <v>18.837398373983739</v>
      </c>
      <c r="I109" s="69">
        <f>VLOOKUP(E109,product[#All],2,FALSE)</f>
        <v>9.33</v>
      </c>
      <c r="J109" s="66">
        <f>Sales_table[[#This Row],[Units]]*Sales_table[[#This Row],[Cost per unit]]</f>
        <v>1147.5899999999999</v>
      </c>
      <c r="K109" s="52">
        <f>Sales_table[[#This Row],[Amount]]-Sales_table[[#This Row],[Manufacturing Cost]]</f>
        <v>1169.4100000000001</v>
      </c>
    </row>
    <row r="110" spans="3:11" x14ac:dyDescent="0.3">
      <c r="C110" t="s">
        <v>20</v>
      </c>
      <c r="D110" t="s">
        <v>8</v>
      </c>
      <c r="E110" t="s">
        <v>48</v>
      </c>
      <c r="F110" s="6">
        <v>2324</v>
      </c>
      <c r="G110" s="7">
        <v>177</v>
      </c>
      <c r="H110" s="52">
        <f>Sales_table[[#This Row],[Amount]]/Sales_table[[#This Row],[Units]]</f>
        <v>13.129943502824858</v>
      </c>
      <c r="I110" s="69">
        <f>VLOOKUP(E110,product[#All],2,FALSE)</f>
        <v>5.6</v>
      </c>
      <c r="J110" s="66">
        <f>Sales_table[[#This Row],[Units]]*Sales_table[[#This Row],[Cost per unit]]</f>
        <v>991.19999999999993</v>
      </c>
      <c r="K110" s="52">
        <f>Sales_table[[#This Row],[Amount]]-Sales_table[[#This Row],[Manufacturing Cost]]</f>
        <v>1332.8000000000002</v>
      </c>
    </row>
    <row r="111" spans="3:11" x14ac:dyDescent="0.3">
      <c r="C111" t="s">
        <v>17</v>
      </c>
      <c r="D111" t="s">
        <v>32</v>
      </c>
      <c r="E111" t="s">
        <v>31</v>
      </c>
      <c r="F111" s="6">
        <v>2408</v>
      </c>
      <c r="G111" s="7">
        <v>9</v>
      </c>
      <c r="H111" s="52">
        <f>Sales_table[[#This Row],[Amount]]/Sales_table[[#This Row],[Units]]</f>
        <v>267.55555555555554</v>
      </c>
      <c r="I111" s="69">
        <f>VLOOKUP(E111,product[#All],2,FALSE)</f>
        <v>3.11</v>
      </c>
      <c r="J111" s="66">
        <f>Sales_table[[#This Row],[Units]]*Sales_table[[#This Row],[Cost per unit]]</f>
        <v>27.99</v>
      </c>
      <c r="K111" s="52">
        <f>Sales_table[[#This Row],[Amount]]-Sales_table[[#This Row],[Manufacturing Cost]]</f>
        <v>2380.0100000000002</v>
      </c>
    </row>
    <row r="112" spans="3:11" x14ac:dyDescent="0.3">
      <c r="C112" t="s">
        <v>44</v>
      </c>
      <c r="D112" t="s">
        <v>13</v>
      </c>
      <c r="E112" t="s">
        <v>16</v>
      </c>
      <c r="F112" s="6">
        <v>2415</v>
      </c>
      <c r="G112" s="7">
        <v>255</v>
      </c>
      <c r="H112" s="52">
        <f>Sales_table[[#This Row],[Amount]]/Sales_table[[#This Row],[Units]]</f>
        <v>9.4705882352941178</v>
      </c>
      <c r="I112" s="69">
        <f>VLOOKUP(E112,product[#All],2,FALSE)</f>
        <v>11.7</v>
      </c>
      <c r="J112" s="66">
        <f>Sales_table[[#This Row],[Units]]*Sales_table[[#This Row],[Cost per unit]]</f>
        <v>2983.5</v>
      </c>
      <c r="K112" s="52">
        <f>Sales_table[[#This Row],[Amount]]-Sales_table[[#This Row],[Manufacturing Cost]]</f>
        <v>-568.5</v>
      </c>
    </row>
    <row r="113" spans="3:11" x14ac:dyDescent="0.3">
      <c r="C113" t="s">
        <v>40</v>
      </c>
      <c r="D113" t="s">
        <v>13</v>
      </c>
      <c r="E113" t="s">
        <v>22</v>
      </c>
      <c r="F113" s="6">
        <v>2415</v>
      </c>
      <c r="G113" s="7">
        <v>15</v>
      </c>
      <c r="H113" s="52">
        <f>Sales_table[[#This Row],[Amount]]/Sales_table[[#This Row],[Units]]</f>
        <v>161</v>
      </c>
      <c r="I113" s="69">
        <f>VLOOKUP(E113,product[#All],2,FALSE)</f>
        <v>6.47</v>
      </c>
      <c r="J113" s="66">
        <f>Sales_table[[#This Row],[Units]]*Sales_table[[#This Row],[Cost per unit]]</f>
        <v>97.05</v>
      </c>
      <c r="K113" s="52">
        <f>Sales_table[[#This Row],[Amount]]-Sales_table[[#This Row],[Manufacturing Cost]]</f>
        <v>2317.9499999999998</v>
      </c>
    </row>
    <row r="114" spans="3:11" x14ac:dyDescent="0.3">
      <c r="C114" t="s">
        <v>17</v>
      </c>
      <c r="D114" t="s">
        <v>13</v>
      </c>
      <c r="E114" t="s">
        <v>50</v>
      </c>
      <c r="F114" s="6">
        <v>2429</v>
      </c>
      <c r="G114" s="7">
        <v>144</v>
      </c>
      <c r="H114" s="52">
        <f>Sales_table[[#This Row],[Amount]]/Sales_table[[#This Row],[Units]]</f>
        <v>16.868055555555557</v>
      </c>
      <c r="I114" s="69">
        <f>VLOOKUP(E114,product[#All],2,FALSE)</f>
        <v>16.73</v>
      </c>
      <c r="J114" s="66">
        <f>Sales_table[[#This Row],[Units]]*Sales_table[[#This Row],[Cost per unit]]</f>
        <v>2409.12</v>
      </c>
      <c r="K114" s="52">
        <f>Sales_table[[#This Row],[Amount]]-Sales_table[[#This Row],[Manufacturing Cost]]</f>
        <v>19.880000000000109</v>
      </c>
    </row>
    <row r="115" spans="3:11" x14ac:dyDescent="0.3">
      <c r="C115" t="s">
        <v>17</v>
      </c>
      <c r="D115" t="s">
        <v>32</v>
      </c>
      <c r="E115" t="s">
        <v>48</v>
      </c>
      <c r="F115" s="6">
        <v>2436</v>
      </c>
      <c r="G115" s="7">
        <v>99</v>
      </c>
      <c r="H115" s="52">
        <f>Sales_table[[#This Row],[Amount]]/Sales_table[[#This Row],[Units]]</f>
        <v>24.606060606060606</v>
      </c>
      <c r="I115" s="69">
        <f>VLOOKUP(E115,product[#All],2,FALSE)</f>
        <v>5.6</v>
      </c>
      <c r="J115" s="66">
        <f>Sales_table[[#This Row],[Units]]*Sales_table[[#This Row],[Cost per unit]]</f>
        <v>554.4</v>
      </c>
      <c r="K115" s="52">
        <f>Sales_table[[#This Row],[Amount]]-Sales_table[[#This Row],[Manufacturing Cost]]</f>
        <v>1881.6</v>
      </c>
    </row>
    <row r="116" spans="3:11" x14ac:dyDescent="0.3">
      <c r="C116" t="s">
        <v>44</v>
      </c>
      <c r="D116" t="s">
        <v>13</v>
      </c>
      <c r="E116" t="s">
        <v>27</v>
      </c>
      <c r="F116" s="6">
        <v>2464</v>
      </c>
      <c r="G116" s="7">
        <v>234</v>
      </c>
      <c r="H116" s="52">
        <f>Sales_table[[#This Row],[Amount]]/Sales_table[[#This Row],[Units]]</f>
        <v>10.52991452991453</v>
      </c>
      <c r="I116" s="69">
        <f>VLOOKUP(E116,product[#All],2,FALSE)</f>
        <v>13.15</v>
      </c>
      <c r="J116" s="66">
        <f>Sales_table[[#This Row],[Units]]*Sales_table[[#This Row],[Cost per unit]]</f>
        <v>3077.1</v>
      </c>
      <c r="K116" s="52">
        <f>Sales_table[[#This Row],[Amount]]-Sales_table[[#This Row],[Manufacturing Cost]]</f>
        <v>-613.09999999999991</v>
      </c>
    </row>
    <row r="117" spans="3:11" x14ac:dyDescent="0.3">
      <c r="C117" t="s">
        <v>52</v>
      </c>
      <c r="D117" t="s">
        <v>21</v>
      </c>
      <c r="E117" t="s">
        <v>49</v>
      </c>
      <c r="F117" s="6">
        <v>2471</v>
      </c>
      <c r="G117" s="7">
        <v>342</v>
      </c>
      <c r="H117" s="52">
        <f>Sales_table[[#This Row],[Amount]]/Sales_table[[#This Row],[Units]]</f>
        <v>7.2251461988304095</v>
      </c>
      <c r="I117" s="69">
        <f>VLOOKUP(E117,product[#All],2,FALSE)</f>
        <v>7.16</v>
      </c>
      <c r="J117" s="66">
        <f>Sales_table[[#This Row],[Units]]*Sales_table[[#This Row],[Cost per unit]]</f>
        <v>2448.7200000000003</v>
      </c>
      <c r="K117" s="52">
        <f>Sales_table[[#This Row],[Amount]]-Sales_table[[#This Row],[Manufacturing Cost]]</f>
        <v>22.279999999999745</v>
      </c>
    </row>
    <row r="118" spans="3:11" x14ac:dyDescent="0.3">
      <c r="C118" t="s">
        <v>37</v>
      </c>
      <c r="D118" t="s">
        <v>13</v>
      </c>
      <c r="E118" t="s">
        <v>50</v>
      </c>
      <c r="F118" s="6">
        <v>2478</v>
      </c>
      <c r="G118" s="7">
        <v>21</v>
      </c>
      <c r="H118" s="52">
        <f>Sales_table[[#This Row],[Amount]]/Sales_table[[#This Row],[Units]]</f>
        <v>118</v>
      </c>
      <c r="I118" s="69">
        <f>VLOOKUP(E118,product[#All],2,FALSE)</f>
        <v>16.73</v>
      </c>
      <c r="J118" s="66">
        <f>Sales_table[[#This Row],[Units]]*Sales_table[[#This Row],[Cost per unit]]</f>
        <v>351.33</v>
      </c>
      <c r="K118" s="52">
        <f>Sales_table[[#This Row],[Amount]]-Sales_table[[#This Row],[Manufacturing Cost]]</f>
        <v>2126.67</v>
      </c>
    </row>
    <row r="119" spans="3:11" x14ac:dyDescent="0.3">
      <c r="C119" t="s">
        <v>7</v>
      </c>
      <c r="D119" t="s">
        <v>32</v>
      </c>
      <c r="E119" t="s">
        <v>27</v>
      </c>
      <c r="F119" s="6">
        <v>2541</v>
      </c>
      <c r="G119" s="7">
        <v>90</v>
      </c>
      <c r="H119" s="52">
        <f>Sales_table[[#This Row],[Amount]]/Sales_table[[#This Row],[Units]]</f>
        <v>28.233333333333334</v>
      </c>
      <c r="I119" s="69">
        <f>VLOOKUP(E119,product[#All],2,FALSE)</f>
        <v>13.15</v>
      </c>
      <c r="J119" s="66">
        <f>Sales_table[[#This Row],[Units]]*Sales_table[[#This Row],[Cost per unit]]</f>
        <v>1183.5</v>
      </c>
      <c r="K119" s="52">
        <f>Sales_table[[#This Row],[Amount]]-Sales_table[[#This Row],[Manufacturing Cost]]</f>
        <v>1357.5</v>
      </c>
    </row>
    <row r="120" spans="3:11" x14ac:dyDescent="0.3">
      <c r="C120" t="s">
        <v>7</v>
      </c>
      <c r="D120" t="s">
        <v>32</v>
      </c>
      <c r="E120" t="s">
        <v>49</v>
      </c>
      <c r="F120" s="6">
        <v>2541</v>
      </c>
      <c r="G120" s="7">
        <v>45</v>
      </c>
      <c r="H120" s="52">
        <f>Sales_table[[#This Row],[Amount]]/Sales_table[[#This Row],[Units]]</f>
        <v>56.466666666666669</v>
      </c>
      <c r="I120" s="69">
        <f>VLOOKUP(E120,product[#All],2,FALSE)</f>
        <v>7.16</v>
      </c>
      <c r="J120" s="66">
        <f>Sales_table[[#This Row],[Units]]*Sales_table[[#This Row],[Cost per unit]]</f>
        <v>322.2</v>
      </c>
      <c r="K120" s="52">
        <f>Sales_table[[#This Row],[Amount]]-Sales_table[[#This Row],[Manufacturing Cost]]</f>
        <v>2218.8000000000002</v>
      </c>
    </row>
    <row r="121" spans="3:11" x14ac:dyDescent="0.3">
      <c r="C121" t="s">
        <v>52</v>
      </c>
      <c r="D121" t="s">
        <v>13</v>
      </c>
      <c r="E121" t="s">
        <v>24</v>
      </c>
      <c r="F121" s="6">
        <v>2562</v>
      </c>
      <c r="G121" s="7">
        <v>6</v>
      </c>
      <c r="H121" s="52">
        <f>Sales_table[[#This Row],[Amount]]/Sales_table[[#This Row],[Units]]</f>
        <v>427</v>
      </c>
      <c r="I121" s="69">
        <f>VLOOKUP(E121,product[#All],2,FALSE)</f>
        <v>11.73</v>
      </c>
      <c r="J121" s="66">
        <f>Sales_table[[#This Row],[Units]]*Sales_table[[#This Row],[Cost per unit]]</f>
        <v>70.38</v>
      </c>
      <c r="K121" s="52">
        <f>Sales_table[[#This Row],[Amount]]-Sales_table[[#This Row],[Manufacturing Cost]]</f>
        <v>2491.62</v>
      </c>
    </row>
    <row r="122" spans="3:11" x14ac:dyDescent="0.3">
      <c r="C122" t="s">
        <v>44</v>
      </c>
      <c r="D122" t="s">
        <v>47</v>
      </c>
      <c r="E122" t="s">
        <v>39</v>
      </c>
      <c r="F122" s="6">
        <v>2583</v>
      </c>
      <c r="G122" s="7">
        <v>18</v>
      </c>
      <c r="H122" s="52">
        <f>Sales_table[[#This Row],[Amount]]/Sales_table[[#This Row],[Units]]</f>
        <v>143.5</v>
      </c>
      <c r="I122" s="69">
        <f>VLOOKUP(E122,product[#All],2,FALSE)</f>
        <v>10.62</v>
      </c>
      <c r="J122" s="66">
        <f>Sales_table[[#This Row],[Units]]*Sales_table[[#This Row],[Cost per unit]]</f>
        <v>191.16</v>
      </c>
      <c r="K122" s="52">
        <f>Sales_table[[#This Row],[Amount]]-Sales_table[[#This Row],[Manufacturing Cost]]</f>
        <v>2391.84</v>
      </c>
    </row>
    <row r="123" spans="3:11" x14ac:dyDescent="0.3">
      <c r="C123" t="s">
        <v>17</v>
      </c>
      <c r="D123" t="s">
        <v>26</v>
      </c>
      <c r="E123" t="s">
        <v>22</v>
      </c>
      <c r="F123" s="6">
        <v>2639</v>
      </c>
      <c r="G123" s="7">
        <v>204</v>
      </c>
      <c r="H123" s="52">
        <f>Sales_table[[#This Row],[Amount]]/Sales_table[[#This Row],[Units]]</f>
        <v>12.936274509803921</v>
      </c>
      <c r="I123" s="69">
        <f>VLOOKUP(E123,product[#All],2,FALSE)</f>
        <v>6.47</v>
      </c>
      <c r="J123" s="66">
        <f>Sales_table[[#This Row],[Units]]*Sales_table[[#This Row],[Cost per unit]]</f>
        <v>1319.8799999999999</v>
      </c>
      <c r="K123" s="52">
        <f>Sales_table[[#This Row],[Amount]]-Sales_table[[#This Row],[Manufacturing Cost]]</f>
        <v>1319.1200000000001</v>
      </c>
    </row>
    <row r="124" spans="3:11" x14ac:dyDescent="0.3">
      <c r="C124" t="s">
        <v>17</v>
      </c>
      <c r="D124" t="s">
        <v>32</v>
      </c>
      <c r="E124" t="s">
        <v>29</v>
      </c>
      <c r="F124" s="6">
        <v>2646</v>
      </c>
      <c r="G124" s="7">
        <v>120</v>
      </c>
      <c r="H124" s="52">
        <f>Sales_table[[#This Row],[Amount]]/Sales_table[[#This Row],[Units]]</f>
        <v>22.05</v>
      </c>
      <c r="I124" s="69">
        <f>VLOOKUP(E124,product[#All],2,FALSE)</f>
        <v>8.7899999999999991</v>
      </c>
      <c r="J124" s="66">
        <f>Sales_table[[#This Row],[Units]]*Sales_table[[#This Row],[Cost per unit]]</f>
        <v>1054.8</v>
      </c>
      <c r="K124" s="52">
        <f>Sales_table[[#This Row],[Amount]]-Sales_table[[#This Row],[Manufacturing Cost]]</f>
        <v>1591.2</v>
      </c>
    </row>
    <row r="125" spans="3:11" x14ac:dyDescent="0.3">
      <c r="C125" t="s">
        <v>37</v>
      </c>
      <c r="D125" t="s">
        <v>21</v>
      </c>
      <c r="E125" t="s">
        <v>22</v>
      </c>
      <c r="F125" s="6">
        <v>2646</v>
      </c>
      <c r="G125" s="7">
        <v>177</v>
      </c>
      <c r="H125" s="52">
        <f>Sales_table[[#This Row],[Amount]]/Sales_table[[#This Row],[Units]]</f>
        <v>14.949152542372881</v>
      </c>
      <c r="I125" s="69">
        <f>VLOOKUP(E125,product[#All],2,FALSE)</f>
        <v>6.47</v>
      </c>
      <c r="J125" s="66">
        <f>Sales_table[[#This Row],[Units]]*Sales_table[[#This Row],[Cost per unit]]</f>
        <v>1145.19</v>
      </c>
      <c r="K125" s="52">
        <f>Sales_table[[#This Row],[Amount]]-Sales_table[[#This Row],[Manufacturing Cost]]</f>
        <v>1500.81</v>
      </c>
    </row>
    <row r="126" spans="3:11" x14ac:dyDescent="0.3">
      <c r="C126" t="s">
        <v>25</v>
      </c>
      <c r="D126" t="s">
        <v>32</v>
      </c>
      <c r="E126" t="s">
        <v>33</v>
      </c>
      <c r="F126" s="6">
        <v>2681</v>
      </c>
      <c r="G126" s="7">
        <v>54</v>
      </c>
      <c r="H126" s="52">
        <f>Sales_table[[#This Row],[Amount]]/Sales_table[[#This Row],[Units]]</f>
        <v>49.648148148148145</v>
      </c>
      <c r="I126" s="69">
        <f>VLOOKUP(E126,product[#All],2,FALSE)</f>
        <v>5.79</v>
      </c>
      <c r="J126" s="66">
        <f>Sales_table[[#This Row],[Units]]*Sales_table[[#This Row],[Cost per unit]]</f>
        <v>312.66000000000003</v>
      </c>
      <c r="K126" s="52">
        <f>Sales_table[[#This Row],[Amount]]-Sales_table[[#This Row],[Manufacturing Cost]]</f>
        <v>2368.34</v>
      </c>
    </row>
    <row r="127" spans="3:11" x14ac:dyDescent="0.3">
      <c r="C127" t="s">
        <v>12</v>
      </c>
      <c r="D127" t="s">
        <v>13</v>
      </c>
      <c r="E127" t="s">
        <v>39</v>
      </c>
      <c r="F127" s="6">
        <v>2702</v>
      </c>
      <c r="G127" s="7">
        <v>363</v>
      </c>
      <c r="H127" s="52">
        <f>Sales_table[[#This Row],[Amount]]/Sales_table[[#This Row],[Units]]</f>
        <v>7.443526170798898</v>
      </c>
      <c r="I127" s="69">
        <f>VLOOKUP(E127,product[#All],2,FALSE)</f>
        <v>10.62</v>
      </c>
      <c r="J127" s="66">
        <f>Sales_table[[#This Row],[Units]]*Sales_table[[#This Row],[Cost per unit]]</f>
        <v>3855.0599999999995</v>
      </c>
      <c r="K127" s="52">
        <f>Sales_table[[#This Row],[Amount]]-Sales_table[[#This Row],[Manufacturing Cost]]</f>
        <v>-1153.0599999999995</v>
      </c>
    </row>
    <row r="128" spans="3:11" x14ac:dyDescent="0.3">
      <c r="C128" t="s">
        <v>17</v>
      </c>
      <c r="D128" t="s">
        <v>8</v>
      </c>
      <c r="E128" t="s">
        <v>45</v>
      </c>
      <c r="F128" s="6">
        <v>2737</v>
      </c>
      <c r="G128" s="7">
        <v>93</v>
      </c>
      <c r="H128" s="52">
        <f>Sales_table[[#This Row],[Amount]]/Sales_table[[#This Row],[Units]]</f>
        <v>29.43010752688172</v>
      </c>
      <c r="I128" s="69">
        <f>VLOOKUP(E128,product[#All],2,FALSE)</f>
        <v>6.49</v>
      </c>
      <c r="J128" s="66">
        <f>Sales_table[[#This Row],[Units]]*Sales_table[[#This Row],[Cost per unit]]</f>
        <v>603.57000000000005</v>
      </c>
      <c r="K128" s="52">
        <f>Sales_table[[#This Row],[Amount]]-Sales_table[[#This Row],[Manufacturing Cost]]</f>
        <v>2133.4299999999998</v>
      </c>
    </row>
    <row r="129" spans="3:11" x14ac:dyDescent="0.3">
      <c r="C129" t="s">
        <v>40</v>
      </c>
      <c r="D129" t="s">
        <v>13</v>
      </c>
      <c r="E129" t="s">
        <v>18</v>
      </c>
      <c r="F129" s="6">
        <v>2744</v>
      </c>
      <c r="G129" s="7">
        <v>9</v>
      </c>
      <c r="H129" s="52">
        <f>Sales_table[[#This Row],[Amount]]/Sales_table[[#This Row],[Units]]</f>
        <v>304.88888888888891</v>
      </c>
      <c r="I129" s="69">
        <f>VLOOKUP(E129,product[#All],2,FALSE)</f>
        <v>11.88</v>
      </c>
      <c r="J129" s="66">
        <f>Sales_table[[#This Row],[Units]]*Sales_table[[#This Row],[Cost per unit]]</f>
        <v>106.92</v>
      </c>
      <c r="K129" s="52">
        <f>Sales_table[[#This Row],[Amount]]-Sales_table[[#This Row],[Manufacturing Cost]]</f>
        <v>2637.08</v>
      </c>
    </row>
    <row r="130" spans="3:11" x14ac:dyDescent="0.3">
      <c r="C130" t="s">
        <v>7</v>
      </c>
      <c r="D130" t="s">
        <v>47</v>
      </c>
      <c r="E130" t="s">
        <v>45</v>
      </c>
      <c r="F130" s="6">
        <v>2779</v>
      </c>
      <c r="G130" s="7">
        <v>75</v>
      </c>
      <c r="H130" s="52">
        <f>Sales_table[[#This Row],[Amount]]/Sales_table[[#This Row],[Units]]</f>
        <v>37.053333333333335</v>
      </c>
      <c r="I130" s="69">
        <f>VLOOKUP(E130,product[#All],2,FALSE)</f>
        <v>6.49</v>
      </c>
      <c r="J130" s="66">
        <f>Sales_table[[#This Row],[Units]]*Sales_table[[#This Row],[Cost per unit]]</f>
        <v>486.75</v>
      </c>
      <c r="K130" s="52">
        <f>Sales_table[[#This Row],[Amount]]-Sales_table[[#This Row],[Manufacturing Cost]]</f>
        <v>2292.25</v>
      </c>
    </row>
    <row r="131" spans="3:11" x14ac:dyDescent="0.3">
      <c r="C131" t="s">
        <v>37</v>
      </c>
      <c r="D131" t="s">
        <v>13</v>
      </c>
      <c r="E131" t="s">
        <v>46</v>
      </c>
      <c r="F131" s="6">
        <v>2793</v>
      </c>
      <c r="G131" s="7">
        <v>114</v>
      </c>
      <c r="H131" s="52">
        <f>Sales_table[[#This Row],[Amount]]/Sales_table[[#This Row],[Units]]</f>
        <v>24.5</v>
      </c>
      <c r="I131" s="69">
        <f>VLOOKUP(E131,product[#All],2,FALSE)</f>
        <v>4.97</v>
      </c>
      <c r="J131" s="66">
        <f>Sales_table[[#This Row],[Units]]*Sales_table[[#This Row],[Cost per unit]]</f>
        <v>566.57999999999993</v>
      </c>
      <c r="K131" s="52">
        <f>Sales_table[[#This Row],[Amount]]-Sales_table[[#This Row],[Manufacturing Cost]]</f>
        <v>2226.42</v>
      </c>
    </row>
    <row r="132" spans="3:11" x14ac:dyDescent="0.3">
      <c r="C132" t="s">
        <v>17</v>
      </c>
      <c r="D132" t="s">
        <v>8</v>
      </c>
      <c r="E132" t="s">
        <v>48</v>
      </c>
      <c r="F132" s="6">
        <v>2856</v>
      </c>
      <c r="G132" s="7">
        <v>246</v>
      </c>
      <c r="H132" s="52">
        <f>Sales_table[[#This Row],[Amount]]/Sales_table[[#This Row],[Units]]</f>
        <v>11.609756097560975</v>
      </c>
      <c r="I132" s="69">
        <f>VLOOKUP(E132,product[#All],2,FALSE)</f>
        <v>5.6</v>
      </c>
      <c r="J132" s="66">
        <f>Sales_table[[#This Row],[Units]]*Sales_table[[#This Row],[Cost per unit]]</f>
        <v>1377.6</v>
      </c>
      <c r="K132" s="52">
        <f>Sales_table[[#This Row],[Amount]]-Sales_table[[#This Row],[Manufacturing Cost]]</f>
        <v>1478.4</v>
      </c>
    </row>
    <row r="133" spans="3:11" x14ac:dyDescent="0.3">
      <c r="C133" t="s">
        <v>43</v>
      </c>
      <c r="D133" t="s">
        <v>8</v>
      </c>
      <c r="E133" t="s">
        <v>24</v>
      </c>
      <c r="F133" s="6">
        <v>2863</v>
      </c>
      <c r="G133" s="7">
        <v>42</v>
      </c>
      <c r="H133" s="52">
        <f>Sales_table[[#This Row],[Amount]]/Sales_table[[#This Row],[Units]]</f>
        <v>68.166666666666671</v>
      </c>
      <c r="I133" s="69">
        <f>VLOOKUP(E133,product[#All],2,FALSE)</f>
        <v>11.73</v>
      </c>
      <c r="J133" s="66">
        <f>Sales_table[[#This Row],[Units]]*Sales_table[[#This Row],[Cost per unit]]</f>
        <v>492.66</v>
      </c>
      <c r="K133" s="52">
        <f>Sales_table[[#This Row],[Amount]]-Sales_table[[#This Row],[Manufacturing Cost]]</f>
        <v>2370.34</v>
      </c>
    </row>
    <row r="134" spans="3:11" x14ac:dyDescent="0.3">
      <c r="C134" t="s">
        <v>37</v>
      </c>
      <c r="D134" t="s">
        <v>21</v>
      </c>
      <c r="E134" t="s">
        <v>36</v>
      </c>
      <c r="F134" s="6">
        <v>2870</v>
      </c>
      <c r="G134" s="7">
        <v>300</v>
      </c>
      <c r="H134" s="52">
        <f>Sales_table[[#This Row],[Amount]]/Sales_table[[#This Row],[Units]]</f>
        <v>9.5666666666666664</v>
      </c>
      <c r="I134" s="69">
        <f>VLOOKUP(E134,product[#All],2,FALSE)</f>
        <v>7.64</v>
      </c>
      <c r="J134" s="66">
        <f>Sales_table[[#This Row],[Units]]*Sales_table[[#This Row],[Cost per unit]]</f>
        <v>2292</v>
      </c>
      <c r="K134" s="52">
        <f>Sales_table[[#This Row],[Amount]]-Sales_table[[#This Row],[Manufacturing Cost]]</f>
        <v>578</v>
      </c>
    </row>
    <row r="135" spans="3:11" x14ac:dyDescent="0.3">
      <c r="C135" t="s">
        <v>40</v>
      </c>
      <c r="D135" t="s">
        <v>47</v>
      </c>
      <c r="E135" t="s">
        <v>49</v>
      </c>
      <c r="F135" s="6">
        <v>2891</v>
      </c>
      <c r="G135" s="7">
        <v>102</v>
      </c>
      <c r="H135" s="52">
        <f>Sales_table[[#This Row],[Amount]]/Sales_table[[#This Row],[Units]]</f>
        <v>28.343137254901961</v>
      </c>
      <c r="I135" s="69">
        <f>VLOOKUP(E135,product[#All],2,FALSE)</f>
        <v>7.16</v>
      </c>
      <c r="J135" s="66">
        <f>Sales_table[[#This Row],[Units]]*Sales_table[[#This Row],[Cost per unit]]</f>
        <v>730.32</v>
      </c>
      <c r="K135" s="52">
        <f>Sales_table[[#This Row],[Amount]]-Sales_table[[#This Row],[Manufacturing Cost]]</f>
        <v>2160.6799999999998</v>
      </c>
    </row>
    <row r="136" spans="3:11" x14ac:dyDescent="0.3">
      <c r="C136" t="s">
        <v>17</v>
      </c>
      <c r="D136" t="s">
        <v>8</v>
      </c>
      <c r="E136" t="s">
        <v>51</v>
      </c>
      <c r="F136" s="6">
        <v>2919</v>
      </c>
      <c r="G136" s="7">
        <v>45</v>
      </c>
      <c r="H136" s="52">
        <f>Sales_table[[#This Row],[Amount]]/Sales_table[[#This Row],[Units]]</f>
        <v>64.86666666666666</v>
      </c>
      <c r="I136" s="69">
        <f>VLOOKUP(E136,product[#All],2,FALSE)</f>
        <v>10.38</v>
      </c>
      <c r="J136" s="66">
        <f>Sales_table[[#This Row],[Units]]*Sales_table[[#This Row],[Cost per unit]]</f>
        <v>467.1</v>
      </c>
      <c r="K136" s="52">
        <f>Sales_table[[#This Row],[Amount]]-Sales_table[[#This Row],[Manufacturing Cost]]</f>
        <v>2451.9</v>
      </c>
    </row>
    <row r="137" spans="3:11" x14ac:dyDescent="0.3">
      <c r="C137" t="s">
        <v>44</v>
      </c>
      <c r="D137" t="s">
        <v>47</v>
      </c>
      <c r="E137" t="s">
        <v>31</v>
      </c>
      <c r="F137" s="6">
        <v>2919</v>
      </c>
      <c r="G137" s="7">
        <v>93</v>
      </c>
      <c r="H137" s="52">
        <f>Sales_table[[#This Row],[Amount]]/Sales_table[[#This Row],[Units]]</f>
        <v>31.387096774193548</v>
      </c>
      <c r="I137" s="69">
        <f>VLOOKUP(E137,product[#All],2,FALSE)</f>
        <v>3.11</v>
      </c>
      <c r="J137" s="66">
        <f>Sales_table[[#This Row],[Units]]*Sales_table[[#This Row],[Cost per unit]]</f>
        <v>289.22999999999996</v>
      </c>
      <c r="K137" s="52">
        <f>Sales_table[[#This Row],[Amount]]-Sales_table[[#This Row],[Manufacturing Cost]]</f>
        <v>2629.77</v>
      </c>
    </row>
    <row r="138" spans="3:11" x14ac:dyDescent="0.3">
      <c r="C138" t="s">
        <v>20</v>
      </c>
      <c r="D138" t="s">
        <v>8</v>
      </c>
      <c r="E138" t="s">
        <v>42</v>
      </c>
      <c r="F138" s="6">
        <v>2933</v>
      </c>
      <c r="G138" s="7">
        <v>9</v>
      </c>
      <c r="H138" s="52">
        <f>Sales_table[[#This Row],[Amount]]/Sales_table[[#This Row],[Units]]</f>
        <v>325.88888888888891</v>
      </c>
      <c r="I138" s="69">
        <f>VLOOKUP(E138,product[#All],2,FALSE)</f>
        <v>9</v>
      </c>
      <c r="J138" s="66">
        <f>Sales_table[[#This Row],[Units]]*Sales_table[[#This Row],[Cost per unit]]</f>
        <v>81</v>
      </c>
      <c r="K138" s="52">
        <f>Sales_table[[#This Row],[Amount]]-Sales_table[[#This Row],[Manufacturing Cost]]</f>
        <v>2852</v>
      </c>
    </row>
    <row r="139" spans="3:11" x14ac:dyDescent="0.3">
      <c r="C139" t="s">
        <v>17</v>
      </c>
      <c r="D139" t="s">
        <v>21</v>
      </c>
      <c r="E139" t="s">
        <v>14</v>
      </c>
      <c r="F139" s="6">
        <v>2954</v>
      </c>
      <c r="G139" s="7">
        <v>189</v>
      </c>
      <c r="H139" s="52">
        <f>Sales_table[[#This Row],[Amount]]/Sales_table[[#This Row],[Units]]</f>
        <v>15.62962962962963</v>
      </c>
      <c r="I139" s="69">
        <f>VLOOKUP(E139,product[#All],2,FALSE)</f>
        <v>8.65</v>
      </c>
      <c r="J139" s="66">
        <f>Sales_table[[#This Row],[Units]]*Sales_table[[#This Row],[Cost per unit]]</f>
        <v>1634.8500000000001</v>
      </c>
      <c r="K139" s="52">
        <f>Sales_table[[#This Row],[Amount]]-Sales_table[[#This Row],[Manufacturing Cost]]</f>
        <v>1319.1499999999999</v>
      </c>
    </row>
    <row r="140" spans="3:11" x14ac:dyDescent="0.3">
      <c r="C140" t="s">
        <v>25</v>
      </c>
      <c r="D140" t="s">
        <v>26</v>
      </c>
      <c r="E140" t="s">
        <v>46</v>
      </c>
      <c r="F140" s="6">
        <v>2989</v>
      </c>
      <c r="G140" s="7">
        <v>3</v>
      </c>
      <c r="H140" s="52">
        <f>Sales_table[[#This Row],[Amount]]/Sales_table[[#This Row],[Units]]</f>
        <v>996.33333333333337</v>
      </c>
      <c r="I140" s="69">
        <f>VLOOKUP(E140,product[#All],2,FALSE)</f>
        <v>4.97</v>
      </c>
      <c r="J140" s="66">
        <f>Sales_table[[#This Row],[Units]]*Sales_table[[#This Row],[Cost per unit]]</f>
        <v>14.91</v>
      </c>
      <c r="K140" s="52">
        <f>Sales_table[[#This Row],[Amount]]-Sales_table[[#This Row],[Manufacturing Cost]]</f>
        <v>2974.09</v>
      </c>
    </row>
    <row r="141" spans="3:11" x14ac:dyDescent="0.3">
      <c r="C141" t="s">
        <v>25</v>
      </c>
      <c r="D141" t="s">
        <v>26</v>
      </c>
      <c r="E141" t="s">
        <v>49</v>
      </c>
      <c r="F141" s="6">
        <v>3052</v>
      </c>
      <c r="G141" s="7">
        <v>378</v>
      </c>
      <c r="H141" s="52">
        <f>Sales_table[[#This Row],[Amount]]/Sales_table[[#This Row],[Units]]</f>
        <v>8.0740740740740744</v>
      </c>
      <c r="I141" s="69">
        <f>VLOOKUP(E141,product[#All],2,FALSE)</f>
        <v>7.16</v>
      </c>
      <c r="J141" s="66">
        <f>Sales_table[[#This Row],[Units]]*Sales_table[[#This Row],[Cost per unit]]</f>
        <v>2706.48</v>
      </c>
      <c r="K141" s="52">
        <f>Sales_table[[#This Row],[Amount]]-Sales_table[[#This Row],[Manufacturing Cost]]</f>
        <v>345.52</v>
      </c>
    </row>
    <row r="142" spans="3:11" x14ac:dyDescent="0.3">
      <c r="C142" t="s">
        <v>52</v>
      </c>
      <c r="D142" t="s">
        <v>8</v>
      </c>
      <c r="E142" t="s">
        <v>51</v>
      </c>
      <c r="F142" s="6">
        <v>3059</v>
      </c>
      <c r="G142" s="7">
        <v>27</v>
      </c>
      <c r="H142" s="52">
        <f>Sales_table[[#This Row],[Amount]]/Sales_table[[#This Row],[Units]]</f>
        <v>113.29629629629629</v>
      </c>
      <c r="I142" s="69">
        <f>VLOOKUP(E142,product[#All],2,FALSE)</f>
        <v>10.38</v>
      </c>
      <c r="J142" s="66">
        <f>Sales_table[[#This Row],[Units]]*Sales_table[[#This Row],[Cost per unit]]</f>
        <v>280.26000000000005</v>
      </c>
      <c r="K142" s="52">
        <f>Sales_table[[#This Row],[Amount]]-Sales_table[[#This Row],[Manufacturing Cost]]</f>
        <v>2778.74</v>
      </c>
    </row>
    <row r="143" spans="3:11" x14ac:dyDescent="0.3">
      <c r="C143" t="s">
        <v>43</v>
      </c>
      <c r="D143" t="s">
        <v>21</v>
      </c>
      <c r="E143" t="s">
        <v>33</v>
      </c>
      <c r="F143" s="6">
        <v>3094</v>
      </c>
      <c r="G143" s="7">
        <v>246</v>
      </c>
      <c r="H143" s="52">
        <f>Sales_table[[#This Row],[Amount]]/Sales_table[[#This Row],[Units]]</f>
        <v>12.577235772357724</v>
      </c>
      <c r="I143" s="69">
        <f>VLOOKUP(E143,product[#All],2,FALSE)</f>
        <v>5.79</v>
      </c>
      <c r="J143" s="66">
        <f>Sales_table[[#This Row],[Units]]*Sales_table[[#This Row],[Cost per unit]]</f>
        <v>1424.34</v>
      </c>
      <c r="K143" s="52">
        <f>Sales_table[[#This Row],[Amount]]-Sales_table[[#This Row],[Manufacturing Cost]]</f>
        <v>1669.66</v>
      </c>
    </row>
    <row r="144" spans="3:11" x14ac:dyDescent="0.3">
      <c r="C144" t="s">
        <v>7</v>
      </c>
      <c r="D144" t="s">
        <v>26</v>
      </c>
      <c r="E144" t="s">
        <v>51</v>
      </c>
      <c r="F144" s="6">
        <v>3101</v>
      </c>
      <c r="G144" s="7">
        <v>225</v>
      </c>
      <c r="H144" s="52">
        <f>Sales_table[[#This Row],[Amount]]/Sales_table[[#This Row],[Units]]</f>
        <v>13.782222222222222</v>
      </c>
      <c r="I144" s="69">
        <f>VLOOKUP(E144,product[#All],2,FALSE)</f>
        <v>10.38</v>
      </c>
      <c r="J144" s="66">
        <f>Sales_table[[#This Row],[Units]]*Sales_table[[#This Row],[Cost per unit]]</f>
        <v>2335.5</v>
      </c>
      <c r="K144" s="52">
        <f>Sales_table[[#This Row],[Amount]]-Sales_table[[#This Row],[Manufacturing Cost]]</f>
        <v>765.5</v>
      </c>
    </row>
    <row r="145" spans="3:11" x14ac:dyDescent="0.3">
      <c r="C145" t="s">
        <v>44</v>
      </c>
      <c r="D145" t="s">
        <v>47</v>
      </c>
      <c r="E145" t="s">
        <v>48</v>
      </c>
      <c r="F145" s="6">
        <v>3108</v>
      </c>
      <c r="G145" s="7">
        <v>54</v>
      </c>
      <c r="H145" s="52">
        <f>Sales_table[[#This Row],[Amount]]/Sales_table[[#This Row],[Units]]</f>
        <v>57.555555555555557</v>
      </c>
      <c r="I145" s="69">
        <f>VLOOKUP(E145,product[#All],2,FALSE)</f>
        <v>5.6</v>
      </c>
      <c r="J145" s="66">
        <f>Sales_table[[#This Row],[Units]]*Sales_table[[#This Row],[Cost per unit]]</f>
        <v>302.39999999999998</v>
      </c>
      <c r="K145" s="52">
        <f>Sales_table[[#This Row],[Amount]]-Sales_table[[#This Row],[Manufacturing Cost]]</f>
        <v>2805.6</v>
      </c>
    </row>
    <row r="146" spans="3:11" x14ac:dyDescent="0.3">
      <c r="C146" t="s">
        <v>7</v>
      </c>
      <c r="D146" t="s">
        <v>21</v>
      </c>
      <c r="E146" t="s">
        <v>50</v>
      </c>
      <c r="F146" s="6">
        <v>3164</v>
      </c>
      <c r="G146" s="7">
        <v>306</v>
      </c>
      <c r="H146" s="52">
        <f>Sales_table[[#This Row],[Amount]]/Sales_table[[#This Row],[Units]]</f>
        <v>10.339869281045752</v>
      </c>
      <c r="I146" s="69">
        <f>VLOOKUP(E146,product[#All],2,FALSE)</f>
        <v>16.73</v>
      </c>
      <c r="J146" s="66">
        <f>Sales_table[[#This Row],[Units]]*Sales_table[[#This Row],[Cost per unit]]</f>
        <v>5119.38</v>
      </c>
      <c r="K146" s="52">
        <f>Sales_table[[#This Row],[Amount]]-Sales_table[[#This Row],[Manufacturing Cost]]</f>
        <v>-1955.38</v>
      </c>
    </row>
    <row r="147" spans="3:11" x14ac:dyDescent="0.3">
      <c r="C147" t="s">
        <v>17</v>
      </c>
      <c r="D147" t="s">
        <v>26</v>
      </c>
      <c r="E147" t="s">
        <v>27</v>
      </c>
      <c r="F147" s="6">
        <v>3192</v>
      </c>
      <c r="G147" s="7">
        <v>72</v>
      </c>
      <c r="H147" s="52">
        <f>Sales_table[[#This Row],[Amount]]/Sales_table[[#This Row],[Units]]</f>
        <v>44.333333333333336</v>
      </c>
      <c r="I147" s="69">
        <f>VLOOKUP(E147,product[#All],2,FALSE)</f>
        <v>13.15</v>
      </c>
      <c r="J147" s="66">
        <f>Sales_table[[#This Row],[Units]]*Sales_table[[#This Row],[Cost per unit]]</f>
        <v>946.80000000000007</v>
      </c>
      <c r="K147" s="52">
        <f>Sales_table[[#This Row],[Amount]]-Sales_table[[#This Row],[Manufacturing Cost]]</f>
        <v>2245.1999999999998</v>
      </c>
    </row>
    <row r="148" spans="3:11" x14ac:dyDescent="0.3">
      <c r="C148" t="s">
        <v>37</v>
      </c>
      <c r="D148" t="s">
        <v>47</v>
      </c>
      <c r="E148" t="s">
        <v>14</v>
      </c>
      <c r="F148" s="6">
        <v>3262</v>
      </c>
      <c r="G148" s="7">
        <v>75</v>
      </c>
      <c r="H148" s="52">
        <f>Sales_table[[#This Row],[Amount]]/Sales_table[[#This Row],[Units]]</f>
        <v>43.493333333333332</v>
      </c>
      <c r="I148" s="69">
        <f>VLOOKUP(E148,product[#All],2,FALSE)</f>
        <v>8.65</v>
      </c>
      <c r="J148" s="66">
        <f>Sales_table[[#This Row],[Units]]*Sales_table[[#This Row],[Cost per unit]]</f>
        <v>648.75</v>
      </c>
      <c r="K148" s="52">
        <f>Sales_table[[#This Row],[Amount]]-Sales_table[[#This Row],[Manufacturing Cost]]</f>
        <v>2613.25</v>
      </c>
    </row>
    <row r="149" spans="3:11" x14ac:dyDescent="0.3">
      <c r="C149" t="s">
        <v>25</v>
      </c>
      <c r="D149" t="s">
        <v>47</v>
      </c>
      <c r="E149" t="s">
        <v>49</v>
      </c>
      <c r="F149" s="6">
        <v>3339</v>
      </c>
      <c r="G149" s="7">
        <v>75</v>
      </c>
      <c r="H149" s="52">
        <f>Sales_table[[#This Row],[Amount]]/Sales_table[[#This Row],[Units]]</f>
        <v>44.52</v>
      </c>
      <c r="I149" s="69">
        <f>VLOOKUP(E149,product[#All],2,FALSE)</f>
        <v>7.16</v>
      </c>
      <c r="J149" s="66">
        <f>Sales_table[[#This Row],[Units]]*Sales_table[[#This Row],[Cost per unit]]</f>
        <v>537</v>
      </c>
      <c r="K149" s="52">
        <f>Sales_table[[#This Row],[Amount]]-Sales_table[[#This Row],[Manufacturing Cost]]</f>
        <v>2802</v>
      </c>
    </row>
    <row r="150" spans="3:11" x14ac:dyDescent="0.3">
      <c r="C150" t="s">
        <v>44</v>
      </c>
      <c r="D150" t="s">
        <v>21</v>
      </c>
      <c r="E150" t="s">
        <v>27</v>
      </c>
      <c r="F150" s="6">
        <v>3339</v>
      </c>
      <c r="G150" s="7">
        <v>39</v>
      </c>
      <c r="H150" s="52">
        <f>Sales_table[[#This Row],[Amount]]/Sales_table[[#This Row],[Units]]</f>
        <v>85.615384615384613</v>
      </c>
      <c r="I150" s="69">
        <f>VLOOKUP(E150,product[#All],2,FALSE)</f>
        <v>13.15</v>
      </c>
      <c r="J150" s="66">
        <f>Sales_table[[#This Row],[Units]]*Sales_table[[#This Row],[Cost per unit]]</f>
        <v>512.85</v>
      </c>
      <c r="K150" s="52">
        <f>Sales_table[[#This Row],[Amount]]-Sales_table[[#This Row],[Manufacturing Cost]]</f>
        <v>2826.15</v>
      </c>
    </row>
    <row r="151" spans="3:11" x14ac:dyDescent="0.3">
      <c r="C151" t="s">
        <v>40</v>
      </c>
      <c r="D151" t="s">
        <v>21</v>
      </c>
      <c r="E151" t="s">
        <v>31</v>
      </c>
      <c r="F151" s="6">
        <v>3339</v>
      </c>
      <c r="G151" s="7">
        <v>348</v>
      </c>
      <c r="H151" s="52">
        <f>Sales_table[[#This Row],[Amount]]/Sales_table[[#This Row],[Units]]</f>
        <v>9.5948275862068968</v>
      </c>
      <c r="I151" s="69">
        <f>VLOOKUP(E151,product[#All],2,FALSE)</f>
        <v>3.11</v>
      </c>
      <c r="J151" s="66">
        <f>Sales_table[[#This Row],[Units]]*Sales_table[[#This Row],[Cost per unit]]</f>
        <v>1082.28</v>
      </c>
      <c r="K151" s="52">
        <f>Sales_table[[#This Row],[Amount]]-Sales_table[[#This Row],[Manufacturing Cost]]</f>
        <v>2256.7200000000003</v>
      </c>
    </row>
    <row r="152" spans="3:11" x14ac:dyDescent="0.3">
      <c r="C152" t="s">
        <v>20</v>
      </c>
      <c r="D152" t="s">
        <v>8</v>
      </c>
      <c r="E152" t="s">
        <v>39</v>
      </c>
      <c r="F152" s="6">
        <v>3388</v>
      </c>
      <c r="G152" s="7">
        <v>123</v>
      </c>
      <c r="H152" s="52">
        <f>Sales_table[[#This Row],[Amount]]/Sales_table[[#This Row],[Units]]</f>
        <v>27.54471544715447</v>
      </c>
      <c r="I152" s="69">
        <f>VLOOKUP(E152,product[#All],2,FALSE)</f>
        <v>10.62</v>
      </c>
      <c r="J152" s="66">
        <f>Sales_table[[#This Row],[Units]]*Sales_table[[#This Row],[Cost per unit]]</f>
        <v>1306.26</v>
      </c>
      <c r="K152" s="52">
        <f>Sales_table[[#This Row],[Amount]]-Sales_table[[#This Row],[Manufacturing Cost]]</f>
        <v>2081.7399999999998</v>
      </c>
    </row>
    <row r="153" spans="3:11" x14ac:dyDescent="0.3">
      <c r="C153" t="s">
        <v>25</v>
      </c>
      <c r="D153" t="s">
        <v>47</v>
      </c>
      <c r="E153" t="s">
        <v>9</v>
      </c>
      <c r="F153" s="6">
        <v>3402</v>
      </c>
      <c r="G153" s="7">
        <v>366</v>
      </c>
      <c r="H153" s="52">
        <f>Sales_table[[#This Row],[Amount]]/Sales_table[[#This Row],[Units]]</f>
        <v>9.2950819672131146</v>
      </c>
      <c r="I153" s="69">
        <f>VLOOKUP(E153,product[#All],2,FALSE)</f>
        <v>14.49</v>
      </c>
      <c r="J153" s="66">
        <f>Sales_table[[#This Row],[Units]]*Sales_table[[#This Row],[Cost per unit]]</f>
        <v>5303.34</v>
      </c>
      <c r="K153" s="52">
        <f>Sales_table[[#This Row],[Amount]]-Sales_table[[#This Row],[Manufacturing Cost]]</f>
        <v>-1901.3400000000001</v>
      </c>
    </row>
    <row r="154" spans="3:11" x14ac:dyDescent="0.3">
      <c r="C154" t="s">
        <v>52</v>
      </c>
      <c r="D154" t="s">
        <v>13</v>
      </c>
      <c r="E154" t="s">
        <v>16</v>
      </c>
      <c r="F154" s="6">
        <v>3472</v>
      </c>
      <c r="G154" s="7">
        <v>96</v>
      </c>
      <c r="H154" s="52">
        <f>Sales_table[[#This Row],[Amount]]/Sales_table[[#This Row],[Units]]</f>
        <v>36.166666666666664</v>
      </c>
      <c r="I154" s="69">
        <f>VLOOKUP(E154,product[#All],2,FALSE)</f>
        <v>11.7</v>
      </c>
      <c r="J154" s="66">
        <f>Sales_table[[#This Row],[Units]]*Sales_table[[#This Row],[Cost per unit]]</f>
        <v>1123.1999999999998</v>
      </c>
      <c r="K154" s="52">
        <f>Sales_table[[#This Row],[Amount]]-Sales_table[[#This Row],[Manufacturing Cost]]</f>
        <v>2348.8000000000002</v>
      </c>
    </row>
    <row r="155" spans="3:11" x14ac:dyDescent="0.3">
      <c r="C155" t="s">
        <v>12</v>
      </c>
      <c r="D155" t="s">
        <v>47</v>
      </c>
      <c r="E155" t="s">
        <v>33</v>
      </c>
      <c r="F155" s="6">
        <v>3507</v>
      </c>
      <c r="G155" s="7">
        <v>288</v>
      </c>
      <c r="H155" s="52">
        <f>Sales_table[[#This Row],[Amount]]/Sales_table[[#This Row],[Units]]</f>
        <v>12.177083333333334</v>
      </c>
      <c r="I155" s="69">
        <f>VLOOKUP(E155,product[#All],2,FALSE)</f>
        <v>5.79</v>
      </c>
      <c r="J155" s="66">
        <f>Sales_table[[#This Row],[Units]]*Sales_table[[#This Row],[Cost per unit]]</f>
        <v>1667.52</v>
      </c>
      <c r="K155" s="52">
        <f>Sales_table[[#This Row],[Amount]]-Sales_table[[#This Row],[Manufacturing Cost]]</f>
        <v>1839.48</v>
      </c>
    </row>
    <row r="156" spans="3:11" x14ac:dyDescent="0.3">
      <c r="C156" t="s">
        <v>43</v>
      </c>
      <c r="D156" t="s">
        <v>32</v>
      </c>
      <c r="E156" t="s">
        <v>18</v>
      </c>
      <c r="F156" s="6">
        <v>3549</v>
      </c>
      <c r="G156" s="7">
        <v>3</v>
      </c>
      <c r="H156" s="52">
        <f>Sales_table[[#This Row],[Amount]]/Sales_table[[#This Row],[Units]]</f>
        <v>1183</v>
      </c>
      <c r="I156" s="69">
        <f>VLOOKUP(E156,product[#All],2,FALSE)</f>
        <v>11.88</v>
      </c>
      <c r="J156" s="66">
        <f>Sales_table[[#This Row],[Units]]*Sales_table[[#This Row],[Cost per unit]]</f>
        <v>35.64</v>
      </c>
      <c r="K156" s="52">
        <f>Sales_table[[#This Row],[Amount]]-Sales_table[[#This Row],[Manufacturing Cost]]</f>
        <v>3513.36</v>
      </c>
    </row>
    <row r="157" spans="3:11" x14ac:dyDescent="0.3">
      <c r="C157" t="s">
        <v>25</v>
      </c>
      <c r="D157" t="s">
        <v>8</v>
      </c>
      <c r="E157" t="s">
        <v>51</v>
      </c>
      <c r="F157" s="6">
        <v>3556</v>
      </c>
      <c r="G157" s="7">
        <v>459</v>
      </c>
      <c r="H157" s="52">
        <f>Sales_table[[#This Row],[Amount]]/Sales_table[[#This Row],[Units]]</f>
        <v>7.7472766884531588</v>
      </c>
      <c r="I157" s="69">
        <f>VLOOKUP(E157,product[#All],2,FALSE)</f>
        <v>10.38</v>
      </c>
      <c r="J157" s="66">
        <f>Sales_table[[#This Row],[Units]]*Sales_table[[#This Row],[Cost per unit]]</f>
        <v>4764.42</v>
      </c>
      <c r="K157" s="52">
        <f>Sales_table[[#This Row],[Amount]]-Sales_table[[#This Row],[Manufacturing Cost]]</f>
        <v>-1208.42</v>
      </c>
    </row>
    <row r="158" spans="3:11" x14ac:dyDescent="0.3">
      <c r="C158" t="s">
        <v>12</v>
      </c>
      <c r="D158" t="s">
        <v>13</v>
      </c>
      <c r="E158" t="s">
        <v>9</v>
      </c>
      <c r="F158" s="6">
        <v>3598</v>
      </c>
      <c r="G158" s="7">
        <v>81</v>
      </c>
      <c r="H158" s="52">
        <f>Sales_table[[#This Row],[Amount]]/Sales_table[[#This Row],[Units]]</f>
        <v>44.419753086419753</v>
      </c>
      <c r="I158" s="69">
        <f>VLOOKUP(E158,product[#All],2,FALSE)</f>
        <v>14.49</v>
      </c>
      <c r="J158" s="66">
        <f>Sales_table[[#This Row],[Units]]*Sales_table[[#This Row],[Cost per unit]]</f>
        <v>1173.69</v>
      </c>
      <c r="K158" s="52">
        <f>Sales_table[[#This Row],[Amount]]-Sales_table[[#This Row],[Manufacturing Cost]]</f>
        <v>2424.31</v>
      </c>
    </row>
    <row r="159" spans="3:11" x14ac:dyDescent="0.3">
      <c r="C159" t="s">
        <v>44</v>
      </c>
      <c r="D159" t="s">
        <v>26</v>
      </c>
      <c r="E159" t="s">
        <v>49</v>
      </c>
      <c r="F159" s="6">
        <v>3640</v>
      </c>
      <c r="G159" s="7">
        <v>51</v>
      </c>
      <c r="H159" s="52">
        <f>Sales_table[[#This Row],[Amount]]/Sales_table[[#This Row],[Units]]</f>
        <v>71.372549019607845</v>
      </c>
      <c r="I159" s="69">
        <f>VLOOKUP(E159,product[#All],2,FALSE)</f>
        <v>7.16</v>
      </c>
      <c r="J159" s="66">
        <f>Sales_table[[#This Row],[Units]]*Sales_table[[#This Row],[Cost per unit]]</f>
        <v>365.16</v>
      </c>
      <c r="K159" s="52">
        <f>Sales_table[[#This Row],[Amount]]-Sales_table[[#This Row],[Manufacturing Cost]]</f>
        <v>3274.84</v>
      </c>
    </row>
    <row r="160" spans="3:11" x14ac:dyDescent="0.3">
      <c r="C160" t="s">
        <v>44</v>
      </c>
      <c r="D160" t="s">
        <v>47</v>
      </c>
      <c r="E160" t="s">
        <v>51</v>
      </c>
      <c r="F160" s="6">
        <v>3689</v>
      </c>
      <c r="G160" s="7">
        <v>312</v>
      </c>
      <c r="H160" s="52">
        <f>Sales_table[[#This Row],[Amount]]/Sales_table[[#This Row],[Units]]</f>
        <v>11.823717948717949</v>
      </c>
      <c r="I160" s="69">
        <f>VLOOKUP(E160,product[#All],2,FALSE)</f>
        <v>10.38</v>
      </c>
      <c r="J160" s="66">
        <f>Sales_table[[#This Row],[Units]]*Sales_table[[#This Row],[Cost per unit]]</f>
        <v>3238.5600000000004</v>
      </c>
      <c r="K160" s="52">
        <f>Sales_table[[#This Row],[Amount]]-Sales_table[[#This Row],[Manufacturing Cost]]</f>
        <v>450.4399999999996</v>
      </c>
    </row>
    <row r="161" spans="3:11" x14ac:dyDescent="0.3">
      <c r="C161" t="s">
        <v>12</v>
      </c>
      <c r="D161" t="s">
        <v>32</v>
      </c>
      <c r="E161" t="s">
        <v>14</v>
      </c>
      <c r="F161" s="6">
        <v>3752</v>
      </c>
      <c r="G161" s="7">
        <v>213</v>
      </c>
      <c r="H161" s="52">
        <f>Sales_table[[#This Row],[Amount]]/Sales_table[[#This Row],[Units]]</f>
        <v>17.615023474178404</v>
      </c>
      <c r="I161" s="69">
        <f>VLOOKUP(E161,product[#All],2,FALSE)</f>
        <v>8.65</v>
      </c>
      <c r="J161" s="66">
        <f>Sales_table[[#This Row],[Units]]*Sales_table[[#This Row],[Cost per unit]]</f>
        <v>1842.45</v>
      </c>
      <c r="K161" s="52">
        <f>Sales_table[[#This Row],[Amount]]-Sales_table[[#This Row],[Manufacturing Cost]]</f>
        <v>1909.55</v>
      </c>
    </row>
    <row r="162" spans="3:11" x14ac:dyDescent="0.3">
      <c r="C162" t="s">
        <v>25</v>
      </c>
      <c r="D162" t="s">
        <v>47</v>
      </c>
      <c r="E162" t="s">
        <v>31</v>
      </c>
      <c r="F162" s="6">
        <v>3759</v>
      </c>
      <c r="G162" s="7">
        <v>150</v>
      </c>
      <c r="H162" s="52">
        <f>Sales_table[[#This Row],[Amount]]/Sales_table[[#This Row],[Units]]</f>
        <v>25.06</v>
      </c>
      <c r="I162" s="69">
        <f>VLOOKUP(E162,product[#All],2,FALSE)</f>
        <v>3.11</v>
      </c>
      <c r="J162" s="66">
        <f>Sales_table[[#This Row],[Units]]*Sales_table[[#This Row],[Cost per unit]]</f>
        <v>466.5</v>
      </c>
      <c r="K162" s="52">
        <f>Sales_table[[#This Row],[Amount]]-Sales_table[[#This Row],[Manufacturing Cost]]</f>
        <v>3292.5</v>
      </c>
    </row>
    <row r="163" spans="3:11" x14ac:dyDescent="0.3">
      <c r="C163" t="s">
        <v>44</v>
      </c>
      <c r="D163" t="s">
        <v>21</v>
      </c>
      <c r="E163" t="s">
        <v>45</v>
      </c>
      <c r="F163" s="6">
        <v>3773</v>
      </c>
      <c r="G163" s="7">
        <v>165</v>
      </c>
      <c r="H163" s="52">
        <f>Sales_table[[#This Row],[Amount]]/Sales_table[[#This Row],[Units]]</f>
        <v>22.866666666666667</v>
      </c>
      <c r="I163" s="69">
        <f>VLOOKUP(E163,product[#All],2,FALSE)</f>
        <v>6.49</v>
      </c>
      <c r="J163" s="66">
        <f>Sales_table[[#This Row],[Units]]*Sales_table[[#This Row],[Cost per unit]]</f>
        <v>1070.8500000000001</v>
      </c>
      <c r="K163" s="52">
        <f>Sales_table[[#This Row],[Amount]]-Sales_table[[#This Row],[Manufacturing Cost]]</f>
        <v>2702.1499999999996</v>
      </c>
    </row>
    <row r="164" spans="3:11" x14ac:dyDescent="0.3">
      <c r="C164" t="s">
        <v>7</v>
      </c>
      <c r="D164" t="s">
        <v>47</v>
      </c>
      <c r="E164" t="s">
        <v>30</v>
      </c>
      <c r="F164" s="6">
        <v>3794</v>
      </c>
      <c r="G164" s="7">
        <v>159</v>
      </c>
      <c r="H164" s="52">
        <f>Sales_table[[#This Row],[Amount]]/Sales_table[[#This Row],[Units]]</f>
        <v>23.861635220125788</v>
      </c>
      <c r="I164" s="69">
        <f>VLOOKUP(E164,product[#All],2,FALSE)</f>
        <v>12.37</v>
      </c>
      <c r="J164" s="66">
        <f>Sales_table[[#This Row],[Units]]*Sales_table[[#This Row],[Cost per unit]]</f>
        <v>1966.83</v>
      </c>
      <c r="K164" s="52">
        <f>Sales_table[[#This Row],[Amount]]-Sales_table[[#This Row],[Manufacturing Cost]]</f>
        <v>1827.17</v>
      </c>
    </row>
    <row r="165" spans="3:11" x14ac:dyDescent="0.3">
      <c r="C165" t="s">
        <v>52</v>
      </c>
      <c r="D165" t="s">
        <v>13</v>
      </c>
      <c r="E165" t="s">
        <v>22</v>
      </c>
      <c r="F165" s="6">
        <v>3808</v>
      </c>
      <c r="G165" s="7">
        <v>279</v>
      </c>
      <c r="H165" s="52">
        <f>Sales_table[[#This Row],[Amount]]/Sales_table[[#This Row],[Units]]</f>
        <v>13.648745519713261</v>
      </c>
      <c r="I165" s="69">
        <f>VLOOKUP(E165,product[#All],2,FALSE)</f>
        <v>6.47</v>
      </c>
      <c r="J165" s="66">
        <f>Sales_table[[#This Row],[Units]]*Sales_table[[#This Row],[Cost per unit]]</f>
        <v>1805.1299999999999</v>
      </c>
      <c r="K165" s="52">
        <f>Sales_table[[#This Row],[Amount]]-Sales_table[[#This Row],[Manufacturing Cost]]</f>
        <v>2002.8700000000001</v>
      </c>
    </row>
    <row r="166" spans="3:11" x14ac:dyDescent="0.3">
      <c r="C166" t="s">
        <v>37</v>
      </c>
      <c r="D166" t="s">
        <v>47</v>
      </c>
      <c r="E166" t="s">
        <v>24</v>
      </c>
      <c r="F166" s="6">
        <v>3829</v>
      </c>
      <c r="G166" s="7">
        <v>24</v>
      </c>
      <c r="H166" s="52">
        <f>Sales_table[[#This Row],[Amount]]/Sales_table[[#This Row],[Units]]</f>
        <v>159.54166666666666</v>
      </c>
      <c r="I166" s="69">
        <f>VLOOKUP(E166,product[#All],2,FALSE)</f>
        <v>11.73</v>
      </c>
      <c r="J166" s="66">
        <f>Sales_table[[#This Row],[Units]]*Sales_table[[#This Row],[Cost per unit]]</f>
        <v>281.52</v>
      </c>
      <c r="K166" s="52">
        <f>Sales_table[[#This Row],[Amount]]-Sales_table[[#This Row],[Manufacturing Cost]]</f>
        <v>3547.48</v>
      </c>
    </row>
    <row r="167" spans="3:11" x14ac:dyDescent="0.3">
      <c r="C167" t="s">
        <v>17</v>
      </c>
      <c r="D167" t="s">
        <v>32</v>
      </c>
      <c r="E167" t="s">
        <v>27</v>
      </c>
      <c r="F167" s="6">
        <v>3850</v>
      </c>
      <c r="G167" s="7">
        <v>102</v>
      </c>
      <c r="H167" s="52">
        <f>Sales_table[[#This Row],[Amount]]/Sales_table[[#This Row],[Units]]</f>
        <v>37.745098039215684</v>
      </c>
      <c r="I167" s="69">
        <f>VLOOKUP(E167,product[#All],2,FALSE)</f>
        <v>13.15</v>
      </c>
      <c r="J167" s="66">
        <f>Sales_table[[#This Row],[Units]]*Sales_table[[#This Row],[Cost per unit]]</f>
        <v>1341.3</v>
      </c>
      <c r="K167" s="52">
        <f>Sales_table[[#This Row],[Amount]]-Sales_table[[#This Row],[Manufacturing Cost]]</f>
        <v>2508.6999999999998</v>
      </c>
    </row>
    <row r="168" spans="3:11" x14ac:dyDescent="0.3">
      <c r="C168" t="s">
        <v>25</v>
      </c>
      <c r="D168" t="s">
        <v>13</v>
      </c>
      <c r="E168" t="s">
        <v>50</v>
      </c>
      <c r="F168" s="6">
        <v>3864</v>
      </c>
      <c r="G168" s="7">
        <v>177</v>
      </c>
      <c r="H168" s="52">
        <f>Sales_table[[#This Row],[Amount]]/Sales_table[[#This Row],[Units]]</f>
        <v>21.83050847457627</v>
      </c>
      <c r="I168" s="69">
        <f>VLOOKUP(E168,product[#All],2,FALSE)</f>
        <v>16.73</v>
      </c>
      <c r="J168" s="66">
        <f>Sales_table[[#This Row],[Units]]*Sales_table[[#This Row],[Cost per unit]]</f>
        <v>2961.21</v>
      </c>
      <c r="K168" s="52">
        <f>Sales_table[[#This Row],[Amount]]-Sales_table[[#This Row],[Manufacturing Cost]]</f>
        <v>902.79</v>
      </c>
    </row>
    <row r="169" spans="3:11" x14ac:dyDescent="0.3">
      <c r="C169" t="s">
        <v>17</v>
      </c>
      <c r="D169" t="s">
        <v>26</v>
      </c>
      <c r="E169" t="s">
        <v>46</v>
      </c>
      <c r="F169" s="6">
        <v>3920</v>
      </c>
      <c r="G169" s="7">
        <v>306</v>
      </c>
      <c r="H169" s="52">
        <f>Sales_table[[#This Row],[Amount]]/Sales_table[[#This Row],[Units]]</f>
        <v>12.81045751633987</v>
      </c>
      <c r="I169" s="69">
        <f>VLOOKUP(E169,product[#All],2,FALSE)</f>
        <v>4.97</v>
      </c>
      <c r="J169" s="66">
        <f>Sales_table[[#This Row],[Units]]*Sales_table[[#This Row],[Cost per unit]]</f>
        <v>1520.82</v>
      </c>
      <c r="K169" s="52">
        <f>Sales_table[[#This Row],[Amount]]-Sales_table[[#This Row],[Manufacturing Cost]]</f>
        <v>2399.1800000000003</v>
      </c>
    </row>
    <row r="170" spans="3:11" x14ac:dyDescent="0.3">
      <c r="C170" t="s">
        <v>20</v>
      </c>
      <c r="D170" t="s">
        <v>26</v>
      </c>
      <c r="E170" t="s">
        <v>16</v>
      </c>
      <c r="F170" s="6">
        <v>3976</v>
      </c>
      <c r="G170" s="7">
        <v>72</v>
      </c>
      <c r="H170" s="52">
        <f>Sales_table[[#This Row],[Amount]]/Sales_table[[#This Row],[Units]]</f>
        <v>55.222222222222221</v>
      </c>
      <c r="I170" s="69">
        <f>VLOOKUP(E170,product[#All],2,FALSE)</f>
        <v>11.7</v>
      </c>
      <c r="J170" s="66">
        <f>Sales_table[[#This Row],[Units]]*Sales_table[[#This Row],[Cost per unit]]</f>
        <v>842.4</v>
      </c>
      <c r="K170" s="52">
        <f>Sales_table[[#This Row],[Amount]]-Sales_table[[#This Row],[Manufacturing Cost]]</f>
        <v>3133.6</v>
      </c>
    </row>
    <row r="171" spans="3:11" x14ac:dyDescent="0.3">
      <c r="C171" t="s">
        <v>44</v>
      </c>
      <c r="D171" t="s">
        <v>8</v>
      </c>
      <c r="E171" t="s">
        <v>31</v>
      </c>
      <c r="F171" s="6">
        <v>3983</v>
      </c>
      <c r="G171" s="7">
        <v>144</v>
      </c>
      <c r="H171" s="52">
        <f>Sales_table[[#This Row],[Amount]]/Sales_table[[#This Row],[Units]]</f>
        <v>27.659722222222221</v>
      </c>
      <c r="I171" s="69">
        <f>VLOOKUP(E171,product[#All],2,FALSE)</f>
        <v>3.11</v>
      </c>
      <c r="J171" s="66">
        <f>Sales_table[[#This Row],[Units]]*Sales_table[[#This Row],[Cost per unit]]</f>
        <v>447.84</v>
      </c>
      <c r="K171" s="52">
        <f>Sales_table[[#This Row],[Amount]]-Sales_table[[#This Row],[Manufacturing Cost]]</f>
        <v>3535.16</v>
      </c>
    </row>
    <row r="172" spans="3:11" x14ac:dyDescent="0.3">
      <c r="C172" t="s">
        <v>7</v>
      </c>
      <c r="D172" t="s">
        <v>47</v>
      </c>
      <c r="E172" t="s">
        <v>36</v>
      </c>
      <c r="F172" s="6">
        <v>4018</v>
      </c>
      <c r="G172" s="7">
        <v>162</v>
      </c>
      <c r="H172" s="52">
        <f>Sales_table[[#This Row],[Amount]]/Sales_table[[#This Row],[Units]]</f>
        <v>24.802469135802468</v>
      </c>
      <c r="I172" s="69">
        <f>VLOOKUP(E172,product[#All],2,FALSE)</f>
        <v>7.64</v>
      </c>
      <c r="J172" s="66">
        <f>Sales_table[[#This Row],[Units]]*Sales_table[[#This Row],[Cost per unit]]</f>
        <v>1237.6799999999998</v>
      </c>
      <c r="K172" s="52">
        <f>Sales_table[[#This Row],[Amount]]-Sales_table[[#This Row],[Manufacturing Cost]]</f>
        <v>2780.32</v>
      </c>
    </row>
    <row r="173" spans="3:11" x14ac:dyDescent="0.3">
      <c r="C173" t="s">
        <v>40</v>
      </c>
      <c r="D173" t="s">
        <v>26</v>
      </c>
      <c r="E173" t="s">
        <v>46</v>
      </c>
      <c r="F173" s="6">
        <v>4018</v>
      </c>
      <c r="G173" s="7">
        <v>171</v>
      </c>
      <c r="H173" s="52">
        <f>Sales_table[[#This Row],[Amount]]/Sales_table[[#This Row],[Units]]</f>
        <v>23.497076023391813</v>
      </c>
      <c r="I173" s="69">
        <f>VLOOKUP(E173,product[#All],2,FALSE)</f>
        <v>4.97</v>
      </c>
      <c r="J173" s="66">
        <f>Sales_table[[#This Row],[Units]]*Sales_table[[#This Row],[Cost per unit]]</f>
        <v>849.87</v>
      </c>
      <c r="K173" s="52">
        <f>Sales_table[[#This Row],[Amount]]-Sales_table[[#This Row],[Manufacturing Cost]]</f>
        <v>3168.13</v>
      </c>
    </row>
    <row r="174" spans="3:11" x14ac:dyDescent="0.3">
      <c r="C174" t="s">
        <v>43</v>
      </c>
      <c r="D174" t="s">
        <v>26</v>
      </c>
      <c r="E174" t="s">
        <v>30</v>
      </c>
      <c r="F174" s="6">
        <v>4018</v>
      </c>
      <c r="G174" s="7">
        <v>126</v>
      </c>
      <c r="H174" s="52">
        <f>Sales_table[[#This Row],[Amount]]/Sales_table[[#This Row],[Units]]</f>
        <v>31.888888888888889</v>
      </c>
      <c r="I174" s="69">
        <f>VLOOKUP(E174,product[#All],2,FALSE)</f>
        <v>12.37</v>
      </c>
      <c r="J174" s="66">
        <f>Sales_table[[#This Row],[Units]]*Sales_table[[#This Row],[Cost per unit]]</f>
        <v>1558.62</v>
      </c>
      <c r="K174" s="52">
        <f>Sales_table[[#This Row],[Amount]]-Sales_table[[#This Row],[Manufacturing Cost]]</f>
        <v>2459.38</v>
      </c>
    </row>
    <row r="175" spans="3:11" x14ac:dyDescent="0.3">
      <c r="C175" t="s">
        <v>52</v>
      </c>
      <c r="D175" t="s">
        <v>47</v>
      </c>
      <c r="E175" t="s">
        <v>35</v>
      </c>
      <c r="F175" s="6">
        <v>4053</v>
      </c>
      <c r="G175" s="7">
        <v>24</v>
      </c>
      <c r="H175" s="52">
        <f>Sales_table[[#This Row],[Amount]]/Sales_table[[#This Row],[Units]]</f>
        <v>168.875</v>
      </c>
      <c r="I175" s="69">
        <f>VLOOKUP(E175,product[#All],2,FALSE)</f>
        <v>9.77</v>
      </c>
      <c r="J175" s="66">
        <f>Sales_table[[#This Row],[Units]]*Sales_table[[#This Row],[Cost per unit]]</f>
        <v>234.48</v>
      </c>
      <c r="K175" s="52">
        <f>Sales_table[[#This Row],[Amount]]-Sales_table[[#This Row],[Manufacturing Cost]]</f>
        <v>3818.52</v>
      </c>
    </row>
    <row r="176" spans="3:11" x14ac:dyDescent="0.3">
      <c r="C176" t="s">
        <v>17</v>
      </c>
      <c r="D176" t="s">
        <v>32</v>
      </c>
      <c r="E176" t="s">
        <v>46</v>
      </c>
      <c r="F176" s="6">
        <v>4137</v>
      </c>
      <c r="G176" s="7">
        <v>60</v>
      </c>
      <c r="H176" s="52">
        <f>Sales_table[[#This Row],[Amount]]/Sales_table[[#This Row],[Units]]</f>
        <v>68.95</v>
      </c>
      <c r="I176" s="69">
        <f>VLOOKUP(E176,product[#All],2,FALSE)</f>
        <v>4.97</v>
      </c>
      <c r="J176" s="66">
        <f>Sales_table[[#This Row],[Units]]*Sales_table[[#This Row],[Cost per unit]]</f>
        <v>298.2</v>
      </c>
      <c r="K176" s="52">
        <f>Sales_table[[#This Row],[Amount]]-Sales_table[[#This Row],[Manufacturing Cost]]</f>
        <v>3838.8</v>
      </c>
    </row>
    <row r="177" spans="3:11" x14ac:dyDescent="0.3">
      <c r="C177" t="s">
        <v>25</v>
      </c>
      <c r="D177" t="s">
        <v>47</v>
      </c>
      <c r="E177" t="s">
        <v>50</v>
      </c>
      <c r="F177" s="6">
        <v>4242</v>
      </c>
      <c r="G177" s="7">
        <v>207</v>
      </c>
      <c r="H177" s="52">
        <f>Sales_table[[#This Row],[Amount]]/Sales_table[[#This Row],[Units]]</f>
        <v>20.492753623188406</v>
      </c>
      <c r="I177" s="69">
        <f>VLOOKUP(E177,product[#All],2,FALSE)</f>
        <v>16.73</v>
      </c>
      <c r="J177" s="66">
        <f>Sales_table[[#This Row],[Units]]*Sales_table[[#This Row],[Cost per unit]]</f>
        <v>3463.11</v>
      </c>
      <c r="K177" s="52">
        <f>Sales_table[[#This Row],[Amount]]-Sales_table[[#This Row],[Manufacturing Cost]]</f>
        <v>778.88999999999987</v>
      </c>
    </row>
    <row r="178" spans="3:11" x14ac:dyDescent="0.3">
      <c r="C178" t="s">
        <v>17</v>
      </c>
      <c r="D178" t="s">
        <v>8</v>
      </c>
      <c r="E178" t="s">
        <v>27</v>
      </c>
      <c r="F178" s="6">
        <v>4305</v>
      </c>
      <c r="G178" s="7">
        <v>156</v>
      </c>
      <c r="H178" s="52">
        <f>Sales_table[[#This Row],[Amount]]/Sales_table[[#This Row],[Units]]</f>
        <v>27.596153846153847</v>
      </c>
      <c r="I178" s="69">
        <f>VLOOKUP(E178,product[#All],2,FALSE)</f>
        <v>13.15</v>
      </c>
      <c r="J178" s="66">
        <f>Sales_table[[#This Row],[Units]]*Sales_table[[#This Row],[Cost per unit]]</f>
        <v>2051.4</v>
      </c>
      <c r="K178" s="52">
        <f>Sales_table[[#This Row],[Amount]]-Sales_table[[#This Row],[Manufacturing Cost]]</f>
        <v>2253.6</v>
      </c>
    </row>
    <row r="179" spans="3:11" x14ac:dyDescent="0.3">
      <c r="C179" t="s">
        <v>25</v>
      </c>
      <c r="D179" t="s">
        <v>21</v>
      </c>
      <c r="E179" t="s">
        <v>11</v>
      </c>
      <c r="F179" s="6">
        <v>4319</v>
      </c>
      <c r="G179" s="7">
        <v>30</v>
      </c>
      <c r="H179" s="52">
        <f>Sales_table[[#This Row],[Amount]]/Sales_table[[#This Row],[Units]]</f>
        <v>143.96666666666667</v>
      </c>
      <c r="I179" s="69">
        <f>VLOOKUP(E179,product[#All],2,FALSE)</f>
        <v>9.33</v>
      </c>
      <c r="J179" s="66">
        <f>Sales_table[[#This Row],[Units]]*Sales_table[[#This Row],[Cost per unit]]</f>
        <v>279.89999999999998</v>
      </c>
      <c r="K179" s="52">
        <f>Sales_table[[#This Row],[Amount]]-Sales_table[[#This Row],[Manufacturing Cost]]</f>
        <v>4039.1</v>
      </c>
    </row>
    <row r="180" spans="3:11" x14ac:dyDescent="0.3">
      <c r="C180" t="s">
        <v>43</v>
      </c>
      <c r="D180" t="s">
        <v>32</v>
      </c>
      <c r="E180" t="s">
        <v>33</v>
      </c>
      <c r="F180" s="6">
        <v>4326</v>
      </c>
      <c r="G180" s="7">
        <v>348</v>
      </c>
      <c r="H180" s="52">
        <f>Sales_table[[#This Row],[Amount]]/Sales_table[[#This Row],[Units]]</f>
        <v>12.431034482758621</v>
      </c>
      <c r="I180" s="69">
        <f>VLOOKUP(E180,product[#All],2,FALSE)</f>
        <v>5.79</v>
      </c>
      <c r="J180" s="66">
        <f>Sales_table[[#This Row],[Units]]*Sales_table[[#This Row],[Cost per unit]]</f>
        <v>2014.92</v>
      </c>
      <c r="K180" s="52">
        <f>Sales_table[[#This Row],[Amount]]-Sales_table[[#This Row],[Manufacturing Cost]]</f>
        <v>2311.08</v>
      </c>
    </row>
    <row r="181" spans="3:11" x14ac:dyDescent="0.3">
      <c r="C181" t="s">
        <v>43</v>
      </c>
      <c r="D181" t="s">
        <v>32</v>
      </c>
      <c r="E181" t="s">
        <v>45</v>
      </c>
      <c r="F181" s="6">
        <v>4417</v>
      </c>
      <c r="G181" s="7">
        <v>153</v>
      </c>
      <c r="H181" s="52">
        <f>Sales_table[[#This Row],[Amount]]/Sales_table[[#This Row],[Units]]</f>
        <v>28.869281045751634</v>
      </c>
      <c r="I181" s="69">
        <f>VLOOKUP(E181,product[#All],2,FALSE)</f>
        <v>6.49</v>
      </c>
      <c r="J181" s="66">
        <f>Sales_table[[#This Row],[Units]]*Sales_table[[#This Row],[Cost per unit]]</f>
        <v>992.97</v>
      </c>
      <c r="K181" s="52">
        <f>Sales_table[[#This Row],[Amount]]-Sales_table[[#This Row],[Manufacturing Cost]]</f>
        <v>3424.0299999999997</v>
      </c>
    </row>
    <row r="182" spans="3:11" x14ac:dyDescent="0.3">
      <c r="C182" t="s">
        <v>7</v>
      </c>
      <c r="D182" t="s">
        <v>21</v>
      </c>
      <c r="E182" t="s">
        <v>11</v>
      </c>
      <c r="F182" s="6">
        <v>4424</v>
      </c>
      <c r="G182" s="7">
        <v>201</v>
      </c>
      <c r="H182" s="52">
        <f>Sales_table[[#This Row],[Amount]]/Sales_table[[#This Row],[Units]]</f>
        <v>22.009950248756219</v>
      </c>
      <c r="I182" s="69">
        <f>VLOOKUP(E182,product[#All],2,FALSE)</f>
        <v>9.33</v>
      </c>
      <c r="J182" s="66">
        <f>Sales_table[[#This Row],[Units]]*Sales_table[[#This Row],[Cost per unit]]</f>
        <v>1875.33</v>
      </c>
      <c r="K182" s="52">
        <f>Sales_table[[#This Row],[Amount]]-Sales_table[[#This Row],[Manufacturing Cost]]</f>
        <v>2548.67</v>
      </c>
    </row>
    <row r="183" spans="3:11" x14ac:dyDescent="0.3">
      <c r="C183" t="s">
        <v>37</v>
      </c>
      <c r="D183" t="s">
        <v>26</v>
      </c>
      <c r="E183" t="s">
        <v>31</v>
      </c>
      <c r="F183" s="6">
        <v>4438</v>
      </c>
      <c r="G183" s="7">
        <v>246</v>
      </c>
      <c r="H183" s="52">
        <f>Sales_table[[#This Row],[Amount]]/Sales_table[[#This Row],[Units]]</f>
        <v>18.040650406504064</v>
      </c>
      <c r="I183" s="69">
        <f>VLOOKUP(E183,product[#All],2,FALSE)</f>
        <v>3.11</v>
      </c>
      <c r="J183" s="66">
        <f>Sales_table[[#This Row],[Units]]*Sales_table[[#This Row],[Cost per unit]]</f>
        <v>765.06</v>
      </c>
      <c r="K183" s="52">
        <f>Sales_table[[#This Row],[Amount]]-Sales_table[[#This Row],[Manufacturing Cost]]</f>
        <v>3672.94</v>
      </c>
    </row>
    <row r="184" spans="3:11" x14ac:dyDescent="0.3">
      <c r="C184" t="s">
        <v>40</v>
      </c>
      <c r="D184" t="s">
        <v>13</v>
      </c>
      <c r="E184" t="s">
        <v>49</v>
      </c>
      <c r="F184" s="6">
        <v>4480</v>
      </c>
      <c r="G184" s="7">
        <v>357</v>
      </c>
      <c r="H184" s="52">
        <f>Sales_table[[#This Row],[Amount]]/Sales_table[[#This Row],[Units]]</f>
        <v>12.549019607843137</v>
      </c>
      <c r="I184" s="69">
        <f>VLOOKUP(E184,product[#All],2,FALSE)</f>
        <v>7.16</v>
      </c>
      <c r="J184" s="66">
        <f>Sales_table[[#This Row],[Units]]*Sales_table[[#This Row],[Cost per unit]]</f>
        <v>2556.12</v>
      </c>
      <c r="K184" s="52">
        <f>Sales_table[[#This Row],[Amount]]-Sales_table[[#This Row],[Manufacturing Cost]]</f>
        <v>1923.88</v>
      </c>
    </row>
    <row r="185" spans="3:11" x14ac:dyDescent="0.3">
      <c r="C185" t="s">
        <v>37</v>
      </c>
      <c r="D185" t="s">
        <v>8</v>
      </c>
      <c r="E185" t="s">
        <v>31</v>
      </c>
      <c r="F185" s="6">
        <v>4487</v>
      </c>
      <c r="G185" s="7">
        <v>111</v>
      </c>
      <c r="H185" s="52">
        <f>Sales_table[[#This Row],[Amount]]/Sales_table[[#This Row],[Units]]</f>
        <v>40.423423423423422</v>
      </c>
      <c r="I185" s="69">
        <f>VLOOKUP(E185,product[#All],2,FALSE)</f>
        <v>3.11</v>
      </c>
      <c r="J185" s="66">
        <f>Sales_table[[#This Row],[Units]]*Sales_table[[#This Row],[Cost per unit]]</f>
        <v>345.21</v>
      </c>
      <c r="K185" s="52">
        <f>Sales_table[[#This Row],[Amount]]-Sales_table[[#This Row],[Manufacturing Cost]]</f>
        <v>4141.79</v>
      </c>
    </row>
    <row r="186" spans="3:11" x14ac:dyDescent="0.3">
      <c r="C186" t="s">
        <v>37</v>
      </c>
      <c r="D186" t="s">
        <v>8</v>
      </c>
      <c r="E186" t="s">
        <v>29</v>
      </c>
      <c r="F186" s="6">
        <v>4487</v>
      </c>
      <c r="G186" s="7">
        <v>333</v>
      </c>
      <c r="H186" s="52">
        <f>Sales_table[[#This Row],[Amount]]/Sales_table[[#This Row],[Units]]</f>
        <v>13.474474474474475</v>
      </c>
      <c r="I186" s="69">
        <f>VLOOKUP(E186,product[#All],2,FALSE)</f>
        <v>8.7899999999999991</v>
      </c>
      <c r="J186" s="66">
        <f>Sales_table[[#This Row],[Units]]*Sales_table[[#This Row],[Cost per unit]]</f>
        <v>2927.0699999999997</v>
      </c>
      <c r="K186" s="52">
        <f>Sales_table[[#This Row],[Amount]]-Sales_table[[#This Row],[Manufacturing Cost]]</f>
        <v>1559.9300000000003</v>
      </c>
    </row>
    <row r="187" spans="3:11" x14ac:dyDescent="0.3">
      <c r="C187" t="s">
        <v>37</v>
      </c>
      <c r="D187" t="s">
        <v>13</v>
      </c>
      <c r="E187" t="s">
        <v>36</v>
      </c>
      <c r="F187" s="6">
        <v>4585</v>
      </c>
      <c r="G187" s="7">
        <v>240</v>
      </c>
      <c r="H187" s="52">
        <f>Sales_table[[#This Row],[Amount]]/Sales_table[[#This Row],[Units]]</f>
        <v>19.104166666666668</v>
      </c>
      <c r="I187" s="69">
        <f>VLOOKUP(E187,product[#All],2,FALSE)</f>
        <v>7.64</v>
      </c>
      <c r="J187" s="66">
        <f>Sales_table[[#This Row],[Units]]*Sales_table[[#This Row],[Cost per unit]]</f>
        <v>1833.6</v>
      </c>
      <c r="K187" s="52">
        <f>Sales_table[[#This Row],[Amount]]-Sales_table[[#This Row],[Manufacturing Cost]]</f>
        <v>2751.4</v>
      </c>
    </row>
    <row r="188" spans="3:11" x14ac:dyDescent="0.3">
      <c r="C188" t="s">
        <v>44</v>
      </c>
      <c r="D188" t="s">
        <v>8</v>
      </c>
      <c r="E188" t="s">
        <v>49</v>
      </c>
      <c r="F188" s="6">
        <v>4592</v>
      </c>
      <c r="G188" s="7">
        <v>324</v>
      </c>
      <c r="H188" s="52">
        <f>Sales_table[[#This Row],[Amount]]/Sales_table[[#This Row],[Units]]</f>
        <v>14.17283950617284</v>
      </c>
      <c r="I188" s="69">
        <f>VLOOKUP(E188,product[#All],2,FALSE)</f>
        <v>7.16</v>
      </c>
      <c r="J188" s="66">
        <f>Sales_table[[#This Row],[Units]]*Sales_table[[#This Row],[Cost per unit]]</f>
        <v>2319.84</v>
      </c>
      <c r="K188" s="52">
        <f>Sales_table[[#This Row],[Amount]]-Sales_table[[#This Row],[Manufacturing Cost]]</f>
        <v>2272.16</v>
      </c>
    </row>
    <row r="189" spans="3:11" x14ac:dyDescent="0.3">
      <c r="C189" t="s">
        <v>37</v>
      </c>
      <c r="D189" t="s">
        <v>13</v>
      </c>
      <c r="E189" t="s">
        <v>16</v>
      </c>
      <c r="F189" s="6">
        <v>4606</v>
      </c>
      <c r="G189" s="7">
        <v>63</v>
      </c>
      <c r="H189" s="52">
        <f>Sales_table[[#This Row],[Amount]]/Sales_table[[#This Row],[Units]]</f>
        <v>73.111111111111114</v>
      </c>
      <c r="I189" s="69">
        <f>VLOOKUP(E189,product[#All],2,FALSE)</f>
        <v>11.7</v>
      </c>
      <c r="J189" s="66">
        <f>Sales_table[[#This Row],[Units]]*Sales_table[[#This Row],[Cost per unit]]</f>
        <v>737.09999999999991</v>
      </c>
      <c r="K189" s="52">
        <f>Sales_table[[#This Row],[Amount]]-Sales_table[[#This Row],[Manufacturing Cost]]</f>
        <v>3868.9</v>
      </c>
    </row>
    <row r="190" spans="3:11" x14ac:dyDescent="0.3">
      <c r="C190" t="s">
        <v>52</v>
      </c>
      <c r="D190" t="s">
        <v>8</v>
      </c>
      <c r="E190" t="s">
        <v>45</v>
      </c>
      <c r="F190" s="6">
        <v>4683</v>
      </c>
      <c r="G190" s="7">
        <v>30</v>
      </c>
      <c r="H190" s="52">
        <f>Sales_table[[#This Row],[Amount]]/Sales_table[[#This Row],[Units]]</f>
        <v>156.1</v>
      </c>
      <c r="I190" s="69">
        <f>VLOOKUP(E190,product[#All],2,FALSE)</f>
        <v>6.49</v>
      </c>
      <c r="J190" s="66">
        <f>Sales_table[[#This Row],[Units]]*Sales_table[[#This Row],[Cost per unit]]</f>
        <v>194.70000000000002</v>
      </c>
      <c r="K190" s="52">
        <f>Sales_table[[#This Row],[Amount]]-Sales_table[[#This Row],[Manufacturing Cost]]</f>
        <v>4488.3</v>
      </c>
    </row>
    <row r="191" spans="3:11" x14ac:dyDescent="0.3">
      <c r="C191" t="s">
        <v>7</v>
      </c>
      <c r="D191" t="s">
        <v>13</v>
      </c>
      <c r="E191" t="s">
        <v>29</v>
      </c>
      <c r="F191" s="6">
        <v>4725</v>
      </c>
      <c r="G191" s="7">
        <v>174</v>
      </c>
      <c r="H191" s="52">
        <f>Sales_table[[#This Row],[Amount]]/Sales_table[[#This Row],[Units]]</f>
        <v>27.155172413793103</v>
      </c>
      <c r="I191" s="69">
        <f>VLOOKUP(E191,product[#All],2,FALSE)</f>
        <v>8.7899999999999991</v>
      </c>
      <c r="J191" s="66">
        <f>Sales_table[[#This Row],[Units]]*Sales_table[[#This Row],[Cost per unit]]</f>
        <v>1529.4599999999998</v>
      </c>
      <c r="K191" s="52">
        <f>Sales_table[[#This Row],[Amount]]-Sales_table[[#This Row],[Manufacturing Cost]]</f>
        <v>3195.54</v>
      </c>
    </row>
    <row r="192" spans="3:11" x14ac:dyDescent="0.3">
      <c r="C192" t="s">
        <v>12</v>
      </c>
      <c r="D192" t="s">
        <v>13</v>
      </c>
      <c r="E192" t="s">
        <v>50</v>
      </c>
      <c r="F192" s="6">
        <v>4753</v>
      </c>
      <c r="G192" s="7">
        <v>300</v>
      </c>
      <c r="H192" s="52">
        <f>Sales_table[[#This Row],[Amount]]/Sales_table[[#This Row],[Units]]</f>
        <v>15.843333333333334</v>
      </c>
      <c r="I192" s="69">
        <f>VLOOKUP(E192,product[#All],2,FALSE)</f>
        <v>16.73</v>
      </c>
      <c r="J192" s="66">
        <f>Sales_table[[#This Row],[Units]]*Sales_table[[#This Row],[Cost per unit]]</f>
        <v>5019</v>
      </c>
      <c r="K192" s="52">
        <f>Sales_table[[#This Row],[Amount]]-Sales_table[[#This Row],[Manufacturing Cost]]</f>
        <v>-266</v>
      </c>
    </row>
    <row r="193" spans="3:11" x14ac:dyDescent="0.3">
      <c r="C193" t="s">
        <v>40</v>
      </c>
      <c r="D193" t="s">
        <v>13</v>
      </c>
      <c r="E193" t="s">
        <v>33</v>
      </c>
      <c r="F193" s="6">
        <v>4753</v>
      </c>
      <c r="G193" s="7">
        <v>246</v>
      </c>
      <c r="H193" s="52">
        <f>Sales_table[[#This Row],[Amount]]/Sales_table[[#This Row],[Units]]</f>
        <v>19.321138211382113</v>
      </c>
      <c r="I193" s="69">
        <f>VLOOKUP(E193,product[#All],2,FALSE)</f>
        <v>5.79</v>
      </c>
      <c r="J193" s="66">
        <f>Sales_table[[#This Row],[Units]]*Sales_table[[#This Row],[Cost per unit]]</f>
        <v>1424.34</v>
      </c>
      <c r="K193" s="52">
        <f>Sales_table[[#This Row],[Amount]]-Sales_table[[#This Row],[Manufacturing Cost]]</f>
        <v>3328.66</v>
      </c>
    </row>
    <row r="194" spans="3:11" x14ac:dyDescent="0.3">
      <c r="C194" t="s">
        <v>20</v>
      </c>
      <c r="D194" t="s">
        <v>13</v>
      </c>
      <c r="E194" t="s">
        <v>11</v>
      </c>
      <c r="F194" s="6">
        <v>4760</v>
      </c>
      <c r="G194" s="7">
        <v>69</v>
      </c>
      <c r="H194" s="52">
        <f>Sales_table[[#This Row],[Amount]]/Sales_table[[#This Row],[Units]]</f>
        <v>68.985507246376812</v>
      </c>
      <c r="I194" s="69">
        <f>VLOOKUP(E194,product[#All],2,FALSE)</f>
        <v>9.33</v>
      </c>
      <c r="J194" s="66">
        <f>Sales_table[[#This Row],[Units]]*Sales_table[[#This Row],[Cost per unit]]</f>
        <v>643.77</v>
      </c>
      <c r="K194" s="52">
        <f>Sales_table[[#This Row],[Amount]]-Sales_table[[#This Row],[Manufacturing Cost]]</f>
        <v>4116.2299999999996</v>
      </c>
    </row>
    <row r="195" spans="3:11" x14ac:dyDescent="0.3">
      <c r="C195" t="s">
        <v>25</v>
      </c>
      <c r="D195" t="s">
        <v>13</v>
      </c>
      <c r="E195" t="s">
        <v>9</v>
      </c>
      <c r="F195" s="6">
        <v>4781</v>
      </c>
      <c r="G195" s="7">
        <v>123</v>
      </c>
      <c r="H195" s="52">
        <f>Sales_table[[#This Row],[Amount]]/Sales_table[[#This Row],[Units]]</f>
        <v>38.869918699186989</v>
      </c>
      <c r="I195" s="69">
        <f>VLOOKUP(E195,product[#All],2,FALSE)</f>
        <v>14.49</v>
      </c>
      <c r="J195" s="66">
        <f>Sales_table[[#This Row],[Units]]*Sales_table[[#This Row],[Cost per unit]]</f>
        <v>1782.27</v>
      </c>
      <c r="K195" s="52">
        <f>Sales_table[[#This Row],[Amount]]-Sales_table[[#This Row],[Manufacturing Cost]]</f>
        <v>2998.73</v>
      </c>
    </row>
    <row r="196" spans="3:11" x14ac:dyDescent="0.3">
      <c r="C196" t="s">
        <v>43</v>
      </c>
      <c r="D196" t="s">
        <v>26</v>
      </c>
      <c r="E196" t="s">
        <v>24</v>
      </c>
      <c r="F196" s="6">
        <v>4802</v>
      </c>
      <c r="G196" s="7">
        <v>36</v>
      </c>
      <c r="H196" s="52">
        <f>Sales_table[[#This Row],[Amount]]/Sales_table[[#This Row],[Units]]</f>
        <v>133.38888888888889</v>
      </c>
      <c r="I196" s="69">
        <f>VLOOKUP(E196,product[#All],2,FALSE)</f>
        <v>11.73</v>
      </c>
      <c r="J196" s="66">
        <f>Sales_table[[#This Row],[Units]]*Sales_table[[#This Row],[Cost per unit]]</f>
        <v>422.28000000000003</v>
      </c>
      <c r="K196" s="52">
        <f>Sales_table[[#This Row],[Amount]]-Sales_table[[#This Row],[Manufacturing Cost]]</f>
        <v>4379.72</v>
      </c>
    </row>
    <row r="197" spans="3:11" x14ac:dyDescent="0.3">
      <c r="C197" t="s">
        <v>52</v>
      </c>
      <c r="D197" t="s">
        <v>26</v>
      </c>
      <c r="E197" t="s">
        <v>42</v>
      </c>
      <c r="F197" s="6">
        <v>4858</v>
      </c>
      <c r="G197" s="7">
        <v>279</v>
      </c>
      <c r="H197" s="52">
        <f>Sales_table[[#This Row],[Amount]]/Sales_table[[#This Row],[Units]]</f>
        <v>17.412186379928315</v>
      </c>
      <c r="I197" s="69">
        <f>VLOOKUP(E197,product[#All],2,FALSE)</f>
        <v>9</v>
      </c>
      <c r="J197" s="66">
        <f>Sales_table[[#This Row],[Units]]*Sales_table[[#This Row],[Cost per unit]]</f>
        <v>2511</v>
      </c>
      <c r="K197" s="52">
        <f>Sales_table[[#This Row],[Amount]]-Sales_table[[#This Row],[Manufacturing Cost]]</f>
        <v>2347</v>
      </c>
    </row>
    <row r="198" spans="3:11" x14ac:dyDescent="0.3">
      <c r="C198" t="s">
        <v>20</v>
      </c>
      <c r="D198" t="s">
        <v>47</v>
      </c>
      <c r="E198" t="s">
        <v>45</v>
      </c>
      <c r="F198" s="6">
        <v>4935</v>
      </c>
      <c r="G198" s="7">
        <v>126</v>
      </c>
      <c r="H198" s="52">
        <f>Sales_table[[#This Row],[Amount]]/Sales_table[[#This Row],[Units]]</f>
        <v>39.166666666666664</v>
      </c>
      <c r="I198" s="69">
        <f>VLOOKUP(E198,product[#All],2,FALSE)</f>
        <v>6.49</v>
      </c>
      <c r="J198" s="66">
        <f>Sales_table[[#This Row],[Units]]*Sales_table[[#This Row],[Cost per unit]]</f>
        <v>817.74</v>
      </c>
      <c r="K198" s="52">
        <f>Sales_table[[#This Row],[Amount]]-Sales_table[[#This Row],[Manufacturing Cost]]</f>
        <v>4117.26</v>
      </c>
    </row>
    <row r="199" spans="3:11" x14ac:dyDescent="0.3">
      <c r="C199" t="s">
        <v>25</v>
      </c>
      <c r="D199" t="s">
        <v>8</v>
      </c>
      <c r="E199" t="s">
        <v>45</v>
      </c>
      <c r="F199" s="6">
        <v>4949</v>
      </c>
      <c r="G199" s="7">
        <v>189</v>
      </c>
      <c r="H199" s="52">
        <f>Sales_table[[#This Row],[Amount]]/Sales_table[[#This Row],[Units]]</f>
        <v>26.185185185185187</v>
      </c>
      <c r="I199" s="69">
        <f>VLOOKUP(E199,product[#All],2,FALSE)</f>
        <v>6.49</v>
      </c>
      <c r="J199" s="66">
        <f>Sales_table[[#This Row],[Units]]*Sales_table[[#This Row],[Cost per unit]]</f>
        <v>1226.6100000000001</v>
      </c>
      <c r="K199" s="52">
        <f>Sales_table[[#This Row],[Amount]]-Sales_table[[#This Row],[Manufacturing Cost]]</f>
        <v>3722.39</v>
      </c>
    </row>
    <row r="200" spans="3:11" x14ac:dyDescent="0.3">
      <c r="C200" t="s">
        <v>44</v>
      </c>
      <c r="D200" t="s">
        <v>26</v>
      </c>
      <c r="E200" t="s">
        <v>48</v>
      </c>
      <c r="F200" s="6">
        <v>4956</v>
      </c>
      <c r="G200" s="7">
        <v>171</v>
      </c>
      <c r="H200" s="52">
        <f>Sales_table[[#This Row],[Amount]]/Sales_table[[#This Row],[Units]]</f>
        <v>28.982456140350877</v>
      </c>
      <c r="I200" s="69">
        <f>VLOOKUP(E200,product[#All],2,FALSE)</f>
        <v>5.6</v>
      </c>
      <c r="J200" s="66">
        <f>Sales_table[[#This Row],[Units]]*Sales_table[[#This Row],[Cost per unit]]</f>
        <v>957.59999999999991</v>
      </c>
      <c r="K200" s="52">
        <f>Sales_table[[#This Row],[Amount]]-Sales_table[[#This Row],[Manufacturing Cost]]</f>
        <v>3998.4</v>
      </c>
    </row>
    <row r="201" spans="3:11" x14ac:dyDescent="0.3">
      <c r="C201" t="s">
        <v>25</v>
      </c>
      <c r="D201" t="s">
        <v>21</v>
      </c>
      <c r="E201" t="s">
        <v>31</v>
      </c>
      <c r="F201" s="6">
        <v>4970</v>
      </c>
      <c r="G201" s="7">
        <v>156</v>
      </c>
      <c r="H201" s="52">
        <f>Sales_table[[#This Row],[Amount]]/Sales_table[[#This Row],[Units]]</f>
        <v>31.858974358974358</v>
      </c>
      <c r="I201" s="69">
        <f>VLOOKUP(E201,product[#All],2,FALSE)</f>
        <v>3.11</v>
      </c>
      <c r="J201" s="66">
        <f>Sales_table[[#This Row],[Units]]*Sales_table[[#This Row],[Cost per unit]]</f>
        <v>485.15999999999997</v>
      </c>
      <c r="K201" s="52">
        <f>Sales_table[[#This Row],[Amount]]-Sales_table[[#This Row],[Manufacturing Cost]]</f>
        <v>4484.84</v>
      </c>
    </row>
    <row r="202" spans="3:11" x14ac:dyDescent="0.3">
      <c r="C202" t="s">
        <v>40</v>
      </c>
      <c r="D202" t="s">
        <v>8</v>
      </c>
      <c r="E202" t="s">
        <v>16</v>
      </c>
      <c r="F202" s="6">
        <v>4991</v>
      </c>
      <c r="G202" s="7">
        <v>12</v>
      </c>
      <c r="H202" s="52">
        <f>Sales_table[[#This Row],[Amount]]/Sales_table[[#This Row],[Units]]</f>
        <v>415.91666666666669</v>
      </c>
      <c r="I202" s="69">
        <f>VLOOKUP(E202,product[#All],2,FALSE)</f>
        <v>11.7</v>
      </c>
      <c r="J202" s="66">
        <f>Sales_table[[#This Row],[Units]]*Sales_table[[#This Row],[Cost per unit]]</f>
        <v>140.39999999999998</v>
      </c>
      <c r="K202" s="52">
        <f>Sales_table[[#This Row],[Amount]]-Sales_table[[#This Row],[Manufacturing Cost]]</f>
        <v>4850.6000000000004</v>
      </c>
    </row>
    <row r="203" spans="3:11" x14ac:dyDescent="0.3">
      <c r="C203" t="s">
        <v>52</v>
      </c>
      <c r="D203" t="s">
        <v>47</v>
      </c>
      <c r="E203" t="s">
        <v>48</v>
      </c>
      <c r="F203" s="6">
        <v>4991</v>
      </c>
      <c r="G203" s="7">
        <v>9</v>
      </c>
      <c r="H203" s="52">
        <f>Sales_table[[#This Row],[Amount]]/Sales_table[[#This Row],[Units]]</f>
        <v>554.55555555555554</v>
      </c>
      <c r="I203" s="69">
        <f>VLOOKUP(E203,product[#All],2,FALSE)</f>
        <v>5.6</v>
      </c>
      <c r="J203" s="66">
        <f>Sales_table[[#This Row],[Units]]*Sales_table[[#This Row],[Cost per unit]]</f>
        <v>50.4</v>
      </c>
      <c r="K203" s="52">
        <f>Sales_table[[#This Row],[Amount]]-Sales_table[[#This Row],[Manufacturing Cost]]</f>
        <v>4940.6000000000004</v>
      </c>
    </row>
    <row r="204" spans="3:11" x14ac:dyDescent="0.3">
      <c r="C204" t="s">
        <v>12</v>
      </c>
      <c r="D204" t="s">
        <v>13</v>
      </c>
      <c r="E204" t="s">
        <v>35</v>
      </c>
      <c r="F204" s="6">
        <v>5012</v>
      </c>
      <c r="G204" s="7">
        <v>210</v>
      </c>
      <c r="H204" s="52">
        <f>Sales_table[[#This Row],[Amount]]/Sales_table[[#This Row],[Units]]</f>
        <v>23.866666666666667</v>
      </c>
      <c r="I204" s="69">
        <f>VLOOKUP(E204,product[#All],2,FALSE)</f>
        <v>9.77</v>
      </c>
      <c r="J204" s="66">
        <f>Sales_table[[#This Row],[Units]]*Sales_table[[#This Row],[Cost per unit]]</f>
        <v>2051.6999999999998</v>
      </c>
      <c r="K204" s="52">
        <f>Sales_table[[#This Row],[Amount]]-Sales_table[[#This Row],[Manufacturing Cost]]</f>
        <v>2960.3</v>
      </c>
    </row>
    <row r="205" spans="3:11" x14ac:dyDescent="0.3">
      <c r="C205" t="s">
        <v>7</v>
      </c>
      <c r="D205" t="s">
        <v>47</v>
      </c>
      <c r="E205" t="s">
        <v>31</v>
      </c>
      <c r="F205" s="6">
        <v>5019</v>
      </c>
      <c r="G205" s="7">
        <v>156</v>
      </c>
      <c r="H205" s="52">
        <f>Sales_table[[#This Row],[Amount]]/Sales_table[[#This Row],[Units]]</f>
        <v>32.17307692307692</v>
      </c>
      <c r="I205" s="69">
        <f>VLOOKUP(E205,product[#All],2,FALSE)</f>
        <v>3.11</v>
      </c>
      <c r="J205" s="66">
        <f>Sales_table[[#This Row],[Units]]*Sales_table[[#This Row],[Cost per unit]]</f>
        <v>485.15999999999997</v>
      </c>
      <c r="K205" s="52">
        <f>Sales_table[[#This Row],[Amount]]-Sales_table[[#This Row],[Manufacturing Cost]]</f>
        <v>4533.84</v>
      </c>
    </row>
    <row r="206" spans="3:11" x14ac:dyDescent="0.3">
      <c r="C206" t="s">
        <v>12</v>
      </c>
      <c r="D206" t="s">
        <v>21</v>
      </c>
      <c r="E206" t="s">
        <v>45</v>
      </c>
      <c r="F206" s="6">
        <v>5019</v>
      </c>
      <c r="G206" s="7">
        <v>150</v>
      </c>
      <c r="H206" s="52">
        <f>Sales_table[[#This Row],[Amount]]/Sales_table[[#This Row],[Units]]</f>
        <v>33.46</v>
      </c>
      <c r="I206" s="69">
        <f>VLOOKUP(E206,product[#All],2,FALSE)</f>
        <v>6.49</v>
      </c>
      <c r="J206" s="66">
        <f>Sales_table[[#This Row],[Units]]*Sales_table[[#This Row],[Cost per unit]]</f>
        <v>973.5</v>
      </c>
      <c r="K206" s="52">
        <f>Sales_table[[#This Row],[Amount]]-Sales_table[[#This Row],[Manufacturing Cost]]</f>
        <v>4045.5</v>
      </c>
    </row>
    <row r="207" spans="3:11" x14ac:dyDescent="0.3">
      <c r="C207" t="s">
        <v>40</v>
      </c>
      <c r="D207" t="s">
        <v>32</v>
      </c>
      <c r="E207" t="s">
        <v>14</v>
      </c>
      <c r="F207" s="6">
        <v>5075</v>
      </c>
      <c r="G207" s="7">
        <v>21</v>
      </c>
      <c r="H207" s="52">
        <f>Sales_table[[#This Row],[Amount]]/Sales_table[[#This Row],[Units]]</f>
        <v>241.66666666666666</v>
      </c>
      <c r="I207" s="69">
        <f>VLOOKUP(E207,product[#All],2,FALSE)</f>
        <v>8.65</v>
      </c>
      <c r="J207" s="66">
        <f>Sales_table[[#This Row],[Units]]*Sales_table[[#This Row],[Cost per unit]]</f>
        <v>181.65</v>
      </c>
      <c r="K207" s="52">
        <f>Sales_table[[#This Row],[Amount]]-Sales_table[[#This Row],[Manufacturing Cost]]</f>
        <v>4893.3500000000004</v>
      </c>
    </row>
    <row r="208" spans="3:11" x14ac:dyDescent="0.3">
      <c r="C208" t="s">
        <v>37</v>
      </c>
      <c r="D208" t="s">
        <v>13</v>
      </c>
      <c r="E208" t="s">
        <v>51</v>
      </c>
      <c r="F208" s="6">
        <v>5194</v>
      </c>
      <c r="G208" s="7">
        <v>288</v>
      </c>
      <c r="H208" s="52">
        <f>Sales_table[[#This Row],[Amount]]/Sales_table[[#This Row],[Units]]</f>
        <v>18.034722222222221</v>
      </c>
      <c r="I208" s="69">
        <f>VLOOKUP(E208,product[#All],2,FALSE)</f>
        <v>10.38</v>
      </c>
      <c r="J208" s="66">
        <f>Sales_table[[#This Row],[Units]]*Sales_table[[#This Row],[Cost per unit]]</f>
        <v>2989.44</v>
      </c>
      <c r="K208" s="52">
        <f>Sales_table[[#This Row],[Amount]]-Sales_table[[#This Row],[Manufacturing Cost]]</f>
        <v>2204.56</v>
      </c>
    </row>
    <row r="209" spans="3:11" x14ac:dyDescent="0.3">
      <c r="C209" t="s">
        <v>40</v>
      </c>
      <c r="D209" t="s">
        <v>26</v>
      </c>
      <c r="E209" t="s">
        <v>48</v>
      </c>
      <c r="F209" s="6">
        <v>5236</v>
      </c>
      <c r="G209" s="7">
        <v>51</v>
      </c>
      <c r="H209" s="52">
        <f>Sales_table[[#This Row],[Amount]]/Sales_table[[#This Row],[Units]]</f>
        <v>102.66666666666667</v>
      </c>
      <c r="I209" s="69">
        <f>VLOOKUP(E209,product[#All],2,FALSE)</f>
        <v>5.6</v>
      </c>
      <c r="J209" s="66">
        <f>Sales_table[[#This Row],[Units]]*Sales_table[[#This Row],[Cost per unit]]</f>
        <v>285.59999999999997</v>
      </c>
      <c r="K209" s="52">
        <f>Sales_table[[#This Row],[Amount]]-Sales_table[[#This Row],[Manufacturing Cost]]</f>
        <v>4950.3999999999996</v>
      </c>
    </row>
    <row r="210" spans="3:11" x14ac:dyDescent="0.3">
      <c r="C210" t="s">
        <v>37</v>
      </c>
      <c r="D210" t="s">
        <v>8</v>
      </c>
      <c r="E210" t="s">
        <v>48</v>
      </c>
      <c r="F210" s="6">
        <v>5306</v>
      </c>
      <c r="G210" s="7">
        <v>0</v>
      </c>
      <c r="H210" s="52" t="e">
        <f>Sales_table[[#This Row],[Amount]]/Sales_table[[#This Row],[Units]]</f>
        <v>#DIV/0!</v>
      </c>
      <c r="I210" s="69">
        <f>VLOOKUP(E210,product[#All],2,FALSE)</f>
        <v>5.6</v>
      </c>
      <c r="J210" s="66">
        <f>Sales_table[[#This Row],[Units]]*Sales_table[[#This Row],[Cost per unit]]</f>
        <v>0</v>
      </c>
      <c r="K210" s="52">
        <f>Sales_table[[#This Row],[Amount]]-Sales_table[[#This Row],[Manufacturing Cost]]</f>
        <v>5306</v>
      </c>
    </row>
    <row r="211" spans="3:11" x14ac:dyDescent="0.3">
      <c r="C211" t="s">
        <v>52</v>
      </c>
      <c r="D211" t="s">
        <v>47</v>
      </c>
      <c r="E211" t="s">
        <v>36</v>
      </c>
      <c r="F211" s="6">
        <v>5355</v>
      </c>
      <c r="G211" s="7">
        <v>204</v>
      </c>
      <c r="H211" s="52">
        <f>Sales_table[[#This Row],[Amount]]/Sales_table[[#This Row],[Units]]</f>
        <v>26.25</v>
      </c>
      <c r="I211" s="69">
        <f>VLOOKUP(E211,product[#All],2,FALSE)</f>
        <v>7.64</v>
      </c>
      <c r="J211" s="66">
        <f>Sales_table[[#This Row],[Units]]*Sales_table[[#This Row],[Cost per unit]]</f>
        <v>1558.56</v>
      </c>
      <c r="K211" s="52">
        <f>Sales_table[[#This Row],[Amount]]-Sales_table[[#This Row],[Manufacturing Cost]]</f>
        <v>3796.44</v>
      </c>
    </row>
    <row r="212" spans="3:11" x14ac:dyDescent="0.3">
      <c r="C212" t="s">
        <v>7</v>
      </c>
      <c r="D212" t="s">
        <v>21</v>
      </c>
      <c r="E212" t="s">
        <v>27</v>
      </c>
      <c r="F212" s="6">
        <v>5439</v>
      </c>
      <c r="G212" s="7">
        <v>30</v>
      </c>
      <c r="H212" s="52">
        <f>Sales_table[[#This Row],[Amount]]/Sales_table[[#This Row],[Units]]</f>
        <v>181.3</v>
      </c>
      <c r="I212" s="69">
        <f>VLOOKUP(E212,product[#All],2,FALSE)</f>
        <v>13.15</v>
      </c>
      <c r="J212" s="66">
        <f>Sales_table[[#This Row],[Units]]*Sales_table[[#This Row],[Cost per unit]]</f>
        <v>394.5</v>
      </c>
      <c r="K212" s="52">
        <f>Sales_table[[#This Row],[Amount]]-Sales_table[[#This Row],[Manufacturing Cost]]</f>
        <v>5044.5</v>
      </c>
    </row>
    <row r="213" spans="3:11" x14ac:dyDescent="0.3">
      <c r="C213" t="s">
        <v>40</v>
      </c>
      <c r="D213" t="s">
        <v>32</v>
      </c>
      <c r="E213" t="s">
        <v>36</v>
      </c>
      <c r="F213" s="6">
        <v>5474</v>
      </c>
      <c r="G213" s="7">
        <v>168</v>
      </c>
      <c r="H213" s="52">
        <f>Sales_table[[#This Row],[Amount]]/Sales_table[[#This Row],[Units]]</f>
        <v>32.583333333333336</v>
      </c>
      <c r="I213" s="69">
        <f>VLOOKUP(E213,product[#All],2,FALSE)</f>
        <v>7.64</v>
      </c>
      <c r="J213" s="66">
        <f>Sales_table[[#This Row],[Units]]*Sales_table[[#This Row],[Cost per unit]]</f>
        <v>1283.52</v>
      </c>
      <c r="K213" s="52">
        <f>Sales_table[[#This Row],[Amount]]-Sales_table[[#This Row],[Manufacturing Cost]]</f>
        <v>4190.4799999999996</v>
      </c>
    </row>
    <row r="214" spans="3:11" x14ac:dyDescent="0.3">
      <c r="C214" t="s">
        <v>37</v>
      </c>
      <c r="D214" t="s">
        <v>21</v>
      </c>
      <c r="E214" t="s">
        <v>49</v>
      </c>
      <c r="F214" s="6">
        <v>5551</v>
      </c>
      <c r="G214" s="7">
        <v>252</v>
      </c>
      <c r="H214" s="52">
        <f>Sales_table[[#This Row],[Amount]]/Sales_table[[#This Row],[Units]]</f>
        <v>22.027777777777779</v>
      </c>
      <c r="I214" s="69">
        <f>VLOOKUP(E214,product[#All],2,FALSE)</f>
        <v>7.16</v>
      </c>
      <c r="J214" s="66">
        <f>Sales_table[[#This Row],[Units]]*Sales_table[[#This Row],[Cost per unit]]</f>
        <v>1804.32</v>
      </c>
      <c r="K214" s="52">
        <f>Sales_table[[#This Row],[Amount]]-Sales_table[[#This Row],[Manufacturing Cost]]</f>
        <v>3746.6800000000003</v>
      </c>
    </row>
    <row r="215" spans="3:11" x14ac:dyDescent="0.3">
      <c r="C215" t="s">
        <v>52</v>
      </c>
      <c r="D215" t="s">
        <v>32</v>
      </c>
      <c r="E215" t="s">
        <v>16</v>
      </c>
      <c r="F215" s="6">
        <v>5586</v>
      </c>
      <c r="G215" s="7">
        <v>525</v>
      </c>
      <c r="H215" s="52">
        <f>Sales_table[[#This Row],[Amount]]/Sales_table[[#This Row],[Units]]</f>
        <v>10.64</v>
      </c>
      <c r="I215" s="69">
        <f>VLOOKUP(E215,product[#All],2,FALSE)</f>
        <v>11.7</v>
      </c>
      <c r="J215" s="66">
        <f>Sales_table[[#This Row],[Units]]*Sales_table[[#This Row],[Cost per unit]]</f>
        <v>6142.5</v>
      </c>
      <c r="K215" s="52">
        <f>Sales_table[[#This Row],[Amount]]-Sales_table[[#This Row],[Manufacturing Cost]]</f>
        <v>-556.5</v>
      </c>
    </row>
    <row r="216" spans="3:11" x14ac:dyDescent="0.3">
      <c r="C216" t="s">
        <v>7</v>
      </c>
      <c r="D216" t="s">
        <v>32</v>
      </c>
      <c r="E216" t="s">
        <v>11</v>
      </c>
      <c r="F216" s="6">
        <v>5670</v>
      </c>
      <c r="G216" s="7">
        <v>297</v>
      </c>
      <c r="H216" s="52">
        <f>Sales_table[[#This Row],[Amount]]/Sales_table[[#This Row],[Units]]</f>
        <v>19.09090909090909</v>
      </c>
      <c r="I216" s="69">
        <f>VLOOKUP(E216,product[#All],2,FALSE)</f>
        <v>9.33</v>
      </c>
      <c r="J216" s="66">
        <f>Sales_table[[#This Row],[Units]]*Sales_table[[#This Row],[Cost per unit]]</f>
        <v>2771.01</v>
      </c>
      <c r="K216" s="52">
        <f>Sales_table[[#This Row],[Amount]]-Sales_table[[#This Row],[Manufacturing Cost]]</f>
        <v>2898.99</v>
      </c>
    </row>
    <row r="217" spans="3:11" x14ac:dyDescent="0.3">
      <c r="C217" t="s">
        <v>37</v>
      </c>
      <c r="D217" t="s">
        <v>32</v>
      </c>
      <c r="E217" t="s">
        <v>51</v>
      </c>
      <c r="F217" s="6">
        <v>5677</v>
      </c>
      <c r="G217" s="7">
        <v>258</v>
      </c>
      <c r="H217" s="52">
        <f>Sales_table[[#This Row],[Amount]]/Sales_table[[#This Row],[Units]]</f>
        <v>22.003875968992247</v>
      </c>
      <c r="I217" s="69">
        <f>VLOOKUP(E217,product[#All],2,FALSE)</f>
        <v>10.38</v>
      </c>
      <c r="J217" s="66">
        <f>Sales_table[[#This Row],[Units]]*Sales_table[[#This Row],[Cost per unit]]</f>
        <v>2678.0400000000004</v>
      </c>
      <c r="K217" s="52">
        <f>Sales_table[[#This Row],[Amount]]-Sales_table[[#This Row],[Manufacturing Cost]]</f>
        <v>2998.9599999999996</v>
      </c>
    </row>
    <row r="218" spans="3:11" x14ac:dyDescent="0.3">
      <c r="C218" t="s">
        <v>7</v>
      </c>
      <c r="D218" t="s">
        <v>26</v>
      </c>
      <c r="E218" t="s">
        <v>24</v>
      </c>
      <c r="F218" s="6">
        <v>5775</v>
      </c>
      <c r="G218" s="7">
        <v>42</v>
      </c>
      <c r="H218" s="52">
        <f>Sales_table[[#This Row],[Amount]]/Sales_table[[#This Row],[Units]]</f>
        <v>137.5</v>
      </c>
      <c r="I218" s="69">
        <f>VLOOKUP(E218,product[#All],2,FALSE)</f>
        <v>11.73</v>
      </c>
      <c r="J218" s="66">
        <f>Sales_table[[#This Row],[Units]]*Sales_table[[#This Row],[Cost per unit]]</f>
        <v>492.66</v>
      </c>
      <c r="K218" s="52">
        <f>Sales_table[[#This Row],[Amount]]-Sales_table[[#This Row],[Manufacturing Cost]]</f>
        <v>5282.34</v>
      </c>
    </row>
    <row r="219" spans="3:11" x14ac:dyDescent="0.3">
      <c r="C219" t="s">
        <v>7</v>
      </c>
      <c r="D219" t="s">
        <v>26</v>
      </c>
      <c r="E219" t="s">
        <v>35</v>
      </c>
      <c r="F219" s="6">
        <v>5817</v>
      </c>
      <c r="G219" s="7">
        <v>12</v>
      </c>
      <c r="H219" s="52">
        <f>Sales_table[[#This Row],[Amount]]/Sales_table[[#This Row],[Units]]</f>
        <v>484.75</v>
      </c>
      <c r="I219" s="69">
        <f>VLOOKUP(E219,product[#All],2,FALSE)</f>
        <v>9.77</v>
      </c>
      <c r="J219" s="66">
        <f>Sales_table[[#This Row],[Units]]*Sales_table[[#This Row],[Cost per unit]]</f>
        <v>117.24</v>
      </c>
      <c r="K219" s="52">
        <f>Sales_table[[#This Row],[Amount]]-Sales_table[[#This Row],[Manufacturing Cost]]</f>
        <v>5699.76</v>
      </c>
    </row>
    <row r="220" spans="3:11" x14ac:dyDescent="0.3">
      <c r="C220" t="s">
        <v>20</v>
      </c>
      <c r="D220" t="s">
        <v>32</v>
      </c>
      <c r="E220" t="s">
        <v>35</v>
      </c>
      <c r="F220" s="6">
        <v>5915</v>
      </c>
      <c r="G220" s="7">
        <v>3</v>
      </c>
      <c r="H220" s="52">
        <f>Sales_table[[#This Row],[Amount]]/Sales_table[[#This Row],[Units]]</f>
        <v>1971.6666666666667</v>
      </c>
      <c r="I220" s="69">
        <f>VLOOKUP(E220,product[#All],2,FALSE)</f>
        <v>9.77</v>
      </c>
      <c r="J220" s="66">
        <f>Sales_table[[#This Row],[Units]]*Sales_table[[#This Row],[Cost per unit]]</f>
        <v>29.31</v>
      </c>
      <c r="K220" s="52">
        <f>Sales_table[[#This Row],[Amount]]-Sales_table[[#This Row],[Manufacturing Cost]]</f>
        <v>5885.69</v>
      </c>
    </row>
    <row r="221" spans="3:11" x14ac:dyDescent="0.3">
      <c r="C221" t="s">
        <v>43</v>
      </c>
      <c r="D221" t="s">
        <v>26</v>
      </c>
      <c r="E221" t="s">
        <v>51</v>
      </c>
      <c r="F221" s="6">
        <v>6027</v>
      </c>
      <c r="G221" s="7">
        <v>144</v>
      </c>
      <c r="H221" s="52">
        <f>Sales_table[[#This Row],[Amount]]/Sales_table[[#This Row],[Units]]</f>
        <v>41.854166666666664</v>
      </c>
      <c r="I221" s="69">
        <f>VLOOKUP(E221,product[#All],2,FALSE)</f>
        <v>10.38</v>
      </c>
      <c r="J221" s="66">
        <f>Sales_table[[#This Row],[Units]]*Sales_table[[#This Row],[Cost per unit]]</f>
        <v>1494.72</v>
      </c>
      <c r="K221" s="52">
        <f>Sales_table[[#This Row],[Amount]]-Sales_table[[#This Row],[Manufacturing Cost]]</f>
        <v>4532.28</v>
      </c>
    </row>
    <row r="222" spans="3:11" x14ac:dyDescent="0.3">
      <c r="C222" t="s">
        <v>25</v>
      </c>
      <c r="D222" t="s">
        <v>26</v>
      </c>
      <c r="E222" t="s">
        <v>31</v>
      </c>
      <c r="F222" s="6">
        <v>6048</v>
      </c>
      <c r="G222" s="7">
        <v>27</v>
      </c>
      <c r="H222" s="52">
        <f>Sales_table[[#This Row],[Amount]]/Sales_table[[#This Row],[Units]]</f>
        <v>224</v>
      </c>
      <c r="I222" s="69">
        <f>VLOOKUP(E222,product[#All],2,FALSE)</f>
        <v>3.11</v>
      </c>
      <c r="J222" s="66">
        <f>Sales_table[[#This Row],[Units]]*Sales_table[[#This Row],[Cost per unit]]</f>
        <v>83.97</v>
      </c>
      <c r="K222" s="52">
        <f>Sales_table[[#This Row],[Amount]]-Sales_table[[#This Row],[Manufacturing Cost]]</f>
        <v>5964.03</v>
      </c>
    </row>
    <row r="223" spans="3:11" x14ac:dyDescent="0.3">
      <c r="C223" t="s">
        <v>40</v>
      </c>
      <c r="D223" t="s">
        <v>21</v>
      </c>
      <c r="E223" t="s">
        <v>22</v>
      </c>
      <c r="F223" s="6">
        <v>6111</v>
      </c>
      <c r="G223" s="7">
        <v>3</v>
      </c>
      <c r="H223" s="52">
        <f>Sales_table[[#This Row],[Amount]]/Sales_table[[#This Row],[Units]]</f>
        <v>2037</v>
      </c>
      <c r="I223" s="69">
        <f>VLOOKUP(E223,product[#All],2,FALSE)</f>
        <v>6.47</v>
      </c>
      <c r="J223" s="66">
        <f>Sales_table[[#This Row],[Units]]*Sales_table[[#This Row],[Cost per unit]]</f>
        <v>19.41</v>
      </c>
      <c r="K223" s="52">
        <f>Sales_table[[#This Row],[Amount]]-Sales_table[[#This Row],[Manufacturing Cost]]</f>
        <v>6091.59</v>
      </c>
    </row>
    <row r="224" spans="3:11" x14ac:dyDescent="0.3">
      <c r="C224" t="s">
        <v>25</v>
      </c>
      <c r="D224" t="s">
        <v>21</v>
      </c>
      <c r="E224" t="s">
        <v>14</v>
      </c>
      <c r="F224" s="6">
        <v>6118</v>
      </c>
      <c r="G224" s="7">
        <v>9</v>
      </c>
      <c r="H224" s="52">
        <f>Sales_table[[#This Row],[Amount]]/Sales_table[[#This Row],[Units]]</f>
        <v>679.77777777777783</v>
      </c>
      <c r="I224" s="69">
        <f>VLOOKUP(E224,product[#All],2,FALSE)</f>
        <v>8.65</v>
      </c>
      <c r="J224" s="66">
        <f>Sales_table[[#This Row],[Units]]*Sales_table[[#This Row],[Cost per unit]]</f>
        <v>77.850000000000009</v>
      </c>
      <c r="K224" s="52">
        <f>Sales_table[[#This Row],[Amount]]-Sales_table[[#This Row],[Manufacturing Cost]]</f>
        <v>6040.15</v>
      </c>
    </row>
    <row r="225" spans="3:11" x14ac:dyDescent="0.3">
      <c r="C225" t="s">
        <v>20</v>
      </c>
      <c r="D225" t="s">
        <v>21</v>
      </c>
      <c r="E225" t="s">
        <v>9</v>
      </c>
      <c r="F225" s="6">
        <v>6118</v>
      </c>
      <c r="G225" s="7">
        <v>174</v>
      </c>
      <c r="H225" s="52">
        <f>Sales_table[[#This Row],[Amount]]/Sales_table[[#This Row],[Units]]</f>
        <v>35.160919540229884</v>
      </c>
      <c r="I225" s="69">
        <f>VLOOKUP(E225,product[#All],2,FALSE)</f>
        <v>14.49</v>
      </c>
      <c r="J225" s="66">
        <f>Sales_table[[#This Row],[Units]]*Sales_table[[#This Row],[Cost per unit]]</f>
        <v>2521.2600000000002</v>
      </c>
      <c r="K225" s="52">
        <f>Sales_table[[#This Row],[Amount]]-Sales_table[[#This Row],[Manufacturing Cost]]</f>
        <v>3596.74</v>
      </c>
    </row>
    <row r="226" spans="3:11" x14ac:dyDescent="0.3">
      <c r="C226" t="s">
        <v>7</v>
      </c>
      <c r="D226" t="s">
        <v>32</v>
      </c>
      <c r="E226" t="s">
        <v>18</v>
      </c>
      <c r="F226" s="6">
        <v>6125</v>
      </c>
      <c r="G226" s="7">
        <v>102</v>
      </c>
      <c r="H226" s="52">
        <f>Sales_table[[#This Row],[Amount]]/Sales_table[[#This Row],[Units]]</f>
        <v>60.049019607843135</v>
      </c>
      <c r="I226" s="69">
        <f>VLOOKUP(E226,product[#All],2,FALSE)</f>
        <v>11.88</v>
      </c>
      <c r="J226" s="66">
        <f>Sales_table[[#This Row],[Units]]*Sales_table[[#This Row],[Cost per unit]]</f>
        <v>1211.76</v>
      </c>
      <c r="K226" s="52">
        <f>Sales_table[[#This Row],[Amount]]-Sales_table[[#This Row],[Manufacturing Cost]]</f>
        <v>4913.24</v>
      </c>
    </row>
    <row r="227" spans="3:11" x14ac:dyDescent="0.3">
      <c r="C227" t="s">
        <v>7</v>
      </c>
      <c r="D227" t="s">
        <v>8</v>
      </c>
      <c r="E227" t="s">
        <v>50</v>
      </c>
      <c r="F227" s="6">
        <v>6132</v>
      </c>
      <c r="G227" s="7">
        <v>93</v>
      </c>
      <c r="H227" s="52">
        <f>Sales_table[[#This Row],[Amount]]/Sales_table[[#This Row],[Units]]</f>
        <v>65.935483870967744</v>
      </c>
      <c r="I227" s="69">
        <f>VLOOKUP(E227,product[#All],2,FALSE)</f>
        <v>16.73</v>
      </c>
      <c r="J227" s="66">
        <f>Sales_table[[#This Row],[Units]]*Sales_table[[#This Row],[Cost per unit]]</f>
        <v>1555.89</v>
      </c>
      <c r="K227" s="52">
        <f>Sales_table[[#This Row],[Amount]]-Sales_table[[#This Row],[Manufacturing Cost]]</f>
        <v>4576.1099999999997</v>
      </c>
    </row>
    <row r="228" spans="3:11" x14ac:dyDescent="0.3">
      <c r="C228" t="s">
        <v>40</v>
      </c>
      <c r="D228" t="s">
        <v>21</v>
      </c>
      <c r="E228" t="s">
        <v>11</v>
      </c>
      <c r="F228" s="6">
        <v>6146</v>
      </c>
      <c r="G228" s="7">
        <v>63</v>
      </c>
      <c r="H228" s="52">
        <f>Sales_table[[#This Row],[Amount]]/Sales_table[[#This Row],[Units]]</f>
        <v>97.555555555555557</v>
      </c>
      <c r="I228" s="69">
        <f>VLOOKUP(E228,product[#All],2,FALSE)</f>
        <v>9.33</v>
      </c>
      <c r="J228" s="66">
        <f>Sales_table[[#This Row],[Units]]*Sales_table[[#This Row],[Cost per unit]]</f>
        <v>587.79</v>
      </c>
      <c r="K228" s="52">
        <f>Sales_table[[#This Row],[Amount]]-Sales_table[[#This Row],[Manufacturing Cost]]</f>
        <v>5558.21</v>
      </c>
    </row>
    <row r="229" spans="3:11" x14ac:dyDescent="0.3">
      <c r="C229" t="s">
        <v>12</v>
      </c>
      <c r="D229" t="s">
        <v>8</v>
      </c>
      <c r="E229" t="s">
        <v>48</v>
      </c>
      <c r="F229" s="6">
        <v>6279</v>
      </c>
      <c r="G229" s="7">
        <v>45</v>
      </c>
      <c r="H229" s="52">
        <f>Sales_table[[#This Row],[Amount]]/Sales_table[[#This Row],[Units]]</f>
        <v>139.53333333333333</v>
      </c>
      <c r="I229" s="69">
        <f>VLOOKUP(E229,product[#All],2,FALSE)</f>
        <v>5.6</v>
      </c>
      <c r="J229" s="66">
        <f>Sales_table[[#This Row],[Units]]*Sales_table[[#This Row],[Cost per unit]]</f>
        <v>251.99999999999997</v>
      </c>
      <c r="K229" s="52">
        <f>Sales_table[[#This Row],[Amount]]-Sales_table[[#This Row],[Manufacturing Cost]]</f>
        <v>6027</v>
      </c>
    </row>
    <row r="230" spans="3:11" x14ac:dyDescent="0.3">
      <c r="C230" t="s">
        <v>40</v>
      </c>
      <c r="D230" t="s">
        <v>47</v>
      </c>
      <c r="E230" t="s">
        <v>35</v>
      </c>
      <c r="F230" s="6">
        <v>6279</v>
      </c>
      <c r="G230" s="7">
        <v>237</v>
      </c>
      <c r="H230" s="52">
        <f>Sales_table[[#This Row],[Amount]]/Sales_table[[#This Row],[Units]]</f>
        <v>26.49367088607595</v>
      </c>
      <c r="I230" s="69">
        <f>VLOOKUP(E230,product[#All],2,FALSE)</f>
        <v>9.77</v>
      </c>
      <c r="J230" s="66">
        <f>Sales_table[[#This Row],[Units]]*Sales_table[[#This Row],[Cost per unit]]</f>
        <v>2315.4899999999998</v>
      </c>
      <c r="K230" s="52">
        <f>Sales_table[[#This Row],[Amount]]-Sales_table[[#This Row],[Manufacturing Cost]]</f>
        <v>3963.51</v>
      </c>
    </row>
    <row r="231" spans="3:11" x14ac:dyDescent="0.3">
      <c r="C231" t="s">
        <v>44</v>
      </c>
      <c r="D231" t="s">
        <v>47</v>
      </c>
      <c r="E231" t="s">
        <v>27</v>
      </c>
      <c r="F231" s="6">
        <v>6300</v>
      </c>
      <c r="G231" s="7">
        <v>42</v>
      </c>
      <c r="H231" s="52">
        <f>Sales_table[[#This Row],[Amount]]/Sales_table[[#This Row],[Units]]</f>
        <v>150</v>
      </c>
      <c r="I231" s="69">
        <f>VLOOKUP(E231,product[#All],2,FALSE)</f>
        <v>13.15</v>
      </c>
      <c r="J231" s="66">
        <f>Sales_table[[#This Row],[Units]]*Sales_table[[#This Row],[Cost per unit]]</f>
        <v>552.30000000000007</v>
      </c>
      <c r="K231" s="52">
        <f>Sales_table[[#This Row],[Amount]]-Sales_table[[#This Row],[Manufacturing Cost]]</f>
        <v>5747.7</v>
      </c>
    </row>
    <row r="232" spans="3:11" x14ac:dyDescent="0.3">
      <c r="C232" t="s">
        <v>40</v>
      </c>
      <c r="D232" t="s">
        <v>21</v>
      </c>
      <c r="E232" t="s">
        <v>45</v>
      </c>
      <c r="F232" s="6">
        <v>6314</v>
      </c>
      <c r="G232" s="7">
        <v>15</v>
      </c>
      <c r="H232" s="52">
        <f>Sales_table[[#This Row],[Amount]]/Sales_table[[#This Row],[Units]]</f>
        <v>420.93333333333334</v>
      </c>
      <c r="I232" s="69">
        <f>VLOOKUP(E232,product[#All],2,FALSE)</f>
        <v>6.49</v>
      </c>
      <c r="J232" s="66">
        <f>Sales_table[[#This Row],[Units]]*Sales_table[[#This Row],[Cost per unit]]</f>
        <v>97.350000000000009</v>
      </c>
      <c r="K232" s="52">
        <f>Sales_table[[#This Row],[Amount]]-Sales_table[[#This Row],[Manufacturing Cost]]</f>
        <v>6216.65</v>
      </c>
    </row>
    <row r="233" spans="3:11" x14ac:dyDescent="0.3">
      <c r="C233" t="s">
        <v>7</v>
      </c>
      <c r="D233" t="s">
        <v>26</v>
      </c>
      <c r="E233" t="s">
        <v>50</v>
      </c>
      <c r="F233" s="6">
        <v>6370</v>
      </c>
      <c r="G233" s="7">
        <v>30</v>
      </c>
      <c r="H233" s="52">
        <f>Sales_table[[#This Row],[Amount]]/Sales_table[[#This Row],[Units]]</f>
        <v>212.33333333333334</v>
      </c>
      <c r="I233" s="69">
        <f>VLOOKUP(E233,product[#All],2,FALSE)</f>
        <v>16.73</v>
      </c>
      <c r="J233" s="66">
        <f>Sales_table[[#This Row],[Units]]*Sales_table[[#This Row],[Cost per unit]]</f>
        <v>501.90000000000003</v>
      </c>
      <c r="K233" s="52">
        <f>Sales_table[[#This Row],[Amount]]-Sales_table[[#This Row],[Manufacturing Cost]]</f>
        <v>5868.1</v>
      </c>
    </row>
    <row r="234" spans="3:11" x14ac:dyDescent="0.3">
      <c r="C234" t="s">
        <v>37</v>
      </c>
      <c r="D234" t="s">
        <v>8</v>
      </c>
      <c r="E234" t="s">
        <v>30</v>
      </c>
      <c r="F234" s="6">
        <v>6391</v>
      </c>
      <c r="G234" s="7">
        <v>48</v>
      </c>
      <c r="H234" s="52">
        <f>Sales_table[[#This Row],[Amount]]/Sales_table[[#This Row],[Units]]</f>
        <v>133.14583333333334</v>
      </c>
      <c r="I234" s="69">
        <f>VLOOKUP(E234,product[#All],2,FALSE)</f>
        <v>12.37</v>
      </c>
      <c r="J234" s="66">
        <f>Sales_table[[#This Row],[Units]]*Sales_table[[#This Row],[Cost per unit]]</f>
        <v>593.76</v>
      </c>
      <c r="K234" s="52">
        <f>Sales_table[[#This Row],[Amount]]-Sales_table[[#This Row],[Manufacturing Cost]]</f>
        <v>5797.24</v>
      </c>
    </row>
    <row r="235" spans="3:11" x14ac:dyDescent="0.3">
      <c r="C235" t="s">
        <v>20</v>
      </c>
      <c r="D235" t="s">
        <v>8</v>
      </c>
      <c r="E235" t="s">
        <v>46</v>
      </c>
      <c r="F235" s="6">
        <v>6398</v>
      </c>
      <c r="G235" s="7">
        <v>102</v>
      </c>
      <c r="H235" s="52">
        <f>Sales_table[[#This Row],[Amount]]/Sales_table[[#This Row],[Units]]</f>
        <v>62.725490196078432</v>
      </c>
      <c r="I235" s="69">
        <f>VLOOKUP(E235,product[#All],2,FALSE)</f>
        <v>4.97</v>
      </c>
      <c r="J235" s="66">
        <f>Sales_table[[#This Row],[Units]]*Sales_table[[#This Row],[Cost per unit]]</f>
        <v>506.94</v>
      </c>
      <c r="K235" s="52">
        <f>Sales_table[[#This Row],[Amount]]-Sales_table[[#This Row],[Manufacturing Cost]]</f>
        <v>5891.06</v>
      </c>
    </row>
    <row r="236" spans="3:11" x14ac:dyDescent="0.3">
      <c r="C236" t="s">
        <v>12</v>
      </c>
      <c r="D236" t="s">
        <v>32</v>
      </c>
      <c r="E236" t="s">
        <v>42</v>
      </c>
      <c r="F236" s="6">
        <v>6433</v>
      </c>
      <c r="G236" s="7">
        <v>78</v>
      </c>
      <c r="H236" s="52">
        <f>Sales_table[[#This Row],[Amount]]/Sales_table[[#This Row],[Units]]</f>
        <v>82.474358974358978</v>
      </c>
      <c r="I236" s="69">
        <f>VLOOKUP(E236,product[#All],2,FALSE)</f>
        <v>9</v>
      </c>
      <c r="J236" s="66">
        <f>Sales_table[[#This Row],[Units]]*Sales_table[[#This Row],[Cost per unit]]</f>
        <v>702</v>
      </c>
      <c r="K236" s="52">
        <f>Sales_table[[#This Row],[Amount]]-Sales_table[[#This Row],[Manufacturing Cost]]</f>
        <v>5731</v>
      </c>
    </row>
    <row r="237" spans="3:11" x14ac:dyDescent="0.3">
      <c r="C237" t="s">
        <v>37</v>
      </c>
      <c r="D237" t="s">
        <v>8</v>
      </c>
      <c r="E237" t="s">
        <v>9</v>
      </c>
      <c r="F237" s="6">
        <v>6454</v>
      </c>
      <c r="G237" s="7">
        <v>54</v>
      </c>
      <c r="H237" s="52">
        <f>Sales_table[[#This Row],[Amount]]/Sales_table[[#This Row],[Units]]</f>
        <v>119.51851851851852</v>
      </c>
      <c r="I237" s="69">
        <f>VLOOKUP(E237,product[#All],2,FALSE)</f>
        <v>14.49</v>
      </c>
      <c r="J237" s="66">
        <f>Sales_table[[#This Row],[Units]]*Sales_table[[#This Row],[Cost per unit]]</f>
        <v>782.46</v>
      </c>
      <c r="K237" s="52">
        <f>Sales_table[[#This Row],[Amount]]-Sales_table[[#This Row],[Manufacturing Cost]]</f>
        <v>5671.54</v>
      </c>
    </row>
    <row r="238" spans="3:11" x14ac:dyDescent="0.3">
      <c r="C238" t="s">
        <v>43</v>
      </c>
      <c r="D238" t="s">
        <v>32</v>
      </c>
      <c r="E238" t="s">
        <v>51</v>
      </c>
      <c r="F238" s="6">
        <v>6580</v>
      </c>
      <c r="G238" s="7">
        <v>183</v>
      </c>
      <c r="H238" s="52">
        <f>Sales_table[[#This Row],[Amount]]/Sales_table[[#This Row],[Units]]</f>
        <v>35.956284153005463</v>
      </c>
      <c r="I238" s="69">
        <f>VLOOKUP(E238,product[#All],2,FALSE)</f>
        <v>10.38</v>
      </c>
      <c r="J238" s="66">
        <f>Sales_table[[#This Row],[Units]]*Sales_table[[#This Row],[Cost per unit]]</f>
        <v>1899.5400000000002</v>
      </c>
      <c r="K238" s="52">
        <f>Sales_table[[#This Row],[Amount]]-Sales_table[[#This Row],[Manufacturing Cost]]</f>
        <v>4680.46</v>
      </c>
    </row>
    <row r="239" spans="3:11" x14ac:dyDescent="0.3">
      <c r="C239" t="s">
        <v>37</v>
      </c>
      <c r="D239" t="s">
        <v>8</v>
      </c>
      <c r="E239" t="s">
        <v>16</v>
      </c>
      <c r="F239" s="6">
        <v>6608</v>
      </c>
      <c r="G239" s="7">
        <v>225</v>
      </c>
      <c r="H239" s="52">
        <f>Sales_table[[#This Row],[Amount]]/Sales_table[[#This Row],[Units]]</f>
        <v>29.36888888888889</v>
      </c>
      <c r="I239" s="69">
        <f>VLOOKUP(E239,product[#All],2,FALSE)</f>
        <v>11.7</v>
      </c>
      <c r="J239" s="66">
        <f>Sales_table[[#This Row],[Units]]*Sales_table[[#This Row],[Cost per unit]]</f>
        <v>2632.5</v>
      </c>
      <c r="K239" s="52">
        <f>Sales_table[[#This Row],[Amount]]-Sales_table[[#This Row],[Manufacturing Cost]]</f>
        <v>3975.5</v>
      </c>
    </row>
    <row r="240" spans="3:11" x14ac:dyDescent="0.3">
      <c r="C240" t="s">
        <v>52</v>
      </c>
      <c r="D240" t="s">
        <v>21</v>
      </c>
      <c r="E240" t="s">
        <v>14</v>
      </c>
      <c r="F240" s="6">
        <v>6657</v>
      </c>
      <c r="G240" s="7">
        <v>303</v>
      </c>
      <c r="H240" s="52">
        <f>Sales_table[[#This Row],[Amount]]/Sales_table[[#This Row],[Units]]</f>
        <v>21.970297029702969</v>
      </c>
      <c r="I240" s="69">
        <f>VLOOKUP(E240,product[#All],2,FALSE)</f>
        <v>8.65</v>
      </c>
      <c r="J240" s="66">
        <f>Sales_table[[#This Row],[Units]]*Sales_table[[#This Row],[Cost per unit]]</f>
        <v>2620.9500000000003</v>
      </c>
      <c r="K240" s="52">
        <f>Sales_table[[#This Row],[Amount]]-Sales_table[[#This Row],[Manufacturing Cost]]</f>
        <v>4036.0499999999997</v>
      </c>
    </row>
    <row r="241" spans="3:11" x14ac:dyDescent="0.3">
      <c r="C241" t="s">
        <v>44</v>
      </c>
      <c r="D241" t="s">
        <v>13</v>
      </c>
      <c r="E241" t="s">
        <v>24</v>
      </c>
      <c r="F241" s="6">
        <v>6657</v>
      </c>
      <c r="G241" s="7">
        <v>276</v>
      </c>
      <c r="H241" s="52">
        <f>Sales_table[[#This Row],[Amount]]/Sales_table[[#This Row],[Units]]</f>
        <v>24.119565217391305</v>
      </c>
      <c r="I241" s="69">
        <f>VLOOKUP(E241,product[#All],2,FALSE)</f>
        <v>11.73</v>
      </c>
      <c r="J241" s="66">
        <f>Sales_table[[#This Row],[Units]]*Sales_table[[#This Row],[Cost per unit]]</f>
        <v>3237.48</v>
      </c>
      <c r="K241" s="52">
        <f>Sales_table[[#This Row],[Amount]]-Sales_table[[#This Row],[Manufacturing Cost]]</f>
        <v>3419.52</v>
      </c>
    </row>
    <row r="242" spans="3:11" x14ac:dyDescent="0.3">
      <c r="C242" t="s">
        <v>12</v>
      </c>
      <c r="D242" t="s">
        <v>13</v>
      </c>
      <c r="E242" t="s">
        <v>14</v>
      </c>
      <c r="F242" s="6">
        <v>6706</v>
      </c>
      <c r="G242" s="7">
        <v>459</v>
      </c>
      <c r="H242" s="52">
        <f>Sales_table[[#This Row],[Amount]]/Sales_table[[#This Row],[Units]]</f>
        <v>14.610021786492375</v>
      </c>
      <c r="I242" s="69">
        <f>VLOOKUP(E242,product[#All],2,FALSE)</f>
        <v>8.65</v>
      </c>
      <c r="J242" s="66">
        <f>Sales_table[[#This Row],[Units]]*Sales_table[[#This Row],[Cost per unit]]</f>
        <v>3970.3500000000004</v>
      </c>
      <c r="K242" s="52">
        <f>Sales_table[[#This Row],[Amount]]-Sales_table[[#This Row],[Manufacturing Cost]]</f>
        <v>2735.6499999999996</v>
      </c>
    </row>
    <row r="243" spans="3:11" x14ac:dyDescent="0.3">
      <c r="C243" t="s">
        <v>25</v>
      </c>
      <c r="D243" t="s">
        <v>47</v>
      </c>
      <c r="E243" t="s">
        <v>14</v>
      </c>
      <c r="F243" s="6">
        <v>6734</v>
      </c>
      <c r="G243" s="7">
        <v>123</v>
      </c>
      <c r="H243" s="52">
        <f>Sales_table[[#This Row],[Amount]]/Sales_table[[#This Row],[Units]]</f>
        <v>54.747967479674799</v>
      </c>
      <c r="I243" s="69">
        <f>VLOOKUP(E243,product[#All],2,FALSE)</f>
        <v>8.65</v>
      </c>
      <c r="J243" s="66">
        <f>Sales_table[[#This Row],[Units]]*Sales_table[[#This Row],[Cost per unit]]</f>
        <v>1063.95</v>
      </c>
      <c r="K243" s="52">
        <f>Sales_table[[#This Row],[Amount]]-Sales_table[[#This Row],[Manufacturing Cost]]</f>
        <v>5670.05</v>
      </c>
    </row>
    <row r="244" spans="3:11" x14ac:dyDescent="0.3">
      <c r="C244" t="s">
        <v>7</v>
      </c>
      <c r="D244" t="s">
        <v>47</v>
      </c>
      <c r="E244" t="s">
        <v>48</v>
      </c>
      <c r="F244" s="6">
        <v>6748</v>
      </c>
      <c r="G244" s="7">
        <v>48</v>
      </c>
      <c r="H244" s="52">
        <f>Sales_table[[#This Row],[Amount]]/Sales_table[[#This Row],[Units]]</f>
        <v>140.58333333333334</v>
      </c>
      <c r="I244" s="69">
        <f>VLOOKUP(E244,product[#All],2,FALSE)</f>
        <v>5.6</v>
      </c>
      <c r="J244" s="66">
        <f>Sales_table[[#This Row],[Units]]*Sales_table[[#This Row],[Cost per unit]]</f>
        <v>268.79999999999995</v>
      </c>
      <c r="K244" s="52">
        <f>Sales_table[[#This Row],[Amount]]-Sales_table[[#This Row],[Manufacturing Cost]]</f>
        <v>6479.2</v>
      </c>
    </row>
    <row r="245" spans="3:11" x14ac:dyDescent="0.3">
      <c r="C245" t="s">
        <v>37</v>
      </c>
      <c r="D245" t="s">
        <v>13</v>
      </c>
      <c r="E245" t="s">
        <v>9</v>
      </c>
      <c r="F245" s="6">
        <v>6755</v>
      </c>
      <c r="G245" s="7">
        <v>252</v>
      </c>
      <c r="H245" s="52">
        <f>Sales_table[[#This Row],[Amount]]/Sales_table[[#This Row],[Units]]</f>
        <v>26.805555555555557</v>
      </c>
      <c r="I245" s="69">
        <f>VLOOKUP(E245,product[#All],2,FALSE)</f>
        <v>14.49</v>
      </c>
      <c r="J245" s="66">
        <f>Sales_table[[#This Row],[Units]]*Sales_table[[#This Row],[Cost per unit]]</f>
        <v>3651.48</v>
      </c>
      <c r="K245" s="52">
        <f>Sales_table[[#This Row],[Amount]]-Sales_table[[#This Row],[Manufacturing Cost]]</f>
        <v>3103.52</v>
      </c>
    </row>
    <row r="246" spans="3:11" x14ac:dyDescent="0.3">
      <c r="C246" t="s">
        <v>25</v>
      </c>
      <c r="D246" t="s">
        <v>8</v>
      </c>
      <c r="E246" t="s">
        <v>48</v>
      </c>
      <c r="F246" s="6">
        <v>6818</v>
      </c>
      <c r="G246" s="7">
        <v>6</v>
      </c>
      <c r="H246" s="52">
        <f>Sales_table[[#This Row],[Amount]]/Sales_table[[#This Row],[Units]]</f>
        <v>1136.3333333333333</v>
      </c>
      <c r="I246" s="69">
        <f>VLOOKUP(E246,product[#All],2,FALSE)</f>
        <v>5.6</v>
      </c>
      <c r="J246" s="66">
        <f>Sales_table[[#This Row],[Units]]*Sales_table[[#This Row],[Cost per unit]]</f>
        <v>33.599999999999994</v>
      </c>
      <c r="K246" s="52">
        <f>Sales_table[[#This Row],[Amount]]-Sales_table[[#This Row],[Manufacturing Cost]]</f>
        <v>6784.4</v>
      </c>
    </row>
    <row r="247" spans="3:11" x14ac:dyDescent="0.3">
      <c r="C247" t="s">
        <v>17</v>
      </c>
      <c r="D247" t="s">
        <v>47</v>
      </c>
      <c r="E247" t="s">
        <v>42</v>
      </c>
      <c r="F247" s="6">
        <v>6832</v>
      </c>
      <c r="G247" s="7">
        <v>27</v>
      </c>
      <c r="H247" s="52">
        <f>Sales_table[[#This Row],[Amount]]/Sales_table[[#This Row],[Units]]</f>
        <v>253.03703703703704</v>
      </c>
      <c r="I247" s="69">
        <f>VLOOKUP(E247,product[#All],2,FALSE)</f>
        <v>9</v>
      </c>
      <c r="J247" s="66">
        <f>Sales_table[[#This Row],[Units]]*Sales_table[[#This Row],[Cost per unit]]</f>
        <v>243</v>
      </c>
      <c r="K247" s="52">
        <f>Sales_table[[#This Row],[Amount]]-Sales_table[[#This Row],[Manufacturing Cost]]</f>
        <v>6589</v>
      </c>
    </row>
    <row r="248" spans="3:11" x14ac:dyDescent="0.3">
      <c r="C248" t="s">
        <v>7</v>
      </c>
      <c r="D248" t="s">
        <v>13</v>
      </c>
      <c r="E248" t="s">
        <v>35</v>
      </c>
      <c r="F248" s="6">
        <v>6853</v>
      </c>
      <c r="G248" s="7">
        <v>372</v>
      </c>
      <c r="H248" s="52">
        <f>Sales_table[[#This Row],[Amount]]/Sales_table[[#This Row],[Units]]</f>
        <v>18.422043010752688</v>
      </c>
      <c r="I248" s="69">
        <f>VLOOKUP(E248,product[#All],2,FALSE)</f>
        <v>9.77</v>
      </c>
      <c r="J248" s="66">
        <f>Sales_table[[#This Row],[Units]]*Sales_table[[#This Row],[Cost per unit]]</f>
        <v>3634.44</v>
      </c>
      <c r="K248" s="52">
        <f>Sales_table[[#This Row],[Amount]]-Sales_table[[#This Row],[Manufacturing Cost]]</f>
        <v>3218.56</v>
      </c>
    </row>
    <row r="249" spans="3:11" x14ac:dyDescent="0.3">
      <c r="C249" t="s">
        <v>52</v>
      </c>
      <c r="D249" t="s">
        <v>32</v>
      </c>
      <c r="E249" t="s">
        <v>18</v>
      </c>
      <c r="F249" s="6">
        <v>6860</v>
      </c>
      <c r="G249" s="7">
        <v>126</v>
      </c>
      <c r="H249" s="52">
        <f>Sales_table[[#This Row],[Amount]]/Sales_table[[#This Row],[Units]]</f>
        <v>54.444444444444443</v>
      </c>
      <c r="I249" s="69">
        <f>VLOOKUP(E249,product[#All],2,FALSE)</f>
        <v>11.88</v>
      </c>
      <c r="J249" s="66">
        <f>Sales_table[[#This Row],[Units]]*Sales_table[[#This Row],[Cost per unit]]</f>
        <v>1496.88</v>
      </c>
      <c r="K249" s="52">
        <f>Sales_table[[#This Row],[Amount]]-Sales_table[[#This Row],[Manufacturing Cost]]</f>
        <v>5363.12</v>
      </c>
    </row>
    <row r="250" spans="3:11" x14ac:dyDescent="0.3">
      <c r="C250" t="s">
        <v>40</v>
      </c>
      <c r="D250" t="s">
        <v>26</v>
      </c>
      <c r="E250" t="s">
        <v>35</v>
      </c>
      <c r="F250" s="6">
        <v>6909</v>
      </c>
      <c r="G250" s="7">
        <v>81</v>
      </c>
      <c r="H250" s="52">
        <f>Sales_table[[#This Row],[Amount]]/Sales_table[[#This Row],[Units]]</f>
        <v>85.296296296296291</v>
      </c>
      <c r="I250" s="69">
        <f>VLOOKUP(E250,product[#All],2,FALSE)</f>
        <v>9.77</v>
      </c>
      <c r="J250" s="66">
        <f>Sales_table[[#This Row],[Units]]*Sales_table[[#This Row],[Cost per unit]]</f>
        <v>791.37</v>
      </c>
      <c r="K250" s="52">
        <f>Sales_table[[#This Row],[Amount]]-Sales_table[[#This Row],[Manufacturing Cost]]</f>
        <v>6117.63</v>
      </c>
    </row>
    <row r="251" spans="3:11" x14ac:dyDescent="0.3">
      <c r="C251" t="s">
        <v>40</v>
      </c>
      <c r="D251" t="s">
        <v>47</v>
      </c>
      <c r="E251" t="s">
        <v>50</v>
      </c>
      <c r="F251" s="6">
        <v>6986</v>
      </c>
      <c r="G251" s="7">
        <v>21</v>
      </c>
      <c r="H251" s="52">
        <f>Sales_table[[#This Row],[Amount]]/Sales_table[[#This Row],[Units]]</f>
        <v>332.66666666666669</v>
      </c>
      <c r="I251" s="69">
        <f>VLOOKUP(E251,product[#All],2,FALSE)</f>
        <v>16.73</v>
      </c>
      <c r="J251" s="66">
        <f>Sales_table[[#This Row],[Units]]*Sales_table[[#This Row],[Cost per unit]]</f>
        <v>351.33</v>
      </c>
      <c r="K251" s="52">
        <f>Sales_table[[#This Row],[Amount]]-Sales_table[[#This Row],[Manufacturing Cost]]</f>
        <v>6634.67</v>
      </c>
    </row>
    <row r="252" spans="3:11" x14ac:dyDescent="0.3">
      <c r="C252" t="s">
        <v>12</v>
      </c>
      <c r="D252" t="s">
        <v>26</v>
      </c>
      <c r="E252" t="s">
        <v>9</v>
      </c>
      <c r="F252" s="6">
        <v>7021</v>
      </c>
      <c r="G252" s="7">
        <v>183</v>
      </c>
      <c r="H252" s="52">
        <f>Sales_table[[#This Row],[Amount]]/Sales_table[[#This Row],[Units]]</f>
        <v>38.366120218579233</v>
      </c>
      <c r="I252" s="69">
        <f>VLOOKUP(E252,product[#All],2,FALSE)</f>
        <v>14.49</v>
      </c>
      <c r="J252" s="66">
        <f>Sales_table[[#This Row],[Units]]*Sales_table[[#This Row],[Cost per unit]]</f>
        <v>2651.67</v>
      </c>
      <c r="K252" s="52">
        <f>Sales_table[[#This Row],[Amount]]-Sales_table[[#This Row],[Manufacturing Cost]]</f>
        <v>4369.33</v>
      </c>
    </row>
    <row r="253" spans="3:11" x14ac:dyDescent="0.3">
      <c r="C253" t="s">
        <v>40</v>
      </c>
      <c r="D253" t="s">
        <v>32</v>
      </c>
      <c r="E253" t="s">
        <v>11</v>
      </c>
      <c r="F253" s="6">
        <v>7189</v>
      </c>
      <c r="G253" s="7">
        <v>54</v>
      </c>
      <c r="H253" s="52">
        <f>Sales_table[[#This Row],[Amount]]/Sales_table[[#This Row],[Units]]</f>
        <v>133.12962962962962</v>
      </c>
      <c r="I253" s="69">
        <f>VLOOKUP(E253,product[#All],2,FALSE)</f>
        <v>9.33</v>
      </c>
      <c r="J253" s="66">
        <f>Sales_table[[#This Row],[Units]]*Sales_table[[#This Row],[Cost per unit]]</f>
        <v>503.82</v>
      </c>
      <c r="K253" s="52">
        <f>Sales_table[[#This Row],[Amount]]-Sales_table[[#This Row],[Manufacturing Cost]]</f>
        <v>6685.18</v>
      </c>
    </row>
    <row r="254" spans="3:11" x14ac:dyDescent="0.3">
      <c r="C254" t="s">
        <v>44</v>
      </c>
      <c r="D254" t="s">
        <v>47</v>
      </c>
      <c r="E254" t="s">
        <v>16</v>
      </c>
      <c r="F254" s="6">
        <v>7259</v>
      </c>
      <c r="G254" s="7">
        <v>276</v>
      </c>
      <c r="H254" s="52">
        <f>Sales_table[[#This Row],[Amount]]/Sales_table[[#This Row],[Units]]</f>
        <v>26.30072463768116</v>
      </c>
      <c r="I254" s="69">
        <f>VLOOKUP(E254,product[#All],2,FALSE)</f>
        <v>11.7</v>
      </c>
      <c r="J254" s="66">
        <f>Sales_table[[#This Row],[Units]]*Sales_table[[#This Row],[Cost per unit]]</f>
        <v>3229.2</v>
      </c>
      <c r="K254" s="52">
        <f>Sales_table[[#This Row],[Amount]]-Sales_table[[#This Row],[Manufacturing Cost]]</f>
        <v>4029.8</v>
      </c>
    </row>
    <row r="255" spans="3:11" x14ac:dyDescent="0.3">
      <c r="C255" t="s">
        <v>17</v>
      </c>
      <c r="D255" t="s">
        <v>8</v>
      </c>
      <c r="E255" t="s">
        <v>39</v>
      </c>
      <c r="F255" s="6">
        <v>7273</v>
      </c>
      <c r="G255" s="7">
        <v>96</v>
      </c>
      <c r="H255" s="52">
        <f>Sales_table[[#This Row],[Amount]]/Sales_table[[#This Row],[Units]]</f>
        <v>75.760416666666671</v>
      </c>
      <c r="I255" s="69">
        <f>VLOOKUP(E255,product[#All],2,FALSE)</f>
        <v>10.62</v>
      </c>
      <c r="J255" s="66">
        <f>Sales_table[[#This Row],[Units]]*Sales_table[[#This Row],[Cost per unit]]</f>
        <v>1019.52</v>
      </c>
      <c r="K255" s="52">
        <f>Sales_table[[#This Row],[Amount]]-Sales_table[[#This Row],[Manufacturing Cost]]</f>
        <v>6253.48</v>
      </c>
    </row>
    <row r="256" spans="3:11" x14ac:dyDescent="0.3">
      <c r="C256" t="s">
        <v>40</v>
      </c>
      <c r="D256" t="s">
        <v>47</v>
      </c>
      <c r="E256" t="s">
        <v>24</v>
      </c>
      <c r="F256" s="6">
        <v>7280</v>
      </c>
      <c r="G256" s="7">
        <v>201</v>
      </c>
      <c r="H256" s="52">
        <f>Sales_table[[#This Row],[Amount]]/Sales_table[[#This Row],[Units]]</f>
        <v>36.218905472636813</v>
      </c>
      <c r="I256" s="69">
        <f>VLOOKUP(E256,product[#All],2,FALSE)</f>
        <v>11.73</v>
      </c>
      <c r="J256" s="66">
        <f>Sales_table[[#This Row],[Units]]*Sales_table[[#This Row],[Cost per unit]]</f>
        <v>2357.73</v>
      </c>
      <c r="K256" s="52">
        <f>Sales_table[[#This Row],[Amount]]-Sales_table[[#This Row],[Manufacturing Cost]]</f>
        <v>4922.2700000000004</v>
      </c>
    </row>
    <row r="257" spans="3:11" x14ac:dyDescent="0.3">
      <c r="C257" t="s">
        <v>44</v>
      </c>
      <c r="D257" t="s">
        <v>8</v>
      </c>
      <c r="E257" t="s">
        <v>51</v>
      </c>
      <c r="F257" s="6">
        <v>7308</v>
      </c>
      <c r="G257" s="7">
        <v>327</v>
      </c>
      <c r="H257" s="52">
        <f>Sales_table[[#This Row],[Amount]]/Sales_table[[#This Row],[Units]]</f>
        <v>22.348623853211009</v>
      </c>
      <c r="I257" s="69">
        <f>VLOOKUP(E257,product[#All],2,FALSE)</f>
        <v>10.38</v>
      </c>
      <c r="J257" s="66">
        <f>Sales_table[[#This Row],[Units]]*Sales_table[[#This Row],[Cost per unit]]</f>
        <v>3394.26</v>
      </c>
      <c r="K257" s="52">
        <f>Sales_table[[#This Row],[Amount]]-Sales_table[[#This Row],[Manufacturing Cost]]</f>
        <v>3913.74</v>
      </c>
    </row>
    <row r="258" spans="3:11" x14ac:dyDescent="0.3">
      <c r="C258" t="s">
        <v>25</v>
      </c>
      <c r="D258" t="s">
        <v>32</v>
      </c>
      <c r="E258" t="s">
        <v>42</v>
      </c>
      <c r="F258" s="6">
        <v>7322</v>
      </c>
      <c r="G258" s="7">
        <v>36</v>
      </c>
      <c r="H258" s="52">
        <f>Sales_table[[#This Row],[Amount]]/Sales_table[[#This Row],[Units]]</f>
        <v>203.38888888888889</v>
      </c>
      <c r="I258" s="69">
        <f>VLOOKUP(E258,product[#All],2,FALSE)</f>
        <v>9</v>
      </c>
      <c r="J258" s="66">
        <f>Sales_table[[#This Row],[Units]]*Sales_table[[#This Row],[Cost per unit]]</f>
        <v>324</v>
      </c>
      <c r="K258" s="52">
        <f>Sales_table[[#This Row],[Amount]]-Sales_table[[#This Row],[Manufacturing Cost]]</f>
        <v>6998</v>
      </c>
    </row>
    <row r="259" spans="3:11" x14ac:dyDescent="0.3">
      <c r="C259" t="s">
        <v>20</v>
      </c>
      <c r="D259" t="s">
        <v>13</v>
      </c>
      <c r="E259" t="s">
        <v>51</v>
      </c>
      <c r="F259" s="6">
        <v>7455</v>
      </c>
      <c r="G259" s="7">
        <v>216</v>
      </c>
      <c r="H259" s="52">
        <f>Sales_table[[#This Row],[Amount]]/Sales_table[[#This Row],[Units]]</f>
        <v>34.513888888888886</v>
      </c>
      <c r="I259" s="69">
        <f>VLOOKUP(E259,product[#All],2,FALSE)</f>
        <v>10.38</v>
      </c>
      <c r="J259" s="66">
        <f>Sales_table[[#This Row],[Units]]*Sales_table[[#This Row],[Cost per unit]]</f>
        <v>2242.0800000000004</v>
      </c>
      <c r="K259" s="52">
        <f>Sales_table[[#This Row],[Amount]]-Sales_table[[#This Row],[Manufacturing Cost]]</f>
        <v>5212.92</v>
      </c>
    </row>
    <row r="260" spans="3:11" x14ac:dyDescent="0.3">
      <c r="C260" t="s">
        <v>40</v>
      </c>
      <c r="D260" t="s">
        <v>32</v>
      </c>
      <c r="E260" t="s">
        <v>27</v>
      </c>
      <c r="F260" s="6">
        <v>7483</v>
      </c>
      <c r="G260" s="7">
        <v>45</v>
      </c>
      <c r="H260" s="52">
        <f>Sales_table[[#This Row],[Amount]]/Sales_table[[#This Row],[Units]]</f>
        <v>166.28888888888889</v>
      </c>
      <c r="I260" s="69">
        <f>VLOOKUP(E260,product[#All],2,FALSE)</f>
        <v>13.15</v>
      </c>
      <c r="J260" s="66">
        <f>Sales_table[[#This Row],[Units]]*Sales_table[[#This Row],[Cost per unit]]</f>
        <v>591.75</v>
      </c>
      <c r="K260" s="52">
        <f>Sales_table[[#This Row],[Amount]]-Sales_table[[#This Row],[Manufacturing Cost]]</f>
        <v>6891.25</v>
      </c>
    </row>
    <row r="261" spans="3:11" x14ac:dyDescent="0.3">
      <c r="C261" t="s">
        <v>43</v>
      </c>
      <c r="D261" t="s">
        <v>47</v>
      </c>
      <c r="E261" t="s">
        <v>36</v>
      </c>
      <c r="F261" s="6">
        <v>7511</v>
      </c>
      <c r="G261" s="7">
        <v>120</v>
      </c>
      <c r="H261" s="52">
        <f>Sales_table[[#This Row],[Amount]]/Sales_table[[#This Row],[Units]]</f>
        <v>62.591666666666669</v>
      </c>
      <c r="I261" s="69">
        <f>VLOOKUP(E261,product[#All],2,FALSE)</f>
        <v>7.64</v>
      </c>
      <c r="J261" s="66">
        <f>Sales_table[[#This Row],[Units]]*Sales_table[[#This Row],[Cost per unit]]</f>
        <v>916.8</v>
      </c>
      <c r="K261" s="52">
        <f>Sales_table[[#This Row],[Amount]]-Sales_table[[#This Row],[Manufacturing Cost]]</f>
        <v>6594.2</v>
      </c>
    </row>
    <row r="262" spans="3:11" x14ac:dyDescent="0.3">
      <c r="C262" t="s">
        <v>43</v>
      </c>
      <c r="D262" t="s">
        <v>26</v>
      </c>
      <c r="E262" t="s">
        <v>42</v>
      </c>
      <c r="F262" s="6">
        <v>7651</v>
      </c>
      <c r="G262" s="7">
        <v>213</v>
      </c>
      <c r="H262" s="52">
        <f>Sales_table[[#This Row],[Amount]]/Sales_table[[#This Row],[Units]]</f>
        <v>35.920187793427232</v>
      </c>
      <c r="I262" s="69">
        <f>VLOOKUP(E262,product[#All],2,FALSE)</f>
        <v>9</v>
      </c>
      <c r="J262" s="66">
        <f>Sales_table[[#This Row],[Units]]*Sales_table[[#This Row],[Cost per unit]]</f>
        <v>1917</v>
      </c>
      <c r="K262" s="52">
        <f>Sales_table[[#This Row],[Amount]]-Sales_table[[#This Row],[Manufacturing Cost]]</f>
        <v>5734</v>
      </c>
    </row>
    <row r="263" spans="3:11" x14ac:dyDescent="0.3">
      <c r="C263" t="s">
        <v>25</v>
      </c>
      <c r="D263" t="s">
        <v>8</v>
      </c>
      <c r="E263" t="s">
        <v>33</v>
      </c>
      <c r="F263" s="6">
        <v>7693</v>
      </c>
      <c r="G263" s="7">
        <v>87</v>
      </c>
      <c r="H263" s="52">
        <f>Sales_table[[#This Row],[Amount]]/Sales_table[[#This Row],[Units]]</f>
        <v>88.425287356321846</v>
      </c>
      <c r="I263" s="69">
        <f>VLOOKUP(E263,product[#All],2,FALSE)</f>
        <v>5.79</v>
      </c>
      <c r="J263" s="66">
        <f>Sales_table[[#This Row],[Units]]*Sales_table[[#This Row],[Cost per unit]]</f>
        <v>503.73</v>
      </c>
      <c r="K263" s="52">
        <f>Sales_table[[#This Row],[Amount]]-Sales_table[[#This Row],[Manufacturing Cost]]</f>
        <v>7189.27</v>
      </c>
    </row>
    <row r="264" spans="3:11" x14ac:dyDescent="0.3">
      <c r="C264" t="s">
        <v>7</v>
      </c>
      <c r="D264" t="s">
        <v>8</v>
      </c>
      <c r="E264" t="s">
        <v>36</v>
      </c>
      <c r="F264" s="6">
        <v>7693</v>
      </c>
      <c r="G264" s="7">
        <v>21</v>
      </c>
      <c r="H264" s="52">
        <f>Sales_table[[#This Row],[Amount]]/Sales_table[[#This Row],[Units]]</f>
        <v>366.33333333333331</v>
      </c>
      <c r="I264" s="69">
        <f>VLOOKUP(E264,product[#All],2,FALSE)</f>
        <v>7.64</v>
      </c>
      <c r="J264" s="66">
        <f>Sales_table[[#This Row],[Units]]*Sales_table[[#This Row],[Cost per unit]]</f>
        <v>160.44</v>
      </c>
      <c r="K264" s="52">
        <f>Sales_table[[#This Row],[Amount]]-Sales_table[[#This Row],[Manufacturing Cost]]</f>
        <v>7532.56</v>
      </c>
    </row>
    <row r="265" spans="3:11" x14ac:dyDescent="0.3">
      <c r="C265" t="s">
        <v>44</v>
      </c>
      <c r="D265" t="s">
        <v>47</v>
      </c>
      <c r="E265" t="s">
        <v>14</v>
      </c>
      <c r="F265" s="6">
        <v>7777</v>
      </c>
      <c r="G265" s="7">
        <v>504</v>
      </c>
      <c r="H265" s="52">
        <f>Sales_table[[#This Row],[Amount]]/Sales_table[[#This Row],[Units]]</f>
        <v>15.430555555555555</v>
      </c>
      <c r="I265" s="69">
        <f>VLOOKUP(E265,product[#All],2,FALSE)</f>
        <v>8.65</v>
      </c>
      <c r="J265" s="66">
        <f>Sales_table[[#This Row],[Units]]*Sales_table[[#This Row],[Cost per unit]]</f>
        <v>4359.6000000000004</v>
      </c>
      <c r="K265" s="52">
        <f>Sales_table[[#This Row],[Amount]]-Sales_table[[#This Row],[Manufacturing Cost]]</f>
        <v>3417.3999999999996</v>
      </c>
    </row>
    <row r="266" spans="3:11" x14ac:dyDescent="0.3">
      <c r="C266" t="s">
        <v>37</v>
      </c>
      <c r="D266" t="s">
        <v>47</v>
      </c>
      <c r="E266" t="s">
        <v>31</v>
      </c>
      <c r="F266" s="6">
        <v>7777</v>
      </c>
      <c r="G266" s="7">
        <v>39</v>
      </c>
      <c r="H266" s="52">
        <f>Sales_table[[#This Row],[Amount]]/Sales_table[[#This Row],[Units]]</f>
        <v>199.41025641025641</v>
      </c>
      <c r="I266" s="69">
        <f>VLOOKUP(E266,product[#All],2,FALSE)</f>
        <v>3.11</v>
      </c>
      <c r="J266" s="66">
        <f>Sales_table[[#This Row],[Units]]*Sales_table[[#This Row],[Cost per unit]]</f>
        <v>121.28999999999999</v>
      </c>
      <c r="K266" s="52">
        <f>Sales_table[[#This Row],[Amount]]-Sales_table[[#This Row],[Manufacturing Cost]]</f>
        <v>7655.71</v>
      </c>
    </row>
    <row r="267" spans="3:11" x14ac:dyDescent="0.3">
      <c r="C267" t="s">
        <v>43</v>
      </c>
      <c r="D267" t="s">
        <v>26</v>
      </c>
      <c r="E267" t="s">
        <v>50</v>
      </c>
      <c r="F267" s="6">
        <v>7812</v>
      </c>
      <c r="G267" s="7">
        <v>81</v>
      </c>
      <c r="H267" s="52">
        <f>Sales_table[[#This Row],[Amount]]/Sales_table[[#This Row],[Units]]</f>
        <v>96.444444444444443</v>
      </c>
      <c r="I267" s="69">
        <f>VLOOKUP(E267,product[#All],2,FALSE)</f>
        <v>16.73</v>
      </c>
      <c r="J267" s="66">
        <f>Sales_table[[#This Row],[Units]]*Sales_table[[#This Row],[Cost per unit]]</f>
        <v>1355.13</v>
      </c>
      <c r="K267" s="52">
        <f>Sales_table[[#This Row],[Amount]]-Sales_table[[#This Row],[Manufacturing Cost]]</f>
        <v>6456.87</v>
      </c>
    </row>
    <row r="268" spans="3:11" x14ac:dyDescent="0.3">
      <c r="C268" t="s">
        <v>17</v>
      </c>
      <c r="D268" t="s">
        <v>13</v>
      </c>
      <c r="E268" t="s">
        <v>24</v>
      </c>
      <c r="F268" s="6">
        <v>7833</v>
      </c>
      <c r="G268" s="7">
        <v>243</v>
      </c>
      <c r="H268" s="52">
        <f>Sales_table[[#This Row],[Amount]]/Sales_table[[#This Row],[Units]]</f>
        <v>32.23456790123457</v>
      </c>
      <c r="I268" s="69">
        <f>VLOOKUP(E268,product[#All],2,FALSE)</f>
        <v>11.73</v>
      </c>
      <c r="J268" s="66">
        <f>Sales_table[[#This Row],[Units]]*Sales_table[[#This Row],[Cost per unit]]</f>
        <v>2850.3900000000003</v>
      </c>
      <c r="K268" s="52">
        <f>Sales_table[[#This Row],[Amount]]-Sales_table[[#This Row],[Manufacturing Cost]]</f>
        <v>4982.6099999999997</v>
      </c>
    </row>
    <row r="269" spans="3:11" x14ac:dyDescent="0.3">
      <c r="C269" t="s">
        <v>20</v>
      </c>
      <c r="D269" t="s">
        <v>47</v>
      </c>
      <c r="E269" t="s">
        <v>30</v>
      </c>
      <c r="F269" s="6">
        <v>7847</v>
      </c>
      <c r="G269" s="7">
        <v>174</v>
      </c>
      <c r="H269" s="52">
        <f>Sales_table[[#This Row],[Amount]]/Sales_table[[#This Row],[Units]]</f>
        <v>45.097701149425291</v>
      </c>
      <c r="I269" s="69">
        <f>VLOOKUP(E269,product[#All],2,FALSE)</f>
        <v>12.37</v>
      </c>
      <c r="J269" s="66">
        <f>Sales_table[[#This Row],[Units]]*Sales_table[[#This Row],[Cost per unit]]</f>
        <v>2152.3799999999997</v>
      </c>
      <c r="K269" s="52">
        <f>Sales_table[[#This Row],[Amount]]-Sales_table[[#This Row],[Manufacturing Cost]]</f>
        <v>5694.6200000000008</v>
      </c>
    </row>
    <row r="270" spans="3:11" x14ac:dyDescent="0.3">
      <c r="C270" t="s">
        <v>25</v>
      </c>
      <c r="D270" t="s">
        <v>47</v>
      </c>
      <c r="E270" t="s">
        <v>48</v>
      </c>
      <c r="F270" s="6">
        <v>8008</v>
      </c>
      <c r="G270" s="7">
        <v>456</v>
      </c>
      <c r="H270" s="52">
        <f>Sales_table[[#This Row],[Amount]]/Sales_table[[#This Row],[Units]]</f>
        <v>17.561403508771932</v>
      </c>
      <c r="I270" s="69">
        <f>VLOOKUP(E270,product[#All],2,FALSE)</f>
        <v>5.6</v>
      </c>
      <c r="J270" s="66">
        <f>Sales_table[[#This Row],[Units]]*Sales_table[[#This Row],[Cost per unit]]</f>
        <v>2553.6</v>
      </c>
      <c r="K270" s="52">
        <f>Sales_table[[#This Row],[Amount]]-Sales_table[[#This Row],[Manufacturing Cost]]</f>
        <v>5454.4</v>
      </c>
    </row>
    <row r="271" spans="3:11" x14ac:dyDescent="0.3">
      <c r="C271" t="s">
        <v>17</v>
      </c>
      <c r="D271" t="s">
        <v>47</v>
      </c>
      <c r="E271" t="s">
        <v>45</v>
      </c>
      <c r="F271" s="6">
        <v>8155</v>
      </c>
      <c r="G271" s="7">
        <v>90</v>
      </c>
      <c r="H271" s="52">
        <f>Sales_table[[#This Row],[Amount]]/Sales_table[[#This Row],[Units]]</f>
        <v>90.611111111111114</v>
      </c>
      <c r="I271" s="69">
        <f>VLOOKUP(E271,product[#All],2,FALSE)</f>
        <v>6.49</v>
      </c>
      <c r="J271" s="66">
        <f>Sales_table[[#This Row],[Units]]*Sales_table[[#This Row],[Cost per unit]]</f>
        <v>584.1</v>
      </c>
      <c r="K271" s="52">
        <f>Sales_table[[#This Row],[Amount]]-Sales_table[[#This Row],[Manufacturing Cost]]</f>
        <v>7570.9</v>
      </c>
    </row>
    <row r="272" spans="3:11" x14ac:dyDescent="0.3">
      <c r="C272" t="s">
        <v>43</v>
      </c>
      <c r="D272" t="s">
        <v>21</v>
      </c>
      <c r="E272" t="s">
        <v>49</v>
      </c>
      <c r="F272" s="6">
        <v>8211</v>
      </c>
      <c r="G272" s="7">
        <v>75</v>
      </c>
      <c r="H272" s="52">
        <f>Sales_table[[#This Row],[Amount]]/Sales_table[[#This Row],[Units]]</f>
        <v>109.48</v>
      </c>
      <c r="I272" s="69">
        <f>VLOOKUP(E272,product[#All],2,FALSE)</f>
        <v>7.16</v>
      </c>
      <c r="J272" s="66">
        <f>Sales_table[[#This Row],[Units]]*Sales_table[[#This Row],[Cost per unit]]</f>
        <v>537</v>
      </c>
      <c r="K272" s="52">
        <f>Sales_table[[#This Row],[Amount]]-Sales_table[[#This Row],[Manufacturing Cost]]</f>
        <v>7674</v>
      </c>
    </row>
    <row r="273" spans="3:11" x14ac:dyDescent="0.3">
      <c r="C273" t="s">
        <v>37</v>
      </c>
      <c r="D273" t="s">
        <v>21</v>
      </c>
      <c r="E273" t="s">
        <v>35</v>
      </c>
      <c r="F273" s="6">
        <v>8435</v>
      </c>
      <c r="G273" s="7">
        <v>42</v>
      </c>
      <c r="H273" s="52">
        <f>Sales_table[[#This Row],[Amount]]/Sales_table[[#This Row],[Units]]</f>
        <v>200.83333333333334</v>
      </c>
      <c r="I273" s="69">
        <f>VLOOKUP(E273,product[#All],2,FALSE)</f>
        <v>9.77</v>
      </c>
      <c r="J273" s="66">
        <f>Sales_table[[#This Row],[Units]]*Sales_table[[#This Row],[Cost per unit]]</f>
        <v>410.34</v>
      </c>
      <c r="K273" s="52">
        <f>Sales_table[[#This Row],[Amount]]-Sales_table[[#This Row],[Manufacturing Cost]]</f>
        <v>8024.66</v>
      </c>
    </row>
    <row r="274" spans="3:11" x14ac:dyDescent="0.3">
      <c r="C274" t="s">
        <v>17</v>
      </c>
      <c r="D274" t="s">
        <v>47</v>
      </c>
      <c r="E274" t="s">
        <v>39</v>
      </c>
      <c r="F274" s="6">
        <v>8463</v>
      </c>
      <c r="G274" s="7">
        <v>492</v>
      </c>
      <c r="H274" s="52">
        <f>Sales_table[[#This Row],[Amount]]/Sales_table[[#This Row],[Units]]</f>
        <v>17.201219512195124</v>
      </c>
      <c r="I274" s="69">
        <f>VLOOKUP(E274,product[#All],2,FALSE)</f>
        <v>10.62</v>
      </c>
      <c r="J274" s="66">
        <f>Sales_table[[#This Row],[Units]]*Sales_table[[#This Row],[Cost per unit]]</f>
        <v>5225.04</v>
      </c>
      <c r="K274" s="52">
        <f>Sales_table[[#This Row],[Amount]]-Sales_table[[#This Row],[Manufacturing Cost]]</f>
        <v>3237.96</v>
      </c>
    </row>
    <row r="275" spans="3:11" x14ac:dyDescent="0.3">
      <c r="C275" t="s">
        <v>40</v>
      </c>
      <c r="D275" t="s">
        <v>8</v>
      </c>
      <c r="E275" t="s">
        <v>27</v>
      </c>
      <c r="F275" s="6">
        <v>8813</v>
      </c>
      <c r="G275" s="7">
        <v>21</v>
      </c>
      <c r="H275" s="52">
        <f>Sales_table[[#This Row],[Amount]]/Sales_table[[#This Row],[Units]]</f>
        <v>419.66666666666669</v>
      </c>
      <c r="I275" s="69">
        <f>VLOOKUP(E275,product[#All],2,FALSE)</f>
        <v>13.15</v>
      </c>
      <c r="J275" s="66">
        <f>Sales_table[[#This Row],[Units]]*Sales_table[[#This Row],[Cost per unit]]</f>
        <v>276.15000000000003</v>
      </c>
      <c r="K275" s="52">
        <f>Sales_table[[#This Row],[Amount]]-Sales_table[[#This Row],[Manufacturing Cost]]</f>
        <v>8536.85</v>
      </c>
    </row>
    <row r="276" spans="3:11" x14ac:dyDescent="0.3">
      <c r="C276" t="s">
        <v>44</v>
      </c>
      <c r="D276" t="s">
        <v>32</v>
      </c>
      <c r="E276" t="s">
        <v>48</v>
      </c>
      <c r="F276" s="6">
        <v>8841</v>
      </c>
      <c r="G276" s="7">
        <v>303</v>
      </c>
      <c r="H276" s="52">
        <f>Sales_table[[#This Row],[Amount]]/Sales_table[[#This Row],[Units]]</f>
        <v>29.178217821782177</v>
      </c>
      <c r="I276" s="69">
        <f>VLOOKUP(E276,product[#All],2,FALSE)</f>
        <v>5.6</v>
      </c>
      <c r="J276" s="66">
        <f>Sales_table[[#This Row],[Units]]*Sales_table[[#This Row],[Cost per unit]]</f>
        <v>1696.8</v>
      </c>
      <c r="K276" s="52">
        <f>Sales_table[[#This Row],[Amount]]-Sales_table[[#This Row],[Manufacturing Cost]]</f>
        <v>7144.2</v>
      </c>
    </row>
    <row r="277" spans="3:11" x14ac:dyDescent="0.3">
      <c r="C277" t="s">
        <v>37</v>
      </c>
      <c r="D277" t="s">
        <v>47</v>
      </c>
      <c r="E277" t="s">
        <v>46</v>
      </c>
      <c r="F277" s="6">
        <v>8862</v>
      </c>
      <c r="G277" s="7">
        <v>189</v>
      </c>
      <c r="H277" s="52">
        <f>Sales_table[[#This Row],[Amount]]/Sales_table[[#This Row],[Units]]</f>
        <v>46.888888888888886</v>
      </c>
      <c r="I277" s="69">
        <f>VLOOKUP(E277,product[#All],2,FALSE)</f>
        <v>4.97</v>
      </c>
      <c r="J277" s="66">
        <f>Sales_table[[#This Row],[Units]]*Sales_table[[#This Row],[Cost per unit]]</f>
        <v>939.32999999999993</v>
      </c>
      <c r="K277" s="52">
        <f>Sales_table[[#This Row],[Amount]]-Sales_table[[#This Row],[Manufacturing Cost]]</f>
        <v>7922.67</v>
      </c>
    </row>
    <row r="278" spans="3:11" x14ac:dyDescent="0.3">
      <c r="C278" t="s">
        <v>7</v>
      </c>
      <c r="D278" t="s">
        <v>13</v>
      </c>
      <c r="E278" t="s">
        <v>30</v>
      </c>
      <c r="F278" s="6">
        <v>8869</v>
      </c>
      <c r="G278" s="7">
        <v>432</v>
      </c>
      <c r="H278" s="52">
        <f>Sales_table[[#This Row],[Amount]]/Sales_table[[#This Row],[Units]]</f>
        <v>20.530092592592592</v>
      </c>
      <c r="I278" s="69">
        <f>VLOOKUP(E278,product[#All],2,FALSE)</f>
        <v>12.37</v>
      </c>
      <c r="J278" s="66">
        <f>Sales_table[[#This Row],[Units]]*Sales_table[[#This Row],[Cost per unit]]</f>
        <v>5343.8399999999992</v>
      </c>
      <c r="K278" s="52">
        <f>Sales_table[[#This Row],[Amount]]-Sales_table[[#This Row],[Manufacturing Cost]]</f>
        <v>3525.1600000000008</v>
      </c>
    </row>
    <row r="279" spans="3:11" x14ac:dyDescent="0.3">
      <c r="C279" t="s">
        <v>12</v>
      </c>
      <c r="D279" t="s">
        <v>26</v>
      </c>
      <c r="E279" t="s">
        <v>33</v>
      </c>
      <c r="F279" s="6">
        <v>8890</v>
      </c>
      <c r="G279" s="7">
        <v>210</v>
      </c>
      <c r="H279" s="52">
        <f>Sales_table[[#This Row],[Amount]]/Sales_table[[#This Row],[Units]]</f>
        <v>42.333333333333336</v>
      </c>
      <c r="I279" s="69">
        <f>VLOOKUP(E279,product[#All],2,FALSE)</f>
        <v>5.79</v>
      </c>
      <c r="J279" s="66">
        <f>Sales_table[[#This Row],[Units]]*Sales_table[[#This Row],[Cost per unit]]</f>
        <v>1215.9000000000001</v>
      </c>
      <c r="K279" s="52">
        <f>Sales_table[[#This Row],[Amount]]-Sales_table[[#This Row],[Manufacturing Cost]]</f>
        <v>7674.1</v>
      </c>
    </row>
    <row r="280" spans="3:11" x14ac:dyDescent="0.3">
      <c r="C280" t="s">
        <v>7</v>
      </c>
      <c r="D280" t="s">
        <v>8</v>
      </c>
      <c r="E280" t="s">
        <v>49</v>
      </c>
      <c r="F280" s="6">
        <v>9002</v>
      </c>
      <c r="G280" s="7">
        <v>72</v>
      </c>
      <c r="H280" s="52">
        <f>Sales_table[[#This Row],[Amount]]/Sales_table[[#This Row],[Units]]</f>
        <v>125.02777777777777</v>
      </c>
      <c r="I280" s="69">
        <f>VLOOKUP(E280,product[#All],2,FALSE)</f>
        <v>7.16</v>
      </c>
      <c r="J280" s="66">
        <f>Sales_table[[#This Row],[Units]]*Sales_table[[#This Row],[Cost per unit]]</f>
        <v>515.52</v>
      </c>
      <c r="K280" s="52">
        <f>Sales_table[[#This Row],[Amount]]-Sales_table[[#This Row],[Manufacturing Cost]]</f>
        <v>8486.48</v>
      </c>
    </row>
    <row r="281" spans="3:11" x14ac:dyDescent="0.3">
      <c r="C281" t="s">
        <v>17</v>
      </c>
      <c r="D281" t="s">
        <v>21</v>
      </c>
      <c r="E281" t="s">
        <v>9</v>
      </c>
      <c r="F281" s="6">
        <v>9051</v>
      </c>
      <c r="G281" s="7">
        <v>57</v>
      </c>
      <c r="H281" s="52">
        <f>Sales_table[[#This Row],[Amount]]/Sales_table[[#This Row],[Units]]</f>
        <v>158.78947368421052</v>
      </c>
      <c r="I281" s="69">
        <f>VLOOKUP(E281,product[#All],2,FALSE)</f>
        <v>14.49</v>
      </c>
      <c r="J281" s="66">
        <f>Sales_table[[#This Row],[Units]]*Sales_table[[#This Row],[Cost per unit]]</f>
        <v>825.93000000000006</v>
      </c>
      <c r="K281" s="52">
        <f>Sales_table[[#This Row],[Amount]]-Sales_table[[#This Row],[Manufacturing Cost]]</f>
        <v>8225.07</v>
      </c>
    </row>
    <row r="282" spans="3:11" x14ac:dyDescent="0.3">
      <c r="C282" t="s">
        <v>44</v>
      </c>
      <c r="D282" t="s">
        <v>21</v>
      </c>
      <c r="E282" t="s">
        <v>29</v>
      </c>
      <c r="F282" s="6">
        <v>9198</v>
      </c>
      <c r="G282" s="7">
        <v>36</v>
      </c>
      <c r="H282" s="52">
        <f>Sales_table[[#This Row],[Amount]]/Sales_table[[#This Row],[Units]]</f>
        <v>255.5</v>
      </c>
      <c r="I282" s="69">
        <f>VLOOKUP(E282,product[#All],2,FALSE)</f>
        <v>8.7899999999999991</v>
      </c>
      <c r="J282" s="66">
        <f>Sales_table[[#This Row],[Units]]*Sales_table[[#This Row],[Cost per unit]]</f>
        <v>316.43999999999994</v>
      </c>
      <c r="K282" s="52">
        <f>Sales_table[[#This Row],[Amount]]-Sales_table[[#This Row],[Manufacturing Cost]]</f>
        <v>8881.56</v>
      </c>
    </row>
    <row r="283" spans="3:11" x14ac:dyDescent="0.3">
      <c r="C283" t="s">
        <v>43</v>
      </c>
      <c r="D283" t="s">
        <v>26</v>
      </c>
      <c r="E283" t="s">
        <v>39</v>
      </c>
      <c r="F283" s="6">
        <v>9443</v>
      </c>
      <c r="G283" s="7">
        <v>162</v>
      </c>
      <c r="H283" s="52">
        <f>Sales_table[[#This Row],[Amount]]/Sales_table[[#This Row],[Units]]</f>
        <v>58.290123456790127</v>
      </c>
      <c r="I283" s="69">
        <f>VLOOKUP(E283,product[#All],2,FALSE)</f>
        <v>10.62</v>
      </c>
      <c r="J283" s="66">
        <f>Sales_table[[#This Row],[Units]]*Sales_table[[#This Row],[Cost per unit]]</f>
        <v>1720.4399999999998</v>
      </c>
      <c r="K283" s="52">
        <f>Sales_table[[#This Row],[Amount]]-Sales_table[[#This Row],[Manufacturing Cost]]</f>
        <v>7722.56</v>
      </c>
    </row>
    <row r="284" spans="3:11" x14ac:dyDescent="0.3">
      <c r="C284" t="s">
        <v>17</v>
      </c>
      <c r="D284" t="s">
        <v>32</v>
      </c>
      <c r="E284" t="s">
        <v>30</v>
      </c>
      <c r="F284" s="6">
        <v>9506</v>
      </c>
      <c r="G284" s="7">
        <v>87</v>
      </c>
      <c r="H284" s="52">
        <f>Sales_table[[#This Row],[Amount]]/Sales_table[[#This Row],[Units]]</f>
        <v>109.26436781609195</v>
      </c>
      <c r="I284" s="69">
        <f>VLOOKUP(E284,product[#All],2,FALSE)</f>
        <v>12.37</v>
      </c>
      <c r="J284" s="66">
        <f>Sales_table[[#This Row],[Units]]*Sales_table[[#This Row],[Cost per unit]]</f>
        <v>1076.1899999999998</v>
      </c>
      <c r="K284" s="52">
        <f>Sales_table[[#This Row],[Amount]]-Sales_table[[#This Row],[Manufacturing Cost]]</f>
        <v>8429.81</v>
      </c>
    </row>
    <row r="285" spans="3:11" x14ac:dyDescent="0.3">
      <c r="C285" t="s">
        <v>20</v>
      </c>
      <c r="D285" t="s">
        <v>21</v>
      </c>
      <c r="E285" t="s">
        <v>22</v>
      </c>
      <c r="F285" s="6">
        <v>9632</v>
      </c>
      <c r="G285" s="7">
        <v>288</v>
      </c>
      <c r="H285" s="52">
        <f>Sales_table[[#This Row],[Amount]]/Sales_table[[#This Row],[Units]]</f>
        <v>33.444444444444443</v>
      </c>
      <c r="I285" s="69">
        <f>VLOOKUP(E285,product[#All],2,FALSE)</f>
        <v>6.47</v>
      </c>
      <c r="J285" s="66">
        <f>Sales_table[[#This Row],[Units]]*Sales_table[[#This Row],[Cost per unit]]</f>
        <v>1863.36</v>
      </c>
      <c r="K285" s="52">
        <f>Sales_table[[#This Row],[Amount]]-Sales_table[[#This Row],[Manufacturing Cost]]</f>
        <v>7768.64</v>
      </c>
    </row>
    <row r="286" spans="3:11" x14ac:dyDescent="0.3">
      <c r="C286" t="s">
        <v>12</v>
      </c>
      <c r="D286" t="s">
        <v>26</v>
      </c>
      <c r="E286" t="s">
        <v>22</v>
      </c>
      <c r="F286" s="6">
        <v>9660</v>
      </c>
      <c r="G286" s="7">
        <v>27</v>
      </c>
      <c r="H286" s="52">
        <f>Sales_table[[#This Row],[Amount]]/Sales_table[[#This Row],[Units]]</f>
        <v>357.77777777777777</v>
      </c>
      <c r="I286" s="69">
        <f>VLOOKUP(E286,product[#All],2,FALSE)</f>
        <v>6.47</v>
      </c>
      <c r="J286" s="66">
        <f>Sales_table[[#This Row],[Units]]*Sales_table[[#This Row],[Cost per unit]]</f>
        <v>174.69</v>
      </c>
      <c r="K286" s="52">
        <f>Sales_table[[#This Row],[Amount]]-Sales_table[[#This Row],[Manufacturing Cost]]</f>
        <v>9485.31</v>
      </c>
    </row>
    <row r="287" spans="3:11" x14ac:dyDescent="0.3">
      <c r="C287" t="s">
        <v>12</v>
      </c>
      <c r="D287" t="s">
        <v>8</v>
      </c>
      <c r="E287" t="s">
        <v>24</v>
      </c>
      <c r="F287" s="6">
        <v>9709</v>
      </c>
      <c r="G287" s="7">
        <v>30</v>
      </c>
      <c r="H287" s="52">
        <f>Sales_table[[#This Row],[Amount]]/Sales_table[[#This Row],[Units]]</f>
        <v>323.63333333333333</v>
      </c>
      <c r="I287" s="69">
        <f>VLOOKUP(E287,product[#All],2,FALSE)</f>
        <v>11.73</v>
      </c>
      <c r="J287" s="66">
        <f>Sales_table[[#This Row],[Units]]*Sales_table[[#This Row],[Cost per unit]]</f>
        <v>351.90000000000003</v>
      </c>
      <c r="K287" s="52">
        <f>Sales_table[[#This Row],[Amount]]-Sales_table[[#This Row],[Manufacturing Cost]]</f>
        <v>9357.1</v>
      </c>
    </row>
    <row r="288" spans="3:11" x14ac:dyDescent="0.3">
      <c r="C288" t="s">
        <v>7</v>
      </c>
      <c r="D288" t="s">
        <v>21</v>
      </c>
      <c r="E288" t="s">
        <v>30</v>
      </c>
      <c r="F288" s="6">
        <v>9772</v>
      </c>
      <c r="G288" s="7">
        <v>90</v>
      </c>
      <c r="H288" s="52">
        <f>Sales_table[[#This Row],[Amount]]/Sales_table[[#This Row],[Units]]</f>
        <v>108.57777777777778</v>
      </c>
      <c r="I288" s="69">
        <f>VLOOKUP(E288,product[#All],2,FALSE)</f>
        <v>12.37</v>
      </c>
      <c r="J288" s="66">
        <f>Sales_table[[#This Row],[Units]]*Sales_table[[#This Row],[Cost per unit]]</f>
        <v>1113.3</v>
      </c>
      <c r="K288" s="52">
        <f>Sales_table[[#This Row],[Amount]]-Sales_table[[#This Row],[Manufacturing Cost]]</f>
        <v>8658.7000000000007</v>
      </c>
    </row>
    <row r="289" spans="3:11" x14ac:dyDescent="0.3">
      <c r="C289" t="s">
        <v>37</v>
      </c>
      <c r="D289" t="s">
        <v>8</v>
      </c>
      <c r="E289" t="s">
        <v>35</v>
      </c>
      <c r="F289" s="6">
        <v>9835</v>
      </c>
      <c r="G289" s="7">
        <v>207</v>
      </c>
      <c r="H289" s="52">
        <f>Sales_table[[#This Row],[Amount]]/Sales_table[[#This Row],[Units]]</f>
        <v>47.512077294685987</v>
      </c>
      <c r="I289" s="69">
        <f>VLOOKUP(E289,product[#All],2,FALSE)</f>
        <v>9.77</v>
      </c>
      <c r="J289" s="66">
        <f>Sales_table[[#This Row],[Units]]*Sales_table[[#This Row],[Cost per unit]]</f>
        <v>2022.3899999999999</v>
      </c>
      <c r="K289" s="52">
        <f>Sales_table[[#This Row],[Amount]]-Sales_table[[#This Row],[Manufacturing Cost]]</f>
        <v>7812.6100000000006</v>
      </c>
    </row>
    <row r="290" spans="3:11" x14ac:dyDescent="0.3">
      <c r="C290" t="s">
        <v>43</v>
      </c>
      <c r="D290" t="s">
        <v>8</v>
      </c>
      <c r="E290" t="s">
        <v>31</v>
      </c>
      <c r="F290" s="6">
        <v>9926</v>
      </c>
      <c r="G290" s="7">
        <v>201</v>
      </c>
      <c r="H290" s="52">
        <f>Sales_table[[#This Row],[Amount]]/Sales_table[[#This Row],[Units]]</f>
        <v>49.383084577114431</v>
      </c>
      <c r="I290" s="69">
        <f>VLOOKUP(E290,product[#All],2,FALSE)</f>
        <v>3.11</v>
      </c>
      <c r="J290" s="66">
        <f>Sales_table[[#This Row],[Units]]*Sales_table[[#This Row],[Cost per unit]]</f>
        <v>625.11</v>
      </c>
      <c r="K290" s="52">
        <f>Sales_table[[#This Row],[Amount]]-Sales_table[[#This Row],[Manufacturing Cost]]</f>
        <v>9300.89</v>
      </c>
    </row>
    <row r="291" spans="3:11" x14ac:dyDescent="0.3">
      <c r="C291" t="s">
        <v>25</v>
      </c>
      <c r="D291" t="s">
        <v>21</v>
      </c>
      <c r="E291" t="s">
        <v>18</v>
      </c>
      <c r="F291" s="6">
        <v>10073</v>
      </c>
      <c r="G291" s="7">
        <v>120</v>
      </c>
      <c r="H291" s="52">
        <f>Sales_table[[#This Row],[Amount]]/Sales_table[[#This Row],[Units]]</f>
        <v>83.941666666666663</v>
      </c>
      <c r="I291" s="69">
        <f>VLOOKUP(E291,product[#All],2,FALSE)</f>
        <v>11.88</v>
      </c>
      <c r="J291" s="66">
        <f>Sales_table[[#This Row],[Units]]*Sales_table[[#This Row],[Cost per unit]]</f>
        <v>1425.6000000000001</v>
      </c>
      <c r="K291" s="52">
        <f>Sales_table[[#This Row],[Amount]]-Sales_table[[#This Row],[Manufacturing Cost]]</f>
        <v>8647.4</v>
      </c>
    </row>
    <row r="292" spans="3:11" x14ac:dyDescent="0.3">
      <c r="C292" t="s">
        <v>37</v>
      </c>
      <c r="D292" t="s">
        <v>32</v>
      </c>
      <c r="E292" t="s">
        <v>9</v>
      </c>
      <c r="F292" s="6">
        <v>10129</v>
      </c>
      <c r="G292" s="7">
        <v>312</v>
      </c>
      <c r="H292" s="52">
        <f>Sales_table[[#This Row],[Amount]]/Sales_table[[#This Row],[Units]]</f>
        <v>32.464743589743591</v>
      </c>
      <c r="I292" s="69">
        <f>VLOOKUP(E292,product[#All],2,FALSE)</f>
        <v>14.49</v>
      </c>
      <c r="J292" s="66">
        <f>Sales_table[[#This Row],[Units]]*Sales_table[[#This Row],[Cost per unit]]</f>
        <v>4520.88</v>
      </c>
      <c r="K292" s="52">
        <f>Sales_table[[#This Row],[Amount]]-Sales_table[[#This Row],[Manufacturing Cost]]</f>
        <v>5608.12</v>
      </c>
    </row>
    <row r="293" spans="3:11" x14ac:dyDescent="0.3">
      <c r="C293" t="s">
        <v>20</v>
      </c>
      <c r="D293" t="s">
        <v>21</v>
      </c>
      <c r="E293" t="s">
        <v>14</v>
      </c>
      <c r="F293" s="6">
        <v>10304</v>
      </c>
      <c r="G293" s="7">
        <v>84</v>
      </c>
      <c r="H293" s="52">
        <f>Sales_table[[#This Row],[Amount]]/Sales_table[[#This Row],[Units]]</f>
        <v>122.66666666666667</v>
      </c>
      <c r="I293" s="69">
        <f>VLOOKUP(E293,product[#All],2,FALSE)</f>
        <v>8.65</v>
      </c>
      <c r="J293" s="66">
        <f>Sales_table[[#This Row],[Units]]*Sales_table[[#This Row],[Cost per unit]]</f>
        <v>726.6</v>
      </c>
      <c r="K293" s="52">
        <f>Sales_table[[#This Row],[Amount]]-Sales_table[[#This Row],[Manufacturing Cost]]</f>
        <v>9577.4</v>
      </c>
    </row>
    <row r="294" spans="3:11" x14ac:dyDescent="0.3">
      <c r="C294" t="s">
        <v>20</v>
      </c>
      <c r="D294" t="s">
        <v>21</v>
      </c>
      <c r="E294" t="s">
        <v>11</v>
      </c>
      <c r="F294" s="6">
        <v>10311</v>
      </c>
      <c r="G294" s="7">
        <v>231</v>
      </c>
      <c r="H294" s="52">
        <f>Sales_table[[#This Row],[Amount]]/Sales_table[[#This Row],[Units]]</f>
        <v>44.636363636363633</v>
      </c>
      <c r="I294" s="69">
        <f>VLOOKUP(E294,product[#All],2,FALSE)</f>
        <v>9.33</v>
      </c>
      <c r="J294" s="66">
        <f>Sales_table[[#This Row],[Units]]*Sales_table[[#This Row],[Cost per unit]]</f>
        <v>2155.23</v>
      </c>
      <c r="K294" s="52">
        <f>Sales_table[[#This Row],[Amount]]-Sales_table[[#This Row],[Manufacturing Cost]]</f>
        <v>8155.77</v>
      </c>
    </row>
    <row r="295" spans="3:11" x14ac:dyDescent="0.3">
      <c r="C295" t="s">
        <v>43</v>
      </c>
      <c r="D295" t="s">
        <v>21</v>
      </c>
      <c r="E295" t="s">
        <v>29</v>
      </c>
      <c r="F295" s="6">
        <v>11417</v>
      </c>
      <c r="G295" s="7">
        <v>21</v>
      </c>
      <c r="H295" s="52">
        <f>Sales_table[[#This Row],[Amount]]/Sales_table[[#This Row],[Units]]</f>
        <v>543.66666666666663</v>
      </c>
      <c r="I295" s="69">
        <f>VLOOKUP(E295,product[#All],2,FALSE)</f>
        <v>8.7899999999999991</v>
      </c>
      <c r="J295" s="66">
        <f>Sales_table[[#This Row],[Units]]*Sales_table[[#This Row],[Cost per unit]]</f>
        <v>184.58999999999997</v>
      </c>
      <c r="K295" s="52">
        <f>Sales_table[[#This Row],[Amount]]-Sales_table[[#This Row],[Manufacturing Cost]]</f>
        <v>11232.41</v>
      </c>
    </row>
    <row r="296" spans="3:11" x14ac:dyDescent="0.3">
      <c r="C296" t="s">
        <v>17</v>
      </c>
      <c r="D296" t="s">
        <v>21</v>
      </c>
      <c r="E296" t="s">
        <v>50</v>
      </c>
      <c r="F296" s="6">
        <v>11522</v>
      </c>
      <c r="G296" s="7">
        <v>204</v>
      </c>
      <c r="H296" s="52">
        <f>Sales_table[[#This Row],[Amount]]/Sales_table[[#This Row],[Units]]</f>
        <v>56.480392156862742</v>
      </c>
      <c r="I296" s="69">
        <f>VLOOKUP(E296,product[#All],2,FALSE)</f>
        <v>16.73</v>
      </c>
      <c r="J296" s="66">
        <f>Sales_table[[#This Row],[Units]]*Sales_table[[#This Row],[Cost per unit]]</f>
        <v>3412.92</v>
      </c>
      <c r="K296" s="52">
        <f>Sales_table[[#This Row],[Amount]]-Sales_table[[#This Row],[Manufacturing Cost]]</f>
        <v>8109.08</v>
      </c>
    </row>
    <row r="297" spans="3:11" x14ac:dyDescent="0.3">
      <c r="C297" t="s">
        <v>43</v>
      </c>
      <c r="D297" t="s">
        <v>8</v>
      </c>
      <c r="E297" t="s">
        <v>22</v>
      </c>
      <c r="F297" s="6">
        <v>11571</v>
      </c>
      <c r="G297" s="7">
        <v>138</v>
      </c>
      <c r="H297" s="52">
        <f>Sales_table[[#This Row],[Amount]]/Sales_table[[#This Row],[Units]]</f>
        <v>83.847826086956516</v>
      </c>
      <c r="I297" s="69">
        <f>VLOOKUP(E297,product[#All],2,FALSE)</f>
        <v>6.47</v>
      </c>
      <c r="J297" s="66">
        <f>Sales_table[[#This Row],[Units]]*Sales_table[[#This Row],[Cost per unit]]</f>
        <v>892.86</v>
      </c>
      <c r="K297" s="52">
        <f>Sales_table[[#This Row],[Amount]]-Sales_table[[#This Row],[Manufacturing Cost]]</f>
        <v>10678.14</v>
      </c>
    </row>
    <row r="298" spans="3:11" x14ac:dyDescent="0.3">
      <c r="C298" t="s">
        <v>7</v>
      </c>
      <c r="D298" t="s">
        <v>13</v>
      </c>
      <c r="E298" t="s">
        <v>14</v>
      </c>
      <c r="F298" s="6">
        <v>12348</v>
      </c>
      <c r="G298" s="7">
        <v>234</v>
      </c>
      <c r="H298" s="52">
        <f>Sales_table[[#This Row],[Amount]]/Sales_table[[#This Row],[Units]]</f>
        <v>52.769230769230766</v>
      </c>
      <c r="I298" s="69">
        <f>VLOOKUP(E298,product[#All],2,FALSE)</f>
        <v>8.65</v>
      </c>
      <c r="J298" s="66">
        <f>Sales_table[[#This Row],[Units]]*Sales_table[[#This Row],[Cost per unit]]</f>
        <v>2024.1000000000001</v>
      </c>
      <c r="K298" s="52">
        <f>Sales_table[[#This Row],[Amount]]-Sales_table[[#This Row],[Manufacturing Cost]]</f>
        <v>10323.9</v>
      </c>
    </row>
    <row r="299" spans="3:11" x14ac:dyDescent="0.3">
      <c r="C299" t="s">
        <v>52</v>
      </c>
      <c r="D299" t="s">
        <v>26</v>
      </c>
      <c r="E299" t="s">
        <v>30</v>
      </c>
      <c r="F299" s="6">
        <v>12950</v>
      </c>
      <c r="G299" s="7">
        <v>30</v>
      </c>
      <c r="H299" s="52">
        <f>Sales_table[[#This Row],[Amount]]/Sales_table[[#This Row],[Units]]</f>
        <v>431.66666666666669</v>
      </c>
      <c r="I299" s="69">
        <f>VLOOKUP(E299,product[#All],2,FALSE)</f>
        <v>12.37</v>
      </c>
      <c r="J299" s="66">
        <f>Sales_table[[#This Row],[Units]]*Sales_table[[#This Row],[Cost per unit]]</f>
        <v>371.09999999999997</v>
      </c>
      <c r="K299" s="52">
        <f>Sales_table[[#This Row],[Amount]]-Sales_table[[#This Row],[Manufacturing Cost]]</f>
        <v>12578.9</v>
      </c>
    </row>
    <row r="300" spans="3:11" x14ac:dyDescent="0.3">
      <c r="C300" t="s">
        <v>40</v>
      </c>
      <c r="D300" t="s">
        <v>13</v>
      </c>
      <c r="E300" t="s">
        <v>24</v>
      </c>
      <c r="F300" s="6">
        <v>13391</v>
      </c>
      <c r="G300" s="7">
        <v>201</v>
      </c>
      <c r="H300" s="52">
        <f>Sales_table[[#This Row],[Amount]]/Sales_table[[#This Row],[Units]]</f>
        <v>66.621890547263675</v>
      </c>
      <c r="I300" s="69">
        <f>VLOOKUP(E300,product[#All],2,FALSE)</f>
        <v>11.73</v>
      </c>
      <c r="J300" s="66">
        <f>Sales_table[[#This Row],[Units]]*Sales_table[[#This Row],[Cost per unit]]</f>
        <v>2357.73</v>
      </c>
      <c r="K300" s="52">
        <f>Sales_table[[#This Row],[Amount]]-Sales_table[[#This Row],[Manufacturing Cost]]</f>
        <v>11033.27</v>
      </c>
    </row>
    <row r="301" spans="3:11" x14ac:dyDescent="0.3">
      <c r="C301" t="s">
        <v>17</v>
      </c>
      <c r="D301" t="s">
        <v>47</v>
      </c>
      <c r="E301" t="s">
        <v>51</v>
      </c>
      <c r="F301" s="6">
        <v>14329</v>
      </c>
      <c r="G301" s="7">
        <v>150</v>
      </c>
      <c r="H301" s="52">
        <f>Sales_table[[#This Row],[Amount]]/Sales_table[[#This Row],[Units]]</f>
        <v>95.526666666666671</v>
      </c>
      <c r="I301" s="69">
        <f>VLOOKUP(E301,product[#All],2,FALSE)</f>
        <v>10.38</v>
      </c>
      <c r="J301" s="66">
        <f>Sales_table[[#This Row],[Units]]*Sales_table[[#This Row],[Cost per unit]]</f>
        <v>1557.0000000000002</v>
      </c>
      <c r="K301" s="52">
        <f>Sales_table[[#This Row],[Amount]]-Sales_table[[#This Row],[Manufacturing Cost]]</f>
        <v>12772</v>
      </c>
    </row>
    <row r="302" spans="3:11" x14ac:dyDescent="0.3">
      <c r="C302" t="s">
        <v>40</v>
      </c>
      <c r="D302" t="s">
        <v>47</v>
      </c>
      <c r="E302" t="s">
        <v>39</v>
      </c>
      <c r="F302" s="6">
        <v>15610</v>
      </c>
      <c r="G302" s="7">
        <v>339</v>
      </c>
      <c r="H302" s="52">
        <f>Sales_table[[#This Row],[Amount]]/Sales_table[[#This Row],[Units]]</f>
        <v>46.047197640117993</v>
      </c>
      <c r="I302" s="69">
        <f>VLOOKUP(E302,product[#All],2,FALSE)</f>
        <v>10.62</v>
      </c>
      <c r="J302" s="66">
        <f>Sales_table[[#This Row],[Units]]*Sales_table[[#This Row],[Cost per unit]]</f>
        <v>3600.18</v>
      </c>
      <c r="K302" s="52">
        <f>Sales_table[[#This Row],[Amount]]-Sales_table[[#This Row],[Manufacturing Cost]]</f>
        <v>12009.82</v>
      </c>
    </row>
    <row r="303" spans="3:11" x14ac:dyDescent="0.3">
      <c r="C303" t="s">
        <v>40</v>
      </c>
      <c r="D303" t="s">
        <v>21</v>
      </c>
      <c r="E303" t="s">
        <v>29</v>
      </c>
      <c r="F303" s="6">
        <v>16184</v>
      </c>
      <c r="G303" s="7">
        <v>39</v>
      </c>
      <c r="H303" s="52">
        <f>Sales_table[[#This Row],[Amount]]/Sales_table[[#This Row],[Units]]</f>
        <v>414.97435897435895</v>
      </c>
      <c r="I303" s="69">
        <f>VLOOKUP(E303,product[#All],2,FALSE)</f>
        <v>8.7899999999999991</v>
      </c>
      <c r="J303" s="66">
        <f>Sales_table[[#This Row],[Units]]*Sales_table[[#This Row],[Cost per unit]]</f>
        <v>342.80999999999995</v>
      </c>
      <c r="K303" s="52">
        <f>Sales_table[[#This Row],[Amount]]-Sales_table[[#This Row],[Manufacturing Cost]]</f>
        <v>15841.19</v>
      </c>
    </row>
    <row r="304" spans="3:11" x14ac:dyDescent="0.3">
      <c r="F304" s="6"/>
      <c r="G304" s="7"/>
    </row>
    <row r="305" spans="6:7" x14ac:dyDescent="0.3">
      <c r="F305" s="6"/>
      <c r="G305" s="7"/>
    </row>
    <row r="306" spans="6:7" x14ac:dyDescent="0.3">
      <c r="F306" s="6"/>
      <c r="G306" s="7"/>
    </row>
    <row r="307" spans="6:7" x14ac:dyDescent="0.3">
      <c r="F307" s="6"/>
      <c r="G307" s="7"/>
    </row>
    <row r="308" spans="6:7" x14ac:dyDescent="0.3">
      <c r="F308" s="6"/>
      <c r="G308" s="7"/>
    </row>
    <row r="309" spans="6:7" x14ac:dyDescent="0.3">
      <c r="F309" s="6"/>
      <c r="G309" s="7"/>
    </row>
    <row r="310" spans="6:7" x14ac:dyDescent="0.3">
      <c r="F310" s="6"/>
      <c r="G310" s="7"/>
    </row>
    <row r="311" spans="6:7" x14ac:dyDescent="0.3">
      <c r="F311" s="6"/>
      <c r="G311" s="7"/>
    </row>
    <row r="312" spans="6:7" x14ac:dyDescent="0.3">
      <c r="F312" s="6"/>
      <c r="G312" s="7"/>
    </row>
    <row r="313" spans="6:7" x14ac:dyDescent="0.3">
      <c r="F313" s="6"/>
      <c r="G313" s="7"/>
    </row>
    <row r="314" spans="6:7" x14ac:dyDescent="0.3">
      <c r="F314" s="6"/>
      <c r="G314" s="7"/>
    </row>
    <row r="315" spans="6:7" x14ac:dyDescent="0.3">
      <c r="F315" s="6"/>
      <c r="G315" s="7"/>
    </row>
    <row r="316" spans="6:7" x14ac:dyDescent="0.3">
      <c r="F316" s="6"/>
      <c r="G316" s="7"/>
    </row>
    <row r="317" spans="6:7" x14ac:dyDescent="0.3">
      <c r="F317" s="6"/>
      <c r="G317" s="7"/>
    </row>
    <row r="318" spans="6:7" x14ac:dyDescent="0.3">
      <c r="F318" s="6"/>
      <c r="G318" s="7"/>
    </row>
    <row r="319" spans="6:7" x14ac:dyDescent="0.3">
      <c r="F319" s="6"/>
      <c r="G319" s="7"/>
    </row>
    <row r="320" spans="6:7" x14ac:dyDescent="0.3">
      <c r="F320" s="6"/>
      <c r="G320" s="7"/>
    </row>
    <row r="321" spans="6:7" x14ac:dyDescent="0.3">
      <c r="F321" s="6"/>
      <c r="G321" s="7"/>
    </row>
    <row r="322" spans="6:7" x14ac:dyDescent="0.3">
      <c r="F322" s="6"/>
      <c r="G322" s="7"/>
    </row>
    <row r="323" spans="6:7" x14ac:dyDescent="0.3">
      <c r="F323" s="6"/>
      <c r="G323" s="7"/>
    </row>
    <row r="324" spans="6:7" x14ac:dyDescent="0.3">
      <c r="F324" s="6"/>
      <c r="G324" s="7"/>
    </row>
    <row r="325" spans="6:7" x14ac:dyDescent="0.3">
      <c r="F325" s="6"/>
      <c r="G325" s="7"/>
    </row>
    <row r="326" spans="6:7" x14ac:dyDescent="0.3">
      <c r="F326" s="6"/>
      <c r="G326" s="7"/>
    </row>
    <row r="327" spans="6:7" x14ac:dyDescent="0.3">
      <c r="F327" s="6"/>
      <c r="G327" s="7"/>
    </row>
    <row r="328" spans="6:7" x14ac:dyDescent="0.3">
      <c r="F328" s="6"/>
      <c r="G328" s="7"/>
    </row>
    <row r="329" spans="6:7" x14ac:dyDescent="0.3">
      <c r="F329" s="6"/>
      <c r="G329" s="7"/>
    </row>
    <row r="330" spans="6:7" x14ac:dyDescent="0.3">
      <c r="F330" s="6"/>
      <c r="G330" s="7"/>
    </row>
    <row r="331" spans="6:7" x14ac:dyDescent="0.3">
      <c r="F331" s="6"/>
      <c r="G331" s="7"/>
    </row>
    <row r="332" spans="6:7" x14ac:dyDescent="0.3">
      <c r="F332" s="6"/>
      <c r="G332" s="7"/>
    </row>
    <row r="333" spans="6:7" x14ac:dyDescent="0.3">
      <c r="F333" s="6"/>
      <c r="G333" s="7"/>
    </row>
    <row r="334" spans="6:7" x14ac:dyDescent="0.3">
      <c r="F334" s="6"/>
      <c r="G334" s="7"/>
    </row>
    <row r="335" spans="6:7" x14ac:dyDescent="0.3">
      <c r="F335" s="6"/>
      <c r="G335" s="7"/>
    </row>
    <row r="336" spans="6:7" x14ac:dyDescent="0.3">
      <c r="F336" s="6"/>
      <c r="G336" s="7"/>
    </row>
    <row r="337" spans="6:7" x14ac:dyDescent="0.3">
      <c r="F337" s="6"/>
      <c r="G337" s="7"/>
    </row>
    <row r="338" spans="6:7" x14ac:dyDescent="0.3">
      <c r="F338" s="6"/>
      <c r="G338" s="7"/>
    </row>
    <row r="339" spans="6:7" x14ac:dyDescent="0.3">
      <c r="F339" s="6"/>
      <c r="G339" s="7"/>
    </row>
    <row r="340" spans="6:7" x14ac:dyDescent="0.3">
      <c r="F340" s="6"/>
      <c r="G340" s="7"/>
    </row>
    <row r="341" spans="6:7" x14ac:dyDescent="0.3">
      <c r="F341" s="6"/>
      <c r="G341" s="7"/>
    </row>
    <row r="342" spans="6:7" x14ac:dyDescent="0.3">
      <c r="F342" s="6"/>
      <c r="G342" s="7"/>
    </row>
    <row r="343" spans="6:7" x14ac:dyDescent="0.3">
      <c r="F343" s="6"/>
      <c r="G343" s="7"/>
    </row>
    <row r="344" spans="6:7" x14ac:dyDescent="0.3">
      <c r="F344" s="6"/>
      <c r="G344" s="7"/>
    </row>
    <row r="345" spans="6:7" x14ac:dyDescent="0.3">
      <c r="F345" s="6"/>
      <c r="G345" s="7"/>
    </row>
    <row r="346" spans="6:7" x14ac:dyDescent="0.3">
      <c r="F346" s="6"/>
      <c r="G346" s="7"/>
    </row>
    <row r="347" spans="6:7" x14ac:dyDescent="0.3">
      <c r="F347" s="6"/>
      <c r="G347" s="7"/>
    </row>
    <row r="348" spans="6:7" x14ac:dyDescent="0.3">
      <c r="F348" s="6"/>
      <c r="G348" s="7"/>
    </row>
    <row r="349" spans="6:7" x14ac:dyDescent="0.3">
      <c r="F349" s="6"/>
      <c r="G349" s="7"/>
    </row>
    <row r="350" spans="6:7" x14ac:dyDescent="0.3">
      <c r="F350" s="6"/>
      <c r="G350" s="7"/>
    </row>
    <row r="351" spans="6:7" x14ac:dyDescent="0.3">
      <c r="F351" s="6"/>
      <c r="G351" s="7"/>
    </row>
    <row r="352" spans="6:7" x14ac:dyDescent="0.3">
      <c r="F352" s="6"/>
      <c r="G352" s="7"/>
    </row>
    <row r="353" spans="6:7" x14ac:dyDescent="0.3">
      <c r="F353" s="6"/>
      <c r="G353" s="7"/>
    </row>
    <row r="354" spans="6:7" x14ac:dyDescent="0.3">
      <c r="F354" s="6"/>
      <c r="G354" s="7"/>
    </row>
    <row r="355" spans="6:7" x14ac:dyDescent="0.3">
      <c r="F355" s="6"/>
      <c r="G355" s="7"/>
    </row>
    <row r="356" spans="6:7" x14ac:dyDescent="0.3">
      <c r="F356" s="6"/>
      <c r="G356" s="7"/>
    </row>
    <row r="357" spans="6:7" x14ac:dyDescent="0.3">
      <c r="F357" s="6"/>
      <c r="G357" s="7"/>
    </row>
    <row r="358" spans="6:7" x14ac:dyDescent="0.3">
      <c r="F358" s="6"/>
      <c r="G358" s="7"/>
    </row>
    <row r="359" spans="6:7" x14ac:dyDescent="0.3">
      <c r="F359" s="6"/>
      <c r="G359" s="7"/>
    </row>
    <row r="360" spans="6:7" x14ac:dyDescent="0.3">
      <c r="F360" s="6"/>
      <c r="G360" s="7"/>
    </row>
    <row r="361" spans="6:7" x14ac:dyDescent="0.3">
      <c r="F361" s="6"/>
      <c r="G361" s="7"/>
    </row>
    <row r="362" spans="6:7" x14ac:dyDescent="0.3">
      <c r="F362" s="6"/>
      <c r="G362" s="7"/>
    </row>
    <row r="363" spans="6:7" x14ac:dyDescent="0.3">
      <c r="F363" s="6"/>
      <c r="G363" s="7"/>
    </row>
    <row r="364" spans="6:7" x14ac:dyDescent="0.3">
      <c r="F364" s="6"/>
      <c r="G364" s="7"/>
    </row>
    <row r="365" spans="6:7" x14ac:dyDescent="0.3">
      <c r="F365" s="6"/>
      <c r="G365" s="7"/>
    </row>
    <row r="366" spans="6:7" x14ac:dyDescent="0.3">
      <c r="F366" s="6"/>
      <c r="G366" s="7"/>
    </row>
    <row r="367" spans="6:7" x14ac:dyDescent="0.3">
      <c r="F367" s="6"/>
      <c r="G367" s="7"/>
    </row>
    <row r="368" spans="6:7" x14ac:dyDescent="0.3">
      <c r="F368" s="6"/>
      <c r="G368" s="7"/>
    </row>
    <row r="369" spans="6:7" x14ac:dyDescent="0.3">
      <c r="F369" s="6"/>
      <c r="G369" s="7"/>
    </row>
    <row r="370" spans="6:7" x14ac:dyDescent="0.3">
      <c r="F370" s="6"/>
      <c r="G370" s="7"/>
    </row>
    <row r="371" spans="6:7" x14ac:dyDescent="0.3">
      <c r="F371" s="6"/>
      <c r="G371" s="7"/>
    </row>
    <row r="372" spans="6:7" x14ac:dyDescent="0.3">
      <c r="F372" s="6"/>
      <c r="G372" s="7"/>
    </row>
    <row r="373" spans="6:7" x14ac:dyDescent="0.3">
      <c r="F373" s="6"/>
      <c r="G373" s="7"/>
    </row>
    <row r="374" spans="6:7" x14ac:dyDescent="0.3">
      <c r="F374" s="6"/>
      <c r="G374" s="7"/>
    </row>
    <row r="375" spans="6:7" x14ac:dyDescent="0.3">
      <c r="F375" s="6"/>
      <c r="G375" s="7"/>
    </row>
    <row r="376" spans="6:7" x14ac:dyDescent="0.3">
      <c r="F376" s="6"/>
      <c r="G376" s="7"/>
    </row>
    <row r="377" spans="6:7" x14ac:dyDescent="0.3">
      <c r="F377" s="6"/>
      <c r="G377" s="7"/>
    </row>
    <row r="378" spans="6:7" x14ac:dyDescent="0.3">
      <c r="F378" s="6"/>
      <c r="G378" s="7"/>
    </row>
    <row r="379" spans="6:7" x14ac:dyDescent="0.3">
      <c r="F379" s="6"/>
      <c r="G379" s="7"/>
    </row>
    <row r="380" spans="6:7" x14ac:dyDescent="0.3">
      <c r="F380" s="6"/>
      <c r="G380" s="7"/>
    </row>
    <row r="381" spans="6:7" x14ac:dyDescent="0.3">
      <c r="F381" s="6"/>
      <c r="G381" s="7"/>
    </row>
    <row r="382" spans="6:7" x14ac:dyDescent="0.3">
      <c r="F382" s="6"/>
      <c r="G382" s="7"/>
    </row>
    <row r="383" spans="6:7" x14ac:dyDescent="0.3">
      <c r="F383" s="6"/>
      <c r="G383" s="7"/>
    </row>
    <row r="384" spans="6:7" x14ac:dyDescent="0.3">
      <c r="F384" s="6"/>
      <c r="G384" s="7"/>
    </row>
    <row r="385" spans="6:7" x14ac:dyDescent="0.3">
      <c r="F385" s="6"/>
      <c r="G385" s="7"/>
    </row>
    <row r="386" spans="6:7" x14ac:dyDescent="0.3">
      <c r="F386" s="6"/>
      <c r="G386" s="7"/>
    </row>
    <row r="387" spans="6:7" x14ac:dyDescent="0.3">
      <c r="F387" s="6"/>
      <c r="G387" s="7"/>
    </row>
    <row r="388" spans="6:7" x14ac:dyDescent="0.3">
      <c r="F388" s="6"/>
      <c r="G388" s="7"/>
    </row>
    <row r="389" spans="6:7" x14ac:dyDescent="0.3">
      <c r="F389" s="6"/>
      <c r="G389" s="7"/>
    </row>
    <row r="390" spans="6:7" x14ac:dyDescent="0.3">
      <c r="F390" s="6"/>
      <c r="G390" s="7"/>
    </row>
    <row r="391" spans="6:7" x14ac:dyDescent="0.3">
      <c r="F391" s="6"/>
      <c r="G391" s="7"/>
    </row>
    <row r="392" spans="6:7" x14ac:dyDescent="0.3">
      <c r="F392" s="6"/>
      <c r="G392" s="7"/>
    </row>
    <row r="393" spans="6:7" x14ac:dyDescent="0.3">
      <c r="F393" s="6"/>
      <c r="G393" s="7"/>
    </row>
    <row r="394" spans="6:7" x14ac:dyDescent="0.3">
      <c r="F394" s="6"/>
      <c r="G394" s="7"/>
    </row>
    <row r="395" spans="6:7" x14ac:dyDescent="0.3">
      <c r="F395" s="6"/>
      <c r="G395" s="7"/>
    </row>
    <row r="396" spans="6:7" x14ac:dyDescent="0.3">
      <c r="F396" s="6"/>
      <c r="G396" s="7"/>
    </row>
    <row r="397" spans="6:7" x14ac:dyDescent="0.3">
      <c r="F397" s="6"/>
      <c r="G397" s="7"/>
    </row>
    <row r="398" spans="6:7" x14ac:dyDescent="0.3">
      <c r="F398" s="6"/>
      <c r="G398" s="7"/>
    </row>
    <row r="399" spans="6:7" x14ac:dyDescent="0.3">
      <c r="F399" s="6"/>
      <c r="G399" s="7"/>
    </row>
    <row r="400" spans="6:7" x14ac:dyDescent="0.3">
      <c r="F400" s="6"/>
      <c r="G400" s="7"/>
    </row>
    <row r="401" spans="6:7" x14ac:dyDescent="0.3">
      <c r="F401" s="6"/>
      <c r="G401" s="7"/>
    </row>
    <row r="402" spans="6:7" x14ac:dyDescent="0.3">
      <c r="F402" s="6"/>
      <c r="G402" s="7"/>
    </row>
    <row r="403" spans="6:7" x14ac:dyDescent="0.3">
      <c r="F403" s="6"/>
      <c r="G403" s="7"/>
    </row>
    <row r="404" spans="6:7" x14ac:dyDescent="0.3">
      <c r="F404" s="6"/>
      <c r="G404" s="7"/>
    </row>
    <row r="405" spans="6:7" x14ac:dyDescent="0.3">
      <c r="F405" s="6"/>
      <c r="G405" s="7"/>
    </row>
    <row r="406" spans="6:7" x14ac:dyDescent="0.3">
      <c r="F406" s="6"/>
      <c r="G406" s="7"/>
    </row>
    <row r="407" spans="6:7" x14ac:dyDescent="0.3">
      <c r="F407" s="6"/>
      <c r="G407" s="7"/>
    </row>
    <row r="408" spans="6:7" x14ac:dyDescent="0.3">
      <c r="F408" s="6"/>
      <c r="G408" s="7"/>
    </row>
    <row r="409" spans="6:7" x14ac:dyDescent="0.3">
      <c r="F409" s="6"/>
      <c r="G409" s="7"/>
    </row>
    <row r="410" spans="6:7" x14ac:dyDescent="0.3">
      <c r="F410" s="6"/>
      <c r="G410" s="7"/>
    </row>
    <row r="411" spans="6:7" x14ac:dyDescent="0.3">
      <c r="F411" s="6"/>
      <c r="G411" s="7"/>
    </row>
    <row r="412" spans="6:7" x14ac:dyDescent="0.3">
      <c r="F412" s="6"/>
      <c r="G412" s="7"/>
    </row>
    <row r="413" spans="6:7" x14ac:dyDescent="0.3">
      <c r="F413" s="6"/>
      <c r="G413" s="7"/>
    </row>
    <row r="414" spans="6:7" x14ac:dyDescent="0.3">
      <c r="F414" s="6"/>
      <c r="G414" s="7"/>
    </row>
    <row r="415" spans="6:7" x14ac:dyDescent="0.3">
      <c r="F415" s="6"/>
      <c r="G415" s="7"/>
    </row>
    <row r="416" spans="6:7" x14ac:dyDescent="0.3">
      <c r="F416" s="6"/>
      <c r="G416" s="7"/>
    </row>
    <row r="417" spans="6:7" x14ac:dyDescent="0.3">
      <c r="F417" s="6"/>
      <c r="G417" s="7"/>
    </row>
    <row r="418" spans="6:7" x14ac:dyDescent="0.3">
      <c r="F418" s="6"/>
      <c r="G418" s="7"/>
    </row>
    <row r="419" spans="6:7" x14ac:dyDescent="0.3">
      <c r="F419" s="6"/>
      <c r="G419" s="7"/>
    </row>
    <row r="420" spans="6:7" x14ac:dyDescent="0.3">
      <c r="F420" s="6"/>
      <c r="G420" s="7"/>
    </row>
    <row r="421" spans="6:7" x14ac:dyDescent="0.3">
      <c r="F421" s="6"/>
      <c r="G421" s="7"/>
    </row>
    <row r="422" spans="6:7" x14ac:dyDescent="0.3">
      <c r="F422" s="6"/>
      <c r="G422" s="7"/>
    </row>
    <row r="423" spans="6:7" x14ac:dyDescent="0.3">
      <c r="F423" s="6"/>
      <c r="G423" s="7"/>
    </row>
    <row r="424" spans="6:7" x14ac:dyDescent="0.3">
      <c r="F424" s="6"/>
      <c r="G424" s="7"/>
    </row>
    <row r="425" spans="6:7" x14ac:dyDescent="0.3">
      <c r="F425" s="6"/>
      <c r="G425" s="7"/>
    </row>
    <row r="426" spans="6:7" x14ac:dyDescent="0.3">
      <c r="F426" s="6"/>
      <c r="G426" s="7"/>
    </row>
    <row r="427" spans="6:7" x14ac:dyDescent="0.3">
      <c r="F427" s="6"/>
      <c r="G427" s="7"/>
    </row>
    <row r="428" spans="6:7" x14ac:dyDescent="0.3">
      <c r="F428" s="6"/>
      <c r="G428" s="7"/>
    </row>
    <row r="429" spans="6:7" x14ac:dyDescent="0.3">
      <c r="F429" s="6"/>
      <c r="G429" s="7"/>
    </row>
    <row r="430" spans="6:7" x14ac:dyDescent="0.3">
      <c r="F430" s="6"/>
      <c r="G430" s="7"/>
    </row>
    <row r="431" spans="6:7" x14ac:dyDescent="0.3">
      <c r="F431" s="6"/>
      <c r="G431" s="7"/>
    </row>
    <row r="432" spans="6:7" x14ac:dyDescent="0.3">
      <c r="F432" s="6"/>
      <c r="G432" s="7"/>
    </row>
    <row r="433" spans="6:7" x14ac:dyDescent="0.3">
      <c r="F433" s="6"/>
      <c r="G433" s="7"/>
    </row>
    <row r="434" spans="6:7" x14ac:dyDescent="0.3">
      <c r="F434" s="6"/>
      <c r="G434" s="7"/>
    </row>
    <row r="435" spans="6:7" x14ac:dyDescent="0.3">
      <c r="F435" s="6"/>
      <c r="G435" s="7"/>
    </row>
    <row r="436" spans="6:7" x14ac:dyDescent="0.3">
      <c r="F436" s="6"/>
      <c r="G436" s="7"/>
    </row>
    <row r="437" spans="6:7" x14ac:dyDescent="0.3">
      <c r="F437" s="6"/>
      <c r="G437" s="7"/>
    </row>
    <row r="438" spans="6:7" x14ac:dyDescent="0.3">
      <c r="F438" s="6"/>
      <c r="G438" s="7"/>
    </row>
    <row r="439" spans="6:7" x14ac:dyDescent="0.3">
      <c r="F439" s="6"/>
      <c r="G439" s="7"/>
    </row>
    <row r="440" spans="6:7" x14ac:dyDescent="0.3">
      <c r="F440" s="6"/>
      <c r="G440" s="7"/>
    </row>
    <row r="441" spans="6:7" x14ac:dyDescent="0.3">
      <c r="F441" s="6"/>
      <c r="G441" s="7"/>
    </row>
    <row r="442" spans="6:7" x14ac:dyDescent="0.3">
      <c r="F442" s="6"/>
      <c r="G442" s="7"/>
    </row>
    <row r="443" spans="6:7" x14ac:dyDescent="0.3">
      <c r="F443" s="6"/>
      <c r="G443" s="7"/>
    </row>
    <row r="444" spans="6:7" x14ac:dyDescent="0.3">
      <c r="F444" s="6"/>
      <c r="G444" s="7"/>
    </row>
    <row r="445" spans="6:7" x14ac:dyDescent="0.3">
      <c r="F445" s="6"/>
      <c r="G445" s="7"/>
    </row>
    <row r="446" spans="6:7" x14ac:dyDescent="0.3">
      <c r="F446" s="6"/>
      <c r="G446" s="7"/>
    </row>
    <row r="447" spans="6:7" x14ac:dyDescent="0.3">
      <c r="F447" s="6"/>
      <c r="G447" s="7"/>
    </row>
    <row r="448" spans="6:7" x14ac:dyDescent="0.3">
      <c r="F448" s="6"/>
      <c r="G448" s="7"/>
    </row>
    <row r="449" spans="6:7" x14ac:dyDescent="0.3">
      <c r="F449" s="6"/>
      <c r="G449" s="7"/>
    </row>
    <row r="450" spans="6:7" x14ac:dyDescent="0.3">
      <c r="F450" s="6"/>
      <c r="G450" s="7"/>
    </row>
    <row r="451" spans="6:7" x14ac:dyDescent="0.3">
      <c r="F451" s="6"/>
      <c r="G451" s="7"/>
    </row>
    <row r="452" spans="6:7" x14ac:dyDescent="0.3">
      <c r="F452" s="6"/>
      <c r="G452" s="7"/>
    </row>
    <row r="453" spans="6:7" x14ac:dyDescent="0.3">
      <c r="F453" s="6"/>
      <c r="G453" s="7"/>
    </row>
    <row r="454" spans="6:7" x14ac:dyDescent="0.3">
      <c r="F454" s="6"/>
      <c r="G454" s="7"/>
    </row>
    <row r="455" spans="6:7" x14ac:dyDescent="0.3">
      <c r="F455" s="6"/>
      <c r="G455" s="7"/>
    </row>
    <row r="456" spans="6:7" x14ac:dyDescent="0.3">
      <c r="F456" s="6"/>
      <c r="G456" s="7"/>
    </row>
    <row r="457" spans="6:7" x14ac:dyDescent="0.3">
      <c r="F457" s="6"/>
      <c r="G457" s="7"/>
    </row>
    <row r="458" spans="6:7" x14ac:dyDescent="0.3">
      <c r="F458" s="6"/>
      <c r="G458" s="7"/>
    </row>
    <row r="459" spans="6:7" x14ac:dyDescent="0.3">
      <c r="F459" s="6"/>
      <c r="G459" s="7"/>
    </row>
    <row r="460" spans="6:7" x14ac:dyDescent="0.3">
      <c r="F460" s="6"/>
      <c r="G460" s="7"/>
    </row>
    <row r="461" spans="6:7" x14ac:dyDescent="0.3">
      <c r="F461" s="6"/>
      <c r="G461" s="7"/>
    </row>
    <row r="462" spans="6:7" x14ac:dyDescent="0.3">
      <c r="F462" s="6"/>
      <c r="G462" s="7"/>
    </row>
    <row r="463" spans="6:7" x14ac:dyDescent="0.3">
      <c r="F463" s="6"/>
      <c r="G463" s="7"/>
    </row>
    <row r="464" spans="6:7" x14ac:dyDescent="0.3">
      <c r="F464" s="6"/>
      <c r="G464" s="7"/>
    </row>
    <row r="465" spans="6:7" x14ac:dyDescent="0.3">
      <c r="F465" s="6"/>
      <c r="G465" s="7"/>
    </row>
    <row r="466" spans="6:7" x14ac:dyDescent="0.3">
      <c r="F466" s="6"/>
      <c r="G466" s="7"/>
    </row>
    <row r="467" spans="6:7" x14ac:dyDescent="0.3">
      <c r="F467" s="6"/>
      <c r="G467" s="7"/>
    </row>
    <row r="468" spans="6:7" x14ac:dyDescent="0.3">
      <c r="F468" s="6"/>
      <c r="G468" s="7"/>
    </row>
    <row r="469" spans="6:7" x14ac:dyDescent="0.3">
      <c r="F469" s="6"/>
      <c r="G469" s="7"/>
    </row>
    <row r="470" spans="6:7" x14ac:dyDescent="0.3">
      <c r="F470" s="6"/>
      <c r="G470" s="7"/>
    </row>
    <row r="471" spans="6:7" x14ac:dyDescent="0.3">
      <c r="F471" s="6"/>
      <c r="G471" s="7"/>
    </row>
    <row r="472" spans="6:7" x14ac:dyDescent="0.3">
      <c r="F472" s="6"/>
      <c r="G472" s="7"/>
    </row>
    <row r="473" spans="6:7" x14ac:dyDescent="0.3">
      <c r="F473" s="6"/>
      <c r="G473" s="7"/>
    </row>
    <row r="474" spans="6:7" x14ac:dyDescent="0.3">
      <c r="F474" s="6"/>
      <c r="G474" s="7"/>
    </row>
    <row r="475" spans="6:7" x14ac:dyDescent="0.3">
      <c r="F475" s="6"/>
      <c r="G475" s="7"/>
    </row>
    <row r="476" spans="6:7" x14ac:dyDescent="0.3">
      <c r="F476" s="6"/>
      <c r="G476" s="7"/>
    </row>
    <row r="477" spans="6:7" x14ac:dyDescent="0.3">
      <c r="F477" s="6"/>
      <c r="G477" s="7"/>
    </row>
    <row r="478" spans="6:7" x14ac:dyDescent="0.3">
      <c r="F478" s="6"/>
      <c r="G478" s="7"/>
    </row>
    <row r="479" spans="6:7" x14ac:dyDescent="0.3">
      <c r="F479" s="6"/>
      <c r="G479" s="7"/>
    </row>
    <row r="480" spans="6:7" x14ac:dyDescent="0.3">
      <c r="F480" s="6"/>
      <c r="G480" s="7"/>
    </row>
    <row r="481" spans="6:7" x14ac:dyDescent="0.3">
      <c r="F481" s="6"/>
      <c r="G481" s="7"/>
    </row>
    <row r="482" spans="6:7" x14ac:dyDescent="0.3">
      <c r="F482" s="6"/>
      <c r="G482" s="7"/>
    </row>
    <row r="483" spans="6:7" x14ac:dyDescent="0.3">
      <c r="F483" s="6"/>
      <c r="G483" s="7"/>
    </row>
    <row r="484" spans="6:7" x14ac:dyDescent="0.3">
      <c r="F484" s="6"/>
      <c r="G484" s="7"/>
    </row>
    <row r="485" spans="6:7" x14ac:dyDescent="0.3">
      <c r="F485" s="6"/>
      <c r="G485" s="7"/>
    </row>
    <row r="486" spans="6:7" x14ac:dyDescent="0.3">
      <c r="F486" s="6"/>
      <c r="G486" s="7"/>
    </row>
    <row r="487" spans="6:7" x14ac:dyDescent="0.3">
      <c r="F487" s="6"/>
      <c r="G487" s="7"/>
    </row>
    <row r="488" spans="6:7" x14ac:dyDescent="0.3">
      <c r="F488" s="6"/>
      <c r="G488" s="7"/>
    </row>
    <row r="489" spans="6:7" x14ac:dyDescent="0.3">
      <c r="F489" s="6"/>
      <c r="G489" s="7"/>
    </row>
    <row r="490" spans="6:7" x14ac:dyDescent="0.3">
      <c r="F490" s="6"/>
      <c r="G490" s="7"/>
    </row>
    <row r="491" spans="6:7" x14ac:dyDescent="0.3">
      <c r="F491" s="6"/>
      <c r="G491" s="7"/>
    </row>
    <row r="492" spans="6:7" x14ac:dyDescent="0.3">
      <c r="F492" s="6"/>
      <c r="G492" s="7"/>
    </row>
    <row r="493" spans="6:7" x14ac:dyDescent="0.3">
      <c r="F493" s="6"/>
      <c r="G493" s="7"/>
    </row>
    <row r="494" spans="6:7" x14ac:dyDescent="0.3">
      <c r="F494" s="6"/>
      <c r="G494" s="7"/>
    </row>
    <row r="495" spans="6:7" x14ac:dyDescent="0.3">
      <c r="F495" s="6"/>
      <c r="G495" s="7"/>
    </row>
    <row r="496" spans="6:7" x14ac:dyDescent="0.3">
      <c r="F496" s="6"/>
      <c r="G496" s="7"/>
    </row>
    <row r="497" spans="6:7" x14ac:dyDescent="0.3">
      <c r="F497" s="6"/>
      <c r="G497" s="7"/>
    </row>
    <row r="498" spans="6:7" x14ac:dyDescent="0.3">
      <c r="F498" s="6"/>
      <c r="G498" s="7"/>
    </row>
    <row r="499" spans="6:7" x14ac:dyDescent="0.3">
      <c r="F499" s="6"/>
      <c r="G499" s="7"/>
    </row>
    <row r="500" spans="6:7" x14ac:dyDescent="0.3">
      <c r="F500" s="6"/>
      <c r="G500" s="7"/>
    </row>
    <row r="501" spans="6:7" x14ac:dyDescent="0.3">
      <c r="F501" s="6"/>
      <c r="G501" s="7"/>
    </row>
    <row r="502" spans="6:7" x14ac:dyDescent="0.3">
      <c r="F502" s="6"/>
      <c r="G502" s="7"/>
    </row>
    <row r="503" spans="6:7" x14ac:dyDescent="0.3">
      <c r="F503" s="6"/>
      <c r="G503" s="7"/>
    </row>
    <row r="504" spans="6:7" x14ac:dyDescent="0.3">
      <c r="F504" s="6"/>
      <c r="G504" s="7"/>
    </row>
    <row r="505" spans="6:7" x14ac:dyDescent="0.3">
      <c r="F505" s="6"/>
      <c r="G505" s="7"/>
    </row>
    <row r="506" spans="6:7" x14ac:dyDescent="0.3">
      <c r="F506" s="6"/>
      <c r="G506" s="7"/>
    </row>
    <row r="507" spans="6:7" x14ac:dyDescent="0.3">
      <c r="F507" s="6"/>
      <c r="G507" s="7"/>
    </row>
    <row r="508" spans="6:7" x14ac:dyDescent="0.3">
      <c r="F508" s="6"/>
      <c r="G508" s="7"/>
    </row>
    <row r="509" spans="6:7" x14ac:dyDescent="0.3">
      <c r="F509" s="6"/>
      <c r="G509" s="7"/>
    </row>
    <row r="510" spans="6:7" x14ac:dyDescent="0.3">
      <c r="F510" s="6"/>
      <c r="G510" s="7"/>
    </row>
    <row r="511" spans="6:7" x14ac:dyDescent="0.3">
      <c r="F511" s="6"/>
      <c r="G511" s="7"/>
    </row>
    <row r="512" spans="6:7" x14ac:dyDescent="0.3">
      <c r="F512" s="6"/>
      <c r="G512" s="7"/>
    </row>
    <row r="513" spans="6:7" x14ac:dyDescent="0.3">
      <c r="F513" s="6"/>
      <c r="G513" s="7"/>
    </row>
    <row r="514" spans="6:7" x14ac:dyDescent="0.3">
      <c r="F514" s="6"/>
      <c r="G514" s="7"/>
    </row>
    <row r="515" spans="6:7" x14ac:dyDescent="0.3">
      <c r="F515" s="6"/>
      <c r="G515" s="7"/>
    </row>
    <row r="516" spans="6:7" x14ac:dyDescent="0.3">
      <c r="F516" s="6"/>
      <c r="G516" s="7"/>
    </row>
    <row r="517" spans="6:7" x14ac:dyDescent="0.3">
      <c r="F517" s="6"/>
      <c r="G517" s="7"/>
    </row>
    <row r="518" spans="6:7" x14ac:dyDescent="0.3">
      <c r="F518" s="6"/>
      <c r="G518" s="7"/>
    </row>
    <row r="519" spans="6:7" x14ac:dyDescent="0.3">
      <c r="F519" s="6"/>
      <c r="G519" s="7"/>
    </row>
    <row r="520" spans="6:7" x14ac:dyDescent="0.3">
      <c r="F520" s="6"/>
      <c r="G520" s="7"/>
    </row>
    <row r="521" spans="6:7" x14ac:dyDescent="0.3">
      <c r="F521" s="6"/>
      <c r="G521" s="7"/>
    </row>
    <row r="522" spans="6:7" x14ac:dyDescent="0.3">
      <c r="F522" s="6"/>
      <c r="G522" s="7"/>
    </row>
    <row r="523" spans="6:7" x14ac:dyDescent="0.3">
      <c r="F523" s="6"/>
      <c r="G523" s="7"/>
    </row>
    <row r="524" spans="6:7" x14ac:dyDescent="0.3">
      <c r="F524" s="6"/>
      <c r="G524" s="7"/>
    </row>
    <row r="525" spans="6:7" x14ac:dyDescent="0.3">
      <c r="F525" s="6"/>
      <c r="G525" s="7"/>
    </row>
    <row r="526" spans="6:7" x14ac:dyDescent="0.3">
      <c r="F526" s="6"/>
      <c r="G526" s="7"/>
    </row>
    <row r="527" spans="6:7" x14ac:dyDescent="0.3">
      <c r="F527" s="6"/>
      <c r="G527" s="7"/>
    </row>
    <row r="528" spans="6:7" x14ac:dyDescent="0.3">
      <c r="F528" s="6"/>
      <c r="G528" s="7"/>
    </row>
    <row r="529" spans="6:7" x14ac:dyDescent="0.3">
      <c r="F529" s="6"/>
      <c r="G529" s="7"/>
    </row>
    <row r="530" spans="6:7" x14ac:dyDescent="0.3">
      <c r="F530" s="6"/>
      <c r="G530" s="7"/>
    </row>
    <row r="531" spans="6:7" x14ac:dyDescent="0.3">
      <c r="F531" s="6"/>
      <c r="G531" s="7"/>
    </row>
    <row r="532" spans="6:7" x14ac:dyDescent="0.3">
      <c r="F532" s="6"/>
      <c r="G532" s="7"/>
    </row>
    <row r="533" spans="6:7" x14ac:dyDescent="0.3">
      <c r="F533" s="6"/>
      <c r="G533" s="7"/>
    </row>
    <row r="534" spans="6:7" x14ac:dyDescent="0.3">
      <c r="F534" s="6"/>
      <c r="G534" s="7"/>
    </row>
    <row r="535" spans="6:7" x14ac:dyDescent="0.3">
      <c r="F535" s="6"/>
      <c r="G535" s="7"/>
    </row>
    <row r="536" spans="6:7" x14ac:dyDescent="0.3">
      <c r="F536" s="6"/>
      <c r="G536" s="7"/>
    </row>
    <row r="537" spans="6:7" x14ac:dyDescent="0.3">
      <c r="F537" s="6"/>
      <c r="G537" s="7"/>
    </row>
    <row r="538" spans="6:7" x14ac:dyDescent="0.3">
      <c r="F538" s="6"/>
      <c r="G538" s="7"/>
    </row>
    <row r="539" spans="6:7" x14ac:dyDescent="0.3">
      <c r="F539" s="6"/>
      <c r="G539" s="7"/>
    </row>
    <row r="540" spans="6:7" x14ac:dyDescent="0.3">
      <c r="F540" s="6"/>
      <c r="G540" s="7"/>
    </row>
    <row r="541" spans="6:7" x14ac:dyDescent="0.3">
      <c r="F541" s="6"/>
      <c r="G541" s="7"/>
    </row>
    <row r="542" spans="6:7" x14ac:dyDescent="0.3">
      <c r="F542" s="6"/>
      <c r="G542" s="7"/>
    </row>
    <row r="543" spans="6:7" x14ac:dyDescent="0.3">
      <c r="F543" s="6"/>
      <c r="G543" s="7"/>
    </row>
    <row r="544" spans="6:7" x14ac:dyDescent="0.3">
      <c r="F544" s="6"/>
      <c r="G544" s="7"/>
    </row>
    <row r="545" spans="6:7" x14ac:dyDescent="0.3">
      <c r="F545" s="6"/>
      <c r="G545" s="7"/>
    </row>
    <row r="546" spans="6:7" x14ac:dyDescent="0.3">
      <c r="F546" s="6"/>
      <c r="G546" s="7"/>
    </row>
    <row r="547" spans="6:7" x14ac:dyDescent="0.3">
      <c r="F547" s="6"/>
      <c r="G547" s="7"/>
    </row>
    <row r="548" spans="6:7" x14ac:dyDescent="0.3">
      <c r="F548" s="6"/>
      <c r="G548" s="7"/>
    </row>
    <row r="549" spans="6:7" x14ac:dyDescent="0.3">
      <c r="F549" s="6"/>
      <c r="G549" s="7"/>
    </row>
    <row r="550" spans="6:7" x14ac:dyDescent="0.3">
      <c r="F550" s="6"/>
      <c r="G550" s="7"/>
    </row>
    <row r="551" spans="6:7" x14ac:dyDescent="0.3">
      <c r="F551" s="6"/>
      <c r="G551" s="7"/>
    </row>
    <row r="552" spans="6:7" x14ac:dyDescent="0.3">
      <c r="F552" s="6"/>
      <c r="G552" s="7"/>
    </row>
    <row r="553" spans="6:7" x14ac:dyDescent="0.3">
      <c r="F553" s="6"/>
      <c r="G553" s="7"/>
    </row>
    <row r="554" spans="6:7" x14ac:dyDescent="0.3">
      <c r="F554" s="6"/>
      <c r="G554" s="7"/>
    </row>
    <row r="555" spans="6:7" x14ac:dyDescent="0.3">
      <c r="F555" s="6"/>
      <c r="G555" s="7"/>
    </row>
    <row r="556" spans="6:7" x14ac:dyDescent="0.3">
      <c r="F556" s="6"/>
      <c r="G556" s="7"/>
    </row>
    <row r="557" spans="6:7" x14ac:dyDescent="0.3">
      <c r="F557" s="6"/>
      <c r="G557" s="7"/>
    </row>
    <row r="558" spans="6:7" x14ac:dyDescent="0.3">
      <c r="F558" s="6"/>
      <c r="G558" s="7"/>
    </row>
    <row r="559" spans="6:7" x14ac:dyDescent="0.3">
      <c r="F559" s="6"/>
      <c r="G559" s="7"/>
    </row>
    <row r="560" spans="6:7" x14ac:dyDescent="0.3">
      <c r="F560" s="6"/>
      <c r="G560" s="7"/>
    </row>
    <row r="561" spans="6:7" x14ac:dyDescent="0.3">
      <c r="F561" s="6"/>
      <c r="G561" s="7"/>
    </row>
    <row r="562" spans="6:7" x14ac:dyDescent="0.3">
      <c r="F562" s="6"/>
      <c r="G562" s="7"/>
    </row>
    <row r="563" spans="6:7" x14ac:dyDescent="0.3">
      <c r="F563" s="6"/>
      <c r="G563" s="7"/>
    </row>
    <row r="564" spans="6:7" x14ac:dyDescent="0.3">
      <c r="F564" s="6"/>
      <c r="G564" s="7"/>
    </row>
    <row r="565" spans="6:7" x14ac:dyDescent="0.3">
      <c r="F565" s="6"/>
      <c r="G565" s="7"/>
    </row>
    <row r="566" spans="6:7" x14ac:dyDescent="0.3">
      <c r="F566" s="6"/>
      <c r="G566" s="7"/>
    </row>
    <row r="567" spans="6:7" x14ac:dyDescent="0.3">
      <c r="F567" s="6"/>
      <c r="G567" s="7"/>
    </row>
    <row r="568" spans="6:7" x14ac:dyDescent="0.3">
      <c r="F568" s="6"/>
      <c r="G568" s="7"/>
    </row>
    <row r="569" spans="6:7" x14ac:dyDescent="0.3">
      <c r="F569" s="6"/>
      <c r="G569" s="7"/>
    </row>
    <row r="570" spans="6:7" x14ac:dyDescent="0.3">
      <c r="F570" s="6"/>
      <c r="G570" s="7"/>
    </row>
    <row r="571" spans="6:7" x14ac:dyDescent="0.3">
      <c r="F571" s="6"/>
      <c r="G571" s="7"/>
    </row>
    <row r="572" spans="6:7" x14ac:dyDescent="0.3">
      <c r="F572" s="6"/>
      <c r="G572" s="7"/>
    </row>
    <row r="573" spans="6:7" x14ac:dyDescent="0.3">
      <c r="F573" s="6"/>
      <c r="G573" s="7"/>
    </row>
    <row r="574" spans="6:7" x14ac:dyDescent="0.3">
      <c r="F574" s="6"/>
      <c r="G574" s="7"/>
    </row>
    <row r="575" spans="6:7" x14ac:dyDescent="0.3">
      <c r="F575" s="6"/>
      <c r="G575" s="7"/>
    </row>
    <row r="576" spans="6:7" x14ac:dyDescent="0.3">
      <c r="F576" s="6"/>
      <c r="G576" s="7"/>
    </row>
    <row r="577" spans="6:7" x14ac:dyDescent="0.3">
      <c r="F577" s="6"/>
      <c r="G577" s="7"/>
    </row>
    <row r="578" spans="6:7" x14ac:dyDescent="0.3">
      <c r="F578" s="6"/>
      <c r="G578" s="7"/>
    </row>
    <row r="579" spans="6:7" x14ac:dyDescent="0.3">
      <c r="F579" s="6"/>
      <c r="G579" s="7"/>
    </row>
    <row r="580" spans="6:7" x14ac:dyDescent="0.3">
      <c r="F580" s="6"/>
      <c r="G580" s="7"/>
    </row>
    <row r="581" spans="6:7" x14ac:dyDescent="0.3">
      <c r="F581" s="6"/>
      <c r="G581" s="7"/>
    </row>
    <row r="582" spans="6:7" x14ac:dyDescent="0.3">
      <c r="F582" s="6"/>
      <c r="G582" s="7"/>
    </row>
    <row r="583" spans="6:7" x14ac:dyDescent="0.3">
      <c r="F583" s="6"/>
      <c r="G583" s="7"/>
    </row>
    <row r="584" spans="6:7" x14ac:dyDescent="0.3">
      <c r="F584" s="6"/>
      <c r="G584" s="7"/>
    </row>
    <row r="585" spans="6:7" x14ac:dyDescent="0.3">
      <c r="F585" s="6"/>
      <c r="G585" s="7"/>
    </row>
    <row r="586" spans="6:7" x14ac:dyDescent="0.3">
      <c r="F586" s="6"/>
      <c r="G586" s="7"/>
    </row>
    <row r="587" spans="6:7" x14ac:dyDescent="0.3">
      <c r="F587" s="6"/>
      <c r="G587" s="7"/>
    </row>
    <row r="588" spans="6:7" x14ac:dyDescent="0.3">
      <c r="F588" s="6"/>
      <c r="G588" s="7"/>
    </row>
    <row r="589" spans="6:7" x14ac:dyDescent="0.3">
      <c r="F589" s="6"/>
      <c r="G589" s="7"/>
    </row>
    <row r="590" spans="6:7" x14ac:dyDescent="0.3">
      <c r="F590" s="6"/>
      <c r="G590" s="7"/>
    </row>
    <row r="591" spans="6:7" x14ac:dyDescent="0.3">
      <c r="F591" s="6"/>
      <c r="G591" s="7"/>
    </row>
    <row r="592" spans="6:7" x14ac:dyDescent="0.3">
      <c r="F592" s="6"/>
      <c r="G592" s="7"/>
    </row>
    <row r="593" spans="6:7" x14ac:dyDescent="0.3">
      <c r="F593" s="6"/>
      <c r="G593" s="7"/>
    </row>
    <row r="594" spans="6:7" x14ac:dyDescent="0.3">
      <c r="F594" s="6"/>
      <c r="G594" s="7"/>
    </row>
    <row r="595" spans="6:7" x14ac:dyDescent="0.3">
      <c r="F595" s="6"/>
      <c r="G595" s="7"/>
    </row>
    <row r="596" spans="6:7" x14ac:dyDescent="0.3">
      <c r="F596" s="6"/>
      <c r="G596" s="7"/>
    </row>
    <row r="597" spans="6:7" x14ac:dyDescent="0.3">
      <c r="F597" s="6"/>
      <c r="G597" s="7"/>
    </row>
    <row r="598" spans="6:7" x14ac:dyDescent="0.3">
      <c r="F598" s="6"/>
      <c r="G598" s="7"/>
    </row>
    <row r="599" spans="6:7" x14ac:dyDescent="0.3">
      <c r="F599" s="6"/>
      <c r="G599" s="7"/>
    </row>
    <row r="600" spans="6:7" x14ac:dyDescent="0.3">
      <c r="F600" s="6"/>
      <c r="G600" s="7"/>
    </row>
    <row r="601" spans="6:7" x14ac:dyDescent="0.3">
      <c r="F601" s="6"/>
      <c r="G601" s="7"/>
    </row>
    <row r="602" spans="6:7" x14ac:dyDescent="0.3">
      <c r="F602" s="6"/>
      <c r="G602" s="7"/>
    </row>
    <row r="603" spans="6:7" x14ac:dyDescent="0.3">
      <c r="F603" s="6"/>
      <c r="G603" s="7"/>
    </row>
    <row r="604" spans="6:7" x14ac:dyDescent="0.3">
      <c r="F604" s="6"/>
      <c r="G604" s="7"/>
    </row>
    <row r="605" spans="6:7" x14ac:dyDescent="0.3">
      <c r="F605" s="6"/>
      <c r="G605" s="7"/>
    </row>
    <row r="606" spans="6:7" x14ac:dyDescent="0.3">
      <c r="F606" s="6"/>
      <c r="G606" s="7"/>
    </row>
    <row r="607" spans="6:7" x14ac:dyDescent="0.3">
      <c r="F607" s="6"/>
      <c r="G607" s="7"/>
    </row>
    <row r="608" spans="6:7" x14ac:dyDescent="0.3">
      <c r="F608" s="6"/>
      <c r="G608" s="7"/>
    </row>
    <row r="609" spans="6:7" x14ac:dyDescent="0.3">
      <c r="F609" s="6"/>
      <c r="G609" s="7"/>
    </row>
    <row r="610" spans="6:7" x14ac:dyDescent="0.3">
      <c r="F610" s="6"/>
      <c r="G610" s="7"/>
    </row>
    <row r="611" spans="6:7" x14ac:dyDescent="0.3">
      <c r="F611" s="6"/>
      <c r="G611" s="7"/>
    </row>
    <row r="612" spans="6:7" x14ac:dyDescent="0.3">
      <c r="F612" s="6"/>
      <c r="G612" s="7"/>
    </row>
    <row r="613" spans="6:7" x14ac:dyDescent="0.3">
      <c r="F613" s="6"/>
      <c r="G613" s="7"/>
    </row>
    <row r="614" spans="6:7" x14ac:dyDescent="0.3">
      <c r="F614" s="6"/>
      <c r="G614" s="7"/>
    </row>
    <row r="615" spans="6:7" x14ac:dyDescent="0.3">
      <c r="F615" s="6"/>
      <c r="G615" s="7"/>
    </row>
    <row r="616" spans="6:7" x14ac:dyDescent="0.3">
      <c r="F616" s="6"/>
      <c r="G616" s="7"/>
    </row>
    <row r="617" spans="6:7" x14ac:dyDescent="0.3">
      <c r="F617" s="6"/>
      <c r="G617" s="7"/>
    </row>
    <row r="618" spans="6:7" x14ac:dyDescent="0.3">
      <c r="F618" s="6"/>
      <c r="G618" s="7"/>
    </row>
    <row r="619" spans="6:7" x14ac:dyDescent="0.3">
      <c r="F619" s="6"/>
      <c r="G619" s="7"/>
    </row>
    <row r="620" spans="6:7" x14ac:dyDescent="0.3">
      <c r="F620" s="6"/>
      <c r="G620" s="7"/>
    </row>
    <row r="621" spans="6:7" x14ac:dyDescent="0.3">
      <c r="F621" s="6"/>
      <c r="G621" s="7"/>
    </row>
    <row r="622" spans="6:7" x14ac:dyDescent="0.3">
      <c r="F622" s="6"/>
      <c r="G622" s="7"/>
    </row>
    <row r="623" spans="6:7" x14ac:dyDescent="0.3">
      <c r="F623" s="6"/>
      <c r="G623" s="7"/>
    </row>
    <row r="624" spans="6:7" x14ac:dyDescent="0.3">
      <c r="F624" s="6"/>
      <c r="G624" s="7"/>
    </row>
    <row r="625" spans="6:7" x14ac:dyDescent="0.3">
      <c r="F625" s="6"/>
      <c r="G625" s="7"/>
    </row>
    <row r="626" spans="6:7" x14ac:dyDescent="0.3">
      <c r="F626" s="6"/>
      <c r="G626" s="7"/>
    </row>
    <row r="627" spans="6:7" x14ac:dyDescent="0.3">
      <c r="F627" s="6"/>
      <c r="G627" s="7"/>
    </row>
    <row r="628" spans="6:7" x14ac:dyDescent="0.3">
      <c r="F628" s="6"/>
      <c r="G628" s="7"/>
    </row>
    <row r="629" spans="6:7" x14ac:dyDescent="0.3">
      <c r="F629" s="6"/>
      <c r="G629" s="7"/>
    </row>
    <row r="630" spans="6:7" x14ac:dyDescent="0.3">
      <c r="F630" s="6"/>
      <c r="G630" s="7"/>
    </row>
    <row r="631" spans="6:7" x14ac:dyDescent="0.3">
      <c r="F631" s="6"/>
      <c r="G631" s="7"/>
    </row>
    <row r="632" spans="6:7" x14ac:dyDescent="0.3">
      <c r="F632" s="6"/>
      <c r="G632" s="7"/>
    </row>
    <row r="633" spans="6:7" x14ac:dyDescent="0.3">
      <c r="F633" s="6"/>
      <c r="G633" s="7"/>
    </row>
    <row r="634" spans="6:7" x14ac:dyDescent="0.3">
      <c r="F634" s="6"/>
      <c r="G634" s="7"/>
    </row>
    <row r="635" spans="6:7" x14ac:dyDescent="0.3">
      <c r="F635" s="6"/>
      <c r="G635" s="7"/>
    </row>
    <row r="636" spans="6:7" x14ac:dyDescent="0.3">
      <c r="F636" s="6"/>
      <c r="G636" s="7"/>
    </row>
    <row r="637" spans="6:7" x14ac:dyDescent="0.3">
      <c r="F637" s="6"/>
      <c r="G637" s="7"/>
    </row>
    <row r="638" spans="6:7" x14ac:dyDescent="0.3">
      <c r="F638" s="6"/>
      <c r="G638" s="7"/>
    </row>
    <row r="639" spans="6:7" x14ac:dyDescent="0.3">
      <c r="F639" s="6"/>
      <c r="G639" s="7"/>
    </row>
    <row r="640" spans="6:7" x14ac:dyDescent="0.3">
      <c r="F640" s="6"/>
      <c r="G640" s="7"/>
    </row>
    <row r="641" spans="6:7" x14ac:dyDescent="0.3">
      <c r="F641" s="6"/>
      <c r="G641" s="7"/>
    </row>
    <row r="642" spans="6:7" x14ac:dyDescent="0.3">
      <c r="F642" s="6"/>
      <c r="G642" s="7"/>
    </row>
    <row r="643" spans="6:7" x14ac:dyDescent="0.3">
      <c r="F643" s="6"/>
      <c r="G643" s="7"/>
    </row>
    <row r="644" spans="6:7" x14ac:dyDescent="0.3">
      <c r="F644" s="6"/>
      <c r="G644" s="7"/>
    </row>
    <row r="645" spans="6:7" x14ac:dyDescent="0.3">
      <c r="F645" s="6"/>
      <c r="G645" s="7"/>
    </row>
    <row r="646" spans="6:7" x14ac:dyDescent="0.3">
      <c r="F646" s="6"/>
      <c r="G646" s="7"/>
    </row>
    <row r="647" spans="6:7" x14ac:dyDescent="0.3">
      <c r="F647" s="6"/>
      <c r="G647" s="7"/>
    </row>
    <row r="648" spans="6:7" x14ac:dyDescent="0.3">
      <c r="F648" s="6"/>
      <c r="G648" s="7"/>
    </row>
    <row r="649" spans="6:7" x14ac:dyDescent="0.3">
      <c r="F649" s="6"/>
      <c r="G649" s="7"/>
    </row>
    <row r="650" spans="6:7" x14ac:dyDescent="0.3">
      <c r="F650" s="6"/>
      <c r="G650" s="7"/>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CE6B7-6E1C-4FAE-A1CF-63302FE5EB25}">
  <dimension ref="A1:Z650"/>
  <sheetViews>
    <sheetView showGridLines="0" tabSelected="1" zoomScaleNormal="100" workbookViewId="0">
      <selection activeCell="K36" sqref="K36"/>
    </sheetView>
  </sheetViews>
  <sheetFormatPr defaultRowHeight="14.4" x14ac:dyDescent="0.3"/>
  <cols>
    <col min="1" max="1" width="1.77734375" customWidth="1"/>
    <col min="2" max="2" width="3.77734375" customWidth="1"/>
    <col min="3" max="3" width="19.5546875" customWidth="1"/>
    <col min="4" max="4" width="14.77734375" customWidth="1"/>
    <col min="5" max="5" width="21.77734375" bestFit="1" customWidth="1"/>
    <col min="6" max="6" width="13.5546875" customWidth="1"/>
    <col min="7" max="7" width="11.77734375" customWidth="1"/>
    <col min="10" max="10" width="3.77734375" customWidth="1"/>
    <col min="11" max="11" width="53.77734375" customWidth="1"/>
    <col min="25" max="25" width="21.77734375" bestFit="1" customWidth="1"/>
    <col min="26" max="26" width="14.44140625" customWidth="1"/>
    <col min="31" max="31" width="21.77734375" customWidth="1"/>
  </cols>
  <sheetData>
    <row r="1" spans="1:26" s="2" customFormat="1" ht="30.45" customHeight="1" x14ac:dyDescent="0.55000000000000004">
      <c r="A1" s="1"/>
      <c r="B1" s="11"/>
      <c r="C1" s="13" t="s">
        <v>53</v>
      </c>
    </row>
    <row r="3" spans="1:26" x14ac:dyDescent="0.3">
      <c r="C3" s="3" t="s">
        <v>0</v>
      </c>
      <c r="D3" s="3" t="s">
        <v>1</v>
      </c>
      <c r="E3" s="3" t="s">
        <v>2</v>
      </c>
      <c r="F3" s="4" t="s">
        <v>3</v>
      </c>
      <c r="G3" s="4" t="s">
        <v>4</v>
      </c>
      <c r="J3" s="5" t="s">
        <v>5</v>
      </c>
      <c r="K3" s="2"/>
      <c r="Y3" t="s">
        <v>2</v>
      </c>
      <c r="Z3" t="s">
        <v>6</v>
      </c>
    </row>
    <row r="4" spans="1:26" x14ac:dyDescent="0.3">
      <c r="C4" t="s">
        <v>7</v>
      </c>
      <c r="D4" t="s">
        <v>26</v>
      </c>
      <c r="E4" t="s">
        <v>49</v>
      </c>
      <c r="F4" s="6">
        <v>0</v>
      </c>
      <c r="G4" s="7">
        <v>135</v>
      </c>
      <c r="J4" s="8">
        <v>1</v>
      </c>
      <c r="K4" s="9" t="s">
        <v>10</v>
      </c>
      <c r="Y4" t="s">
        <v>11</v>
      </c>
      <c r="Z4" s="10">
        <v>9.33</v>
      </c>
    </row>
    <row r="5" spans="1:26" x14ac:dyDescent="0.3">
      <c r="C5" t="s">
        <v>44</v>
      </c>
      <c r="D5" t="s">
        <v>26</v>
      </c>
      <c r="E5" t="s">
        <v>29</v>
      </c>
      <c r="F5" s="6">
        <v>21</v>
      </c>
      <c r="G5" s="7">
        <v>168</v>
      </c>
      <c r="J5" s="8">
        <v>2</v>
      </c>
      <c r="K5" s="9" t="s">
        <v>15</v>
      </c>
      <c r="Y5" t="s">
        <v>16</v>
      </c>
      <c r="Z5" s="10">
        <v>11.7</v>
      </c>
    </row>
    <row r="6" spans="1:26" x14ac:dyDescent="0.3">
      <c r="C6" t="s">
        <v>12</v>
      </c>
      <c r="D6" t="s">
        <v>8</v>
      </c>
      <c r="E6" t="s">
        <v>9</v>
      </c>
      <c r="F6" s="6">
        <v>42</v>
      </c>
      <c r="G6" s="7">
        <v>150</v>
      </c>
      <c r="J6" s="8">
        <v>3</v>
      </c>
      <c r="K6" s="9" t="s">
        <v>19</v>
      </c>
      <c r="Y6" t="s">
        <v>18</v>
      </c>
      <c r="Z6" s="10">
        <v>11.88</v>
      </c>
    </row>
    <row r="7" spans="1:26" x14ac:dyDescent="0.3">
      <c r="C7" t="s">
        <v>43</v>
      </c>
      <c r="D7" t="s">
        <v>32</v>
      </c>
      <c r="E7" t="s">
        <v>11</v>
      </c>
      <c r="F7" s="6">
        <v>56</v>
      </c>
      <c r="G7" s="7">
        <v>51</v>
      </c>
      <c r="J7" s="8">
        <v>4</v>
      </c>
      <c r="K7" s="9" t="s">
        <v>23</v>
      </c>
      <c r="Y7" t="s">
        <v>24</v>
      </c>
      <c r="Z7" s="10">
        <v>11.73</v>
      </c>
    </row>
    <row r="8" spans="1:26" x14ac:dyDescent="0.3">
      <c r="C8" t="s">
        <v>52</v>
      </c>
      <c r="D8" t="s">
        <v>32</v>
      </c>
      <c r="E8" t="s">
        <v>11</v>
      </c>
      <c r="F8" s="6">
        <v>63</v>
      </c>
      <c r="G8" s="7">
        <v>123</v>
      </c>
      <c r="J8" s="8">
        <v>5</v>
      </c>
      <c r="K8" s="9" t="s">
        <v>28</v>
      </c>
      <c r="Y8" t="s">
        <v>29</v>
      </c>
      <c r="Z8" s="10">
        <v>8.7899999999999991</v>
      </c>
    </row>
    <row r="9" spans="1:26" x14ac:dyDescent="0.3">
      <c r="C9" t="s">
        <v>17</v>
      </c>
      <c r="D9" t="s">
        <v>13</v>
      </c>
      <c r="E9" t="s">
        <v>48</v>
      </c>
      <c r="F9" s="6">
        <v>98</v>
      </c>
      <c r="G9" s="7">
        <v>159</v>
      </c>
      <c r="J9" s="8">
        <v>6</v>
      </c>
      <c r="K9" s="9" t="s">
        <v>34</v>
      </c>
      <c r="Y9" t="s">
        <v>31</v>
      </c>
      <c r="Z9" s="10">
        <v>3.11</v>
      </c>
    </row>
    <row r="10" spans="1:26" x14ac:dyDescent="0.3">
      <c r="C10" t="s">
        <v>20</v>
      </c>
      <c r="D10" t="s">
        <v>21</v>
      </c>
      <c r="E10" t="s">
        <v>48</v>
      </c>
      <c r="F10" s="6">
        <v>98</v>
      </c>
      <c r="G10" s="7">
        <v>204</v>
      </c>
      <c r="J10" s="8">
        <v>7</v>
      </c>
      <c r="K10" s="9" t="s">
        <v>54</v>
      </c>
      <c r="Y10" t="s">
        <v>22</v>
      </c>
      <c r="Z10" s="10">
        <v>6.47</v>
      </c>
    </row>
    <row r="11" spans="1:26" x14ac:dyDescent="0.3">
      <c r="C11" t="s">
        <v>20</v>
      </c>
      <c r="D11" t="s">
        <v>32</v>
      </c>
      <c r="E11" t="s">
        <v>27</v>
      </c>
      <c r="F11" s="6">
        <v>154</v>
      </c>
      <c r="G11" s="7">
        <v>21</v>
      </c>
      <c r="J11" s="8">
        <v>8</v>
      </c>
      <c r="K11" s="9" t="s">
        <v>55</v>
      </c>
      <c r="Y11" t="s">
        <v>36</v>
      </c>
      <c r="Z11" s="10">
        <v>7.64</v>
      </c>
    </row>
    <row r="12" spans="1:26" x14ac:dyDescent="0.3">
      <c r="C12" t="s">
        <v>12</v>
      </c>
      <c r="D12" t="s">
        <v>32</v>
      </c>
      <c r="E12" t="s">
        <v>35</v>
      </c>
      <c r="F12" s="6">
        <v>168</v>
      </c>
      <c r="G12" s="7">
        <v>84</v>
      </c>
      <c r="J12" s="8">
        <v>9</v>
      </c>
      <c r="K12" s="9" t="s">
        <v>38</v>
      </c>
      <c r="Y12" t="s">
        <v>39</v>
      </c>
      <c r="Z12" s="10">
        <v>10.62</v>
      </c>
    </row>
    <row r="13" spans="1:26" x14ac:dyDescent="0.3">
      <c r="C13" t="s">
        <v>40</v>
      </c>
      <c r="D13" t="s">
        <v>8</v>
      </c>
      <c r="E13" t="s">
        <v>33</v>
      </c>
      <c r="F13" s="6">
        <v>182</v>
      </c>
      <c r="G13" s="7">
        <v>48</v>
      </c>
      <c r="J13" s="8">
        <v>10</v>
      </c>
      <c r="K13" s="9" t="s">
        <v>41</v>
      </c>
      <c r="Y13" t="s">
        <v>42</v>
      </c>
      <c r="Z13" s="10">
        <v>9</v>
      </c>
    </row>
    <row r="14" spans="1:26" x14ac:dyDescent="0.3">
      <c r="C14" t="s">
        <v>43</v>
      </c>
      <c r="D14" t="s">
        <v>21</v>
      </c>
      <c r="E14" t="s">
        <v>31</v>
      </c>
      <c r="F14" s="6">
        <v>189</v>
      </c>
      <c r="G14" s="7">
        <v>48</v>
      </c>
      <c r="Y14" t="s">
        <v>35</v>
      </c>
      <c r="Z14" s="10">
        <v>9.77</v>
      </c>
    </row>
    <row r="15" spans="1:26" x14ac:dyDescent="0.3">
      <c r="C15" t="s">
        <v>7</v>
      </c>
      <c r="D15" t="s">
        <v>21</v>
      </c>
      <c r="E15" t="s">
        <v>18</v>
      </c>
      <c r="F15" s="6">
        <v>217</v>
      </c>
      <c r="G15" s="7">
        <v>36</v>
      </c>
      <c r="Y15" t="s">
        <v>45</v>
      </c>
      <c r="Z15" s="10">
        <v>6.49</v>
      </c>
    </row>
    <row r="16" spans="1:26" x14ac:dyDescent="0.3">
      <c r="C16" t="s">
        <v>43</v>
      </c>
      <c r="D16" t="s">
        <v>8</v>
      </c>
      <c r="E16" t="s">
        <v>36</v>
      </c>
      <c r="F16" s="6">
        <v>238</v>
      </c>
      <c r="G16" s="7">
        <v>18</v>
      </c>
      <c r="Y16" t="s">
        <v>46</v>
      </c>
      <c r="Z16" s="10">
        <v>4.97</v>
      </c>
    </row>
    <row r="17" spans="3:26" x14ac:dyDescent="0.3">
      <c r="C17" t="s">
        <v>52</v>
      </c>
      <c r="D17" t="s">
        <v>8</v>
      </c>
      <c r="E17" t="s">
        <v>42</v>
      </c>
      <c r="F17" s="6">
        <v>245</v>
      </c>
      <c r="G17" s="7">
        <v>288</v>
      </c>
      <c r="Y17" t="s">
        <v>27</v>
      </c>
      <c r="Z17" s="10">
        <v>13.15</v>
      </c>
    </row>
    <row r="18" spans="3:26" x14ac:dyDescent="0.3">
      <c r="C18" t="s">
        <v>43</v>
      </c>
      <c r="D18" t="s">
        <v>47</v>
      </c>
      <c r="E18" t="s">
        <v>11</v>
      </c>
      <c r="F18" s="6">
        <v>252</v>
      </c>
      <c r="G18" s="7">
        <v>54</v>
      </c>
      <c r="Y18" t="s">
        <v>48</v>
      </c>
      <c r="Z18" s="10">
        <v>5.6</v>
      </c>
    </row>
    <row r="19" spans="3:26" x14ac:dyDescent="0.3">
      <c r="C19" t="s">
        <v>17</v>
      </c>
      <c r="D19" t="s">
        <v>8</v>
      </c>
      <c r="E19" t="s">
        <v>18</v>
      </c>
      <c r="F19" s="6">
        <v>259</v>
      </c>
      <c r="G19" s="7">
        <v>207</v>
      </c>
      <c r="Y19" t="s">
        <v>50</v>
      </c>
      <c r="Z19" s="10">
        <v>16.73</v>
      </c>
    </row>
    <row r="20" spans="3:26" x14ac:dyDescent="0.3">
      <c r="C20" t="s">
        <v>37</v>
      </c>
      <c r="D20" t="s">
        <v>21</v>
      </c>
      <c r="E20" t="s">
        <v>14</v>
      </c>
      <c r="F20" s="6">
        <v>280</v>
      </c>
      <c r="G20" s="7">
        <v>87</v>
      </c>
      <c r="Y20" t="s">
        <v>51</v>
      </c>
      <c r="Z20" s="10">
        <v>10.38</v>
      </c>
    </row>
    <row r="21" spans="3:26" x14ac:dyDescent="0.3">
      <c r="C21" t="s">
        <v>20</v>
      </c>
      <c r="D21" t="s">
        <v>47</v>
      </c>
      <c r="E21" t="s">
        <v>35</v>
      </c>
      <c r="F21" s="6">
        <v>336</v>
      </c>
      <c r="G21" s="7">
        <v>144</v>
      </c>
      <c r="Y21" t="s">
        <v>49</v>
      </c>
      <c r="Z21" s="10">
        <v>7.16</v>
      </c>
    </row>
    <row r="22" spans="3:26" x14ac:dyDescent="0.3">
      <c r="C22" t="s">
        <v>12</v>
      </c>
      <c r="D22" t="s">
        <v>13</v>
      </c>
      <c r="E22" t="s">
        <v>30</v>
      </c>
      <c r="F22" s="6">
        <v>357</v>
      </c>
      <c r="G22" s="7">
        <v>126</v>
      </c>
      <c r="Y22" t="s">
        <v>9</v>
      </c>
      <c r="Z22" s="10">
        <v>14.49</v>
      </c>
    </row>
    <row r="23" spans="3:26" x14ac:dyDescent="0.3">
      <c r="C23" t="s">
        <v>40</v>
      </c>
      <c r="D23" t="s">
        <v>26</v>
      </c>
      <c r="E23" t="s">
        <v>22</v>
      </c>
      <c r="F23" s="6">
        <v>385</v>
      </c>
      <c r="G23" s="7">
        <v>249</v>
      </c>
      <c r="Y23" t="s">
        <v>33</v>
      </c>
      <c r="Z23" s="10">
        <v>5.79</v>
      </c>
    </row>
    <row r="24" spans="3:26" x14ac:dyDescent="0.3">
      <c r="C24" t="s">
        <v>12</v>
      </c>
      <c r="D24" t="s">
        <v>8</v>
      </c>
      <c r="E24" t="s">
        <v>42</v>
      </c>
      <c r="F24" s="6">
        <v>434</v>
      </c>
      <c r="G24" s="7">
        <v>87</v>
      </c>
      <c r="Y24" t="s">
        <v>14</v>
      </c>
      <c r="Z24" s="10">
        <v>8.65</v>
      </c>
    </row>
    <row r="25" spans="3:26" x14ac:dyDescent="0.3">
      <c r="C25" t="s">
        <v>25</v>
      </c>
      <c r="D25" t="s">
        <v>32</v>
      </c>
      <c r="E25" t="s">
        <v>27</v>
      </c>
      <c r="F25" s="6">
        <v>469</v>
      </c>
      <c r="G25" s="7">
        <v>75</v>
      </c>
      <c r="Y25" t="s">
        <v>30</v>
      </c>
      <c r="Z25" s="10">
        <v>12.37</v>
      </c>
    </row>
    <row r="26" spans="3:26" x14ac:dyDescent="0.3">
      <c r="C26" t="s">
        <v>40</v>
      </c>
      <c r="D26" t="s">
        <v>13</v>
      </c>
      <c r="E26" t="s">
        <v>35</v>
      </c>
      <c r="F26" s="6">
        <v>490</v>
      </c>
      <c r="G26" s="7">
        <v>84</v>
      </c>
    </row>
    <row r="27" spans="3:26" x14ac:dyDescent="0.3">
      <c r="C27" t="s">
        <v>25</v>
      </c>
      <c r="D27" t="s">
        <v>21</v>
      </c>
      <c r="E27" t="s">
        <v>42</v>
      </c>
      <c r="F27" s="6">
        <v>497</v>
      </c>
      <c r="G27" s="7">
        <v>63</v>
      </c>
    </row>
    <row r="28" spans="3:26" x14ac:dyDescent="0.3">
      <c r="C28" t="s">
        <v>40</v>
      </c>
      <c r="D28" t="s">
        <v>8</v>
      </c>
      <c r="E28" t="s">
        <v>35</v>
      </c>
      <c r="F28" s="6">
        <v>518</v>
      </c>
      <c r="G28" s="7">
        <v>75</v>
      </c>
    </row>
    <row r="29" spans="3:26" x14ac:dyDescent="0.3">
      <c r="C29" t="s">
        <v>25</v>
      </c>
      <c r="D29" t="s">
        <v>47</v>
      </c>
      <c r="E29" t="s">
        <v>18</v>
      </c>
      <c r="F29" s="6">
        <v>525</v>
      </c>
      <c r="G29" s="7">
        <v>48</v>
      </c>
    </row>
    <row r="30" spans="3:26" x14ac:dyDescent="0.3">
      <c r="C30" t="s">
        <v>43</v>
      </c>
      <c r="D30" t="s">
        <v>13</v>
      </c>
      <c r="E30" t="s">
        <v>36</v>
      </c>
      <c r="F30" s="6">
        <v>553</v>
      </c>
      <c r="G30" s="7">
        <v>15</v>
      </c>
    </row>
    <row r="31" spans="3:26" x14ac:dyDescent="0.3">
      <c r="C31" t="s">
        <v>25</v>
      </c>
      <c r="D31" t="s">
        <v>8</v>
      </c>
      <c r="E31" t="s">
        <v>9</v>
      </c>
      <c r="F31" s="6">
        <v>560</v>
      </c>
      <c r="G31" s="7">
        <v>81</v>
      </c>
    </row>
    <row r="32" spans="3:26" x14ac:dyDescent="0.3">
      <c r="C32" t="s">
        <v>52</v>
      </c>
      <c r="D32" t="s">
        <v>13</v>
      </c>
      <c r="E32" t="s">
        <v>42</v>
      </c>
      <c r="F32" s="6">
        <v>567</v>
      </c>
      <c r="G32" s="7">
        <v>228</v>
      </c>
    </row>
    <row r="33" spans="3:7" x14ac:dyDescent="0.3">
      <c r="C33" t="s">
        <v>7</v>
      </c>
      <c r="D33" t="s">
        <v>32</v>
      </c>
      <c r="E33" t="s">
        <v>48</v>
      </c>
      <c r="F33" s="6">
        <v>609</v>
      </c>
      <c r="G33" s="7">
        <v>87</v>
      </c>
    </row>
    <row r="34" spans="3:7" x14ac:dyDescent="0.3">
      <c r="C34" t="s">
        <v>20</v>
      </c>
      <c r="D34" t="s">
        <v>13</v>
      </c>
      <c r="E34" t="s">
        <v>36</v>
      </c>
      <c r="F34" s="6">
        <v>609</v>
      </c>
      <c r="G34" s="7">
        <v>99</v>
      </c>
    </row>
    <row r="35" spans="3:7" x14ac:dyDescent="0.3">
      <c r="C35" t="s">
        <v>7</v>
      </c>
      <c r="D35" t="s">
        <v>32</v>
      </c>
      <c r="E35" t="s">
        <v>46</v>
      </c>
      <c r="F35" s="6">
        <v>623</v>
      </c>
      <c r="G35" s="7">
        <v>51</v>
      </c>
    </row>
    <row r="36" spans="3:7" x14ac:dyDescent="0.3">
      <c r="C36" t="s">
        <v>43</v>
      </c>
      <c r="D36" t="s">
        <v>26</v>
      </c>
      <c r="E36" t="s">
        <v>45</v>
      </c>
      <c r="F36" s="6">
        <v>630</v>
      </c>
      <c r="G36" s="7">
        <v>36</v>
      </c>
    </row>
    <row r="37" spans="3:7" x14ac:dyDescent="0.3">
      <c r="C37" t="s">
        <v>52</v>
      </c>
      <c r="D37" t="s">
        <v>47</v>
      </c>
      <c r="E37" t="s">
        <v>31</v>
      </c>
      <c r="F37" s="6">
        <v>700</v>
      </c>
      <c r="G37" s="7">
        <v>87</v>
      </c>
    </row>
    <row r="38" spans="3:7" x14ac:dyDescent="0.3">
      <c r="C38" t="s">
        <v>17</v>
      </c>
      <c r="D38" t="s">
        <v>47</v>
      </c>
      <c r="E38" t="s">
        <v>31</v>
      </c>
      <c r="F38" s="6">
        <v>707</v>
      </c>
      <c r="G38" s="7">
        <v>174</v>
      </c>
    </row>
    <row r="39" spans="3:7" x14ac:dyDescent="0.3">
      <c r="C39" t="s">
        <v>20</v>
      </c>
      <c r="D39" t="s">
        <v>8</v>
      </c>
      <c r="E39" t="s">
        <v>24</v>
      </c>
      <c r="F39" s="6">
        <v>714</v>
      </c>
      <c r="G39" s="7">
        <v>231</v>
      </c>
    </row>
    <row r="40" spans="3:7" x14ac:dyDescent="0.3">
      <c r="C40" t="s">
        <v>43</v>
      </c>
      <c r="D40" t="s">
        <v>21</v>
      </c>
      <c r="E40" t="s">
        <v>50</v>
      </c>
      <c r="F40" s="6">
        <v>798</v>
      </c>
      <c r="G40" s="7">
        <v>519</v>
      </c>
    </row>
    <row r="41" spans="3:7" x14ac:dyDescent="0.3">
      <c r="C41" t="s">
        <v>12</v>
      </c>
      <c r="D41" t="s">
        <v>32</v>
      </c>
      <c r="E41" t="s">
        <v>11</v>
      </c>
      <c r="F41" s="6">
        <v>819</v>
      </c>
      <c r="G41" s="7">
        <v>510</v>
      </c>
    </row>
    <row r="42" spans="3:7" x14ac:dyDescent="0.3">
      <c r="C42" t="s">
        <v>44</v>
      </c>
      <c r="D42" t="s">
        <v>13</v>
      </c>
      <c r="E42" t="s">
        <v>30</v>
      </c>
      <c r="F42" s="6">
        <v>819</v>
      </c>
      <c r="G42" s="7">
        <v>306</v>
      </c>
    </row>
    <row r="43" spans="3:7" x14ac:dyDescent="0.3">
      <c r="C43" t="s">
        <v>20</v>
      </c>
      <c r="D43" t="s">
        <v>13</v>
      </c>
      <c r="E43" t="s">
        <v>50</v>
      </c>
      <c r="F43" s="6">
        <v>847</v>
      </c>
      <c r="G43" s="7">
        <v>129</v>
      </c>
    </row>
    <row r="44" spans="3:7" x14ac:dyDescent="0.3">
      <c r="C44" t="s">
        <v>20</v>
      </c>
      <c r="D44" t="s">
        <v>21</v>
      </c>
      <c r="E44" t="s">
        <v>51</v>
      </c>
      <c r="F44" s="6">
        <v>854</v>
      </c>
      <c r="G44" s="7">
        <v>309</v>
      </c>
    </row>
    <row r="45" spans="3:7" x14ac:dyDescent="0.3">
      <c r="C45" t="s">
        <v>40</v>
      </c>
      <c r="D45" t="s">
        <v>47</v>
      </c>
      <c r="E45" t="s">
        <v>36</v>
      </c>
      <c r="F45" s="6">
        <v>861</v>
      </c>
      <c r="G45" s="7">
        <v>195</v>
      </c>
    </row>
    <row r="46" spans="3:7" x14ac:dyDescent="0.3">
      <c r="C46" t="s">
        <v>25</v>
      </c>
      <c r="D46" t="s">
        <v>32</v>
      </c>
      <c r="E46" t="s">
        <v>29</v>
      </c>
      <c r="F46" s="6">
        <v>938</v>
      </c>
      <c r="G46" s="7">
        <v>6</v>
      </c>
    </row>
    <row r="47" spans="3:7" x14ac:dyDescent="0.3">
      <c r="C47" t="s">
        <v>17</v>
      </c>
      <c r="D47" t="s">
        <v>47</v>
      </c>
      <c r="E47" t="s">
        <v>29</v>
      </c>
      <c r="F47" s="6">
        <v>938</v>
      </c>
      <c r="G47" s="7">
        <v>189</v>
      </c>
    </row>
    <row r="48" spans="3:7" x14ac:dyDescent="0.3">
      <c r="C48" t="s">
        <v>44</v>
      </c>
      <c r="D48" t="s">
        <v>8</v>
      </c>
      <c r="E48" t="s">
        <v>18</v>
      </c>
      <c r="F48" s="6">
        <v>938</v>
      </c>
      <c r="G48" s="7">
        <v>366</v>
      </c>
    </row>
    <row r="49" spans="3:7" x14ac:dyDescent="0.3">
      <c r="C49" t="s">
        <v>52</v>
      </c>
      <c r="D49" t="s">
        <v>21</v>
      </c>
      <c r="E49" t="s">
        <v>11</v>
      </c>
      <c r="F49" s="6">
        <v>945</v>
      </c>
      <c r="G49" s="7">
        <v>75</v>
      </c>
    </row>
    <row r="50" spans="3:7" x14ac:dyDescent="0.3">
      <c r="C50" t="s">
        <v>17</v>
      </c>
      <c r="D50" t="s">
        <v>13</v>
      </c>
      <c r="E50" t="s">
        <v>18</v>
      </c>
      <c r="F50" s="6">
        <v>959</v>
      </c>
      <c r="G50" s="7">
        <v>147</v>
      </c>
    </row>
    <row r="51" spans="3:7" x14ac:dyDescent="0.3">
      <c r="C51" t="s">
        <v>25</v>
      </c>
      <c r="D51" t="s">
        <v>32</v>
      </c>
      <c r="E51" t="s">
        <v>30</v>
      </c>
      <c r="F51" s="6">
        <v>959</v>
      </c>
      <c r="G51" s="7">
        <v>135</v>
      </c>
    </row>
    <row r="52" spans="3:7" x14ac:dyDescent="0.3">
      <c r="C52" t="s">
        <v>37</v>
      </c>
      <c r="D52" t="s">
        <v>26</v>
      </c>
      <c r="E52" t="s">
        <v>50</v>
      </c>
      <c r="F52" s="6">
        <v>966</v>
      </c>
      <c r="G52" s="7">
        <v>198</v>
      </c>
    </row>
    <row r="53" spans="3:7" x14ac:dyDescent="0.3">
      <c r="C53" t="s">
        <v>44</v>
      </c>
      <c r="D53" t="s">
        <v>21</v>
      </c>
      <c r="E53" t="s">
        <v>51</v>
      </c>
      <c r="F53" s="6">
        <v>973</v>
      </c>
      <c r="G53" s="7">
        <v>162</v>
      </c>
    </row>
    <row r="54" spans="3:7" x14ac:dyDescent="0.3">
      <c r="C54" t="s">
        <v>43</v>
      </c>
      <c r="D54" t="s">
        <v>8</v>
      </c>
      <c r="E54" t="s">
        <v>16</v>
      </c>
      <c r="F54" s="6">
        <v>1057</v>
      </c>
      <c r="G54" s="7">
        <v>54</v>
      </c>
    </row>
    <row r="55" spans="3:7" x14ac:dyDescent="0.3">
      <c r="C55" t="s">
        <v>25</v>
      </c>
      <c r="D55" t="s">
        <v>13</v>
      </c>
      <c r="E55" t="s">
        <v>39</v>
      </c>
      <c r="F55" s="6">
        <v>1071</v>
      </c>
      <c r="G55" s="7">
        <v>270</v>
      </c>
    </row>
    <row r="56" spans="3:7" x14ac:dyDescent="0.3">
      <c r="C56" t="s">
        <v>17</v>
      </c>
      <c r="D56" t="s">
        <v>8</v>
      </c>
      <c r="E56" t="s">
        <v>49</v>
      </c>
      <c r="F56" s="6">
        <v>1085</v>
      </c>
      <c r="G56" s="7">
        <v>273</v>
      </c>
    </row>
    <row r="57" spans="3:7" x14ac:dyDescent="0.3">
      <c r="C57" t="s">
        <v>25</v>
      </c>
      <c r="D57" t="s">
        <v>32</v>
      </c>
      <c r="E57" t="s">
        <v>50</v>
      </c>
      <c r="F57" s="6">
        <v>1134</v>
      </c>
      <c r="G57" s="7">
        <v>282</v>
      </c>
    </row>
    <row r="58" spans="3:7" x14ac:dyDescent="0.3">
      <c r="C58" t="s">
        <v>20</v>
      </c>
      <c r="D58" t="s">
        <v>47</v>
      </c>
      <c r="E58" t="s">
        <v>29</v>
      </c>
      <c r="F58" s="6">
        <v>1274</v>
      </c>
      <c r="G58" s="7">
        <v>225</v>
      </c>
    </row>
    <row r="59" spans="3:7" x14ac:dyDescent="0.3">
      <c r="C59" t="s">
        <v>37</v>
      </c>
      <c r="D59" t="s">
        <v>32</v>
      </c>
      <c r="E59" t="s">
        <v>16</v>
      </c>
      <c r="F59" s="6">
        <v>1281</v>
      </c>
      <c r="G59" s="7">
        <v>75</v>
      </c>
    </row>
    <row r="60" spans="3:7" x14ac:dyDescent="0.3">
      <c r="C60" t="s">
        <v>44</v>
      </c>
      <c r="D60" t="s">
        <v>21</v>
      </c>
      <c r="E60" t="s">
        <v>36</v>
      </c>
      <c r="F60" s="6">
        <v>1281</v>
      </c>
      <c r="G60" s="7">
        <v>18</v>
      </c>
    </row>
    <row r="61" spans="3:7" x14ac:dyDescent="0.3">
      <c r="C61" t="s">
        <v>25</v>
      </c>
      <c r="D61" t="s">
        <v>13</v>
      </c>
      <c r="E61" t="s">
        <v>18</v>
      </c>
      <c r="F61" s="6">
        <v>1302</v>
      </c>
      <c r="G61" s="7">
        <v>402</v>
      </c>
    </row>
    <row r="62" spans="3:7" x14ac:dyDescent="0.3">
      <c r="C62" t="s">
        <v>25</v>
      </c>
      <c r="D62" t="s">
        <v>21</v>
      </c>
      <c r="E62" t="s">
        <v>49</v>
      </c>
      <c r="F62" s="6">
        <v>1400</v>
      </c>
      <c r="G62" s="7">
        <v>135</v>
      </c>
    </row>
    <row r="63" spans="3:7" x14ac:dyDescent="0.3">
      <c r="C63" t="s">
        <v>52</v>
      </c>
      <c r="D63" t="s">
        <v>21</v>
      </c>
      <c r="E63" t="s">
        <v>50</v>
      </c>
      <c r="F63" s="6">
        <v>1407</v>
      </c>
      <c r="G63" s="7">
        <v>72</v>
      </c>
    </row>
    <row r="64" spans="3:7" x14ac:dyDescent="0.3">
      <c r="C64" t="s">
        <v>52</v>
      </c>
      <c r="D64" t="s">
        <v>47</v>
      </c>
      <c r="E64" t="s">
        <v>27</v>
      </c>
      <c r="F64" s="6">
        <v>1428</v>
      </c>
      <c r="G64" s="7">
        <v>93</v>
      </c>
    </row>
    <row r="65" spans="3:7" x14ac:dyDescent="0.3">
      <c r="C65" t="s">
        <v>25</v>
      </c>
      <c r="D65" t="s">
        <v>47</v>
      </c>
      <c r="E65" t="s">
        <v>24</v>
      </c>
      <c r="F65" s="6">
        <v>1442</v>
      </c>
      <c r="G65" s="7">
        <v>15</v>
      </c>
    </row>
    <row r="66" spans="3:7" x14ac:dyDescent="0.3">
      <c r="C66" t="s">
        <v>20</v>
      </c>
      <c r="D66" t="s">
        <v>47</v>
      </c>
      <c r="E66" t="s">
        <v>31</v>
      </c>
      <c r="F66" s="6">
        <v>1463</v>
      </c>
      <c r="G66" s="7">
        <v>39</v>
      </c>
    </row>
    <row r="67" spans="3:7" x14ac:dyDescent="0.3">
      <c r="C67" t="s">
        <v>25</v>
      </c>
      <c r="D67" t="s">
        <v>8</v>
      </c>
      <c r="E67" t="s">
        <v>22</v>
      </c>
      <c r="F67" s="6">
        <v>1505</v>
      </c>
      <c r="G67" s="7">
        <v>102</v>
      </c>
    </row>
    <row r="68" spans="3:7" x14ac:dyDescent="0.3">
      <c r="C68" t="s">
        <v>20</v>
      </c>
      <c r="D68" t="s">
        <v>8</v>
      </c>
      <c r="E68" t="s">
        <v>9</v>
      </c>
      <c r="F68" s="6">
        <v>1526</v>
      </c>
      <c r="G68" s="7">
        <v>240</v>
      </c>
    </row>
    <row r="69" spans="3:7" x14ac:dyDescent="0.3">
      <c r="C69" t="s">
        <v>40</v>
      </c>
      <c r="D69" t="s">
        <v>21</v>
      </c>
      <c r="E69" t="s">
        <v>9</v>
      </c>
      <c r="F69" s="6">
        <v>1526</v>
      </c>
      <c r="G69" s="7">
        <v>105</v>
      </c>
    </row>
    <row r="70" spans="3:7" x14ac:dyDescent="0.3">
      <c r="C70" t="s">
        <v>12</v>
      </c>
      <c r="D70" t="s">
        <v>26</v>
      </c>
      <c r="E70" t="s">
        <v>48</v>
      </c>
      <c r="F70" s="6">
        <v>1561</v>
      </c>
      <c r="G70" s="7">
        <v>27</v>
      </c>
    </row>
    <row r="71" spans="3:7" x14ac:dyDescent="0.3">
      <c r="C71" t="s">
        <v>37</v>
      </c>
      <c r="D71" t="s">
        <v>47</v>
      </c>
      <c r="E71" t="s">
        <v>27</v>
      </c>
      <c r="F71" s="6">
        <v>1568</v>
      </c>
      <c r="G71" s="7">
        <v>96</v>
      </c>
    </row>
    <row r="72" spans="3:7" x14ac:dyDescent="0.3">
      <c r="C72" t="s">
        <v>43</v>
      </c>
      <c r="D72" t="s">
        <v>26</v>
      </c>
      <c r="E72" t="s">
        <v>35</v>
      </c>
      <c r="F72" s="6">
        <v>1568</v>
      </c>
      <c r="G72" s="7">
        <v>141</v>
      </c>
    </row>
    <row r="73" spans="3:7" x14ac:dyDescent="0.3">
      <c r="C73" t="s">
        <v>43</v>
      </c>
      <c r="D73" t="s">
        <v>13</v>
      </c>
      <c r="E73" t="s">
        <v>31</v>
      </c>
      <c r="F73" s="6">
        <v>1589</v>
      </c>
      <c r="G73" s="7">
        <v>303</v>
      </c>
    </row>
    <row r="74" spans="3:7" x14ac:dyDescent="0.3">
      <c r="C74" t="s">
        <v>7</v>
      </c>
      <c r="D74" t="s">
        <v>13</v>
      </c>
      <c r="E74" t="s">
        <v>49</v>
      </c>
      <c r="F74" s="6">
        <v>1617</v>
      </c>
      <c r="G74" s="7">
        <v>126</v>
      </c>
    </row>
    <row r="75" spans="3:7" x14ac:dyDescent="0.3">
      <c r="C75" t="s">
        <v>7</v>
      </c>
      <c r="D75" t="s">
        <v>8</v>
      </c>
      <c r="E75" t="s">
        <v>9</v>
      </c>
      <c r="F75" s="6">
        <v>1624</v>
      </c>
      <c r="G75" s="7">
        <v>114</v>
      </c>
    </row>
    <row r="76" spans="3:7" x14ac:dyDescent="0.3">
      <c r="C76" t="s">
        <v>25</v>
      </c>
      <c r="D76" t="s">
        <v>26</v>
      </c>
      <c r="E76" t="s">
        <v>9</v>
      </c>
      <c r="F76" s="6">
        <v>1638</v>
      </c>
      <c r="G76" s="7">
        <v>63</v>
      </c>
    </row>
    <row r="77" spans="3:7" x14ac:dyDescent="0.3">
      <c r="C77" t="s">
        <v>7</v>
      </c>
      <c r="D77" t="s">
        <v>13</v>
      </c>
      <c r="E77" t="s">
        <v>46</v>
      </c>
      <c r="F77" s="6">
        <v>1638</v>
      </c>
      <c r="G77" s="7">
        <v>48</v>
      </c>
    </row>
    <row r="78" spans="3:7" x14ac:dyDescent="0.3">
      <c r="C78" t="s">
        <v>40</v>
      </c>
      <c r="D78" t="s">
        <v>47</v>
      </c>
      <c r="E78" t="s">
        <v>30</v>
      </c>
      <c r="F78" s="6">
        <v>1652</v>
      </c>
      <c r="G78" s="7">
        <v>93</v>
      </c>
    </row>
    <row r="79" spans="3:7" x14ac:dyDescent="0.3">
      <c r="C79" t="s">
        <v>44</v>
      </c>
      <c r="D79" t="s">
        <v>26</v>
      </c>
      <c r="E79" t="s">
        <v>51</v>
      </c>
      <c r="F79" s="6">
        <v>1652</v>
      </c>
      <c r="G79" s="7">
        <v>102</v>
      </c>
    </row>
    <row r="80" spans="3:7" x14ac:dyDescent="0.3">
      <c r="C80" t="s">
        <v>12</v>
      </c>
      <c r="D80" t="s">
        <v>32</v>
      </c>
      <c r="E80" t="s">
        <v>45</v>
      </c>
      <c r="F80" s="6">
        <v>1701</v>
      </c>
      <c r="G80" s="7">
        <v>234</v>
      </c>
    </row>
    <row r="81" spans="3:7" x14ac:dyDescent="0.3">
      <c r="C81" t="s">
        <v>12</v>
      </c>
      <c r="D81" t="s">
        <v>8</v>
      </c>
      <c r="E81" t="s">
        <v>36</v>
      </c>
      <c r="F81" s="6">
        <v>1771</v>
      </c>
      <c r="G81" s="7">
        <v>204</v>
      </c>
    </row>
    <row r="82" spans="3:7" x14ac:dyDescent="0.3">
      <c r="C82" t="s">
        <v>37</v>
      </c>
      <c r="D82" t="s">
        <v>32</v>
      </c>
      <c r="E82" t="s">
        <v>22</v>
      </c>
      <c r="F82" s="6">
        <v>1778</v>
      </c>
      <c r="G82" s="7">
        <v>270</v>
      </c>
    </row>
    <row r="83" spans="3:7" x14ac:dyDescent="0.3">
      <c r="C83" t="s">
        <v>43</v>
      </c>
      <c r="D83" t="s">
        <v>26</v>
      </c>
      <c r="E83" t="s">
        <v>27</v>
      </c>
      <c r="F83" s="6">
        <v>1785</v>
      </c>
      <c r="G83" s="7">
        <v>462</v>
      </c>
    </row>
    <row r="84" spans="3:7" x14ac:dyDescent="0.3">
      <c r="C84" t="s">
        <v>12</v>
      </c>
      <c r="D84" t="s">
        <v>8</v>
      </c>
      <c r="E84" t="s">
        <v>35</v>
      </c>
      <c r="F84" s="6">
        <v>1890</v>
      </c>
      <c r="G84" s="7">
        <v>195</v>
      </c>
    </row>
    <row r="85" spans="3:7" x14ac:dyDescent="0.3">
      <c r="C85" t="s">
        <v>25</v>
      </c>
      <c r="D85" t="s">
        <v>8</v>
      </c>
      <c r="E85" t="s">
        <v>29</v>
      </c>
      <c r="F85" s="6">
        <v>1904</v>
      </c>
      <c r="G85" s="7">
        <v>405</v>
      </c>
    </row>
    <row r="86" spans="3:7" x14ac:dyDescent="0.3">
      <c r="C86" t="s">
        <v>20</v>
      </c>
      <c r="D86" t="s">
        <v>21</v>
      </c>
      <c r="E86" t="s">
        <v>36</v>
      </c>
      <c r="F86" s="6">
        <v>1925</v>
      </c>
      <c r="G86" s="7">
        <v>192</v>
      </c>
    </row>
    <row r="87" spans="3:7" x14ac:dyDescent="0.3">
      <c r="C87" t="s">
        <v>37</v>
      </c>
      <c r="D87" t="s">
        <v>47</v>
      </c>
      <c r="E87" t="s">
        <v>16</v>
      </c>
      <c r="F87" s="6">
        <v>1932</v>
      </c>
      <c r="G87" s="7">
        <v>369</v>
      </c>
    </row>
    <row r="88" spans="3:7" x14ac:dyDescent="0.3">
      <c r="C88" t="s">
        <v>52</v>
      </c>
      <c r="D88" t="s">
        <v>13</v>
      </c>
      <c r="E88" t="s">
        <v>39</v>
      </c>
      <c r="F88" s="6">
        <v>1974</v>
      </c>
      <c r="G88" s="7">
        <v>195</v>
      </c>
    </row>
    <row r="89" spans="3:7" x14ac:dyDescent="0.3">
      <c r="C89" t="s">
        <v>7</v>
      </c>
      <c r="D89" t="s">
        <v>32</v>
      </c>
      <c r="E89" t="s">
        <v>33</v>
      </c>
      <c r="F89" s="6">
        <v>1988</v>
      </c>
      <c r="G89" s="7">
        <v>39</v>
      </c>
    </row>
    <row r="90" spans="3:7" x14ac:dyDescent="0.3">
      <c r="C90" t="s">
        <v>12</v>
      </c>
      <c r="D90" t="s">
        <v>47</v>
      </c>
      <c r="E90" t="s">
        <v>29</v>
      </c>
      <c r="F90" s="6">
        <v>2009</v>
      </c>
      <c r="G90" s="7">
        <v>219</v>
      </c>
    </row>
    <row r="91" spans="3:7" x14ac:dyDescent="0.3">
      <c r="C91" t="s">
        <v>43</v>
      </c>
      <c r="D91" t="s">
        <v>26</v>
      </c>
      <c r="E91" t="s">
        <v>29</v>
      </c>
      <c r="F91" s="6">
        <v>2016</v>
      </c>
      <c r="G91" s="7">
        <v>117</v>
      </c>
    </row>
    <row r="92" spans="3:7" x14ac:dyDescent="0.3">
      <c r="C92" t="s">
        <v>12</v>
      </c>
      <c r="D92" t="s">
        <v>13</v>
      </c>
      <c r="E92" t="s">
        <v>49</v>
      </c>
      <c r="F92" s="6">
        <v>2023</v>
      </c>
      <c r="G92" s="7">
        <v>168</v>
      </c>
    </row>
    <row r="93" spans="3:7" x14ac:dyDescent="0.3">
      <c r="C93" t="s">
        <v>44</v>
      </c>
      <c r="D93" t="s">
        <v>13</v>
      </c>
      <c r="E93" t="s">
        <v>45</v>
      </c>
      <c r="F93" s="6">
        <v>2023</v>
      </c>
      <c r="G93" s="7">
        <v>78</v>
      </c>
    </row>
    <row r="94" spans="3:7" x14ac:dyDescent="0.3">
      <c r="C94" t="s">
        <v>25</v>
      </c>
      <c r="D94" t="s">
        <v>26</v>
      </c>
      <c r="E94" t="s">
        <v>27</v>
      </c>
      <c r="F94" s="6">
        <v>2100</v>
      </c>
      <c r="G94" s="7">
        <v>414</v>
      </c>
    </row>
    <row r="95" spans="3:7" x14ac:dyDescent="0.3">
      <c r="C95" t="s">
        <v>44</v>
      </c>
      <c r="D95" t="s">
        <v>13</v>
      </c>
      <c r="E95" t="s">
        <v>49</v>
      </c>
      <c r="F95" s="6">
        <v>2114</v>
      </c>
      <c r="G95" s="7">
        <v>66</v>
      </c>
    </row>
    <row r="96" spans="3:7" x14ac:dyDescent="0.3">
      <c r="C96" t="s">
        <v>20</v>
      </c>
      <c r="D96" t="s">
        <v>13</v>
      </c>
      <c r="E96" t="s">
        <v>24</v>
      </c>
      <c r="F96" s="6">
        <v>2114</v>
      </c>
      <c r="G96" s="7">
        <v>186</v>
      </c>
    </row>
    <row r="97" spans="3:7" x14ac:dyDescent="0.3">
      <c r="C97" t="s">
        <v>37</v>
      </c>
      <c r="D97" t="s">
        <v>13</v>
      </c>
      <c r="E97" t="s">
        <v>29</v>
      </c>
      <c r="F97" s="6">
        <v>2135</v>
      </c>
      <c r="G97" s="7">
        <v>27</v>
      </c>
    </row>
    <row r="98" spans="3:7" x14ac:dyDescent="0.3">
      <c r="C98" t="s">
        <v>17</v>
      </c>
      <c r="D98" t="s">
        <v>21</v>
      </c>
      <c r="E98" t="s">
        <v>27</v>
      </c>
      <c r="F98" s="6">
        <v>2142</v>
      </c>
      <c r="G98" s="7">
        <v>114</v>
      </c>
    </row>
    <row r="99" spans="3:7" x14ac:dyDescent="0.3">
      <c r="C99" t="s">
        <v>37</v>
      </c>
      <c r="D99" t="s">
        <v>21</v>
      </c>
      <c r="E99" t="s">
        <v>33</v>
      </c>
      <c r="F99" s="6">
        <v>2149</v>
      </c>
      <c r="G99" s="7">
        <v>117</v>
      </c>
    </row>
    <row r="100" spans="3:7" x14ac:dyDescent="0.3">
      <c r="C100" t="s">
        <v>52</v>
      </c>
      <c r="D100" t="s">
        <v>32</v>
      </c>
      <c r="E100" t="s">
        <v>35</v>
      </c>
      <c r="F100" s="6">
        <v>2205</v>
      </c>
      <c r="G100" s="7">
        <v>141</v>
      </c>
    </row>
    <row r="101" spans="3:7" x14ac:dyDescent="0.3">
      <c r="C101" t="s">
        <v>37</v>
      </c>
      <c r="D101" t="s">
        <v>47</v>
      </c>
      <c r="E101" t="s">
        <v>39</v>
      </c>
      <c r="F101" s="6">
        <v>2205</v>
      </c>
      <c r="G101" s="7">
        <v>138</v>
      </c>
    </row>
    <row r="102" spans="3:7" x14ac:dyDescent="0.3">
      <c r="C102" t="s">
        <v>44</v>
      </c>
      <c r="D102" t="s">
        <v>47</v>
      </c>
      <c r="E102" t="s">
        <v>45</v>
      </c>
      <c r="F102" s="6">
        <v>2212</v>
      </c>
      <c r="G102" s="7">
        <v>117</v>
      </c>
    </row>
    <row r="103" spans="3:7" x14ac:dyDescent="0.3">
      <c r="C103" t="s">
        <v>25</v>
      </c>
      <c r="D103" t="s">
        <v>47</v>
      </c>
      <c r="E103" t="s">
        <v>29</v>
      </c>
      <c r="F103" s="6">
        <v>2219</v>
      </c>
      <c r="G103" s="7">
        <v>75</v>
      </c>
    </row>
    <row r="104" spans="3:7" x14ac:dyDescent="0.3">
      <c r="C104" t="s">
        <v>37</v>
      </c>
      <c r="D104" t="s">
        <v>47</v>
      </c>
      <c r="E104" t="s">
        <v>30</v>
      </c>
      <c r="F104" s="6">
        <v>2226</v>
      </c>
      <c r="G104" s="7">
        <v>48</v>
      </c>
    </row>
    <row r="105" spans="3:7" x14ac:dyDescent="0.3">
      <c r="C105" t="s">
        <v>12</v>
      </c>
      <c r="D105" t="s">
        <v>32</v>
      </c>
      <c r="E105" t="s">
        <v>50</v>
      </c>
      <c r="F105" s="6">
        <v>2268</v>
      </c>
      <c r="G105" s="7">
        <v>63</v>
      </c>
    </row>
    <row r="106" spans="3:7" x14ac:dyDescent="0.3">
      <c r="C106" t="s">
        <v>7</v>
      </c>
      <c r="D106" t="s">
        <v>13</v>
      </c>
      <c r="E106" t="s">
        <v>9</v>
      </c>
      <c r="F106" s="6">
        <v>2275</v>
      </c>
      <c r="G106" s="7">
        <v>447</v>
      </c>
    </row>
    <row r="107" spans="3:7" x14ac:dyDescent="0.3">
      <c r="C107" t="s">
        <v>7</v>
      </c>
      <c r="D107" t="s">
        <v>47</v>
      </c>
      <c r="E107" t="s">
        <v>50</v>
      </c>
      <c r="F107" s="6">
        <v>2289</v>
      </c>
      <c r="G107" s="7">
        <v>135</v>
      </c>
    </row>
    <row r="108" spans="3:7" x14ac:dyDescent="0.3">
      <c r="C108" t="s">
        <v>52</v>
      </c>
      <c r="D108" t="s">
        <v>21</v>
      </c>
      <c r="E108" t="s">
        <v>45</v>
      </c>
      <c r="F108" s="6">
        <v>2317</v>
      </c>
      <c r="G108" s="7">
        <v>261</v>
      </c>
    </row>
    <row r="109" spans="3:7" x14ac:dyDescent="0.3">
      <c r="C109" t="s">
        <v>25</v>
      </c>
      <c r="D109" t="s">
        <v>32</v>
      </c>
      <c r="E109" t="s">
        <v>11</v>
      </c>
      <c r="F109" s="6">
        <v>2317</v>
      </c>
      <c r="G109" s="7">
        <v>123</v>
      </c>
    </row>
    <row r="110" spans="3:7" x14ac:dyDescent="0.3">
      <c r="C110" t="s">
        <v>20</v>
      </c>
      <c r="D110" t="s">
        <v>8</v>
      </c>
      <c r="E110" t="s">
        <v>48</v>
      </c>
      <c r="F110" s="6">
        <v>2324</v>
      </c>
      <c r="G110" s="7">
        <v>177</v>
      </c>
    </row>
    <row r="111" spans="3:7" x14ac:dyDescent="0.3">
      <c r="C111" t="s">
        <v>17</v>
      </c>
      <c r="D111" t="s">
        <v>32</v>
      </c>
      <c r="E111" t="s">
        <v>31</v>
      </c>
      <c r="F111" s="6">
        <v>2408</v>
      </c>
      <c r="G111" s="7">
        <v>9</v>
      </c>
    </row>
    <row r="112" spans="3:7" x14ac:dyDescent="0.3">
      <c r="C112" t="s">
        <v>44</v>
      </c>
      <c r="D112" t="s">
        <v>13</v>
      </c>
      <c r="E112" t="s">
        <v>16</v>
      </c>
      <c r="F112" s="6">
        <v>2415</v>
      </c>
      <c r="G112" s="7">
        <v>255</v>
      </c>
    </row>
    <row r="113" spans="3:7" x14ac:dyDescent="0.3">
      <c r="C113" t="s">
        <v>40</v>
      </c>
      <c r="D113" t="s">
        <v>13</v>
      </c>
      <c r="E113" t="s">
        <v>22</v>
      </c>
      <c r="F113" s="6">
        <v>2415</v>
      </c>
      <c r="G113" s="7">
        <v>15</v>
      </c>
    </row>
    <row r="114" spans="3:7" x14ac:dyDescent="0.3">
      <c r="C114" t="s">
        <v>17</v>
      </c>
      <c r="D114" t="s">
        <v>13</v>
      </c>
      <c r="E114" t="s">
        <v>50</v>
      </c>
      <c r="F114" s="6">
        <v>2429</v>
      </c>
      <c r="G114" s="7">
        <v>144</v>
      </c>
    </row>
    <row r="115" spans="3:7" x14ac:dyDescent="0.3">
      <c r="C115" t="s">
        <v>17</v>
      </c>
      <c r="D115" t="s">
        <v>32</v>
      </c>
      <c r="E115" t="s">
        <v>48</v>
      </c>
      <c r="F115" s="6">
        <v>2436</v>
      </c>
      <c r="G115" s="7">
        <v>99</v>
      </c>
    </row>
    <row r="116" spans="3:7" x14ac:dyDescent="0.3">
      <c r="C116" t="s">
        <v>44</v>
      </c>
      <c r="D116" t="s">
        <v>13</v>
      </c>
      <c r="E116" t="s">
        <v>27</v>
      </c>
      <c r="F116" s="6">
        <v>2464</v>
      </c>
      <c r="G116" s="7">
        <v>234</v>
      </c>
    </row>
    <row r="117" spans="3:7" x14ac:dyDescent="0.3">
      <c r="C117" t="s">
        <v>52</v>
      </c>
      <c r="D117" t="s">
        <v>21</v>
      </c>
      <c r="E117" t="s">
        <v>49</v>
      </c>
      <c r="F117" s="6">
        <v>2471</v>
      </c>
      <c r="G117" s="7">
        <v>342</v>
      </c>
    </row>
    <row r="118" spans="3:7" x14ac:dyDescent="0.3">
      <c r="C118" t="s">
        <v>37</v>
      </c>
      <c r="D118" t="s">
        <v>13</v>
      </c>
      <c r="E118" t="s">
        <v>50</v>
      </c>
      <c r="F118" s="6">
        <v>2478</v>
      </c>
      <c r="G118" s="7">
        <v>21</v>
      </c>
    </row>
    <row r="119" spans="3:7" x14ac:dyDescent="0.3">
      <c r="C119" t="s">
        <v>7</v>
      </c>
      <c r="D119" t="s">
        <v>32</v>
      </c>
      <c r="E119" t="s">
        <v>27</v>
      </c>
      <c r="F119" s="6">
        <v>2541</v>
      </c>
      <c r="G119" s="7">
        <v>90</v>
      </c>
    </row>
    <row r="120" spans="3:7" x14ac:dyDescent="0.3">
      <c r="C120" t="s">
        <v>7</v>
      </c>
      <c r="D120" t="s">
        <v>32</v>
      </c>
      <c r="E120" t="s">
        <v>49</v>
      </c>
      <c r="F120" s="6">
        <v>2541</v>
      </c>
      <c r="G120" s="7">
        <v>45</v>
      </c>
    </row>
    <row r="121" spans="3:7" x14ac:dyDescent="0.3">
      <c r="C121" t="s">
        <v>52</v>
      </c>
      <c r="D121" t="s">
        <v>13</v>
      </c>
      <c r="E121" t="s">
        <v>24</v>
      </c>
      <c r="F121" s="6">
        <v>2562</v>
      </c>
      <c r="G121" s="7">
        <v>6</v>
      </c>
    </row>
    <row r="122" spans="3:7" x14ac:dyDescent="0.3">
      <c r="C122" t="s">
        <v>44</v>
      </c>
      <c r="D122" t="s">
        <v>47</v>
      </c>
      <c r="E122" t="s">
        <v>39</v>
      </c>
      <c r="F122" s="6">
        <v>2583</v>
      </c>
      <c r="G122" s="7">
        <v>18</v>
      </c>
    </row>
    <row r="123" spans="3:7" x14ac:dyDescent="0.3">
      <c r="C123" t="s">
        <v>17</v>
      </c>
      <c r="D123" t="s">
        <v>26</v>
      </c>
      <c r="E123" t="s">
        <v>22</v>
      </c>
      <c r="F123" s="6">
        <v>2639</v>
      </c>
      <c r="G123" s="7">
        <v>204</v>
      </c>
    </row>
    <row r="124" spans="3:7" x14ac:dyDescent="0.3">
      <c r="C124" t="s">
        <v>17</v>
      </c>
      <c r="D124" t="s">
        <v>32</v>
      </c>
      <c r="E124" t="s">
        <v>29</v>
      </c>
      <c r="F124" s="6">
        <v>2646</v>
      </c>
      <c r="G124" s="7">
        <v>120</v>
      </c>
    </row>
    <row r="125" spans="3:7" x14ac:dyDescent="0.3">
      <c r="C125" t="s">
        <v>37</v>
      </c>
      <c r="D125" t="s">
        <v>21</v>
      </c>
      <c r="E125" t="s">
        <v>22</v>
      </c>
      <c r="F125" s="6">
        <v>2646</v>
      </c>
      <c r="G125" s="7">
        <v>177</v>
      </c>
    </row>
    <row r="126" spans="3:7" x14ac:dyDescent="0.3">
      <c r="C126" t="s">
        <v>25</v>
      </c>
      <c r="D126" t="s">
        <v>32</v>
      </c>
      <c r="E126" t="s">
        <v>33</v>
      </c>
      <c r="F126" s="6">
        <v>2681</v>
      </c>
      <c r="G126" s="7">
        <v>54</v>
      </c>
    </row>
    <row r="127" spans="3:7" x14ac:dyDescent="0.3">
      <c r="C127" t="s">
        <v>12</v>
      </c>
      <c r="D127" t="s">
        <v>13</v>
      </c>
      <c r="E127" t="s">
        <v>39</v>
      </c>
      <c r="F127" s="6">
        <v>2702</v>
      </c>
      <c r="G127" s="7">
        <v>363</v>
      </c>
    </row>
    <row r="128" spans="3:7" x14ac:dyDescent="0.3">
      <c r="C128" t="s">
        <v>17</v>
      </c>
      <c r="D128" t="s">
        <v>8</v>
      </c>
      <c r="E128" t="s">
        <v>45</v>
      </c>
      <c r="F128" s="6">
        <v>2737</v>
      </c>
      <c r="G128" s="7">
        <v>93</v>
      </c>
    </row>
    <row r="129" spans="3:7" x14ac:dyDescent="0.3">
      <c r="C129" t="s">
        <v>40</v>
      </c>
      <c r="D129" t="s">
        <v>13</v>
      </c>
      <c r="E129" t="s">
        <v>18</v>
      </c>
      <c r="F129" s="6">
        <v>2744</v>
      </c>
      <c r="G129" s="7">
        <v>9</v>
      </c>
    </row>
    <row r="130" spans="3:7" x14ac:dyDescent="0.3">
      <c r="C130" t="s">
        <v>7</v>
      </c>
      <c r="D130" t="s">
        <v>47</v>
      </c>
      <c r="E130" t="s">
        <v>45</v>
      </c>
      <c r="F130" s="6">
        <v>2779</v>
      </c>
      <c r="G130" s="7">
        <v>75</v>
      </c>
    </row>
    <row r="131" spans="3:7" x14ac:dyDescent="0.3">
      <c r="C131" t="s">
        <v>37</v>
      </c>
      <c r="D131" t="s">
        <v>13</v>
      </c>
      <c r="E131" t="s">
        <v>46</v>
      </c>
      <c r="F131" s="6">
        <v>2793</v>
      </c>
      <c r="G131" s="7">
        <v>114</v>
      </c>
    </row>
    <row r="132" spans="3:7" x14ac:dyDescent="0.3">
      <c r="C132" t="s">
        <v>17</v>
      </c>
      <c r="D132" t="s">
        <v>8</v>
      </c>
      <c r="E132" t="s">
        <v>48</v>
      </c>
      <c r="F132" s="6">
        <v>2856</v>
      </c>
      <c r="G132" s="7">
        <v>246</v>
      </c>
    </row>
    <row r="133" spans="3:7" x14ac:dyDescent="0.3">
      <c r="C133" t="s">
        <v>43</v>
      </c>
      <c r="D133" t="s">
        <v>8</v>
      </c>
      <c r="E133" t="s">
        <v>24</v>
      </c>
      <c r="F133" s="6">
        <v>2863</v>
      </c>
      <c r="G133" s="7">
        <v>42</v>
      </c>
    </row>
    <row r="134" spans="3:7" x14ac:dyDescent="0.3">
      <c r="C134" t="s">
        <v>37</v>
      </c>
      <c r="D134" t="s">
        <v>21</v>
      </c>
      <c r="E134" t="s">
        <v>36</v>
      </c>
      <c r="F134" s="6">
        <v>2870</v>
      </c>
      <c r="G134" s="7">
        <v>300</v>
      </c>
    </row>
    <row r="135" spans="3:7" x14ac:dyDescent="0.3">
      <c r="C135" t="s">
        <v>40</v>
      </c>
      <c r="D135" t="s">
        <v>47</v>
      </c>
      <c r="E135" t="s">
        <v>49</v>
      </c>
      <c r="F135" s="6">
        <v>2891</v>
      </c>
      <c r="G135" s="7">
        <v>102</v>
      </c>
    </row>
    <row r="136" spans="3:7" x14ac:dyDescent="0.3">
      <c r="C136" t="s">
        <v>17</v>
      </c>
      <c r="D136" t="s">
        <v>8</v>
      </c>
      <c r="E136" t="s">
        <v>51</v>
      </c>
      <c r="F136" s="6">
        <v>2919</v>
      </c>
      <c r="G136" s="7">
        <v>45</v>
      </c>
    </row>
    <row r="137" spans="3:7" x14ac:dyDescent="0.3">
      <c r="C137" t="s">
        <v>44</v>
      </c>
      <c r="D137" t="s">
        <v>47</v>
      </c>
      <c r="E137" t="s">
        <v>31</v>
      </c>
      <c r="F137" s="6">
        <v>2919</v>
      </c>
      <c r="G137" s="7">
        <v>93</v>
      </c>
    </row>
    <row r="138" spans="3:7" x14ac:dyDescent="0.3">
      <c r="C138" t="s">
        <v>20</v>
      </c>
      <c r="D138" t="s">
        <v>8</v>
      </c>
      <c r="E138" t="s">
        <v>42</v>
      </c>
      <c r="F138" s="6">
        <v>2933</v>
      </c>
      <c r="G138" s="7">
        <v>9</v>
      </c>
    </row>
    <row r="139" spans="3:7" x14ac:dyDescent="0.3">
      <c r="C139" t="s">
        <v>17</v>
      </c>
      <c r="D139" t="s">
        <v>21</v>
      </c>
      <c r="E139" t="s">
        <v>14</v>
      </c>
      <c r="F139" s="6">
        <v>2954</v>
      </c>
      <c r="G139" s="7">
        <v>189</v>
      </c>
    </row>
    <row r="140" spans="3:7" x14ac:dyDescent="0.3">
      <c r="C140" t="s">
        <v>25</v>
      </c>
      <c r="D140" t="s">
        <v>26</v>
      </c>
      <c r="E140" t="s">
        <v>46</v>
      </c>
      <c r="F140" s="6">
        <v>2989</v>
      </c>
      <c r="G140" s="7">
        <v>3</v>
      </c>
    </row>
    <row r="141" spans="3:7" x14ac:dyDescent="0.3">
      <c r="C141" t="s">
        <v>25</v>
      </c>
      <c r="D141" t="s">
        <v>26</v>
      </c>
      <c r="E141" t="s">
        <v>49</v>
      </c>
      <c r="F141" s="6">
        <v>3052</v>
      </c>
      <c r="G141" s="7">
        <v>378</v>
      </c>
    </row>
    <row r="142" spans="3:7" x14ac:dyDescent="0.3">
      <c r="C142" t="s">
        <v>52</v>
      </c>
      <c r="D142" t="s">
        <v>8</v>
      </c>
      <c r="E142" t="s">
        <v>51</v>
      </c>
      <c r="F142" s="6">
        <v>3059</v>
      </c>
      <c r="G142" s="7">
        <v>27</v>
      </c>
    </row>
    <row r="143" spans="3:7" x14ac:dyDescent="0.3">
      <c r="C143" t="s">
        <v>43</v>
      </c>
      <c r="D143" t="s">
        <v>21</v>
      </c>
      <c r="E143" t="s">
        <v>33</v>
      </c>
      <c r="F143" s="6">
        <v>3094</v>
      </c>
      <c r="G143" s="7">
        <v>246</v>
      </c>
    </row>
    <row r="144" spans="3:7" x14ac:dyDescent="0.3">
      <c r="C144" t="s">
        <v>7</v>
      </c>
      <c r="D144" t="s">
        <v>26</v>
      </c>
      <c r="E144" t="s">
        <v>51</v>
      </c>
      <c r="F144" s="6">
        <v>3101</v>
      </c>
      <c r="G144" s="7">
        <v>225</v>
      </c>
    </row>
    <row r="145" spans="3:7" x14ac:dyDescent="0.3">
      <c r="C145" t="s">
        <v>44</v>
      </c>
      <c r="D145" t="s">
        <v>47</v>
      </c>
      <c r="E145" t="s">
        <v>48</v>
      </c>
      <c r="F145" s="6">
        <v>3108</v>
      </c>
      <c r="G145" s="7">
        <v>54</v>
      </c>
    </row>
    <row r="146" spans="3:7" x14ac:dyDescent="0.3">
      <c r="C146" t="s">
        <v>7</v>
      </c>
      <c r="D146" t="s">
        <v>21</v>
      </c>
      <c r="E146" t="s">
        <v>50</v>
      </c>
      <c r="F146" s="6">
        <v>3164</v>
      </c>
      <c r="G146" s="7">
        <v>306</v>
      </c>
    </row>
    <row r="147" spans="3:7" x14ac:dyDescent="0.3">
      <c r="C147" t="s">
        <v>17</v>
      </c>
      <c r="D147" t="s">
        <v>26</v>
      </c>
      <c r="E147" t="s">
        <v>27</v>
      </c>
      <c r="F147" s="6">
        <v>3192</v>
      </c>
      <c r="G147" s="7">
        <v>72</v>
      </c>
    </row>
    <row r="148" spans="3:7" x14ac:dyDescent="0.3">
      <c r="C148" t="s">
        <v>37</v>
      </c>
      <c r="D148" t="s">
        <v>47</v>
      </c>
      <c r="E148" t="s">
        <v>14</v>
      </c>
      <c r="F148" s="6">
        <v>3262</v>
      </c>
      <c r="G148" s="7">
        <v>75</v>
      </c>
    </row>
    <row r="149" spans="3:7" x14ac:dyDescent="0.3">
      <c r="C149" t="s">
        <v>25</v>
      </c>
      <c r="D149" t="s">
        <v>47</v>
      </c>
      <c r="E149" t="s">
        <v>49</v>
      </c>
      <c r="F149" s="6">
        <v>3339</v>
      </c>
      <c r="G149" s="7">
        <v>75</v>
      </c>
    </row>
    <row r="150" spans="3:7" x14ac:dyDescent="0.3">
      <c r="C150" t="s">
        <v>44</v>
      </c>
      <c r="D150" t="s">
        <v>21</v>
      </c>
      <c r="E150" t="s">
        <v>27</v>
      </c>
      <c r="F150" s="6">
        <v>3339</v>
      </c>
      <c r="G150" s="7">
        <v>39</v>
      </c>
    </row>
    <row r="151" spans="3:7" x14ac:dyDescent="0.3">
      <c r="C151" t="s">
        <v>40</v>
      </c>
      <c r="D151" t="s">
        <v>21</v>
      </c>
      <c r="E151" t="s">
        <v>31</v>
      </c>
      <c r="F151" s="6">
        <v>3339</v>
      </c>
      <c r="G151" s="7">
        <v>348</v>
      </c>
    </row>
    <row r="152" spans="3:7" x14ac:dyDescent="0.3">
      <c r="C152" t="s">
        <v>20</v>
      </c>
      <c r="D152" t="s">
        <v>8</v>
      </c>
      <c r="E152" t="s">
        <v>39</v>
      </c>
      <c r="F152" s="6">
        <v>3388</v>
      </c>
      <c r="G152" s="7">
        <v>123</v>
      </c>
    </row>
    <row r="153" spans="3:7" x14ac:dyDescent="0.3">
      <c r="C153" t="s">
        <v>25</v>
      </c>
      <c r="D153" t="s">
        <v>47</v>
      </c>
      <c r="E153" t="s">
        <v>9</v>
      </c>
      <c r="F153" s="6">
        <v>3402</v>
      </c>
      <c r="G153" s="7">
        <v>366</v>
      </c>
    </row>
    <row r="154" spans="3:7" x14ac:dyDescent="0.3">
      <c r="C154" t="s">
        <v>52</v>
      </c>
      <c r="D154" t="s">
        <v>13</v>
      </c>
      <c r="E154" t="s">
        <v>16</v>
      </c>
      <c r="F154" s="6">
        <v>3472</v>
      </c>
      <c r="G154" s="7">
        <v>96</v>
      </c>
    </row>
    <row r="155" spans="3:7" x14ac:dyDescent="0.3">
      <c r="C155" t="s">
        <v>12</v>
      </c>
      <c r="D155" t="s">
        <v>47</v>
      </c>
      <c r="E155" t="s">
        <v>33</v>
      </c>
      <c r="F155" s="6">
        <v>3507</v>
      </c>
      <c r="G155" s="7">
        <v>288</v>
      </c>
    </row>
    <row r="156" spans="3:7" x14ac:dyDescent="0.3">
      <c r="C156" t="s">
        <v>43</v>
      </c>
      <c r="D156" t="s">
        <v>32</v>
      </c>
      <c r="E156" t="s">
        <v>18</v>
      </c>
      <c r="F156" s="6">
        <v>3549</v>
      </c>
      <c r="G156" s="7">
        <v>3</v>
      </c>
    </row>
    <row r="157" spans="3:7" x14ac:dyDescent="0.3">
      <c r="C157" t="s">
        <v>25</v>
      </c>
      <c r="D157" t="s">
        <v>8</v>
      </c>
      <c r="E157" t="s">
        <v>51</v>
      </c>
      <c r="F157" s="6">
        <v>3556</v>
      </c>
      <c r="G157" s="7">
        <v>459</v>
      </c>
    </row>
    <row r="158" spans="3:7" x14ac:dyDescent="0.3">
      <c r="C158" t="s">
        <v>12</v>
      </c>
      <c r="D158" t="s">
        <v>13</v>
      </c>
      <c r="E158" t="s">
        <v>9</v>
      </c>
      <c r="F158" s="6">
        <v>3598</v>
      </c>
      <c r="G158" s="7">
        <v>81</v>
      </c>
    </row>
    <row r="159" spans="3:7" x14ac:dyDescent="0.3">
      <c r="C159" t="s">
        <v>44</v>
      </c>
      <c r="D159" t="s">
        <v>26</v>
      </c>
      <c r="E159" t="s">
        <v>49</v>
      </c>
      <c r="F159" s="6">
        <v>3640</v>
      </c>
      <c r="G159" s="7">
        <v>51</v>
      </c>
    </row>
    <row r="160" spans="3:7" x14ac:dyDescent="0.3">
      <c r="C160" t="s">
        <v>44</v>
      </c>
      <c r="D160" t="s">
        <v>47</v>
      </c>
      <c r="E160" t="s">
        <v>51</v>
      </c>
      <c r="F160" s="6">
        <v>3689</v>
      </c>
      <c r="G160" s="7">
        <v>312</v>
      </c>
    </row>
    <row r="161" spans="3:7" x14ac:dyDescent="0.3">
      <c r="C161" t="s">
        <v>12</v>
      </c>
      <c r="D161" t="s">
        <v>32</v>
      </c>
      <c r="E161" t="s">
        <v>14</v>
      </c>
      <c r="F161" s="6">
        <v>3752</v>
      </c>
      <c r="G161" s="7">
        <v>213</v>
      </c>
    </row>
    <row r="162" spans="3:7" x14ac:dyDescent="0.3">
      <c r="C162" t="s">
        <v>25</v>
      </c>
      <c r="D162" t="s">
        <v>47</v>
      </c>
      <c r="E162" t="s">
        <v>31</v>
      </c>
      <c r="F162" s="6">
        <v>3759</v>
      </c>
      <c r="G162" s="7">
        <v>150</v>
      </c>
    </row>
    <row r="163" spans="3:7" x14ac:dyDescent="0.3">
      <c r="C163" t="s">
        <v>44</v>
      </c>
      <c r="D163" t="s">
        <v>21</v>
      </c>
      <c r="E163" t="s">
        <v>45</v>
      </c>
      <c r="F163" s="6">
        <v>3773</v>
      </c>
      <c r="G163" s="7">
        <v>165</v>
      </c>
    </row>
    <row r="164" spans="3:7" x14ac:dyDescent="0.3">
      <c r="C164" t="s">
        <v>7</v>
      </c>
      <c r="D164" t="s">
        <v>47</v>
      </c>
      <c r="E164" t="s">
        <v>30</v>
      </c>
      <c r="F164" s="6">
        <v>3794</v>
      </c>
      <c r="G164" s="7">
        <v>159</v>
      </c>
    </row>
    <row r="165" spans="3:7" x14ac:dyDescent="0.3">
      <c r="C165" t="s">
        <v>52</v>
      </c>
      <c r="D165" t="s">
        <v>13</v>
      </c>
      <c r="E165" t="s">
        <v>22</v>
      </c>
      <c r="F165" s="6">
        <v>3808</v>
      </c>
      <c r="G165" s="7">
        <v>279</v>
      </c>
    </row>
    <row r="166" spans="3:7" x14ac:dyDescent="0.3">
      <c r="C166" t="s">
        <v>37</v>
      </c>
      <c r="D166" t="s">
        <v>47</v>
      </c>
      <c r="E166" t="s">
        <v>24</v>
      </c>
      <c r="F166" s="6">
        <v>3829</v>
      </c>
      <c r="G166" s="7">
        <v>24</v>
      </c>
    </row>
    <row r="167" spans="3:7" x14ac:dyDescent="0.3">
      <c r="C167" t="s">
        <v>17</v>
      </c>
      <c r="D167" t="s">
        <v>32</v>
      </c>
      <c r="E167" t="s">
        <v>27</v>
      </c>
      <c r="F167" s="6">
        <v>3850</v>
      </c>
      <c r="G167" s="7">
        <v>102</v>
      </c>
    </row>
    <row r="168" spans="3:7" x14ac:dyDescent="0.3">
      <c r="C168" t="s">
        <v>25</v>
      </c>
      <c r="D168" t="s">
        <v>13</v>
      </c>
      <c r="E168" t="s">
        <v>50</v>
      </c>
      <c r="F168" s="6">
        <v>3864</v>
      </c>
      <c r="G168" s="7">
        <v>177</v>
      </c>
    </row>
    <row r="169" spans="3:7" x14ac:dyDescent="0.3">
      <c r="C169" t="s">
        <v>17</v>
      </c>
      <c r="D169" t="s">
        <v>26</v>
      </c>
      <c r="E169" t="s">
        <v>46</v>
      </c>
      <c r="F169" s="6">
        <v>3920</v>
      </c>
      <c r="G169" s="7">
        <v>306</v>
      </c>
    </row>
    <row r="170" spans="3:7" x14ac:dyDescent="0.3">
      <c r="C170" t="s">
        <v>20</v>
      </c>
      <c r="D170" t="s">
        <v>26</v>
      </c>
      <c r="E170" t="s">
        <v>16</v>
      </c>
      <c r="F170" s="6">
        <v>3976</v>
      </c>
      <c r="G170" s="7">
        <v>72</v>
      </c>
    </row>
    <row r="171" spans="3:7" x14ac:dyDescent="0.3">
      <c r="C171" t="s">
        <v>44</v>
      </c>
      <c r="D171" t="s">
        <v>8</v>
      </c>
      <c r="E171" t="s">
        <v>31</v>
      </c>
      <c r="F171" s="6">
        <v>3983</v>
      </c>
      <c r="G171" s="7">
        <v>144</v>
      </c>
    </row>
    <row r="172" spans="3:7" x14ac:dyDescent="0.3">
      <c r="C172" t="s">
        <v>7</v>
      </c>
      <c r="D172" t="s">
        <v>47</v>
      </c>
      <c r="E172" t="s">
        <v>36</v>
      </c>
      <c r="F172" s="6">
        <v>4018</v>
      </c>
      <c r="G172" s="7">
        <v>162</v>
      </c>
    </row>
    <row r="173" spans="3:7" x14ac:dyDescent="0.3">
      <c r="C173" t="s">
        <v>40</v>
      </c>
      <c r="D173" t="s">
        <v>26</v>
      </c>
      <c r="E173" t="s">
        <v>46</v>
      </c>
      <c r="F173" s="6">
        <v>4018</v>
      </c>
      <c r="G173" s="7">
        <v>171</v>
      </c>
    </row>
    <row r="174" spans="3:7" x14ac:dyDescent="0.3">
      <c r="C174" t="s">
        <v>43</v>
      </c>
      <c r="D174" t="s">
        <v>26</v>
      </c>
      <c r="E174" t="s">
        <v>30</v>
      </c>
      <c r="F174" s="6">
        <v>4018</v>
      </c>
      <c r="G174" s="7">
        <v>126</v>
      </c>
    </row>
    <row r="175" spans="3:7" x14ac:dyDescent="0.3">
      <c r="C175" t="s">
        <v>52</v>
      </c>
      <c r="D175" t="s">
        <v>47</v>
      </c>
      <c r="E175" t="s">
        <v>35</v>
      </c>
      <c r="F175" s="6">
        <v>4053</v>
      </c>
      <c r="G175" s="7">
        <v>24</v>
      </c>
    </row>
    <row r="176" spans="3:7" x14ac:dyDescent="0.3">
      <c r="C176" t="s">
        <v>17</v>
      </c>
      <c r="D176" t="s">
        <v>32</v>
      </c>
      <c r="E176" t="s">
        <v>46</v>
      </c>
      <c r="F176" s="6">
        <v>4137</v>
      </c>
      <c r="G176" s="7">
        <v>60</v>
      </c>
    </row>
    <row r="177" spans="3:7" x14ac:dyDescent="0.3">
      <c r="C177" t="s">
        <v>25</v>
      </c>
      <c r="D177" t="s">
        <v>47</v>
      </c>
      <c r="E177" t="s">
        <v>50</v>
      </c>
      <c r="F177" s="6">
        <v>4242</v>
      </c>
      <c r="G177" s="7">
        <v>207</v>
      </c>
    </row>
    <row r="178" spans="3:7" x14ac:dyDescent="0.3">
      <c r="C178" t="s">
        <v>17</v>
      </c>
      <c r="D178" t="s">
        <v>8</v>
      </c>
      <c r="E178" t="s">
        <v>27</v>
      </c>
      <c r="F178" s="6">
        <v>4305</v>
      </c>
      <c r="G178" s="7">
        <v>156</v>
      </c>
    </row>
    <row r="179" spans="3:7" x14ac:dyDescent="0.3">
      <c r="C179" t="s">
        <v>25</v>
      </c>
      <c r="D179" t="s">
        <v>21</v>
      </c>
      <c r="E179" t="s">
        <v>11</v>
      </c>
      <c r="F179" s="6">
        <v>4319</v>
      </c>
      <c r="G179" s="7">
        <v>30</v>
      </c>
    </row>
    <row r="180" spans="3:7" x14ac:dyDescent="0.3">
      <c r="C180" t="s">
        <v>43</v>
      </c>
      <c r="D180" t="s">
        <v>32</v>
      </c>
      <c r="E180" t="s">
        <v>33</v>
      </c>
      <c r="F180" s="6">
        <v>4326</v>
      </c>
      <c r="G180" s="7">
        <v>348</v>
      </c>
    </row>
    <row r="181" spans="3:7" x14ac:dyDescent="0.3">
      <c r="C181" t="s">
        <v>43</v>
      </c>
      <c r="D181" t="s">
        <v>32</v>
      </c>
      <c r="E181" t="s">
        <v>45</v>
      </c>
      <c r="F181" s="6">
        <v>4417</v>
      </c>
      <c r="G181" s="7">
        <v>153</v>
      </c>
    </row>
    <row r="182" spans="3:7" x14ac:dyDescent="0.3">
      <c r="C182" t="s">
        <v>7</v>
      </c>
      <c r="D182" t="s">
        <v>21</v>
      </c>
      <c r="E182" t="s">
        <v>11</v>
      </c>
      <c r="F182" s="6">
        <v>4424</v>
      </c>
      <c r="G182" s="7">
        <v>201</v>
      </c>
    </row>
    <row r="183" spans="3:7" x14ac:dyDescent="0.3">
      <c r="C183" t="s">
        <v>37</v>
      </c>
      <c r="D183" t="s">
        <v>26</v>
      </c>
      <c r="E183" t="s">
        <v>31</v>
      </c>
      <c r="F183" s="6">
        <v>4438</v>
      </c>
      <c r="G183" s="7">
        <v>246</v>
      </c>
    </row>
    <row r="184" spans="3:7" x14ac:dyDescent="0.3">
      <c r="C184" t="s">
        <v>40</v>
      </c>
      <c r="D184" t="s">
        <v>13</v>
      </c>
      <c r="E184" t="s">
        <v>49</v>
      </c>
      <c r="F184" s="6">
        <v>4480</v>
      </c>
      <c r="G184" s="7">
        <v>357</v>
      </c>
    </row>
    <row r="185" spans="3:7" x14ac:dyDescent="0.3">
      <c r="C185" t="s">
        <v>37</v>
      </c>
      <c r="D185" t="s">
        <v>8</v>
      </c>
      <c r="E185" t="s">
        <v>31</v>
      </c>
      <c r="F185" s="6">
        <v>4487</v>
      </c>
      <c r="G185" s="7">
        <v>111</v>
      </c>
    </row>
    <row r="186" spans="3:7" x14ac:dyDescent="0.3">
      <c r="C186" t="s">
        <v>37</v>
      </c>
      <c r="D186" t="s">
        <v>8</v>
      </c>
      <c r="E186" t="s">
        <v>29</v>
      </c>
      <c r="F186" s="6">
        <v>4487</v>
      </c>
      <c r="G186" s="7">
        <v>333</v>
      </c>
    </row>
    <row r="187" spans="3:7" x14ac:dyDescent="0.3">
      <c r="C187" t="s">
        <v>37</v>
      </c>
      <c r="D187" t="s">
        <v>13</v>
      </c>
      <c r="E187" t="s">
        <v>36</v>
      </c>
      <c r="F187" s="6">
        <v>4585</v>
      </c>
      <c r="G187" s="7">
        <v>240</v>
      </c>
    </row>
    <row r="188" spans="3:7" x14ac:dyDescent="0.3">
      <c r="C188" t="s">
        <v>44</v>
      </c>
      <c r="D188" t="s">
        <v>8</v>
      </c>
      <c r="E188" t="s">
        <v>49</v>
      </c>
      <c r="F188" s="6">
        <v>4592</v>
      </c>
      <c r="G188" s="7">
        <v>324</v>
      </c>
    </row>
    <row r="189" spans="3:7" x14ac:dyDescent="0.3">
      <c r="C189" t="s">
        <v>37</v>
      </c>
      <c r="D189" t="s">
        <v>13</v>
      </c>
      <c r="E189" t="s">
        <v>16</v>
      </c>
      <c r="F189" s="6">
        <v>4606</v>
      </c>
      <c r="G189" s="7">
        <v>63</v>
      </c>
    </row>
    <row r="190" spans="3:7" x14ac:dyDescent="0.3">
      <c r="C190" t="s">
        <v>52</v>
      </c>
      <c r="D190" t="s">
        <v>8</v>
      </c>
      <c r="E190" t="s">
        <v>45</v>
      </c>
      <c r="F190" s="6">
        <v>4683</v>
      </c>
      <c r="G190" s="7">
        <v>30</v>
      </c>
    </row>
    <row r="191" spans="3:7" x14ac:dyDescent="0.3">
      <c r="C191" t="s">
        <v>7</v>
      </c>
      <c r="D191" t="s">
        <v>13</v>
      </c>
      <c r="E191" t="s">
        <v>29</v>
      </c>
      <c r="F191" s="6">
        <v>4725</v>
      </c>
      <c r="G191" s="7">
        <v>174</v>
      </c>
    </row>
    <row r="192" spans="3:7" x14ac:dyDescent="0.3">
      <c r="C192" t="s">
        <v>12</v>
      </c>
      <c r="D192" t="s">
        <v>13</v>
      </c>
      <c r="E192" t="s">
        <v>50</v>
      </c>
      <c r="F192" s="6">
        <v>4753</v>
      </c>
      <c r="G192" s="7">
        <v>300</v>
      </c>
    </row>
    <row r="193" spans="3:7" x14ac:dyDescent="0.3">
      <c r="C193" t="s">
        <v>40</v>
      </c>
      <c r="D193" t="s">
        <v>13</v>
      </c>
      <c r="E193" t="s">
        <v>33</v>
      </c>
      <c r="F193" s="6">
        <v>4753</v>
      </c>
      <c r="G193" s="7">
        <v>246</v>
      </c>
    </row>
    <row r="194" spans="3:7" x14ac:dyDescent="0.3">
      <c r="C194" t="s">
        <v>20</v>
      </c>
      <c r="D194" t="s">
        <v>13</v>
      </c>
      <c r="E194" t="s">
        <v>11</v>
      </c>
      <c r="F194" s="6">
        <v>4760</v>
      </c>
      <c r="G194" s="7">
        <v>69</v>
      </c>
    </row>
    <row r="195" spans="3:7" x14ac:dyDescent="0.3">
      <c r="C195" t="s">
        <v>25</v>
      </c>
      <c r="D195" t="s">
        <v>13</v>
      </c>
      <c r="E195" t="s">
        <v>9</v>
      </c>
      <c r="F195" s="6">
        <v>4781</v>
      </c>
      <c r="G195" s="7">
        <v>123</v>
      </c>
    </row>
    <row r="196" spans="3:7" x14ac:dyDescent="0.3">
      <c r="C196" t="s">
        <v>43</v>
      </c>
      <c r="D196" t="s">
        <v>26</v>
      </c>
      <c r="E196" t="s">
        <v>24</v>
      </c>
      <c r="F196" s="6">
        <v>4802</v>
      </c>
      <c r="G196" s="7">
        <v>36</v>
      </c>
    </row>
    <row r="197" spans="3:7" x14ac:dyDescent="0.3">
      <c r="C197" t="s">
        <v>52</v>
      </c>
      <c r="D197" t="s">
        <v>26</v>
      </c>
      <c r="E197" t="s">
        <v>42</v>
      </c>
      <c r="F197" s="6">
        <v>4858</v>
      </c>
      <c r="G197" s="7">
        <v>279</v>
      </c>
    </row>
    <row r="198" spans="3:7" x14ac:dyDescent="0.3">
      <c r="C198" t="s">
        <v>20</v>
      </c>
      <c r="D198" t="s">
        <v>47</v>
      </c>
      <c r="E198" t="s">
        <v>45</v>
      </c>
      <c r="F198" s="6">
        <v>4935</v>
      </c>
      <c r="G198" s="7">
        <v>126</v>
      </c>
    </row>
    <row r="199" spans="3:7" x14ac:dyDescent="0.3">
      <c r="C199" t="s">
        <v>25</v>
      </c>
      <c r="D199" t="s">
        <v>8</v>
      </c>
      <c r="E199" t="s">
        <v>45</v>
      </c>
      <c r="F199" s="6">
        <v>4949</v>
      </c>
      <c r="G199" s="7">
        <v>189</v>
      </c>
    </row>
    <row r="200" spans="3:7" x14ac:dyDescent="0.3">
      <c r="C200" t="s">
        <v>44</v>
      </c>
      <c r="D200" t="s">
        <v>26</v>
      </c>
      <c r="E200" t="s">
        <v>48</v>
      </c>
      <c r="F200" s="6">
        <v>4956</v>
      </c>
      <c r="G200" s="7">
        <v>171</v>
      </c>
    </row>
    <row r="201" spans="3:7" x14ac:dyDescent="0.3">
      <c r="C201" t="s">
        <v>25</v>
      </c>
      <c r="D201" t="s">
        <v>21</v>
      </c>
      <c r="E201" t="s">
        <v>31</v>
      </c>
      <c r="F201" s="6">
        <v>4970</v>
      </c>
      <c r="G201" s="7">
        <v>156</v>
      </c>
    </row>
    <row r="202" spans="3:7" x14ac:dyDescent="0.3">
      <c r="C202" t="s">
        <v>40</v>
      </c>
      <c r="D202" t="s">
        <v>8</v>
      </c>
      <c r="E202" t="s">
        <v>16</v>
      </c>
      <c r="F202" s="6">
        <v>4991</v>
      </c>
      <c r="G202" s="7">
        <v>12</v>
      </c>
    </row>
    <row r="203" spans="3:7" x14ac:dyDescent="0.3">
      <c r="C203" t="s">
        <v>52</v>
      </c>
      <c r="D203" t="s">
        <v>47</v>
      </c>
      <c r="E203" t="s">
        <v>48</v>
      </c>
      <c r="F203" s="6">
        <v>4991</v>
      </c>
      <c r="G203" s="7">
        <v>9</v>
      </c>
    </row>
    <row r="204" spans="3:7" x14ac:dyDescent="0.3">
      <c r="C204" t="s">
        <v>12</v>
      </c>
      <c r="D204" t="s">
        <v>13</v>
      </c>
      <c r="E204" t="s">
        <v>35</v>
      </c>
      <c r="F204" s="6">
        <v>5012</v>
      </c>
      <c r="G204" s="7">
        <v>210</v>
      </c>
    </row>
    <row r="205" spans="3:7" x14ac:dyDescent="0.3">
      <c r="C205" t="s">
        <v>7</v>
      </c>
      <c r="D205" t="s">
        <v>47</v>
      </c>
      <c r="E205" t="s">
        <v>31</v>
      </c>
      <c r="F205" s="6">
        <v>5019</v>
      </c>
      <c r="G205" s="7">
        <v>156</v>
      </c>
    </row>
    <row r="206" spans="3:7" x14ac:dyDescent="0.3">
      <c r="C206" t="s">
        <v>12</v>
      </c>
      <c r="D206" t="s">
        <v>21</v>
      </c>
      <c r="E206" t="s">
        <v>45</v>
      </c>
      <c r="F206" s="6">
        <v>5019</v>
      </c>
      <c r="G206" s="7">
        <v>150</v>
      </c>
    </row>
    <row r="207" spans="3:7" x14ac:dyDescent="0.3">
      <c r="C207" t="s">
        <v>40</v>
      </c>
      <c r="D207" t="s">
        <v>32</v>
      </c>
      <c r="E207" t="s">
        <v>14</v>
      </c>
      <c r="F207" s="6">
        <v>5075</v>
      </c>
      <c r="G207" s="7">
        <v>21</v>
      </c>
    </row>
    <row r="208" spans="3:7" x14ac:dyDescent="0.3">
      <c r="C208" t="s">
        <v>37</v>
      </c>
      <c r="D208" t="s">
        <v>13</v>
      </c>
      <c r="E208" t="s">
        <v>51</v>
      </c>
      <c r="F208" s="6">
        <v>5194</v>
      </c>
      <c r="G208" s="7">
        <v>288</v>
      </c>
    </row>
    <row r="209" spans="3:7" x14ac:dyDescent="0.3">
      <c r="C209" t="s">
        <v>40</v>
      </c>
      <c r="D209" t="s">
        <v>26</v>
      </c>
      <c r="E209" t="s">
        <v>48</v>
      </c>
      <c r="F209" s="6">
        <v>5236</v>
      </c>
      <c r="G209" s="7">
        <v>51</v>
      </c>
    </row>
    <row r="210" spans="3:7" x14ac:dyDescent="0.3">
      <c r="C210" t="s">
        <v>37</v>
      </c>
      <c r="D210" t="s">
        <v>8</v>
      </c>
      <c r="E210" t="s">
        <v>48</v>
      </c>
      <c r="F210" s="6">
        <v>5306</v>
      </c>
      <c r="G210" s="7">
        <v>0</v>
      </c>
    </row>
    <row r="211" spans="3:7" x14ac:dyDescent="0.3">
      <c r="C211" t="s">
        <v>52</v>
      </c>
      <c r="D211" t="s">
        <v>47</v>
      </c>
      <c r="E211" t="s">
        <v>36</v>
      </c>
      <c r="F211" s="6">
        <v>5355</v>
      </c>
      <c r="G211" s="7">
        <v>204</v>
      </c>
    </row>
    <row r="212" spans="3:7" x14ac:dyDescent="0.3">
      <c r="C212" t="s">
        <v>7</v>
      </c>
      <c r="D212" t="s">
        <v>21</v>
      </c>
      <c r="E212" t="s">
        <v>27</v>
      </c>
      <c r="F212" s="6">
        <v>5439</v>
      </c>
      <c r="G212" s="7">
        <v>30</v>
      </c>
    </row>
    <row r="213" spans="3:7" x14ac:dyDescent="0.3">
      <c r="C213" t="s">
        <v>40</v>
      </c>
      <c r="D213" t="s">
        <v>32</v>
      </c>
      <c r="E213" t="s">
        <v>36</v>
      </c>
      <c r="F213" s="6">
        <v>5474</v>
      </c>
      <c r="G213" s="7">
        <v>168</v>
      </c>
    </row>
    <row r="214" spans="3:7" x14ac:dyDescent="0.3">
      <c r="C214" t="s">
        <v>37</v>
      </c>
      <c r="D214" t="s">
        <v>21</v>
      </c>
      <c r="E214" t="s">
        <v>49</v>
      </c>
      <c r="F214" s="6">
        <v>5551</v>
      </c>
      <c r="G214" s="7">
        <v>252</v>
      </c>
    </row>
    <row r="215" spans="3:7" x14ac:dyDescent="0.3">
      <c r="C215" t="s">
        <v>52</v>
      </c>
      <c r="D215" t="s">
        <v>32</v>
      </c>
      <c r="E215" t="s">
        <v>16</v>
      </c>
      <c r="F215" s="6">
        <v>5586</v>
      </c>
      <c r="G215" s="7">
        <v>525</v>
      </c>
    </row>
    <row r="216" spans="3:7" x14ac:dyDescent="0.3">
      <c r="C216" t="s">
        <v>7</v>
      </c>
      <c r="D216" t="s">
        <v>32</v>
      </c>
      <c r="E216" t="s">
        <v>11</v>
      </c>
      <c r="F216" s="6">
        <v>5670</v>
      </c>
      <c r="G216" s="7">
        <v>297</v>
      </c>
    </row>
    <row r="217" spans="3:7" x14ac:dyDescent="0.3">
      <c r="C217" t="s">
        <v>37</v>
      </c>
      <c r="D217" t="s">
        <v>32</v>
      </c>
      <c r="E217" t="s">
        <v>51</v>
      </c>
      <c r="F217" s="6">
        <v>5677</v>
      </c>
      <c r="G217" s="7">
        <v>258</v>
      </c>
    </row>
    <row r="218" spans="3:7" x14ac:dyDescent="0.3">
      <c r="C218" t="s">
        <v>7</v>
      </c>
      <c r="D218" t="s">
        <v>26</v>
      </c>
      <c r="E218" t="s">
        <v>24</v>
      </c>
      <c r="F218" s="6">
        <v>5775</v>
      </c>
      <c r="G218" s="7">
        <v>42</v>
      </c>
    </row>
    <row r="219" spans="3:7" x14ac:dyDescent="0.3">
      <c r="C219" t="s">
        <v>7</v>
      </c>
      <c r="D219" t="s">
        <v>26</v>
      </c>
      <c r="E219" t="s">
        <v>35</v>
      </c>
      <c r="F219" s="6">
        <v>5817</v>
      </c>
      <c r="G219" s="7">
        <v>12</v>
      </c>
    </row>
    <row r="220" spans="3:7" x14ac:dyDescent="0.3">
      <c r="C220" t="s">
        <v>20</v>
      </c>
      <c r="D220" t="s">
        <v>32</v>
      </c>
      <c r="E220" t="s">
        <v>35</v>
      </c>
      <c r="F220" s="6">
        <v>5915</v>
      </c>
      <c r="G220" s="7">
        <v>3</v>
      </c>
    </row>
    <row r="221" spans="3:7" x14ac:dyDescent="0.3">
      <c r="C221" t="s">
        <v>43</v>
      </c>
      <c r="D221" t="s">
        <v>26</v>
      </c>
      <c r="E221" t="s">
        <v>51</v>
      </c>
      <c r="F221" s="6">
        <v>6027</v>
      </c>
      <c r="G221" s="7">
        <v>144</v>
      </c>
    </row>
    <row r="222" spans="3:7" x14ac:dyDescent="0.3">
      <c r="C222" t="s">
        <v>25</v>
      </c>
      <c r="D222" t="s">
        <v>26</v>
      </c>
      <c r="E222" t="s">
        <v>31</v>
      </c>
      <c r="F222" s="6">
        <v>6048</v>
      </c>
      <c r="G222" s="7">
        <v>27</v>
      </c>
    </row>
    <row r="223" spans="3:7" x14ac:dyDescent="0.3">
      <c r="C223" t="s">
        <v>40</v>
      </c>
      <c r="D223" t="s">
        <v>21</v>
      </c>
      <c r="E223" t="s">
        <v>22</v>
      </c>
      <c r="F223" s="6">
        <v>6111</v>
      </c>
      <c r="G223" s="7">
        <v>3</v>
      </c>
    </row>
    <row r="224" spans="3:7" x14ac:dyDescent="0.3">
      <c r="C224" t="s">
        <v>25</v>
      </c>
      <c r="D224" t="s">
        <v>21</v>
      </c>
      <c r="E224" t="s">
        <v>14</v>
      </c>
      <c r="F224" s="6">
        <v>6118</v>
      </c>
      <c r="G224" s="7">
        <v>9</v>
      </c>
    </row>
    <row r="225" spans="3:7" x14ac:dyDescent="0.3">
      <c r="C225" t="s">
        <v>20</v>
      </c>
      <c r="D225" t="s">
        <v>21</v>
      </c>
      <c r="E225" t="s">
        <v>9</v>
      </c>
      <c r="F225" s="6">
        <v>6118</v>
      </c>
      <c r="G225" s="7">
        <v>174</v>
      </c>
    </row>
    <row r="226" spans="3:7" x14ac:dyDescent="0.3">
      <c r="C226" t="s">
        <v>7</v>
      </c>
      <c r="D226" t="s">
        <v>32</v>
      </c>
      <c r="E226" t="s">
        <v>18</v>
      </c>
      <c r="F226" s="6">
        <v>6125</v>
      </c>
      <c r="G226" s="7">
        <v>102</v>
      </c>
    </row>
    <row r="227" spans="3:7" x14ac:dyDescent="0.3">
      <c r="C227" t="s">
        <v>7</v>
      </c>
      <c r="D227" t="s">
        <v>8</v>
      </c>
      <c r="E227" t="s">
        <v>50</v>
      </c>
      <c r="F227" s="6">
        <v>6132</v>
      </c>
      <c r="G227" s="7">
        <v>93</v>
      </c>
    </row>
    <row r="228" spans="3:7" x14ac:dyDescent="0.3">
      <c r="C228" t="s">
        <v>40</v>
      </c>
      <c r="D228" t="s">
        <v>21</v>
      </c>
      <c r="E228" t="s">
        <v>11</v>
      </c>
      <c r="F228" s="6">
        <v>6146</v>
      </c>
      <c r="G228" s="7">
        <v>63</v>
      </c>
    </row>
    <row r="229" spans="3:7" x14ac:dyDescent="0.3">
      <c r="C229" t="s">
        <v>12</v>
      </c>
      <c r="D229" t="s">
        <v>8</v>
      </c>
      <c r="E229" t="s">
        <v>48</v>
      </c>
      <c r="F229" s="6">
        <v>6279</v>
      </c>
      <c r="G229" s="7">
        <v>45</v>
      </c>
    </row>
    <row r="230" spans="3:7" x14ac:dyDescent="0.3">
      <c r="C230" t="s">
        <v>40</v>
      </c>
      <c r="D230" t="s">
        <v>47</v>
      </c>
      <c r="E230" t="s">
        <v>35</v>
      </c>
      <c r="F230" s="6">
        <v>6279</v>
      </c>
      <c r="G230" s="7">
        <v>237</v>
      </c>
    </row>
    <row r="231" spans="3:7" x14ac:dyDescent="0.3">
      <c r="C231" t="s">
        <v>44</v>
      </c>
      <c r="D231" t="s">
        <v>47</v>
      </c>
      <c r="E231" t="s">
        <v>27</v>
      </c>
      <c r="F231" s="6">
        <v>6300</v>
      </c>
      <c r="G231" s="7">
        <v>42</v>
      </c>
    </row>
    <row r="232" spans="3:7" x14ac:dyDescent="0.3">
      <c r="C232" t="s">
        <v>40</v>
      </c>
      <c r="D232" t="s">
        <v>21</v>
      </c>
      <c r="E232" t="s">
        <v>45</v>
      </c>
      <c r="F232" s="6">
        <v>6314</v>
      </c>
      <c r="G232" s="7">
        <v>15</v>
      </c>
    </row>
    <row r="233" spans="3:7" x14ac:dyDescent="0.3">
      <c r="C233" t="s">
        <v>7</v>
      </c>
      <c r="D233" t="s">
        <v>26</v>
      </c>
      <c r="E233" t="s">
        <v>50</v>
      </c>
      <c r="F233" s="6">
        <v>6370</v>
      </c>
      <c r="G233" s="7">
        <v>30</v>
      </c>
    </row>
    <row r="234" spans="3:7" x14ac:dyDescent="0.3">
      <c r="C234" t="s">
        <v>37</v>
      </c>
      <c r="D234" t="s">
        <v>8</v>
      </c>
      <c r="E234" t="s">
        <v>30</v>
      </c>
      <c r="F234" s="6">
        <v>6391</v>
      </c>
      <c r="G234" s="7">
        <v>48</v>
      </c>
    </row>
    <row r="235" spans="3:7" x14ac:dyDescent="0.3">
      <c r="C235" t="s">
        <v>20</v>
      </c>
      <c r="D235" t="s">
        <v>8</v>
      </c>
      <c r="E235" t="s">
        <v>46</v>
      </c>
      <c r="F235" s="6">
        <v>6398</v>
      </c>
      <c r="G235" s="7">
        <v>102</v>
      </c>
    </row>
    <row r="236" spans="3:7" x14ac:dyDescent="0.3">
      <c r="C236" t="s">
        <v>12</v>
      </c>
      <c r="D236" t="s">
        <v>32</v>
      </c>
      <c r="E236" t="s">
        <v>42</v>
      </c>
      <c r="F236" s="6">
        <v>6433</v>
      </c>
      <c r="G236" s="7">
        <v>78</v>
      </c>
    </row>
    <row r="237" spans="3:7" x14ac:dyDescent="0.3">
      <c r="C237" t="s">
        <v>37</v>
      </c>
      <c r="D237" t="s">
        <v>8</v>
      </c>
      <c r="E237" t="s">
        <v>9</v>
      </c>
      <c r="F237" s="6">
        <v>6454</v>
      </c>
      <c r="G237" s="7">
        <v>54</v>
      </c>
    </row>
    <row r="238" spans="3:7" x14ac:dyDescent="0.3">
      <c r="C238" t="s">
        <v>43</v>
      </c>
      <c r="D238" t="s">
        <v>32</v>
      </c>
      <c r="E238" t="s">
        <v>51</v>
      </c>
      <c r="F238" s="6">
        <v>6580</v>
      </c>
      <c r="G238" s="7">
        <v>183</v>
      </c>
    </row>
    <row r="239" spans="3:7" x14ac:dyDescent="0.3">
      <c r="C239" t="s">
        <v>37</v>
      </c>
      <c r="D239" t="s">
        <v>8</v>
      </c>
      <c r="E239" t="s">
        <v>16</v>
      </c>
      <c r="F239" s="6">
        <v>6608</v>
      </c>
      <c r="G239" s="7">
        <v>225</v>
      </c>
    </row>
    <row r="240" spans="3:7" x14ac:dyDescent="0.3">
      <c r="C240" t="s">
        <v>52</v>
      </c>
      <c r="D240" t="s">
        <v>21</v>
      </c>
      <c r="E240" t="s">
        <v>14</v>
      </c>
      <c r="F240" s="6">
        <v>6657</v>
      </c>
      <c r="G240" s="7">
        <v>303</v>
      </c>
    </row>
    <row r="241" spans="3:7" x14ac:dyDescent="0.3">
      <c r="C241" t="s">
        <v>44</v>
      </c>
      <c r="D241" t="s">
        <v>13</v>
      </c>
      <c r="E241" t="s">
        <v>24</v>
      </c>
      <c r="F241" s="6">
        <v>6657</v>
      </c>
      <c r="G241" s="7">
        <v>276</v>
      </c>
    </row>
    <row r="242" spans="3:7" x14ac:dyDescent="0.3">
      <c r="C242" t="s">
        <v>12</v>
      </c>
      <c r="D242" t="s">
        <v>13</v>
      </c>
      <c r="E242" t="s">
        <v>14</v>
      </c>
      <c r="F242" s="6">
        <v>6706</v>
      </c>
      <c r="G242" s="7">
        <v>459</v>
      </c>
    </row>
    <row r="243" spans="3:7" x14ac:dyDescent="0.3">
      <c r="C243" t="s">
        <v>25</v>
      </c>
      <c r="D243" t="s">
        <v>47</v>
      </c>
      <c r="E243" t="s">
        <v>14</v>
      </c>
      <c r="F243" s="6">
        <v>6734</v>
      </c>
      <c r="G243" s="7">
        <v>123</v>
      </c>
    </row>
    <row r="244" spans="3:7" x14ac:dyDescent="0.3">
      <c r="C244" t="s">
        <v>7</v>
      </c>
      <c r="D244" t="s">
        <v>47</v>
      </c>
      <c r="E244" t="s">
        <v>48</v>
      </c>
      <c r="F244" s="6">
        <v>6748</v>
      </c>
      <c r="G244" s="7">
        <v>48</v>
      </c>
    </row>
    <row r="245" spans="3:7" x14ac:dyDescent="0.3">
      <c r="C245" t="s">
        <v>37</v>
      </c>
      <c r="D245" t="s">
        <v>13</v>
      </c>
      <c r="E245" t="s">
        <v>9</v>
      </c>
      <c r="F245" s="6">
        <v>6755</v>
      </c>
      <c r="G245" s="7">
        <v>252</v>
      </c>
    </row>
    <row r="246" spans="3:7" x14ac:dyDescent="0.3">
      <c r="C246" t="s">
        <v>25</v>
      </c>
      <c r="D246" t="s">
        <v>8</v>
      </c>
      <c r="E246" t="s">
        <v>48</v>
      </c>
      <c r="F246" s="6">
        <v>6818</v>
      </c>
      <c r="G246" s="7">
        <v>6</v>
      </c>
    </row>
    <row r="247" spans="3:7" x14ac:dyDescent="0.3">
      <c r="C247" t="s">
        <v>17</v>
      </c>
      <c r="D247" t="s">
        <v>47</v>
      </c>
      <c r="E247" t="s">
        <v>42</v>
      </c>
      <c r="F247" s="6">
        <v>6832</v>
      </c>
      <c r="G247" s="7">
        <v>27</v>
      </c>
    </row>
    <row r="248" spans="3:7" x14ac:dyDescent="0.3">
      <c r="C248" t="s">
        <v>7</v>
      </c>
      <c r="D248" t="s">
        <v>13</v>
      </c>
      <c r="E248" t="s">
        <v>35</v>
      </c>
      <c r="F248" s="6">
        <v>6853</v>
      </c>
      <c r="G248" s="7">
        <v>372</v>
      </c>
    </row>
    <row r="249" spans="3:7" x14ac:dyDescent="0.3">
      <c r="C249" t="s">
        <v>52</v>
      </c>
      <c r="D249" t="s">
        <v>32</v>
      </c>
      <c r="E249" t="s">
        <v>18</v>
      </c>
      <c r="F249" s="6">
        <v>6860</v>
      </c>
      <c r="G249" s="7">
        <v>126</v>
      </c>
    </row>
    <row r="250" spans="3:7" x14ac:dyDescent="0.3">
      <c r="C250" t="s">
        <v>40</v>
      </c>
      <c r="D250" t="s">
        <v>26</v>
      </c>
      <c r="E250" t="s">
        <v>35</v>
      </c>
      <c r="F250" s="6">
        <v>6909</v>
      </c>
      <c r="G250" s="7">
        <v>81</v>
      </c>
    </row>
    <row r="251" spans="3:7" x14ac:dyDescent="0.3">
      <c r="C251" t="s">
        <v>40</v>
      </c>
      <c r="D251" t="s">
        <v>47</v>
      </c>
      <c r="E251" t="s">
        <v>50</v>
      </c>
      <c r="F251" s="6">
        <v>6986</v>
      </c>
      <c r="G251" s="7">
        <v>21</v>
      </c>
    </row>
    <row r="252" spans="3:7" x14ac:dyDescent="0.3">
      <c r="C252" t="s">
        <v>12</v>
      </c>
      <c r="D252" t="s">
        <v>26</v>
      </c>
      <c r="E252" t="s">
        <v>9</v>
      </c>
      <c r="F252" s="6">
        <v>7021</v>
      </c>
      <c r="G252" s="7">
        <v>183</v>
      </c>
    </row>
    <row r="253" spans="3:7" x14ac:dyDescent="0.3">
      <c r="C253" t="s">
        <v>40</v>
      </c>
      <c r="D253" t="s">
        <v>32</v>
      </c>
      <c r="E253" t="s">
        <v>11</v>
      </c>
      <c r="F253" s="6">
        <v>7189</v>
      </c>
      <c r="G253" s="7">
        <v>54</v>
      </c>
    </row>
    <row r="254" spans="3:7" x14ac:dyDescent="0.3">
      <c r="C254" t="s">
        <v>44</v>
      </c>
      <c r="D254" t="s">
        <v>47</v>
      </c>
      <c r="E254" t="s">
        <v>16</v>
      </c>
      <c r="F254" s="6">
        <v>7259</v>
      </c>
      <c r="G254" s="7">
        <v>276</v>
      </c>
    </row>
    <row r="255" spans="3:7" x14ac:dyDescent="0.3">
      <c r="C255" t="s">
        <v>17</v>
      </c>
      <c r="D255" t="s">
        <v>8</v>
      </c>
      <c r="E255" t="s">
        <v>39</v>
      </c>
      <c r="F255" s="6">
        <v>7273</v>
      </c>
      <c r="G255" s="7">
        <v>96</v>
      </c>
    </row>
    <row r="256" spans="3:7" x14ac:dyDescent="0.3">
      <c r="C256" t="s">
        <v>40</v>
      </c>
      <c r="D256" t="s">
        <v>47</v>
      </c>
      <c r="E256" t="s">
        <v>24</v>
      </c>
      <c r="F256" s="6">
        <v>7280</v>
      </c>
      <c r="G256" s="7">
        <v>201</v>
      </c>
    </row>
    <row r="257" spans="3:7" x14ac:dyDescent="0.3">
      <c r="C257" t="s">
        <v>44</v>
      </c>
      <c r="D257" t="s">
        <v>8</v>
      </c>
      <c r="E257" t="s">
        <v>51</v>
      </c>
      <c r="F257" s="6">
        <v>7308</v>
      </c>
      <c r="G257" s="7">
        <v>327</v>
      </c>
    </row>
    <row r="258" spans="3:7" x14ac:dyDescent="0.3">
      <c r="C258" t="s">
        <v>25</v>
      </c>
      <c r="D258" t="s">
        <v>32</v>
      </c>
      <c r="E258" t="s">
        <v>42</v>
      </c>
      <c r="F258" s="6">
        <v>7322</v>
      </c>
      <c r="G258" s="7">
        <v>36</v>
      </c>
    </row>
    <row r="259" spans="3:7" x14ac:dyDescent="0.3">
      <c r="C259" t="s">
        <v>20</v>
      </c>
      <c r="D259" t="s">
        <v>13</v>
      </c>
      <c r="E259" t="s">
        <v>51</v>
      </c>
      <c r="F259" s="6">
        <v>7455</v>
      </c>
      <c r="G259" s="7">
        <v>216</v>
      </c>
    </row>
    <row r="260" spans="3:7" x14ac:dyDescent="0.3">
      <c r="C260" t="s">
        <v>40</v>
      </c>
      <c r="D260" t="s">
        <v>32</v>
      </c>
      <c r="E260" t="s">
        <v>27</v>
      </c>
      <c r="F260" s="6">
        <v>7483</v>
      </c>
      <c r="G260" s="7">
        <v>45</v>
      </c>
    </row>
    <row r="261" spans="3:7" x14ac:dyDescent="0.3">
      <c r="C261" t="s">
        <v>43</v>
      </c>
      <c r="D261" t="s">
        <v>47</v>
      </c>
      <c r="E261" t="s">
        <v>36</v>
      </c>
      <c r="F261" s="6">
        <v>7511</v>
      </c>
      <c r="G261" s="7">
        <v>120</v>
      </c>
    </row>
    <row r="262" spans="3:7" x14ac:dyDescent="0.3">
      <c r="C262" t="s">
        <v>43</v>
      </c>
      <c r="D262" t="s">
        <v>26</v>
      </c>
      <c r="E262" t="s">
        <v>42</v>
      </c>
      <c r="F262" s="6">
        <v>7651</v>
      </c>
      <c r="G262" s="7">
        <v>213</v>
      </c>
    </row>
    <row r="263" spans="3:7" x14ac:dyDescent="0.3">
      <c r="C263" t="s">
        <v>25</v>
      </c>
      <c r="D263" t="s">
        <v>8</v>
      </c>
      <c r="E263" t="s">
        <v>33</v>
      </c>
      <c r="F263" s="6">
        <v>7693</v>
      </c>
      <c r="G263" s="7">
        <v>87</v>
      </c>
    </row>
    <row r="264" spans="3:7" x14ac:dyDescent="0.3">
      <c r="C264" t="s">
        <v>7</v>
      </c>
      <c r="D264" t="s">
        <v>8</v>
      </c>
      <c r="E264" t="s">
        <v>36</v>
      </c>
      <c r="F264" s="6">
        <v>7693</v>
      </c>
      <c r="G264" s="7">
        <v>21</v>
      </c>
    </row>
    <row r="265" spans="3:7" x14ac:dyDescent="0.3">
      <c r="C265" t="s">
        <v>44</v>
      </c>
      <c r="D265" t="s">
        <v>47</v>
      </c>
      <c r="E265" t="s">
        <v>14</v>
      </c>
      <c r="F265" s="6">
        <v>7777</v>
      </c>
      <c r="G265" s="7">
        <v>504</v>
      </c>
    </row>
    <row r="266" spans="3:7" x14ac:dyDescent="0.3">
      <c r="C266" t="s">
        <v>37</v>
      </c>
      <c r="D266" t="s">
        <v>47</v>
      </c>
      <c r="E266" t="s">
        <v>31</v>
      </c>
      <c r="F266" s="6">
        <v>7777</v>
      </c>
      <c r="G266" s="7">
        <v>39</v>
      </c>
    </row>
    <row r="267" spans="3:7" x14ac:dyDescent="0.3">
      <c r="C267" t="s">
        <v>43</v>
      </c>
      <c r="D267" t="s">
        <v>26</v>
      </c>
      <c r="E267" t="s">
        <v>50</v>
      </c>
      <c r="F267" s="6">
        <v>7812</v>
      </c>
      <c r="G267" s="7">
        <v>81</v>
      </c>
    </row>
    <row r="268" spans="3:7" x14ac:dyDescent="0.3">
      <c r="C268" t="s">
        <v>17</v>
      </c>
      <c r="D268" t="s">
        <v>13</v>
      </c>
      <c r="E268" t="s">
        <v>24</v>
      </c>
      <c r="F268" s="6">
        <v>7833</v>
      </c>
      <c r="G268" s="7">
        <v>243</v>
      </c>
    </row>
    <row r="269" spans="3:7" x14ac:dyDescent="0.3">
      <c r="C269" t="s">
        <v>20</v>
      </c>
      <c r="D269" t="s">
        <v>47</v>
      </c>
      <c r="E269" t="s">
        <v>30</v>
      </c>
      <c r="F269" s="6">
        <v>7847</v>
      </c>
      <c r="G269" s="7">
        <v>174</v>
      </c>
    </row>
    <row r="270" spans="3:7" x14ac:dyDescent="0.3">
      <c r="C270" t="s">
        <v>25</v>
      </c>
      <c r="D270" t="s">
        <v>47</v>
      </c>
      <c r="E270" t="s">
        <v>48</v>
      </c>
      <c r="F270" s="6">
        <v>8008</v>
      </c>
      <c r="G270" s="7">
        <v>456</v>
      </c>
    </row>
    <row r="271" spans="3:7" x14ac:dyDescent="0.3">
      <c r="C271" t="s">
        <v>17</v>
      </c>
      <c r="D271" t="s">
        <v>47</v>
      </c>
      <c r="E271" t="s">
        <v>45</v>
      </c>
      <c r="F271" s="6">
        <v>8155</v>
      </c>
      <c r="G271" s="7">
        <v>90</v>
      </c>
    </row>
    <row r="272" spans="3:7" x14ac:dyDescent="0.3">
      <c r="C272" t="s">
        <v>43</v>
      </c>
      <c r="D272" t="s">
        <v>21</v>
      </c>
      <c r="E272" t="s">
        <v>49</v>
      </c>
      <c r="F272" s="6">
        <v>8211</v>
      </c>
      <c r="G272" s="7">
        <v>75</v>
      </c>
    </row>
    <row r="273" spans="3:7" x14ac:dyDescent="0.3">
      <c r="C273" t="s">
        <v>37</v>
      </c>
      <c r="D273" t="s">
        <v>21</v>
      </c>
      <c r="E273" t="s">
        <v>35</v>
      </c>
      <c r="F273" s="6">
        <v>8435</v>
      </c>
      <c r="G273" s="7">
        <v>42</v>
      </c>
    </row>
    <row r="274" spans="3:7" x14ac:dyDescent="0.3">
      <c r="C274" t="s">
        <v>17</v>
      </c>
      <c r="D274" t="s">
        <v>47</v>
      </c>
      <c r="E274" t="s">
        <v>39</v>
      </c>
      <c r="F274" s="6">
        <v>8463</v>
      </c>
      <c r="G274" s="7">
        <v>492</v>
      </c>
    </row>
    <row r="275" spans="3:7" x14ac:dyDescent="0.3">
      <c r="C275" t="s">
        <v>40</v>
      </c>
      <c r="D275" t="s">
        <v>8</v>
      </c>
      <c r="E275" t="s">
        <v>27</v>
      </c>
      <c r="F275" s="6">
        <v>8813</v>
      </c>
      <c r="G275" s="7">
        <v>21</v>
      </c>
    </row>
    <row r="276" spans="3:7" x14ac:dyDescent="0.3">
      <c r="C276" t="s">
        <v>44</v>
      </c>
      <c r="D276" t="s">
        <v>32</v>
      </c>
      <c r="E276" t="s">
        <v>48</v>
      </c>
      <c r="F276" s="6">
        <v>8841</v>
      </c>
      <c r="G276" s="7">
        <v>303</v>
      </c>
    </row>
    <row r="277" spans="3:7" x14ac:dyDescent="0.3">
      <c r="C277" t="s">
        <v>37</v>
      </c>
      <c r="D277" t="s">
        <v>47</v>
      </c>
      <c r="E277" t="s">
        <v>46</v>
      </c>
      <c r="F277" s="6">
        <v>8862</v>
      </c>
      <c r="G277" s="7">
        <v>189</v>
      </c>
    </row>
    <row r="278" spans="3:7" x14ac:dyDescent="0.3">
      <c r="C278" t="s">
        <v>7</v>
      </c>
      <c r="D278" t="s">
        <v>13</v>
      </c>
      <c r="E278" t="s">
        <v>30</v>
      </c>
      <c r="F278" s="6">
        <v>8869</v>
      </c>
      <c r="G278" s="7">
        <v>432</v>
      </c>
    </row>
    <row r="279" spans="3:7" x14ac:dyDescent="0.3">
      <c r="C279" t="s">
        <v>12</v>
      </c>
      <c r="D279" t="s">
        <v>26</v>
      </c>
      <c r="E279" t="s">
        <v>33</v>
      </c>
      <c r="F279" s="6">
        <v>8890</v>
      </c>
      <c r="G279" s="7">
        <v>210</v>
      </c>
    </row>
    <row r="280" spans="3:7" x14ac:dyDescent="0.3">
      <c r="C280" t="s">
        <v>7</v>
      </c>
      <c r="D280" t="s">
        <v>8</v>
      </c>
      <c r="E280" t="s">
        <v>49</v>
      </c>
      <c r="F280" s="6">
        <v>9002</v>
      </c>
      <c r="G280" s="7">
        <v>72</v>
      </c>
    </row>
    <row r="281" spans="3:7" x14ac:dyDescent="0.3">
      <c r="C281" t="s">
        <v>17</v>
      </c>
      <c r="D281" t="s">
        <v>21</v>
      </c>
      <c r="E281" t="s">
        <v>9</v>
      </c>
      <c r="F281" s="6">
        <v>9051</v>
      </c>
      <c r="G281" s="7">
        <v>57</v>
      </c>
    </row>
    <row r="282" spans="3:7" x14ac:dyDescent="0.3">
      <c r="C282" t="s">
        <v>44</v>
      </c>
      <c r="D282" t="s">
        <v>21</v>
      </c>
      <c r="E282" t="s">
        <v>29</v>
      </c>
      <c r="F282" s="6">
        <v>9198</v>
      </c>
      <c r="G282" s="7">
        <v>36</v>
      </c>
    </row>
    <row r="283" spans="3:7" x14ac:dyDescent="0.3">
      <c r="C283" t="s">
        <v>43</v>
      </c>
      <c r="D283" t="s">
        <v>26</v>
      </c>
      <c r="E283" t="s">
        <v>39</v>
      </c>
      <c r="F283" s="6">
        <v>9443</v>
      </c>
      <c r="G283" s="7">
        <v>162</v>
      </c>
    </row>
    <row r="284" spans="3:7" x14ac:dyDescent="0.3">
      <c r="C284" t="s">
        <v>17</v>
      </c>
      <c r="D284" t="s">
        <v>32</v>
      </c>
      <c r="E284" t="s">
        <v>30</v>
      </c>
      <c r="F284" s="6">
        <v>9506</v>
      </c>
      <c r="G284" s="7">
        <v>87</v>
      </c>
    </row>
    <row r="285" spans="3:7" x14ac:dyDescent="0.3">
      <c r="C285" t="s">
        <v>20</v>
      </c>
      <c r="D285" t="s">
        <v>21</v>
      </c>
      <c r="E285" t="s">
        <v>22</v>
      </c>
      <c r="F285" s="6">
        <v>9632</v>
      </c>
      <c r="G285" s="7">
        <v>288</v>
      </c>
    </row>
    <row r="286" spans="3:7" x14ac:dyDescent="0.3">
      <c r="C286" t="s">
        <v>12</v>
      </c>
      <c r="D286" t="s">
        <v>26</v>
      </c>
      <c r="E286" t="s">
        <v>22</v>
      </c>
      <c r="F286" s="6">
        <v>9660</v>
      </c>
      <c r="G286" s="7">
        <v>27</v>
      </c>
    </row>
    <row r="287" spans="3:7" x14ac:dyDescent="0.3">
      <c r="C287" t="s">
        <v>12</v>
      </c>
      <c r="D287" t="s">
        <v>8</v>
      </c>
      <c r="E287" t="s">
        <v>24</v>
      </c>
      <c r="F287" s="6">
        <v>9709</v>
      </c>
      <c r="G287" s="7">
        <v>30</v>
      </c>
    </row>
    <row r="288" spans="3:7" x14ac:dyDescent="0.3">
      <c r="C288" t="s">
        <v>7</v>
      </c>
      <c r="D288" t="s">
        <v>21</v>
      </c>
      <c r="E288" t="s">
        <v>30</v>
      </c>
      <c r="F288" s="6">
        <v>9772</v>
      </c>
      <c r="G288" s="7">
        <v>90</v>
      </c>
    </row>
    <row r="289" spans="3:7" x14ac:dyDescent="0.3">
      <c r="C289" t="s">
        <v>37</v>
      </c>
      <c r="D289" t="s">
        <v>8</v>
      </c>
      <c r="E289" t="s">
        <v>35</v>
      </c>
      <c r="F289" s="6">
        <v>9835</v>
      </c>
      <c r="G289" s="7">
        <v>207</v>
      </c>
    </row>
    <row r="290" spans="3:7" x14ac:dyDescent="0.3">
      <c r="C290" t="s">
        <v>43</v>
      </c>
      <c r="D290" t="s">
        <v>8</v>
      </c>
      <c r="E290" t="s">
        <v>31</v>
      </c>
      <c r="F290" s="6">
        <v>9926</v>
      </c>
      <c r="G290" s="7">
        <v>201</v>
      </c>
    </row>
    <row r="291" spans="3:7" x14ac:dyDescent="0.3">
      <c r="C291" t="s">
        <v>25</v>
      </c>
      <c r="D291" t="s">
        <v>21</v>
      </c>
      <c r="E291" t="s">
        <v>18</v>
      </c>
      <c r="F291" s="6">
        <v>10073</v>
      </c>
      <c r="G291" s="7">
        <v>120</v>
      </c>
    </row>
    <row r="292" spans="3:7" x14ac:dyDescent="0.3">
      <c r="C292" t="s">
        <v>37</v>
      </c>
      <c r="D292" t="s">
        <v>32</v>
      </c>
      <c r="E292" t="s">
        <v>9</v>
      </c>
      <c r="F292" s="6">
        <v>10129</v>
      </c>
      <c r="G292" s="7">
        <v>312</v>
      </c>
    </row>
    <row r="293" spans="3:7" x14ac:dyDescent="0.3">
      <c r="C293" t="s">
        <v>20</v>
      </c>
      <c r="D293" t="s">
        <v>21</v>
      </c>
      <c r="E293" t="s">
        <v>14</v>
      </c>
      <c r="F293" s="6">
        <v>10304</v>
      </c>
      <c r="G293" s="7">
        <v>84</v>
      </c>
    </row>
    <row r="294" spans="3:7" x14ac:dyDescent="0.3">
      <c r="C294" t="s">
        <v>20</v>
      </c>
      <c r="D294" t="s">
        <v>21</v>
      </c>
      <c r="E294" t="s">
        <v>11</v>
      </c>
      <c r="F294" s="6">
        <v>10311</v>
      </c>
      <c r="G294" s="7">
        <v>231</v>
      </c>
    </row>
    <row r="295" spans="3:7" x14ac:dyDescent="0.3">
      <c r="C295" t="s">
        <v>43</v>
      </c>
      <c r="D295" t="s">
        <v>21</v>
      </c>
      <c r="E295" t="s">
        <v>29</v>
      </c>
      <c r="F295" s="6">
        <v>11417</v>
      </c>
      <c r="G295" s="7">
        <v>21</v>
      </c>
    </row>
    <row r="296" spans="3:7" x14ac:dyDescent="0.3">
      <c r="C296" t="s">
        <v>17</v>
      </c>
      <c r="D296" t="s">
        <v>21</v>
      </c>
      <c r="E296" t="s">
        <v>50</v>
      </c>
      <c r="F296" s="6">
        <v>11522</v>
      </c>
      <c r="G296" s="7">
        <v>204</v>
      </c>
    </row>
    <row r="297" spans="3:7" x14ac:dyDescent="0.3">
      <c r="C297" t="s">
        <v>43</v>
      </c>
      <c r="D297" t="s">
        <v>8</v>
      </c>
      <c r="E297" t="s">
        <v>22</v>
      </c>
      <c r="F297" s="6">
        <v>11571</v>
      </c>
      <c r="G297" s="7">
        <v>138</v>
      </c>
    </row>
    <row r="298" spans="3:7" x14ac:dyDescent="0.3">
      <c r="C298" t="s">
        <v>7</v>
      </c>
      <c r="D298" t="s">
        <v>13</v>
      </c>
      <c r="E298" t="s">
        <v>14</v>
      </c>
      <c r="F298" s="6">
        <v>12348</v>
      </c>
      <c r="G298" s="7">
        <v>234</v>
      </c>
    </row>
    <row r="299" spans="3:7" x14ac:dyDescent="0.3">
      <c r="C299" t="s">
        <v>52</v>
      </c>
      <c r="D299" t="s">
        <v>26</v>
      </c>
      <c r="E299" t="s">
        <v>30</v>
      </c>
      <c r="F299" s="6">
        <v>12950</v>
      </c>
      <c r="G299" s="7">
        <v>30</v>
      </c>
    </row>
    <row r="300" spans="3:7" x14ac:dyDescent="0.3">
      <c r="C300" t="s">
        <v>40</v>
      </c>
      <c r="D300" t="s">
        <v>13</v>
      </c>
      <c r="E300" t="s">
        <v>24</v>
      </c>
      <c r="F300" s="6">
        <v>13391</v>
      </c>
      <c r="G300" s="7">
        <v>201</v>
      </c>
    </row>
    <row r="301" spans="3:7" x14ac:dyDescent="0.3">
      <c r="C301" t="s">
        <v>17</v>
      </c>
      <c r="D301" t="s">
        <v>47</v>
      </c>
      <c r="E301" t="s">
        <v>51</v>
      </c>
      <c r="F301" s="6">
        <v>14329</v>
      </c>
      <c r="G301" s="7">
        <v>150</v>
      </c>
    </row>
    <row r="302" spans="3:7" x14ac:dyDescent="0.3">
      <c r="C302" t="s">
        <v>40</v>
      </c>
      <c r="D302" t="s">
        <v>47</v>
      </c>
      <c r="E302" t="s">
        <v>39</v>
      </c>
      <c r="F302" s="6">
        <v>15610</v>
      </c>
      <c r="G302" s="7">
        <v>339</v>
      </c>
    </row>
    <row r="303" spans="3:7" x14ac:dyDescent="0.3">
      <c r="C303" t="s">
        <v>40</v>
      </c>
      <c r="D303" t="s">
        <v>21</v>
      </c>
      <c r="E303" t="s">
        <v>29</v>
      </c>
      <c r="F303" s="6">
        <v>16184</v>
      </c>
      <c r="G303" s="7">
        <v>39</v>
      </c>
    </row>
    <row r="304" spans="3:7" x14ac:dyDescent="0.3">
      <c r="F304" s="6"/>
      <c r="G304" s="7"/>
    </row>
    <row r="305" spans="6:7" x14ac:dyDescent="0.3">
      <c r="F305" s="6"/>
      <c r="G305" s="7"/>
    </row>
    <row r="306" spans="6:7" x14ac:dyDescent="0.3">
      <c r="F306" s="6"/>
      <c r="G306" s="7"/>
    </row>
    <row r="307" spans="6:7" x14ac:dyDescent="0.3">
      <c r="F307" s="6"/>
      <c r="G307" s="7"/>
    </row>
    <row r="308" spans="6:7" x14ac:dyDescent="0.3">
      <c r="F308" s="6"/>
      <c r="G308" s="7"/>
    </row>
    <row r="309" spans="6:7" x14ac:dyDescent="0.3">
      <c r="F309" s="6"/>
      <c r="G309" s="7"/>
    </row>
    <row r="310" spans="6:7" x14ac:dyDescent="0.3">
      <c r="F310" s="6"/>
      <c r="G310" s="7"/>
    </row>
    <row r="311" spans="6:7" x14ac:dyDescent="0.3">
      <c r="F311" s="6"/>
      <c r="G311" s="7"/>
    </row>
    <row r="312" spans="6:7" x14ac:dyDescent="0.3">
      <c r="F312" s="6"/>
      <c r="G312" s="7"/>
    </row>
    <row r="313" spans="6:7" x14ac:dyDescent="0.3">
      <c r="F313" s="6"/>
      <c r="G313" s="7"/>
    </row>
    <row r="314" spans="6:7" x14ac:dyDescent="0.3">
      <c r="F314" s="6"/>
      <c r="G314" s="7"/>
    </row>
    <row r="315" spans="6:7" x14ac:dyDescent="0.3">
      <c r="F315" s="6"/>
      <c r="G315" s="7"/>
    </row>
    <row r="316" spans="6:7" x14ac:dyDescent="0.3">
      <c r="F316" s="6"/>
      <c r="G316" s="7"/>
    </row>
    <row r="317" spans="6:7" x14ac:dyDescent="0.3">
      <c r="F317" s="6"/>
      <c r="G317" s="7"/>
    </row>
    <row r="318" spans="6:7" x14ac:dyDescent="0.3">
      <c r="F318" s="6"/>
      <c r="G318" s="7"/>
    </row>
    <row r="319" spans="6:7" x14ac:dyDescent="0.3">
      <c r="F319" s="6"/>
      <c r="G319" s="7"/>
    </row>
    <row r="320" spans="6:7" x14ac:dyDescent="0.3">
      <c r="F320" s="6"/>
      <c r="G320" s="7"/>
    </row>
    <row r="321" spans="6:7" x14ac:dyDescent="0.3">
      <c r="F321" s="6"/>
      <c r="G321" s="7"/>
    </row>
    <row r="322" spans="6:7" x14ac:dyDescent="0.3">
      <c r="F322" s="6"/>
      <c r="G322" s="7"/>
    </row>
    <row r="323" spans="6:7" x14ac:dyDescent="0.3">
      <c r="F323" s="6"/>
      <c r="G323" s="7"/>
    </row>
    <row r="324" spans="6:7" x14ac:dyDescent="0.3">
      <c r="F324" s="6"/>
      <c r="G324" s="7"/>
    </row>
    <row r="325" spans="6:7" x14ac:dyDescent="0.3">
      <c r="F325" s="6"/>
      <c r="G325" s="7"/>
    </row>
    <row r="326" spans="6:7" x14ac:dyDescent="0.3">
      <c r="F326" s="6"/>
      <c r="G326" s="7"/>
    </row>
    <row r="327" spans="6:7" x14ac:dyDescent="0.3">
      <c r="F327" s="6"/>
      <c r="G327" s="7"/>
    </row>
    <row r="328" spans="6:7" x14ac:dyDescent="0.3">
      <c r="F328" s="6"/>
      <c r="G328" s="7"/>
    </row>
    <row r="329" spans="6:7" x14ac:dyDescent="0.3">
      <c r="F329" s="6"/>
      <c r="G329" s="7"/>
    </row>
    <row r="330" spans="6:7" x14ac:dyDescent="0.3">
      <c r="F330" s="6"/>
      <c r="G330" s="7"/>
    </row>
    <row r="331" spans="6:7" x14ac:dyDescent="0.3">
      <c r="F331" s="6"/>
      <c r="G331" s="7"/>
    </row>
    <row r="332" spans="6:7" x14ac:dyDescent="0.3">
      <c r="F332" s="6"/>
      <c r="G332" s="7"/>
    </row>
    <row r="333" spans="6:7" x14ac:dyDescent="0.3">
      <c r="F333" s="6"/>
      <c r="G333" s="7"/>
    </row>
    <row r="334" spans="6:7" x14ac:dyDescent="0.3">
      <c r="F334" s="6"/>
      <c r="G334" s="7"/>
    </row>
    <row r="335" spans="6:7" x14ac:dyDescent="0.3">
      <c r="F335" s="6"/>
      <c r="G335" s="7"/>
    </row>
    <row r="336" spans="6:7" x14ac:dyDescent="0.3">
      <c r="F336" s="6"/>
      <c r="G336" s="7"/>
    </row>
    <row r="337" spans="6:7" x14ac:dyDescent="0.3">
      <c r="F337" s="6"/>
      <c r="G337" s="7"/>
    </row>
    <row r="338" spans="6:7" x14ac:dyDescent="0.3">
      <c r="F338" s="6"/>
      <c r="G338" s="7"/>
    </row>
    <row r="339" spans="6:7" x14ac:dyDescent="0.3">
      <c r="F339" s="6"/>
      <c r="G339" s="7"/>
    </row>
    <row r="340" spans="6:7" x14ac:dyDescent="0.3">
      <c r="F340" s="6"/>
      <c r="G340" s="7"/>
    </row>
    <row r="341" spans="6:7" x14ac:dyDescent="0.3">
      <c r="F341" s="6"/>
      <c r="G341" s="7"/>
    </row>
    <row r="342" spans="6:7" x14ac:dyDescent="0.3">
      <c r="F342" s="6"/>
      <c r="G342" s="7"/>
    </row>
    <row r="343" spans="6:7" x14ac:dyDescent="0.3">
      <c r="F343" s="6"/>
      <c r="G343" s="7"/>
    </row>
    <row r="344" spans="6:7" x14ac:dyDescent="0.3">
      <c r="F344" s="6"/>
      <c r="G344" s="7"/>
    </row>
    <row r="345" spans="6:7" x14ac:dyDescent="0.3">
      <c r="F345" s="6"/>
      <c r="G345" s="7"/>
    </row>
    <row r="346" spans="6:7" x14ac:dyDescent="0.3">
      <c r="F346" s="6"/>
      <c r="G346" s="7"/>
    </row>
    <row r="347" spans="6:7" x14ac:dyDescent="0.3">
      <c r="F347" s="6"/>
      <c r="G347" s="7"/>
    </row>
    <row r="348" spans="6:7" x14ac:dyDescent="0.3">
      <c r="F348" s="6"/>
      <c r="G348" s="7"/>
    </row>
    <row r="349" spans="6:7" x14ac:dyDescent="0.3">
      <c r="F349" s="6"/>
      <c r="G349" s="7"/>
    </row>
    <row r="350" spans="6:7" x14ac:dyDescent="0.3">
      <c r="F350" s="6"/>
      <c r="G350" s="7"/>
    </row>
    <row r="351" spans="6:7" x14ac:dyDescent="0.3">
      <c r="F351" s="6"/>
      <c r="G351" s="7"/>
    </row>
    <row r="352" spans="6:7" x14ac:dyDescent="0.3">
      <c r="F352" s="6"/>
      <c r="G352" s="7"/>
    </row>
    <row r="353" spans="6:7" x14ac:dyDescent="0.3">
      <c r="F353" s="6"/>
      <c r="G353" s="7"/>
    </row>
    <row r="354" spans="6:7" x14ac:dyDescent="0.3">
      <c r="F354" s="6"/>
      <c r="G354" s="7"/>
    </row>
    <row r="355" spans="6:7" x14ac:dyDescent="0.3">
      <c r="F355" s="6"/>
      <c r="G355" s="7"/>
    </row>
    <row r="356" spans="6:7" x14ac:dyDescent="0.3">
      <c r="F356" s="6"/>
      <c r="G356" s="7"/>
    </row>
    <row r="357" spans="6:7" x14ac:dyDescent="0.3">
      <c r="F357" s="6"/>
      <c r="G357" s="7"/>
    </row>
    <row r="358" spans="6:7" x14ac:dyDescent="0.3">
      <c r="F358" s="6"/>
      <c r="G358" s="7"/>
    </row>
    <row r="359" spans="6:7" x14ac:dyDescent="0.3">
      <c r="F359" s="6"/>
      <c r="G359" s="7"/>
    </row>
    <row r="360" spans="6:7" x14ac:dyDescent="0.3">
      <c r="F360" s="6"/>
      <c r="G360" s="7"/>
    </row>
    <row r="361" spans="6:7" x14ac:dyDescent="0.3">
      <c r="F361" s="6"/>
      <c r="G361" s="7"/>
    </row>
    <row r="362" spans="6:7" x14ac:dyDescent="0.3">
      <c r="F362" s="6"/>
      <c r="G362" s="7"/>
    </row>
    <row r="363" spans="6:7" x14ac:dyDescent="0.3">
      <c r="F363" s="6"/>
      <c r="G363" s="7"/>
    </row>
    <row r="364" spans="6:7" x14ac:dyDescent="0.3">
      <c r="F364" s="6"/>
      <c r="G364" s="7"/>
    </row>
    <row r="365" spans="6:7" x14ac:dyDescent="0.3">
      <c r="F365" s="6"/>
      <c r="G365" s="7"/>
    </row>
    <row r="366" spans="6:7" x14ac:dyDescent="0.3">
      <c r="F366" s="6"/>
      <c r="G366" s="7"/>
    </row>
    <row r="367" spans="6:7" x14ac:dyDescent="0.3">
      <c r="F367" s="6"/>
      <c r="G367" s="7"/>
    </row>
    <row r="368" spans="6:7" x14ac:dyDescent="0.3">
      <c r="F368" s="6"/>
      <c r="G368" s="7"/>
    </row>
    <row r="369" spans="6:7" x14ac:dyDescent="0.3">
      <c r="F369" s="6"/>
      <c r="G369" s="7"/>
    </row>
    <row r="370" spans="6:7" x14ac:dyDescent="0.3">
      <c r="F370" s="6"/>
      <c r="G370" s="7"/>
    </row>
    <row r="371" spans="6:7" x14ac:dyDescent="0.3">
      <c r="F371" s="6"/>
      <c r="G371" s="7"/>
    </row>
    <row r="372" spans="6:7" x14ac:dyDescent="0.3">
      <c r="F372" s="6"/>
      <c r="G372" s="7"/>
    </row>
    <row r="373" spans="6:7" x14ac:dyDescent="0.3">
      <c r="F373" s="6"/>
      <c r="G373" s="7"/>
    </row>
    <row r="374" spans="6:7" x14ac:dyDescent="0.3">
      <c r="F374" s="6"/>
      <c r="G374" s="7"/>
    </row>
    <row r="375" spans="6:7" x14ac:dyDescent="0.3">
      <c r="F375" s="6"/>
      <c r="G375" s="7"/>
    </row>
    <row r="376" spans="6:7" x14ac:dyDescent="0.3">
      <c r="F376" s="6"/>
      <c r="G376" s="7"/>
    </row>
    <row r="377" spans="6:7" x14ac:dyDescent="0.3">
      <c r="F377" s="6"/>
      <c r="G377" s="7"/>
    </row>
    <row r="378" spans="6:7" x14ac:dyDescent="0.3">
      <c r="F378" s="6"/>
      <c r="G378" s="7"/>
    </row>
    <row r="379" spans="6:7" x14ac:dyDescent="0.3">
      <c r="F379" s="6"/>
      <c r="G379" s="7"/>
    </row>
    <row r="380" spans="6:7" x14ac:dyDescent="0.3">
      <c r="F380" s="6"/>
      <c r="G380" s="7"/>
    </row>
    <row r="381" spans="6:7" x14ac:dyDescent="0.3">
      <c r="F381" s="6"/>
      <c r="G381" s="7"/>
    </row>
    <row r="382" spans="6:7" x14ac:dyDescent="0.3">
      <c r="F382" s="6"/>
      <c r="G382" s="7"/>
    </row>
    <row r="383" spans="6:7" x14ac:dyDescent="0.3">
      <c r="F383" s="6"/>
      <c r="G383" s="7"/>
    </row>
    <row r="384" spans="6:7" x14ac:dyDescent="0.3">
      <c r="F384" s="6"/>
      <c r="G384" s="7"/>
    </row>
    <row r="385" spans="6:7" x14ac:dyDescent="0.3">
      <c r="F385" s="6"/>
      <c r="G385" s="7"/>
    </row>
    <row r="386" spans="6:7" x14ac:dyDescent="0.3">
      <c r="F386" s="6"/>
      <c r="G386" s="7"/>
    </row>
    <row r="387" spans="6:7" x14ac:dyDescent="0.3">
      <c r="F387" s="6"/>
      <c r="G387" s="7"/>
    </row>
    <row r="388" spans="6:7" x14ac:dyDescent="0.3">
      <c r="F388" s="6"/>
      <c r="G388" s="7"/>
    </row>
    <row r="389" spans="6:7" x14ac:dyDescent="0.3">
      <c r="F389" s="6"/>
      <c r="G389" s="7"/>
    </row>
    <row r="390" spans="6:7" x14ac:dyDescent="0.3">
      <c r="F390" s="6"/>
      <c r="G390" s="7"/>
    </row>
    <row r="391" spans="6:7" x14ac:dyDescent="0.3">
      <c r="F391" s="6"/>
      <c r="G391" s="7"/>
    </row>
    <row r="392" spans="6:7" x14ac:dyDescent="0.3">
      <c r="F392" s="6"/>
      <c r="G392" s="7"/>
    </row>
    <row r="393" spans="6:7" x14ac:dyDescent="0.3">
      <c r="F393" s="6"/>
      <c r="G393" s="7"/>
    </row>
    <row r="394" spans="6:7" x14ac:dyDescent="0.3">
      <c r="F394" s="6"/>
      <c r="G394" s="7"/>
    </row>
    <row r="395" spans="6:7" x14ac:dyDescent="0.3">
      <c r="F395" s="6"/>
      <c r="G395" s="7"/>
    </row>
    <row r="396" spans="6:7" x14ac:dyDescent="0.3">
      <c r="F396" s="6"/>
      <c r="G396" s="7"/>
    </row>
    <row r="397" spans="6:7" x14ac:dyDescent="0.3">
      <c r="F397" s="6"/>
      <c r="G397" s="7"/>
    </row>
    <row r="398" spans="6:7" x14ac:dyDescent="0.3">
      <c r="F398" s="6"/>
      <c r="G398" s="7"/>
    </row>
    <row r="399" spans="6:7" x14ac:dyDescent="0.3">
      <c r="F399" s="6"/>
      <c r="G399" s="7"/>
    </row>
    <row r="400" spans="6:7" x14ac:dyDescent="0.3">
      <c r="F400" s="6"/>
      <c r="G400" s="7"/>
    </row>
    <row r="401" spans="6:7" x14ac:dyDescent="0.3">
      <c r="F401" s="6"/>
      <c r="G401" s="7"/>
    </row>
    <row r="402" spans="6:7" x14ac:dyDescent="0.3">
      <c r="F402" s="6"/>
      <c r="G402" s="7"/>
    </row>
    <row r="403" spans="6:7" x14ac:dyDescent="0.3">
      <c r="F403" s="6"/>
      <c r="G403" s="7"/>
    </row>
    <row r="404" spans="6:7" x14ac:dyDescent="0.3">
      <c r="F404" s="6"/>
      <c r="G404" s="7"/>
    </row>
    <row r="405" spans="6:7" x14ac:dyDescent="0.3">
      <c r="F405" s="6"/>
      <c r="G405" s="7"/>
    </row>
    <row r="406" spans="6:7" x14ac:dyDescent="0.3">
      <c r="F406" s="6"/>
      <c r="G406" s="7"/>
    </row>
    <row r="407" spans="6:7" x14ac:dyDescent="0.3">
      <c r="F407" s="6"/>
      <c r="G407" s="7"/>
    </row>
    <row r="408" spans="6:7" x14ac:dyDescent="0.3">
      <c r="F408" s="6"/>
      <c r="G408" s="7"/>
    </row>
    <row r="409" spans="6:7" x14ac:dyDescent="0.3">
      <c r="F409" s="6"/>
      <c r="G409" s="7"/>
    </row>
    <row r="410" spans="6:7" x14ac:dyDescent="0.3">
      <c r="F410" s="6"/>
      <c r="G410" s="7"/>
    </row>
    <row r="411" spans="6:7" x14ac:dyDescent="0.3">
      <c r="F411" s="6"/>
      <c r="G411" s="7"/>
    </row>
    <row r="412" spans="6:7" x14ac:dyDescent="0.3">
      <c r="F412" s="6"/>
      <c r="G412" s="7"/>
    </row>
    <row r="413" spans="6:7" x14ac:dyDescent="0.3">
      <c r="F413" s="6"/>
      <c r="G413" s="7"/>
    </row>
    <row r="414" spans="6:7" x14ac:dyDescent="0.3">
      <c r="F414" s="6"/>
      <c r="G414" s="7"/>
    </row>
    <row r="415" spans="6:7" x14ac:dyDescent="0.3">
      <c r="F415" s="6"/>
      <c r="G415" s="7"/>
    </row>
    <row r="416" spans="6:7" x14ac:dyDescent="0.3">
      <c r="F416" s="6"/>
      <c r="G416" s="7"/>
    </row>
    <row r="417" spans="6:7" x14ac:dyDescent="0.3">
      <c r="F417" s="6"/>
      <c r="G417" s="7"/>
    </row>
    <row r="418" spans="6:7" x14ac:dyDescent="0.3">
      <c r="F418" s="6"/>
      <c r="G418" s="7"/>
    </row>
    <row r="419" spans="6:7" x14ac:dyDescent="0.3">
      <c r="F419" s="6"/>
      <c r="G419" s="7"/>
    </row>
    <row r="420" spans="6:7" x14ac:dyDescent="0.3">
      <c r="F420" s="6"/>
      <c r="G420" s="7"/>
    </row>
    <row r="421" spans="6:7" x14ac:dyDescent="0.3">
      <c r="F421" s="6"/>
      <c r="G421" s="7"/>
    </row>
    <row r="422" spans="6:7" x14ac:dyDescent="0.3">
      <c r="F422" s="6"/>
      <c r="G422" s="7"/>
    </row>
    <row r="423" spans="6:7" x14ac:dyDescent="0.3">
      <c r="F423" s="6"/>
      <c r="G423" s="7"/>
    </row>
    <row r="424" spans="6:7" x14ac:dyDescent="0.3">
      <c r="F424" s="6"/>
      <c r="G424" s="7"/>
    </row>
    <row r="425" spans="6:7" x14ac:dyDescent="0.3">
      <c r="F425" s="6"/>
      <c r="G425" s="7"/>
    </row>
    <row r="426" spans="6:7" x14ac:dyDescent="0.3">
      <c r="F426" s="6"/>
      <c r="G426" s="7"/>
    </row>
    <row r="427" spans="6:7" x14ac:dyDescent="0.3">
      <c r="F427" s="6"/>
      <c r="G427" s="7"/>
    </row>
    <row r="428" spans="6:7" x14ac:dyDescent="0.3">
      <c r="F428" s="6"/>
      <c r="G428" s="7"/>
    </row>
    <row r="429" spans="6:7" x14ac:dyDescent="0.3">
      <c r="F429" s="6"/>
      <c r="G429" s="7"/>
    </row>
    <row r="430" spans="6:7" x14ac:dyDescent="0.3">
      <c r="F430" s="6"/>
      <c r="G430" s="7"/>
    </row>
    <row r="431" spans="6:7" x14ac:dyDescent="0.3">
      <c r="F431" s="6"/>
      <c r="G431" s="7"/>
    </row>
    <row r="432" spans="6:7" x14ac:dyDescent="0.3">
      <c r="F432" s="6"/>
      <c r="G432" s="7"/>
    </row>
    <row r="433" spans="6:7" x14ac:dyDescent="0.3">
      <c r="F433" s="6"/>
      <c r="G433" s="7"/>
    </row>
    <row r="434" spans="6:7" x14ac:dyDescent="0.3">
      <c r="F434" s="6"/>
      <c r="G434" s="7"/>
    </row>
    <row r="435" spans="6:7" x14ac:dyDescent="0.3">
      <c r="F435" s="6"/>
      <c r="G435" s="7"/>
    </row>
    <row r="436" spans="6:7" x14ac:dyDescent="0.3">
      <c r="F436" s="6"/>
      <c r="G436" s="7"/>
    </row>
    <row r="437" spans="6:7" x14ac:dyDescent="0.3">
      <c r="F437" s="6"/>
      <c r="G437" s="7"/>
    </row>
    <row r="438" spans="6:7" x14ac:dyDescent="0.3">
      <c r="F438" s="6"/>
      <c r="G438" s="7"/>
    </row>
    <row r="439" spans="6:7" x14ac:dyDescent="0.3">
      <c r="F439" s="6"/>
      <c r="G439" s="7"/>
    </row>
    <row r="440" spans="6:7" x14ac:dyDescent="0.3">
      <c r="F440" s="6"/>
      <c r="G440" s="7"/>
    </row>
    <row r="441" spans="6:7" x14ac:dyDescent="0.3">
      <c r="F441" s="6"/>
      <c r="G441" s="7"/>
    </row>
    <row r="442" spans="6:7" x14ac:dyDescent="0.3">
      <c r="F442" s="6"/>
      <c r="G442" s="7"/>
    </row>
    <row r="443" spans="6:7" x14ac:dyDescent="0.3">
      <c r="F443" s="6"/>
      <c r="G443" s="7"/>
    </row>
    <row r="444" spans="6:7" x14ac:dyDescent="0.3">
      <c r="F444" s="6"/>
      <c r="G444" s="7"/>
    </row>
    <row r="445" spans="6:7" x14ac:dyDescent="0.3">
      <c r="F445" s="6"/>
      <c r="G445" s="7"/>
    </row>
    <row r="446" spans="6:7" x14ac:dyDescent="0.3">
      <c r="F446" s="6"/>
      <c r="G446" s="7"/>
    </row>
    <row r="447" spans="6:7" x14ac:dyDescent="0.3">
      <c r="F447" s="6"/>
      <c r="G447" s="7"/>
    </row>
    <row r="448" spans="6:7" x14ac:dyDescent="0.3">
      <c r="F448" s="6"/>
      <c r="G448" s="7"/>
    </row>
    <row r="449" spans="6:7" x14ac:dyDescent="0.3">
      <c r="F449" s="6"/>
      <c r="G449" s="7"/>
    </row>
    <row r="450" spans="6:7" x14ac:dyDescent="0.3">
      <c r="F450" s="6"/>
      <c r="G450" s="7"/>
    </row>
    <row r="451" spans="6:7" x14ac:dyDescent="0.3">
      <c r="F451" s="6"/>
      <c r="G451" s="7"/>
    </row>
    <row r="452" spans="6:7" x14ac:dyDescent="0.3">
      <c r="F452" s="6"/>
      <c r="G452" s="7"/>
    </row>
    <row r="453" spans="6:7" x14ac:dyDescent="0.3">
      <c r="F453" s="6"/>
      <c r="G453" s="7"/>
    </row>
    <row r="454" spans="6:7" x14ac:dyDescent="0.3">
      <c r="F454" s="6"/>
      <c r="G454" s="7"/>
    </row>
    <row r="455" spans="6:7" x14ac:dyDescent="0.3">
      <c r="F455" s="6"/>
      <c r="G455" s="7"/>
    </row>
    <row r="456" spans="6:7" x14ac:dyDescent="0.3">
      <c r="F456" s="6"/>
      <c r="G456" s="7"/>
    </row>
    <row r="457" spans="6:7" x14ac:dyDescent="0.3">
      <c r="F457" s="6"/>
      <c r="G457" s="7"/>
    </row>
    <row r="458" spans="6:7" x14ac:dyDescent="0.3">
      <c r="F458" s="6"/>
      <c r="G458" s="7"/>
    </row>
    <row r="459" spans="6:7" x14ac:dyDescent="0.3">
      <c r="F459" s="6"/>
      <c r="G459" s="7"/>
    </row>
    <row r="460" spans="6:7" x14ac:dyDescent="0.3">
      <c r="F460" s="6"/>
      <c r="G460" s="7"/>
    </row>
    <row r="461" spans="6:7" x14ac:dyDescent="0.3">
      <c r="F461" s="6"/>
      <c r="G461" s="7"/>
    </row>
    <row r="462" spans="6:7" x14ac:dyDescent="0.3">
      <c r="F462" s="6"/>
      <c r="G462" s="7"/>
    </row>
    <row r="463" spans="6:7" x14ac:dyDescent="0.3">
      <c r="F463" s="6"/>
      <c r="G463" s="7"/>
    </row>
    <row r="464" spans="6:7" x14ac:dyDescent="0.3">
      <c r="F464" s="6"/>
      <c r="G464" s="7"/>
    </row>
    <row r="465" spans="6:7" x14ac:dyDescent="0.3">
      <c r="F465" s="6"/>
      <c r="G465" s="7"/>
    </row>
    <row r="466" spans="6:7" x14ac:dyDescent="0.3">
      <c r="F466" s="6"/>
      <c r="G466" s="7"/>
    </row>
    <row r="467" spans="6:7" x14ac:dyDescent="0.3">
      <c r="F467" s="6"/>
      <c r="G467" s="7"/>
    </row>
    <row r="468" spans="6:7" x14ac:dyDescent="0.3">
      <c r="F468" s="6"/>
      <c r="G468" s="7"/>
    </row>
    <row r="469" spans="6:7" x14ac:dyDescent="0.3">
      <c r="F469" s="6"/>
      <c r="G469" s="7"/>
    </row>
    <row r="470" spans="6:7" x14ac:dyDescent="0.3">
      <c r="F470" s="6"/>
      <c r="G470" s="7"/>
    </row>
    <row r="471" spans="6:7" x14ac:dyDescent="0.3">
      <c r="F471" s="6"/>
      <c r="G471" s="7"/>
    </row>
    <row r="472" spans="6:7" x14ac:dyDescent="0.3">
      <c r="F472" s="6"/>
      <c r="G472" s="7"/>
    </row>
    <row r="473" spans="6:7" x14ac:dyDescent="0.3">
      <c r="F473" s="6"/>
      <c r="G473" s="7"/>
    </row>
    <row r="474" spans="6:7" x14ac:dyDescent="0.3">
      <c r="F474" s="6"/>
      <c r="G474" s="7"/>
    </row>
    <row r="475" spans="6:7" x14ac:dyDescent="0.3">
      <c r="F475" s="6"/>
      <c r="G475" s="7"/>
    </row>
    <row r="476" spans="6:7" x14ac:dyDescent="0.3">
      <c r="F476" s="6"/>
      <c r="G476" s="7"/>
    </row>
    <row r="477" spans="6:7" x14ac:dyDescent="0.3">
      <c r="F477" s="6"/>
      <c r="G477" s="7"/>
    </row>
    <row r="478" spans="6:7" x14ac:dyDescent="0.3">
      <c r="F478" s="6"/>
      <c r="G478" s="7"/>
    </row>
    <row r="479" spans="6:7" x14ac:dyDescent="0.3">
      <c r="F479" s="6"/>
      <c r="G479" s="7"/>
    </row>
    <row r="480" spans="6:7" x14ac:dyDescent="0.3">
      <c r="F480" s="6"/>
      <c r="G480" s="7"/>
    </row>
    <row r="481" spans="6:7" x14ac:dyDescent="0.3">
      <c r="F481" s="6"/>
      <c r="G481" s="7"/>
    </row>
    <row r="482" spans="6:7" x14ac:dyDescent="0.3">
      <c r="F482" s="6"/>
      <c r="G482" s="7"/>
    </row>
    <row r="483" spans="6:7" x14ac:dyDescent="0.3">
      <c r="F483" s="6"/>
      <c r="G483" s="7"/>
    </row>
    <row r="484" spans="6:7" x14ac:dyDescent="0.3">
      <c r="F484" s="6"/>
      <c r="G484" s="7"/>
    </row>
    <row r="485" spans="6:7" x14ac:dyDescent="0.3">
      <c r="F485" s="6"/>
      <c r="G485" s="7"/>
    </row>
    <row r="486" spans="6:7" x14ac:dyDescent="0.3">
      <c r="F486" s="6"/>
      <c r="G486" s="7"/>
    </row>
    <row r="487" spans="6:7" x14ac:dyDescent="0.3">
      <c r="F487" s="6"/>
      <c r="G487" s="7"/>
    </row>
    <row r="488" spans="6:7" x14ac:dyDescent="0.3">
      <c r="F488" s="6"/>
      <c r="G488" s="7"/>
    </row>
    <row r="489" spans="6:7" x14ac:dyDescent="0.3">
      <c r="F489" s="6"/>
      <c r="G489" s="7"/>
    </row>
    <row r="490" spans="6:7" x14ac:dyDescent="0.3">
      <c r="F490" s="6"/>
      <c r="G490" s="7"/>
    </row>
    <row r="491" spans="6:7" x14ac:dyDescent="0.3">
      <c r="F491" s="6"/>
      <c r="G491" s="7"/>
    </row>
    <row r="492" spans="6:7" x14ac:dyDescent="0.3">
      <c r="F492" s="6"/>
      <c r="G492" s="7"/>
    </row>
    <row r="493" spans="6:7" x14ac:dyDescent="0.3">
      <c r="F493" s="6"/>
      <c r="G493" s="7"/>
    </row>
    <row r="494" spans="6:7" x14ac:dyDescent="0.3">
      <c r="F494" s="6"/>
      <c r="G494" s="7"/>
    </row>
    <row r="495" spans="6:7" x14ac:dyDescent="0.3">
      <c r="F495" s="6"/>
      <c r="G495" s="7"/>
    </row>
    <row r="496" spans="6:7" x14ac:dyDescent="0.3">
      <c r="F496" s="6"/>
      <c r="G496" s="7"/>
    </row>
    <row r="497" spans="6:7" x14ac:dyDescent="0.3">
      <c r="F497" s="6"/>
      <c r="G497" s="7"/>
    </row>
    <row r="498" spans="6:7" x14ac:dyDescent="0.3">
      <c r="F498" s="6"/>
      <c r="G498" s="7"/>
    </row>
    <row r="499" spans="6:7" x14ac:dyDescent="0.3">
      <c r="F499" s="6"/>
      <c r="G499" s="7"/>
    </row>
    <row r="500" spans="6:7" x14ac:dyDescent="0.3">
      <c r="F500" s="6"/>
      <c r="G500" s="7"/>
    </row>
    <row r="501" spans="6:7" x14ac:dyDescent="0.3">
      <c r="F501" s="6"/>
      <c r="G501" s="7"/>
    </row>
    <row r="502" spans="6:7" x14ac:dyDescent="0.3">
      <c r="F502" s="6"/>
      <c r="G502" s="7"/>
    </row>
    <row r="503" spans="6:7" x14ac:dyDescent="0.3">
      <c r="F503" s="6"/>
      <c r="G503" s="7"/>
    </row>
    <row r="504" spans="6:7" x14ac:dyDescent="0.3">
      <c r="F504" s="6"/>
      <c r="G504" s="7"/>
    </row>
    <row r="505" spans="6:7" x14ac:dyDescent="0.3">
      <c r="F505" s="6"/>
      <c r="G505" s="7"/>
    </row>
    <row r="506" spans="6:7" x14ac:dyDescent="0.3">
      <c r="F506" s="6"/>
      <c r="G506" s="7"/>
    </row>
    <row r="507" spans="6:7" x14ac:dyDescent="0.3">
      <c r="F507" s="6"/>
      <c r="G507" s="7"/>
    </row>
    <row r="508" spans="6:7" x14ac:dyDescent="0.3">
      <c r="F508" s="6"/>
      <c r="G508" s="7"/>
    </row>
    <row r="509" spans="6:7" x14ac:dyDescent="0.3">
      <c r="F509" s="6"/>
      <c r="G509" s="7"/>
    </row>
    <row r="510" spans="6:7" x14ac:dyDescent="0.3">
      <c r="F510" s="6"/>
      <c r="G510" s="7"/>
    </row>
    <row r="511" spans="6:7" x14ac:dyDescent="0.3">
      <c r="F511" s="6"/>
      <c r="G511" s="7"/>
    </row>
    <row r="512" spans="6:7" x14ac:dyDescent="0.3">
      <c r="F512" s="6"/>
      <c r="G512" s="7"/>
    </row>
    <row r="513" spans="6:7" x14ac:dyDescent="0.3">
      <c r="F513" s="6"/>
      <c r="G513" s="7"/>
    </row>
    <row r="514" spans="6:7" x14ac:dyDescent="0.3">
      <c r="F514" s="6"/>
      <c r="G514" s="7"/>
    </row>
    <row r="515" spans="6:7" x14ac:dyDescent="0.3">
      <c r="F515" s="6"/>
      <c r="G515" s="7"/>
    </row>
    <row r="516" spans="6:7" x14ac:dyDescent="0.3">
      <c r="F516" s="6"/>
      <c r="G516" s="7"/>
    </row>
    <row r="517" spans="6:7" x14ac:dyDescent="0.3">
      <c r="F517" s="6"/>
      <c r="G517" s="7"/>
    </row>
    <row r="518" spans="6:7" x14ac:dyDescent="0.3">
      <c r="F518" s="6"/>
      <c r="G518" s="7"/>
    </row>
    <row r="519" spans="6:7" x14ac:dyDescent="0.3">
      <c r="F519" s="6"/>
      <c r="G519" s="7"/>
    </row>
    <row r="520" spans="6:7" x14ac:dyDescent="0.3">
      <c r="F520" s="6"/>
      <c r="G520" s="7"/>
    </row>
    <row r="521" spans="6:7" x14ac:dyDescent="0.3">
      <c r="F521" s="6"/>
      <c r="G521" s="7"/>
    </row>
    <row r="522" spans="6:7" x14ac:dyDescent="0.3">
      <c r="F522" s="6"/>
      <c r="G522" s="7"/>
    </row>
    <row r="523" spans="6:7" x14ac:dyDescent="0.3">
      <c r="F523" s="6"/>
      <c r="G523" s="7"/>
    </row>
    <row r="524" spans="6:7" x14ac:dyDescent="0.3">
      <c r="F524" s="6"/>
      <c r="G524" s="7"/>
    </row>
    <row r="525" spans="6:7" x14ac:dyDescent="0.3">
      <c r="F525" s="6"/>
      <c r="G525" s="7"/>
    </row>
    <row r="526" spans="6:7" x14ac:dyDescent="0.3">
      <c r="F526" s="6"/>
      <c r="G526" s="7"/>
    </row>
    <row r="527" spans="6:7" x14ac:dyDescent="0.3">
      <c r="F527" s="6"/>
      <c r="G527" s="7"/>
    </row>
    <row r="528" spans="6:7" x14ac:dyDescent="0.3">
      <c r="F528" s="6"/>
      <c r="G528" s="7"/>
    </row>
    <row r="529" spans="6:7" x14ac:dyDescent="0.3">
      <c r="F529" s="6"/>
      <c r="G529" s="7"/>
    </row>
    <row r="530" spans="6:7" x14ac:dyDescent="0.3">
      <c r="F530" s="6"/>
      <c r="G530" s="7"/>
    </row>
    <row r="531" spans="6:7" x14ac:dyDescent="0.3">
      <c r="F531" s="6"/>
      <c r="G531" s="7"/>
    </row>
    <row r="532" spans="6:7" x14ac:dyDescent="0.3">
      <c r="F532" s="6"/>
      <c r="G532" s="7"/>
    </row>
    <row r="533" spans="6:7" x14ac:dyDescent="0.3">
      <c r="F533" s="6"/>
      <c r="G533" s="7"/>
    </row>
    <row r="534" spans="6:7" x14ac:dyDescent="0.3">
      <c r="F534" s="6"/>
      <c r="G534" s="7"/>
    </row>
    <row r="535" spans="6:7" x14ac:dyDescent="0.3">
      <c r="F535" s="6"/>
      <c r="G535" s="7"/>
    </row>
    <row r="536" spans="6:7" x14ac:dyDescent="0.3">
      <c r="F536" s="6"/>
      <c r="G536" s="7"/>
    </row>
    <row r="537" spans="6:7" x14ac:dyDescent="0.3">
      <c r="F537" s="6"/>
      <c r="G537" s="7"/>
    </row>
    <row r="538" spans="6:7" x14ac:dyDescent="0.3">
      <c r="F538" s="6"/>
      <c r="G538" s="7"/>
    </row>
    <row r="539" spans="6:7" x14ac:dyDescent="0.3">
      <c r="F539" s="6"/>
      <c r="G539" s="7"/>
    </row>
    <row r="540" spans="6:7" x14ac:dyDescent="0.3">
      <c r="F540" s="6"/>
      <c r="G540" s="7"/>
    </row>
    <row r="541" spans="6:7" x14ac:dyDescent="0.3">
      <c r="F541" s="6"/>
      <c r="G541" s="7"/>
    </row>
    <row r="542" spans="6:7" x14ac:dyDescent="0.3">
      <c r="F542" s="6"/>
      <c r="G542" s="7"/>
    </row>
    <row r="543" spans="6:7" x14ac:dyDescent="0.3">
      <c r="F543" s="6"/>
      <c r="G543" s="7"/>
    </row>
    <row r="544" spans="6:7" x14ac:dyDescent="0.3">
      <c r="F544" s="6"/>
      <c r="G544" s="7"/>
    </row>
    <row r="545" spans="6:7" x14ac:dyDescent="0.3">
      <c r="F545" s="6"/>
      <c r="G545" s="7"/>
    </row>
    <row r="546" spans="6:7" x14ac:dyDescent="0.3">
      <c r="F546" s="6"/>
      <c r="G546" s="7"/>
    </row>
    <row r="547" spans="6:7" x14ac:dyDescent="0.3">
      <c r="F547" s="6"/>
      <c r="G547" s="7"/>
    </row>
    <row r="548" spans="6:7" x14ac:dyDescent="0.3">
      <c r="F548" s="6"/>
      <c r="G548" s="7"/>
    </row>
    <row r="549" spans="6:7" x14ac:dyDescent="0.3">
      <c r="F549" s="6"/>
      <c r="G549" s="7"/>
    </row>
    <row r="550" spans="6:7" x14ac:dyDescent="0.3">
      <c r="F550" s="6"/>
      <c r="G550" s="7"/>
    </row>
    <row r="551" spans="6:7" x14ac:dyDescent="0.3">
      <c r="F551" s="6"/>
      <c r="G551" s="7"/>
    </row>
    <row r="552" spans="6:7" x14ac:dyDescent="0.3">
      <c r="F552" s="6"/>
      <c r="G552" s="7"/>
    </row>
    <row r="553" spans="6:7" x14ac:dyDescent="0.3">
      <c r="F553" s="6"/>
      <c r="G553" s="7"/>
    </row>
    <row r="554" spans="6:7" x14ac:dyDescent="0.3">
      <c r="F554" s="6"/>
      <c r="G554" s="7"/>
    </row>
    <row r="555" spans="6:7" x14ac:dyDescent="0.3">
      <c r="F555" s="6"/>
      <c r="G555" s="7"/>
    </row>
    <row r="556" spans="6:7" x14ac:dyDescent="0.3">
      <c r="F556" s="6"/>
      <c r="G556" s="7"/>
    </row>
    <row r="557" spans="6:7" x14ac:dyDescent="0.3">
      <c r="F557" s="6"/>
      <c r="G557" s="7"/>
    </row>
    <row r="558" spans="6:7" x14ac:dyDescent="0.3">
      <c r="F558" s="6"/>
      <c r="G558" s="7"/>
    </row>
    <row r="559" spans="6:7" x14ac:dyDescent="0.3">
      <c r="F559" s="6"/>
      <c r="G559" s="7"/>
    </row>
    <row r="560" spans="6:7" x14ac:dyDescent="0.3">
      <c r="F560" s="6"/>
      <c r="G560" s="7"/>
    </row>
    <row r="561" spans="6:7" x14ac:dyDescent="0.3">
      <c r="F561" s="6"/>
      <c r="G561" s="7"/>
    </row>
    <row r="562" spans="6:7" x14ac:dyDescent="0.3">
      <c r="F562" s="6"/>
      <c r="G562" s="7"/>
    </row>
    <row r="563" spans="6:7" x14ac:dyDescent="0.3">
      <c r="F563" s="6"/>
      <c r="G563" s="7"/>
    </row>
    <row r="564" spans="6:7" x14ac:dyDescent="0.3">
      <c r="F564" s="6"/>
      <c r="G564" s="7"/>
    </row>
    <row r="565" spans="6:7" x14ac:dyDescent="0.3">
      <c r="F565" s="6"/>
      <c r="G565" s="7"/>
    </row>
    <row r="566" spans="6:7" x14ac:dyDescent="0.3">
      <c r="F566" s="6"/>
      <c r="G566" s="7"/>
    </row>
    <row r="567" spans="6:7" x14ac:dyDescent="0.3">
      <c r="F567" s="6"/>
      <c r="G567" s="7"/>
    </row>
    <row r="568" spans="6:7" x14ac:dyDescent="0.3">
      <c r="F568" s="6"/>
      <c r="G568" s="7"/>
    </row>
    <row r="569" spans="6:7" x14ac:dyDescent="0.3">
      <c r="F569" s="6"/>
      <c r="G569" s="7"/>
    </row>
    <row r="570" spans="6:7" x14ac:dyDescent="0.3">
      <c r="F570" s="6"/>
      <c r="G570" s="7"/>
    </row>
    <row r="571" spans="6:7" x14ac:dyDescent="0.3">
      <c r="F571" s="6"/>
      <c r="G571" s="7"/>
    </row>
    <row r="572" spans="6:7" x14ac:dyDescent="0.3">
      <c r="F572" s="6"/>
      <c r="G572" s="7"/>
    </row>
    <row r="573" spans="6:7" x14ac:dyDescent="0.3">
      <c r="F573" s="6"/>
      <c r="G573" s="7"/>
    </row>
    <row r="574" spans="6:7" x14ac:dyDescent="0.3">
      <c r="F574" s="6"/>
      <c r="G574" s="7"/>
    </row>
    <row r="575" spans="6:7" x14ac:dyDescent="0.3">
      <c r="F575" s="6"/>
      <c r="G575" s="7"/>
    </row>
    <row r="576" spans="6:7" x14ac:dyDescent="0.3">
      <c r="F576" s="6"/>
      <c r="G576" s="7"/>
    </row>
    <row r="577" spans="6:7" x14ac:dyDescent="0.3">
      <c r="F577" s="6"/>
      <c r="G577" s="7"/>
    </row>
    <row r="578" spans="6:7" x14ac:dyDescent="0.3">
      <c r="F578" s="6"/>
      <c r="G578" s="7"/>
    </row>
    <row r="579" spans="6:7" x14ac:dyDescent="0.3">
      <c r="F579" s="6"/>
      <c r="G579" s="7"/>
    </row>
    <row r="580" spans="6:7" x14ac:dyDescent="0.3">
      <c r="F580" s="6"/>
      <c r="G580" s="7"/>
    </row>
    <row r="581" spans="6:7" x14ac:dyDescent="0.3">
      <c r="F581" s="6"/>
      <c r="G581" s="7"/>
    </row>
    <row r="582" spans="6:7" x14ac:dyDescent="0.3">
      <c r="F582" s="6"/>
      <c r="G582" s="7"/>
    </row>
    <row r="583" spans="6:7" x14ac:dyDescent="0.3">
      <c r="F583" s="6"/>
      <c r="G583" s="7"/>
    </row>
    <row r="584" spans="6:7" x14ac:dyDescent="0.3">
      <c r="F584" s="6"/>
      <c r="G584" s="7"/>
    </row>
    <row r="585" spans="6:7" x14ac:dyDescent="0.3">
      <c r="F585" s="6"/>
      <c r="G585" s="7"/>
    </row>
    <row r="586" spans="6:7" x14ac:dyDescent="0.3">
      <c r="F586" s="6"/>
      <c r="G586" s="7"/>
    </row>
    <row r="587" spans="6:7" x14ac:dyDescent="0.3">
      <c r="F587" s="6"/>
      <c r="G587" s="7"/>
    </row>
    <row r="588" spans="6:7" x14ac:dyDescent="0.3">
      <c r="F588" s="6"/>
      <c r="G588" s="7"/>
    </row>
    <row r="589" spans="6:7" x14ac:dyDescent="0.3">
      <c r="F589" s="6"/>
      <c r="G589" s="7"/>
    </row>
    <row r="590" spans="6:7" x14ac:dyDescent="0.3">
      <c r="F590" s="6"/>
      <c r="G590" s="7"/>
    </row>
    <row r="591" spans="6:7" x14ac:dyDescent="0.3">
      <c r="F591" s="6"/>
      <c r="G591" s="7"/>
    </row>
    <row r="592" spans="6:7" x14ac:dyDescent="0.3">
      <c r="F592" s="6"/>
      <c r="G592" s="7"/>
    </row>
    <row r="593" spans="6:7" x14ac:dyDescent="0.3">
      <c r="F593" s="6"/>
      <c r="G593" s="7"/>
    </row>
    <row r="594" spans="6:7" x14ac:dyDescent="0.3">
      <c r="F594" s="6"/>
      <c r="G594" s="7"/>
    </row>
    <row r="595" spans="6:7" x14ac:dyDescent="0.3">
      <c r="F595" s="6"/>
      <c r="G595" s="7"/>
    </row>
    <row r="596" spans="6:7" x14ac:dyDescent="0.3">
      <c r="F596" s="6"/>
      <c r="G596" s="7"/>
    </row>
    <row r="597" spans="6:7" x14ac:dyDescent="0.3">
      <c r="F597" s="6"/>
      <c r="G597" s="7"/>
    </row>
    <row r="598" spans="6:7" x14ac:dyDescent="0.3">
      <c r="F598" s="6"/>
      <c r="G598" s="7"/>
    </row>
    <row r="599" spans="6:7" x14ac:dyDescent="0.3">
      <c r="F599" s="6"/>
      <c r="G599" s="7"/>
    </row>
    <row r="600" spans="6:7" x14ac:dyDescent="0.3">
      <c r="F600" s="6"/>
      <c r="G600" s="7"/>
    </row>
    <row r="601" spans="6:7" x14ac:dyDescent="0.3">
      <c r="F601" s="6"/>
      <c r="G601" s="7"/>
    </row>
    <row r="602" spans="6:7" x14ac:dyDescent="0.3">
      <c r="F602" s="6"/>
      <c r="G602" s="7"/>
    </row>
    <row r="603" spans="6:7" x14ac:dyDescent="0.3">
      <c r="F603" s="6"/>
      <c r="G603" s="7"/>
    </row>
    <row r="604" spans="6:7" x14ac:dyDescent="0.3">
      <c r="F604" s="6"/>
      <c r="G604" s="7"/>
    </row>
    <row r="605" spans="6:7" x14ac:dyDescent="0.3">
      <c r="F605" s="6"/>
      <c r="G605" s="7"/>
    </row>
    <row r="606" spans="6:7" x14ac:dyDescent="0.3">
      <c r="F606" s="6"/>
      <c r="G606" s="7"/>
    </row>
    <row r="607" spans="6:7" x14ac:dyDescent="0.3">
      <c r="F607" s="6"/>
      <c r="G607" s="7"/>
    </row>
    <row r="608" spans="6:7" x14ac:dyDescent="0.3">
      <c r="F608" s="6"/>
      <c r="G608" s="7"/>
    </row>
    <row r="609" spans="6:7" x14ac:dyDescent="0.3">
      <c r="F609" s="6"/>
      <c r="G609" s="7"/>
    </row>
    <row r="610" spans="6:7" x14ac:dyDescent="0.3">
      <c r="F610" s="6"/>
      <c r="G610" s="7"/>
    </row>
    <row r="611" spans="6:7" x14ac:dyDescent="0.3">
      <c r="F611" s="6"/>
      <c r="G611" s="7"/>
    </row>
    <row r="612" spans="6:7" x14ac:dyDescent="0.3">
      <c r="F612" s="6"/>
      <c r="G612" s="7"/>
    </row>
    <row r="613" spans="6:7" x14ac:dyDescent="0.3">
      <c r="F613" s="6"/>
      <c r="G613" s="7"/>
    </row>
    <row r="614" spans="6:7" x14ac:dyDescent="0.3">
      <c r="F614" s="6"/>
      <c r="G614" s="7"/>
    </row>
    <row r="615" spans="6:7" x14ac:dyDescent="0.3">
      <c r="F615" s="6"/>
      <c r="G615" s="7"/>
    </row>
    <row r="616" spans="6:7" x14ac:dyDescent="0.3">
      <c r="F616" s="6"/>
      <c r="G616" s="7"/>
    </row>
    <row r="617" spans="6:7" x14ac:dyDescent="0.3">
      <c r="F617" s="6"/>
      <c r="G617" s="7"/>
    </row>
    <row r="618" spans="6:7" x14ac:dyDescent="0.3">
      <c r="F618" s="6"/>
      <c r="G618" s="7"/>
    </row>
    <row r="619" spans="6:7" x14ac:dyDescent="0.3">
      <c r="F619" s="6"/>
      <c r="G619" s="7"/>
    </row>
    <row r="620" spans="6:7" x14ac:dyDescent="0.3">
      <c r="F620" s="6"/>
      <c r="G620" s="7"/>
    </row>
    <row r="621" spans="6:7" x14ac:dyDescent="0.3">
      <c r="F621" s="6"/>
      <c r="G621" s="7"/>
    </row>
    <row r="622" spans="6:7" x14ac:dyDescent="0.3">
      <c r="F622" s="6"/>
      <c r="G622" s="7"/>
    </row>
    <row r="623" spans="6:7" x14ac:dyDescent="0.3">
      <c r="F623" s="6"/>
      <c r="G623" s="7"/>
    </row>
    <row r="624" spans="6:7" x14ac:dyDescent="0.3">
      <c r="F624" s="6"/>
      <c r="G624" s="7"/>
    </row>
    <row r="625" spans="6:7" x14ac:dyDescent="0.3">
      <c r="F625" s="6"/>
      <c r="G625" s="7"/>
    </row>
    <row r="626" spans="6:7" x14ac:dyDescent="0.3">
      <c r="F626" s="6"/>
      <c r="G626" s="7"/>
    </row>
    <row r="627" spans="6:7" x14ac:dyDescent="0.3">
      <c r="F627" s="6"/>
      <c r="G627" s="7"/>
    </row>
    <row r="628" spans="6:7" x14ac:dyDescent="0.3">
      <c r="F628" s="6"/>
      <c r="G628" s="7"/>
    </row>
    <row r="629" spans="6:7" x14ac:dyDescent="0.3">
      <c r="F629" s="6"/>
      <c r="G629" s="7"/>
    </row>
    <row r="630" spans="6:7" x14ac:dyDescent="0.3">
      <c r="F630" s="6"/>
      <c r="G630" s="7"/>
    </row>
    <row r="631" spans="6:7" x14ac:dyDescent="0.3">
      <c r="F631" s="6"/>
      <c r="G631" s="7"/>
    </row>
    <row r="632" spans="6:7" x14ac:dyDescent="0.3">
      <c r="F632" s="6"/>
      <c r="G632" s="7"/>
    </row>
    <row r="633" spans="6:7" x14ac:dyDescent="0.3">
      <c r="F633" s="6"/>
      <c r="G633" s="7"/>
    </row>
    <row r="634" spans="6:7" x14ac:dyDescent="0.3">
      <c r="F634" s="6"/>
      <c r="G634" s="7"/>
    </row>
    <row r="635" spans="6:7" x14ac:dyDescent="0.3">
      <c r="F635" s="6"/>
      <c r="G635" s="7"/>
    </row>
    <row r="636" spans="6:7" x14ac:dyDescent="0.3">
      <c r="F636" s="6"/>
      <c r="G636" s="7"/>
    </row>
    <row r="637" spans="6:7" x14ac:dyDescent="0.3">
      <c r="F637" s="6"/>
      <c r="G637" s="7"/>
    </row>
    <row r="638" spans="6:7" x14ac:dyDescent="0.3">
      <c r="F638" s="6"/>
      <c r="G638" s="7"/>
    </row>
    <row r="639" spans="6:7" x14ac:dyDescent="0.3">
      <c r="F639" s="6"/>
      <c r="G639" s="7"/>
    </row>
    <row r="640" spans="6:7" x14ac:dyDescent="0.3">
      <c r="F640" s="6"/>
      <c r="G640" s="7"/>
    </row>
    <row r="641" spans="6:7" x14ac:dyDescent="0.3">
      <c r="F641" s="6"/>
      <c r="G641" s="7"/>
    </row>
    <row r="642" spans="6:7" x14ac:dyDescent="0.3">
      <c r="F642" s="6"/>
      <c r="G642" s="7"/>
    </row>
    <row r="643" spans="6:7" x14ac:dyDescent="0.3">
      <c r="F643" s="6"/>
      <c r="G643" s="7"/>
    </row>
    <row r="644" spans="6:7" x14ac:dyDescent="0.3">
      <c r="F644" s="6"/>
      <c r="G644" s="7"/>
    </row>
    <row r="645" spans="6:7" x14ac:dyDescent="0.3">
      <c r="F645" s="6"/>
      <c r="G645" s="7"/>
    </row>
    <row r="646" spans="6:7" x14ac:dyDescent="0.3">
      <c r="F646" s="6"/>
      <c r="G646" s="7"/>
    </row>
    <row r="647" spans="6:7" x14ac:dyDescent="0.3">
      <c r="F647" s="6"/>
      <c r="G647" s="7"/>
    </row>
    <row r="648" spans="6:7" x14ac:dyDescent="0.3">
      <c r="F648" s="6"/>
      <c r="G648" s="7"/>
    </row>
    <row r="649" spans="6:7" x14ac:dyDescent="0.3">
      <c r="F649" s="6"/>
      <c r="G649" s="7"/>
    </row>
    <row r="650" spans="6:7" x14ac:dyDescent="0.3">
      <c r="F650" s="6"/>
      <c r="G650" s="7"/>
    </row>
  </sheetData>
  <pageMargins left="0.7" right="0.7" top="0.75" bottom="0.75" header="0.3" footer="0.3"/>
  <pageSetup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D943-258B-4786-9DD9-1CEE60C874F0}">
  <dimension ref="B1:H22"/>
  <sheetViews>
    <sheetView workbookViewId="0">
      <selection activeCell="F8" sqref="F8"/>
    </sheetView>
  </sheetViews>
  <sheetFormatPr defaultColWidth="8.77734375" defaultRowHeight="14.4" x14ac:dyDescent="0.3"/>
  <cols>
    <col min="1" max="1" width="2.33203125" style="18" customWidth="1"/>
    <col min="2" max="2" width="2.88671875" style="18" customWidth="1"/>
    <col min="3" max="3" width="8.77734375" style="18"/>
    <col min="4" max="4" width="12.44140625" style="18" bestFit="1" customWidth="1"/>
    <col min="5" max="5" width="10.33203125" style="18" bestFit="1" customWidth="1"/>
    <col min="6" max="6" width="10.77734375" style="18" customWidth="1"/>
    <col min="7" max="7" width="8.77734375" style="18"/>
    <col min="8" max="8" width="70.88671875" style="18" bestFit="1" customWidth="1"/>
    <col min="9" max="16384" width="8.77734375" style="18"/>
  </cols>
  <sheetData>
    <row r="1" spans="2:8" ht="36" customHeight="1" x14ac:dyDescent="0.55000000000000004">
      <c r="B1" s="30"/>
      <c r="C1" s="31" t="s">
        <v>56</v>
      </c>
      <c r="D1" s="30"/>
      <c r="E1" s="30"/>
    </row>
    <row r="3" spans="2:8" ht="28.8" x14ac:dyDescent="0.55000000000000004">
      <c r="C3" s="19"/>
      <c r="D3" s="20"/>
      <c r="E3" s="19" t="s">
        <v>3</v>
      </c>
      <c r="F3" s="19" t="s">
        <v>4</v>
      </c>
    </row>
    <row r="4" spans="2:8" x14ac:dyDescent="0.3">
      <c r="C4" s="19">
        <v>1</v>
      </c>
      <c r="D4" s="21" t="s">
        <v>57</v>
      </c>
      <c r="E4" s="22">
        <f>AVERAGE(Sales_table[Amount])</f>
        <v>4136.2299999999996</v>
      </c>
      <c r="F4" s="23">
        <f>AVERAGE(Sales_table[Units])</f>
        <v>152.19999999999999</v>
      </c>
    </row>
    <row r="5" spans="2:8" x14ac:dyDescent="0.3">
      <c r="C5" s="19">
        <v>2</v>
      </c>
      <c r="D5" s="21" t="s">
        <v>58</v>
      </c>
      <c r="E5" s="24">
        <f>MEDIAN(Sales_table[Amount])</f>
        <v>3437</v>
      </c>
      <c r="F5" s="25">
        <f>MEDIAN(Sales_table[Units])</f>
        <v>124.5</v>
      </c>
      <c r="H5" s="18" t="s">
        <v>88</v>
      </c>
    </row>
    <row r="6" spans="2:8" x14ac:dyDescent="0.3">
      <c r="C6" s="19">
        <v>3</v>
      </c>
      <c r="D6" s="21" t="s">
        <v>59</v>
      </c>
      <c r="E6" s="26">
        <f>MODE(Sales_table[Amount])</f>
        <v>938</v>
      </c>
      <c r="F6" s="25" t="e">
        <f>MODE(Sales_table[])</f>
        <v>#DIV/0!</v>
      </c>
    </row>
    <row r="7" spans="2:8" x14ac:dyDescent="0.3">
      <c r="C7" s="19">
        <v>4</v>
      </c>
      <c r="D7" s="21" t="s">
        <v>60</v>
      </c>
      <c r="E7" s="27">
        <f>MIN(Sales_table[Amount])</f>
        <v>0</v>
      </c>
      <c r="F7" s="23">
        <f>MIN(Sales_table[Units])</f>
        <v>0</v>
      </c>
    </row>
    <row r="8" spans="2:8" x14ac:dyDescent="0.3">
      <c r="C8" s="19">
        <v>5</v>
      </c>
      <c r="D8" s="21" t="s">
        <v>61</v>
      </c>
      <c r="E8" s="22">
        <f>MAX(Sales_table[Amount])</f>
        <v>16184</v>
      </c>
      <c r="F8" s="23">
        <f>MAX(Sales_table[Units])</f>
        <v>525</v>
      </c>
    </row>
    <row r="9" spans="2:8" x14ac:dyDescent="0.3">
      <c r="C9" s="19"/>
      <c r="D9" s="21"/>
      <c r="E9" s="22"/>
      <c r="F9" s="19"/>
    </row>
    <row r="10" spans="2:8" x14ac:dyDescent="0.3">
      <c r="C10" s="19">
        <v>6</v>
      </c>
      <c r="D10" s="21" t="s">
        <v>62</v>
      </c>
      <c r="E10" s="24">
        <f>QUARTILE(Sales_table[Amount],1)</f>
        <v>1652</v>
      </c>
      <c r="F10" s="25">
        <f>QUARTILE(Sales_table[Units],1)</f>
        <v>54</v>
      </c>
    </row>
    <row r="11" spans="2:8" x14ac:dyDescent="0.3">
      <c r="C11" s="19">
        <v>7</v>
      </c>
      <c r="D11" s="21" t="s">
        <v>82</v>
      </c>
      <c r="E11" s="18">
        <f>QUARTILE(Sales_table[Amount],2)</f>
        <v>3437</v>
      </c>
      <c r="F11" s="24">
        <f>QUARTILE(Sales_table[Units],2)</f>
        <v>124.5</v>
      </c>
    </row>
    <row r="12" spans="2:8" x14ac:dyDescent="0.3">
      <c r="C12" s="19">
        <v>8</v>
      </c>
      <c r="D12" s="21" t="s">
        <v>63</v>
      </c>
      <c r="E12" s="24">
        <f>QUARTILE(Sales_table[Amount],3)</f>
        <v>6179.25</v>
      </c>
      <c r="F12" s="25">
        <f>QUARTILE(Sales_table[Units],3)</f>
        <v>220.5</v>
      </c>
    </row>
    <row r="13" spans="2:8" ht="28.8" x14ac:dyDescent="0.3">
      <c r="C13" s="19">
        <v>9</v>
      </c>
      <c r="D13" s="38" t="s">
        <v>89</v>
      </c>
      <c r="E13" s="87">
        <f>COUNTA(_xlfn.UNIQUE(Sales_table[Sales Person],N13))</f>
        <v>10</v>
      </c>
      <c r="F13" s="88"/>
      <c r="H13" s="18" t="str" cm="1">
        <f t="array" ref="H13:H22">_xlfn.UNIQUE(Sales_table[Sales Person],FALSE)</f>
        <v>Ram Mahesh</v>
      </c>
    </row>
    <row r="14" spans="2:8" x14ac:dyDescent="0.3">
      <c r="C14" s="19">
        <v>10</v>
      </c>
      <c r="D14" s="21" t="s">
        <v>64</v>
      </c>
      <c r="E14" s="28">
        <f>SUM(Sales_table[Amount])</f>
        <v>1240869</v>
      </c>
      <c r="F14" s="29">
        <f>SUM(Sales_table[Units])</f>
        <v>45660</v>
      </c>
      <c r="H14" s="18" t="str">
        <v>Gunar Cockshoot</v>
      </c>
    </row>
    <row r="15" spans="2:8" x14ac:dyDescent="0.3">
      <c r="H15" s="18" t="str">
        <v>Brien Boise</v>
      </c>
    </row>
    <row r="16" spans="2:8" x14ac:dyDescent="0.3">
      <c r="H16" s="18" t="str">
        <v>Barr Faughny</v>
      </c>
    </row>
    <row r="17" spans="3:8" x14ac:dyDescent="0.3">
      <c r="H17" s="18" t="str">
        <v>Oby Sorrel</v>
      </c>
    </row>
    <row r="18" spans="3:8" x14ac:dyDescent="0.3">
      <c r="C18" s="32" t="s">
        <v>65</v>
      </c>
      <c r="H18" s="18" t="str">
        <v>Husein Augar</v>
      </c>
    </row>
    <row r="19" spans="3:8" x14ac:dyDescent="0.3">
      <c r="H19" s="18" t="str">
        <v>Carla Molina</v>
      </c>
    </row>
    <row r="20" spans="3:8" x14ac:dyDescent="0.3">
      <c r="H20" s="18" t="str">
        <v>Gigi Bohling</v>
      </c>
    </row>
    <row r="21" spans="3:8" x14ac:dyDescent="0.3">
      <c r="H21" s="18" t="str">
        <v>Ches Bonnell</v>
      </c>
    </row>
    <row r="22" spans="3:8" x14ac:dyDescent="0.3">
      <c r="H22" s="18" t="str">
        <v>Curtice Advani</v>
      </c>
    </row>
  </sheetData>
  <mergeCells count="1">
    <mergeCell ref="E13:F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41B0-D280-41BF-AC91-318891CBAD58}">
  <dimension ref="A1:Z303"/>
  <sheetViews>
    <sheetView workbookViewId="0">
      <selection activeCell="G12" sqref="G12"/>
    </sheetView>
  </sheetViews>
  <sheetFormatPr defaultRowHeight="14.4" x14ac:dyDescent="0.3"/>
  <cols>
    <col min="1" max="1" width="3.44140625" customWidth="1"/>
    <col min="2" max="2" width="3.6640625" customWidth="1"/>
    <col min="3" max="3" width="17.21875" customWidth="1"/>
    <col min="4" max="4" width="11.5546875" bestFit="1" customWidth="1"/>
    <col min="5" max="5" width="20.33203125" bestFit="1" customWidth="1"/>
    <col min="6" max="6" width="10.21875" customWidth="1"/>
    <col min="7" max="7" width="9.21875" customWidth="1"/>
    <col min="11" max="11" width="14.109375" customWidth="1"/>
  </cols>
  <sheetData>
    <row r="1" spans="1:26" ht="36" customHeight="1" x14ac:dyDescent="0.55000000000000004">
      <c r="A1" s="14"/>
      <c r="B1" s="15"/>
      <c r="C1" s="12" t="s">
        <v>83</v>
      </c>
      <c r="D1" s="16"/>
      <c r="E1" s="16"/>
      <c r="F1" s="17"/>
      <c r="G1" s="17"/>
      <c r="H1" s="17"/>
      <c r="I1" s="17"/>
      <c r="J1" s="17"/>
      <c r="K1" s="17"/>
      <c r="L1" s="18"/>
      <c r="M1" s="18"/>
      <c r="N1" s="18"/>
      <c r="O1" s="18"/>
      <c r="P1" s="18"/>
      <c r="Q1" s="18"/>
      <c r="R1" s="18"/>
      <c r="S1" s="18"/>
      <c r="T1" s="18"/>
      <c r="U1" s="18"/>
      <c r="V1" s="18"/>
      <c r="W1" s="18"/>
      <c r="X1" s="18"/>
      <c r="Y1" s="18"/>
      <c r="Z1" s="18"/>
    </row>
    <row r="2" spans="1:26" ht="16.05" customHeight="1" x14ac:dyDescent="0.55000000000000004">
      <c r="A2" s="18"/>
      <c r="B2" s="30"/>
      <c r="C2" s="31"/>
      <c r="D2" s="30"/>
      <c r="E2" s="30"/>
      <c r="F2" s="18"/>
      <c r="G2" s="18"/>
      <c r="H2" s="18"/>
      <c r="I2" s="18"/>
      <c r="J2" s="18"/>
      <c r="K2" s="18"/>
      <c r="L2" s="18"/>
      <c r="M2" s="18"/>
      <c r="N2" s="18"/>
      <c r="O2" s="18"/>
      <c r="P2" s="18"/>
      <c r="Q2" s="18"/>
      <c r="R2" s="18"/>
      <c r="S2" s="18"/>
      <c r="T2" s="18"/>
      <c r="U2" s="18"/>
      <c r="V2" s="18"/>
      <c r="W2" s="18"/>
      <c r="X2" s="18"/>
      <c r="Y2" s="18"/>
      <c r="Z2" s="18"/>
    </row>
    <row r="3" spans="1:26" s="18" customFormat="1" x14ac:dyDescent="0.3">
      <c r="C3" s="3" t="s">
        <v>0</v>
      </c>
      <c r="D3" s="3" t="s">
        <v>1</v>
      </c>
      <c r="E3" s="3" t="s">
        <v>2</v>
      </c>
      <c r="F3" s="4" t="s">
        <v>3</v>
      </c>
      <c r="G3" s="4" t="s">
        <v>4</v>
      </c>
      <c r="I3" s="18" t="s">
        <v>66</v>
      </c>
    </row>
    <row r="4" spans="1:26" s="18" customFormat="1" x14ac:dyDescent="0.3">
      <c r="C4" t="s">
        <v>7</v>
      </c>
      <c r="D4" t="s">
        <v>8</v>
      </c>
      <c r="E4" t="s">
        <v>9</v>
      </c>
      <c r="F4" s="6">
        <v>1624</v>
      </c>
      <c r="G4" s="7">
        <v>114</v>
      </c>
      <c r="I4" s="18" t="s">
        <v>67</v>
      </c>
    </row>
    <row r="5" spans="1:26" s="18" customFormat="1" x14ac:dyDescent="0.3">
      <c r="C5" t="s">
        <v>12</v>
      </c>
      <c r="D5" t="s">
        <v>13</v>
      </c>
      <c r="E5" t="s">
        <v>14</v>
      </c>
      <c r="F5" s="6">
        <v>6706</v>
      </c>
      <c r="G5" s="7">
        <v>459</v>
      </c>
      <c r="I5" s="18" t="s">
        <v>68</v>
      </c>
    </row>
    <row r="6" spans="1:26" s="18" customFormat="1" x14ac:dyDescent="0.3">
      <c r="C6" t="s">
        <v>17</v>
      </c>
      <c r="D6" t="s">
        <v>13</v>
      </c>
      <c r="E6" t="s">
        <v>18</v>
      </c>
      <c r="F6" s="6">
        <v>959</v>
      </c>
      <c r="G6" s="7">
        <v>147</v>
      </c>
      <c r="I6" s="18" t="s">
        <v>69</v>
      </c>
    </row>
    <row r="7" spans="1:26" s="18" customFormat="1" x14ac:dyDescent="0.3">
      <c r="C7" t="s">
        <v>20</v>
      </c>
      <c r="D7" t="s">
        <v>21</v>
      </c>
      <c r="E7" t="s">
        <v>22</v>
      </c>
      <c r="F7" s="6">
        <v>9632</v>
      </c>
      <c r="G7" s="7">
        <v>288</v>
      </c>
      <c r="I7" s="18" t="s">
        <v>70</v>
      </c>
    </row>
    <row r="8" spans="1:26" s="18" customFormat="1" x14ac:dyDescent="0.3">
      <c r="C8" t="s">
        <v>25</v>
      </c>
      <c r="D8" t="s">
        <v>26</v>
      </c>
      <c r="E8" t="s">
        <v>27</v>
      </c>
      <c r="F8" s="6">
        <v>2100</v>
      </c>
      <c r="G8" s="7">
        <v>414</v>
      </c>
      <c r="I8" s="18" t="s">
        <v>71</v>
      </c>
    </row>
    <row r="9" spans="1:26" s="18" customFormat="1" x14ac:dyDescent="0.3">
      <c r="C9" t="s">
        <v>7</v>
      </c>
      <c r="D9" t="s">
        <v>13</v>
      </c>
      <c r="E9" t="s">
        <v>30</v>
      </c>
      <c r="F9" s="6">
        <v>8869</v>
      </c>
      <c r="G9" s="7">
        <v>432</v>
      </c>
      <c r="I9" s="18" t="s">
        <v>70</v>
      </c>
    </row>
    <row r="10" spans="1:26" s="18" customFormat="1" x14ac:dyDescent="0.3">
      <c r="C10" t="s">
        <v>25</v>
      </c>
      <c r="D10" t="s">
        <v>32</v>
      </c>
      <c r="E10" t="s">
        <v>33</v>
      </c>
      <c r="F10" s="6">
        <v>2681</v>
      </c>
      <c r="G10" s="7">
        <v>54</v>
      </c>
      <c r="I10" s="18" t="s">
        <v>72</v>
      </c>
    </row>
    <row r="11" spans="1:26" s="18" customFormat="1" x14ac:dyDescent="0.3">
      <c r="C11" t="s">
        <v>12</v>
      </c>
      <c r="D11" t="s">
        <v>13</v>
      </c>
      <c r="E11" t="s">
        <v>35</v>
      </c>
      <c r="F11" s="6">
        <v>5012</v>
      </c>
      <c r="G11" s="7">
        <v>210</v>
      </c>
      <c r="I11" s="18" t="s">
        <v>73</v>
      </c>
    </row>
    <row r="12" spans="1:26" s="18" customFormat="1" x14ac:dyDescent="0.3">
      <c r="C12" t="s">
        <v>37</v>
      </c>
      <c r="D12" t="s">
        <v>32</v>
      </c>
      <c r="E12" t="s">
        <v>16</v>
      </c>
      <c r="F12" s="6">
        <v>1281</v>
      </c>
      <c r="G12" s="7">
        <v>75</v>
      </c>
    </row>
    <row r="13" spans="1:26" s="18" customFormat="1" x14ac:dyDescent="0.3">
      <c r="C13" t="s">
        <v>40</v>
      </c>
      <c r="D13" t="s">
        <v>8</v>
      </c>
      <c r="E13" t="s">
        <v>16</v>
      </c>
      <c r="F13" s="6">
        <v>4991</v>
      </c>
      <c r="G13" s="7">
        <v>12</v>
      </c>
    </row>
    <row r="14" spans="1:26" s="18" customFormat="1" x14ac:dyDescent="0.3">
      <c r="C14" t="s">
        <v>43</v>
      </c>
      <c r="D14" t="s">
        <v>26</v>
      </c>
      <c r="E14" t="s">
        <v>27</v>
      </c>
      <c r="F14" s="6">
        <v>1785</v>
      </c>
      <c r="G14" s="7">
        <v>462</v>
      </c>
    </row>
    <row r="15" spans="1:26" s="18" customFormat="1" x14ac:dyDescent="0.3">
      <c r="C15" t="s">
        <v>44</v>
      </c>
      <c r="D15" t="s">
        <v>8</v>
      </c>
      <c r="E15" t="s">
        <v>31</v>
      </c>
      <c r="F15" s="6">
        <v>3983</v>
      </c>
      <c r="G15" s="7">
        <v>144</v>
      </c>
    </row>
    <row r="16" spans="1:26" s="18" customFormat="1" x14ac:dyDescent="0.3">
      <c r="C16" t="s">
        <v>17</v>
      </c>
      <c r="D16" t="s">
        <v>32</v>
      </c>
      <c r="E16" t="s">
        <v>29</v>
      </c>
      <c r="F16" s="6">
        <v>2646</v>
      </c>
      <c r="G16" s="7">
        <v>120</v>
      </c>
    </row>
    <row r="17" spans="3:7" s="18" customFormat="1" x14ac:dyDescent="0.3">
      <c r="C17" t="s">
        <v>43</v>
      </c>
      <c r="D17" t="s">
        <v>47</v>
      </c>
      <c r="E17" t="s">
        <v>11</v>
      </c>
      <c r="F17" s="6">
        <v>252</v>
      </c>
      <c r="G17" s="7">
        <v>54</v>
      </c>
    </row>
    <row r="18" spans="3:7" s="18" customFormat="1" x14ac:dyDescent="0.3">
      <c r="C18" t="s">
        <v>44</v>
      </c>
      <c r="D18" t="s">
        <v>13</v>
      </c>
      <c r="E18" t="s">
        <v>27</v>
      </c>
      <c r="F18" s="6">
        <v>2464</v>
      </c>
      <c r="G18" s="7">
        <v>234</v>
      </c>
    </row>
    <row r="19" spans="3:7" s="18" customFormat="1" x14ac:dyDescent="0.3">
      <c r="C19" t="s">
        <v>44</v>
      </c>
      <c r="D19" t="s">
        <v>13</v>
      </c>
      <c r="E19" t="s">
        <v>49</v>
      </c>
      <c r="F19" s="6">
        <v>2114</v>
      </c>
      <c r="G19" s="7">
        <v>66</v>
      </c>
    </row>
    <row r="20" spans="3:7" s="18" customFormat="1" x14ac:dyDescent="0.3">
      <c r="C20" t="s">
        <v>25</v>
      </c>
      <c r="D20" t="s">
        <v>8</v>
      </c>
      <c r="E20" t="s">
        <v>33</v>
      </c>
      <c r="F20" s="6">
        <v>7693</v>
      </c>
      <c r="G20" s="7">
        <v>87</v>
      </c>
    </row>
    <row r="21" spans="3:7" s="18" customFormat="1" x14ac:dyDescent="0.3">
      <c r="C21" t="s">
        <v>40</v>
      </c>
      <c r="D21" t="s">
        <v>47</v>
      </c>
      <c r="E21" t="s">
        <v>39</v>
      </c>
      <c r="F21" s="6">
        <v>15610</v>
      </c>
      <c r="G21" s="7">
        <v>339</v>
      </c>
    </row>
    <row r="22" spans="3:7" s="18" customFormat="1" x14ac:dyDescent="0.3">
      <c r="C22" t="s">
        <v>20</v>
      </c>
      <c r="D22" t="s">
        <v>47</v>
      </c>
      <c r="E22" t="s">
        <v>35</v>
      </c>
      <c r="F22" s="6">
        <v>336</v>
      </c>
      <c r="G22" s="7">
        <v>144</v>
      </c>
    </row>
    <row r="23" spans="3:7" s="18" customFormat="1" x14ac:dyDescent="0.3">
      <c r="C23" t="s">
        <v>43</v>
      </c>
      <c r="D23" t="s">
        <v>26</v>
      </c>
      <c r="E23" t="s">
        <v>39</v>
      </c>
      <c r="F23" s="6">
        <v>9443</v>
      </c>
      <c r="G23" s="7">
        <v>162</v>
      </c>
    </row>
    <row r="24" spans="3:7" s="18" customFormat="1" x14ac:dyDescent="0.3">
      <c r="C24" t="s">
        <v>17</v>
      </c>
      <c r="D24" t="s">
        <v>47</v>
      </c>
      <c r="E24" t="s">
        <v>45</v>
      </c>
      <c r="F24" s="6">
        <v>8155</v>
      </c>
      <c r="G24" s="7">
        <v>90</v>
      </c>
    </row>
    <row r="25" spans="3:7" s="18" customFormat="1" x14ac:dyDescent="0.3">
      <c r="C25" t="s">
        <v>12</v>
      </c>
      <c r="D25" t="s">
        <v>32</v>
      </c>
      <c r="E25" t="s">
        <v>45</v>
      </c>
      <c r="F25" s="6">
        <v>1701</v>
      </c>
      <c r="G25" s="7">
        <v>234</v>
      </c>
    </row>
    <row r="26" spans="3:7" s="18" customFormat="1" x14ac:dyDescent="0.3">
      <c r="C26" t="s">
        <v>52</v>
      </c>
      <c r="D26" t="s">
        <v>32</v>
      </c>
      <c r="E26" t="s">
        <v>35</v>
      </c>
      <c r="F26" s="6">
        <v>2205</v>
      </c>
      <c r="G26" s="7">
        <v>141</v>
      </c>
    </row>
    <row r="27" spans="3:7" s="18" customFormat="1" x14ac:dyDescent="0.3">
      <c r="C27" t="s">
        <v>12</v>
      </c>
      <c r="D27" t="s">
        <v>8</v>
      </c>
      <c r="E27" t="s">
        <v>36</v>
      </c>
      <c r="F27" s="6">
        <v>1771</v>
      </c>
      <c r="G27" s="7">
        <v>204</v>
      </c>
    </row>
    <row r="28" spans="3:7" s="18" customFormat="1" x14ac:dyDescent="0.3">
      <c r="C28" t="s">
        <v>20</v>
      </c>
      <c r="D28" t="s">
        <v>13</v>
      </c>
      <c r="E28" t="s">
        <v>24</v>
      </c>
      <c r="F28" s="6">
        <v>2114</v>
      </c>
      <c r="G28" s="7">
        <v>186</v>
      </c>
    </row>
    <row r="29" spans="3:7" s="18" customFormat="1" x14ac:dyDescent="0.3">
      <c r="C29" t="s">
        <v>20</v>
      </c>
      <c r="D29" t="s">
        <v>21</v>
      </c>
      <c r="E29" t="s">
        <v>11</v>
      </c>
      <c r="F29" s="6">
        <v>10311</v>
      </c>
      <c r="G29" s="7">
        <v>231</v>
      </c>
    </row>
    <row r="30" spans="3:7" s="18" customFormat="1" x14ac:dyDescent="0.3">
      <c r="C30" t="s">
        <v>44</v>
      </c>
      <c r="D30" t="s">
        <v>26</v>
      </c>
      <c r="E30" t="s">
        <v>29</v>
      </c>
      <c r="F30" s="6">
        <v>21</v>
      </c>
      <c r="G30" s="7">
        <v>168</v>
      </c>
    </row>
    <row r="31" spans="3:7" s="18" customFormat="1" x14ac:dyDescent="0.3">
      <c r="C31" t="s">
        <v>52</v>
      </c>
      <c r="D31" t="s">
        <v>13</v>
      </c>
      <c r="E31" t="s">
        <v>39</v>
      </c>
      <c r="F31" s="6">
        <v>1974</v>
      </c>
      <c r="G31" s="7">
        <v>195</v>
      </c>
    </row>
    <row r="32" spans="3:7" s="18" customFormat="1" x14ac:dyDescent="0.3">
      <c r="C32" t="s">
        <v>40</v>
      </c>
      <c r="D32" t="s">
        <v>21</v>
      </c>
      <c r="E32" t="s">
        <v>45</v>
      </c>
      <c r="F32" s="6">
        <v>6314</v>
      </c>
      <c r="G32" s="7">
        <v>15</v>
      </c>
    </row>
    <row r="33" spans="3:7" s="18" customFormat="1" x14ac:dyDescent="0.3">
      <c r="C33" t="s">
        <v>52</v>
      </c>
      <c r="D33" t="s">
        <v>8</v>
      </c>
      <c r="E33" t="s">
        <v>45</v>
      </c>
      <c r="F33" s="6">
        <v>4683</v>
      </c>
      <c r="G33" s="7">
        <v>30</v>
      </c>
    </row>
    <row r="34" spans="3:7" s="18" customFormat="1" x14ac:dyDescent="0.3">
      <c r="C34" t="s">
        <v>20</v>
      </c>
      <c r="D34" t="s">
        <v>8</v>
      </c>
      <c r="E34" t="s">
        <v>46</v>
      </c>
      <c r="F34" s="6">
        <v>6398</v>
      </c>
      <c r="G34" s="7">
        <v>102</v>
      </c>
    </row>
    <row r="35" spans="3:7" s="18" customFormat="1" x14ac:dyDescent="0.3">
      <c r="C35" t="s">
        <v>43</v>
      </c>
      <c r="D35" t="s">
        <v>13</v>
      </c>
      <c r="E35" t="s">
        <v>36</v>
      </c>
      <c r="F35" s="6">
        <v>553</v>
      </c>
      <c r="G35" s="7">
        <v>15</v>
      </c>
    </row>
    <row r="36" spans="3:7" s="18" customFormat="1" x14ac:dyDescent="0.3">
      <c r="C36" t="s">
        <v>12</v>
      </c>
      <c r="D36" t="s">
        <v>26</v>
      </c>
      <c r="E36" t="s">
        <v>9</v>
      </c>
      <c r="F36" s="6">
        <v>7021</v>
      </c>
      <c r="G36" s="7">
        <v>183</v>
      </c>
    </row>
    <row r="37" spans="3:7" s="18" customFormat="1" x14ac:dyDescent="0.3">
      <c r="C37" t="s">
        <v>7</v>
      </c>
      <c r="D37" t="s">
        <v>26</v>
      </c>
      <c r="E37" t="s">
        <v>35</v>
      </c>
      <c r="F37" s="6">
        <v>5817</v>
      </c>
      <c r="G37" s="7">
        <v>12</v>
      </c>
    </row>
    <row r="38" spans="3:7" s="18" customFormat="1" x14ac:dyDescent="0.3">
      <c r="C38" t="s">
        <v>20</v>
      </c>
      <c r="D38" t="s">
        <v>26</v>
      </c>
      <c r="E38" t="s">
        <v>16</v>
      </c>
      <c r="F38" s="6">
        <v>3976</v>
      </c>
      <c r="G38" s="7">
        <v>72</v>
      </c>
    </row>
    <row r="39" spans="3:7" s="18" customFormat="1" x14ac:dyDescent="0.3">
      <c r="C39" t="s">
        <v>25</v>
      </c>
      <c r="D39" t="s">
        <v>32</v>
      </c>
      <c r="E39" t="s">
        <v>50</v>
      </c>
      <c r="F39" s="6">
        <v>1134</v>
      </c>
      <c r="G39" s="7">
        <v>282</v>
      </c>
    </row>
    <row r="40" spans="3:7" s="18" customFormat="1" x14ac:dyDescent="0.3">
      <c r="C40" t="s">
        <v>43</v>
      </c>
      <c r="D40" t="s">
        <v>26</v>
      </c>
      <c r="E40" t="s">
        <v>51</v>
      </c>
      <c r="F40" s="6">
        <v>6027</v>
      </c>
      <c r="G40" s="7">
        <v>144</v>
      </c>
    </row>
    <row r="41" spans="3:7" s="18" customFormat="1" x14ac:dyDescent="0.3">
      <c r="C41" t="s">
        <v>25</v>
      </c>
      <c r="D41" t="s">
        <v>8</v>
      </c>
      <c r="E41" t="s">
        <v>29</v>
      </c>
      <c r="F41" s="6">
        <v>1904</v>
      </c>
      <c r="G41" s="7">
        <v>405</v>
      </c>
    </row>
    <row r="42" spans="3:7" s="18" customFormat="1" x14ac:dyDescent="0.3">
      <c r="C42" t="s">
        <v>37</v>
      </c>
      <c r="D42" t="s">
        <v>47</v>
      </c>
      <c r="E42" t="s">
        <v>14</v>
      </c>
      <c r="F42" s="6">
        <v>3262</v>
      </c>
      <c r="G42" s="7">
        <v>75</v>
      </c>
    </row>
    <row r="43" spans="3:7" s="18" customFormat="1" x14ac:dyDescent="0.3">
      <c r="C43" t="s">
        <v>7</v>
      </c>
      <c r="D43" t="s">
        <v>47</v>
      </c>
      <c r="E43" t="s">
        <v>50</v>
      </c>
      <c r="F43" s="6">
        <v>2289</v>
      </c>
      <c r="G43" s="7">
        <v>135</v>
      </c>
    </row>
    <row r="44" spans="3:7" s="18" customFormat="1" x14ac:dyDescent="0.3">
      <c r="C44" t="s">
        <v>40</v>
      </c>
      <c r="D44" t="s">
        <v>47</v>
      </c>
      <c r="E44" t="s">
        <v>50</v>
      </c>
      <c r="F44" s="6">
        <v>6986</v>
      </c>
      <c r="G44" s="7">
        <v>21</v>
      </c>
    </row>
    <row r="45" spans="3:7" s="18" customFormat="1" x14ac:dyDescent="0.3">
      <c r="C45" t="s">
        <v>43</v>
      </c>
      <c r="D45" t="s">
        <v>32</v>
      </c>
      <c r="E45" t="s">
        <v>45</v>
      </c>
      <c r="F45" s="6">
        <v>4417</v>
      </c>
      <c r="G45" s="7">
        <v>153</v>
      </c>
    </row>
    <row r="46" spans="3:7" s="18" customFormat="1" x14ac:dyDescent="0.3">
      <c r="C46" t="s">
        <v>25</v>
      </c>
      <c r="D46" t="s">
        <v>47</v>
      </c>
      <c r="E46" t="s">
        <v>24</v>
      </c>
      <c r="F46" s="6">
        <v>1442</v>
      </c>
      <c r="G46" s="7">
        <v>15</v>
      </c>
    </row>
    <row r="47" spans="3:7" s="18" customFormat="1" x14ac:dyDescent="0.3">
      <c r="C47" t="s">
        <v>44</v>
      </c>
      <c r="D47" t="s">
        <v>13</v>
      </c>
      <c r="E47" t="s">
        <v>16</v>
      </c>
      <c r="F47" s="6">
        <v>2415</v>
      </c>
      <c r="G47" s="7">
        <v>255</v>
      </c>
    </row>
    <row r="48" spans="3:7" s="18" customFormat="1" x14ac:dyDescent="0.3">
      <c r="C48" t="s">
        <v>43</v>
      </c>
      <c r="D48" t="s">
        <v>8</v>
      </c>
      <c r="E48" t="s">
        <v>36</v>
      </c>
      <c r="F48" s="6">
        <v>238</v>
      </c>
      <c r="G48" s="7">
        <v>18</v>
      </c>
    </row>
    <row r="49" spans="3:7" s="18" customFormat="1" x14ac:dyDescent="0.3">
      <c r="C49" t="s">
        <v>25</v>
      </c>
      <c r="D49" t="s">
        <v>8</v>
      </c>
      <c r="E49" t="s">
        <v>45</v>
      </c>
      <c r="F49" s="6">
        <v>4949</v>
      </c>
      <c r="G49" s="7">
        <v>189</v>
      </c>
    </row>
    <row r="50" spans="3:7" s="18" customFormat="1" x14ac:dyDescent="0.3">
      <c r="C50" t="s">
        <v>40</v>
      </c>
      <c r="D50" t="s">
        <v>32</v>
      </c>
      <c r="E50" t="s">
        <v>14</v>
      </c>
      <c r="F50" s="6">
        <v>5075</v>
      </c>
      <c r="G50" s="7">
        <v>21</v>
      </c>
    </row>
    <row r="51" spans="3:7" s="18" customFormat="1" x14ac:dyDescent="0.3">
      <c r="C51" t="s">
        <v>44</v>
      </c>
      <c r="D51" t="s">
        <v>21</v>
      </c>
      <c r="E51" t="s">
        <v>29</v>
      </c>
      <c r="F51" s="6">
        <v>9198</v>
      </c>
      <c r="G51" s="7">
        <v>36</v>
      </c>
    </row>
    <row r="52" spans="3:7" s="18" customFormat="1" x14ac:dyDescent="0.3">
      <c r="C52" t="s">
        <v>25</v>
      </c>
      <c r="D52" t="s">
        <v>47</v>
      </c>
      <c r="E52" t="s">
        <v>49</v>
      </c>
      <c r="F52" s="6">
        <v>3339</v>
      </c>
      <c r="G52" s="7">
        <v>75</v>
      </c>
    </row>
    <row r="53" spans="3:7" s="18" customFormat="1" x14ac:dyDescent="0.3">
      <c r="C53" t="s">
        <v>7</v>
      </c>
      <c r="D53" t="s">
        <v>47</v>
      </c>
      <c r="E53" t="s">
        <v>31</v>
      </c>
      <c r="F53" s="6">
        <v>5019</v>
      </c>
      <c r="G53" s="7">
        <v>156</v>
      </c>
    </row>
    <row r="54" spans="3:7" s="18" customFormat="1" x14ac:dyDescent="0.3">
      <c r="C54" t="s">
        <v>40</v>
      </c>
      <c r="D54" t="s">
        <v>21</v>
      </c>
      <c r="E54" t="s">
        <v>29</v>
      </c>
      <c r="F54" s="6">
        <v>16184</v>
      </c>
      <c r="G54" s="7">
        <v>39</v>
      </c>
    </row>
    <row r="55" spans="3:7" s="18" customFormat="1" x14ac:dyDescent="0.3">
      <c r="C55" t="s">
        <v>25</v>
      </c>
      <c r="D55" t="s">
        <v>21</v>
      </c>
      <c r="E55" t="s">
        <v>42</v>
      </c>
      <c r="F55" s="6">
        <v>497</v>
      </c>
      <c r="G55" s="7">
        <v>63</v>
      </c>
    </row>
    <row r="56" spans="3:7" s="18" customFormat="1" x14ac:dyDescent="0.3">
      <c r="C56" t="s">
        <v>43</v>
      </c>
      <c r="D56" t="s">
        <v>21</v>
      </c>
      <c r="E56" t="s">
        <v>49</v>
      </c>
      <c r="F56" s="6">
        <v>8211</v>
      </c>
      <c r="G56" s="7">
        <v>75</v>
      </c>
    </row>
    <row r="57" spans="3:7" s="18" customFormat="1" x14ac:dyDescent="0.3">
      <c r="C57" t="s">
        <v>43</v>
      </c>
      <c r="D57" t="s">
        <v>32</v>
      </c>
      <c r="E57" t="s">
        <v>51</v>
      </c>
      <c r="F57" s="6">
        <v>6580</v>
      </c>
      <c r="G57" s="7">
        <v>183</v>
      </c>
    </row>
    <row r="58" spans="3:7" s="18" customFormat="1" x14ac:dyDescent="0.3">
      <c r="C58" t="s">
        <v>20</v>
      </c>
      <c r="D58" t="s">
        <v>13</v>
      </c>
      <c r="E58" t="s">
        <v>11</v>
      </c>
      <c r="F58" s="6">
        <v>4760</v>
      </c>
      <c r="G58" s="7">
        <v>69</v>
      </c>
    </row>
    <row r="59" spans="3:7" s="18" customFormat="1" x14ac:dyDescent="0.3">
      <c r="C59" t="s">
        <v>7</v>
      </c>
      <c r="D59" t="s">
        <v>21</v>
      </c>
      <c r="E59" t="s">
        <v>27</v>
      </c>
      <c r="F59" s="6">
        <v>5439</v>
      </c>
      <c r="G59" s="7">
        <v>30</v>
      </c>
    </row>
    <row r="60" spans="3:7" s="18" customFormat="1" x14ac:dyDescent="0.3">
      <c r="C60" t="s">
        <v>20</v>
      </c>
      <c r="D60" t="s">
        <v>47</v>
      </c>
      <c r="E60" t="s">
        <v>31</v>
      </c>
      <c r="F60" s="6">
        <v>1463</v>
      </c>
      <c r="G60" s="7">
        <v>39</v>
      </c>
    </row>
    <row r="61" spans="3:7" s="18" customFormat="1" x14ac:dyDescent="0.3">
      <c r="C61" t="s">
        <v>44</v>
      </c>
      <c r="D61" t="s">
        <v>47</v>
      </c>
      <c r="E61" t="s">
        <v>14</v>
      </c>
      <c r="F61" s="6">
        <v>7777</v>
      </c>
      <c r="G61" s="7">
        <v>504</v>
      </c>
    </row>
    <row r="62" spans="3:7" s="18" customFormat="1" x14ac:dyDescent="0.3">
      <c r="C62" t="s">
        <v>17</v>
      </c>
      <c r="D62" t="s">
        <v>8</v>
      </c>
      <c r="E62" t="s">
        <v>49</v>
      </c>
      <c r="F62" s="6">
        <v>1085</v>
      </c>
      <c r="G62" s="7">
        <v>273</v>
      </c>
    </row>
    <row r="63" spans="3:7" s="18" customFormat="1" x14ac:dyDescent="0.3">
      <c r="C63" t="s">
        <v>40</v>
      </c>
      <c r="D63" t="s">
        <v>8</v>
      </c>
      <c r="E63" t="s">
        <v>33</v>
      </c>
      <c r="F63" s="6">
        <v>182</v>
      </c>
      <c r="G63" s="7">
        <v>48</v>
      </c>
    </row>
    <row r="64" spans="3:7" s="18" customFormat="1" x14ac:dyDescent="0.3">
      <c r="C64" t="s">
        <v>25</v>
      </c>
      <c r="D64" t="s">
        <v>47</v>
      </c>
      <c r="E64" t="s">
        <v>50</v>
      </c>
      <c r="F64" s="6">
        <v>4242</v>
      </c>
      <c r="G64" s="7">
        <v>207</v>
      </c>
    </row>
    <row r="65" spans="3:7" s="18" customFormat="1" x14ac:dyDescent="0.3">
      <c r="C65" t="s">
        <v>25</v>
      </c>
      <c r="D65" t="s">
        <v>21</v>
      </c>
      <c r="E65" t="s">
        <v>14</v>
      </c>
      <c r="F65" s="6">
        <v>6118</v>
      </c>
      <c r="G65" s="7">
        <v>9</v>
      </c>
    </row>
    <row r="66" spans="3:7" s="18" customFormat="1" x14ac:dyDescent="0.3">
      <c r="C66" t="s">
        <v>52</v>
      </c>
      <c r="D66" t="s">
        <v>21</v>
      </c>
      <c r="E66" t="s">
        <v>45</v>
      </c>
      <c r="F66" s="6">
        <v>2317</v>
      </c>
      <c r="G66" s="7">
        <v>261</v>
      </c>
    </row>
    <row r="67" spans="3:7" s="18" customFormat="1" x14ac:dyDescent="0.3">
      <c r="C67" t="s">
        <v>25</v>
      </c>
      <c r="D67" t="s">
        <v>32</v>
      </c>
      <c r="E67" t="s">
        <v>29</v>
      </c>
      <c r="F67" s="6">
        <v>938</v>
      </c>
      <c r="G67" s="7">
        <v>6</v>
      </c>
    </row>
    <row r="68" spans="3:7" s="18" customFormat="1" x14ac:dyDescent="0.3">
      <c r="C68" t="s">
        <v>12</v>
      </c>
      <c r="D68" t="s">
        <v>8</v>
      </c>
      <c r="E68" t="s">
        <v>24</v>
      </c>
      <c r="F68" s="6">
        <v>9709</v>
      </c>
      <c r="G68" s="7">
        <v>30</v>
      </c>
    </row>
    <row r="69" spans="3:7" s="18" customFormat="1" x14ac:dyDescent="0.3">
      <c r="C69" t="s">
        <v>37</v>
      </c>
      <c r="D69" t="s">
        <v>47</v>
      </c>
      <c r="E69" t="s">
        <v>39</v>
      </c>
      <c r="F69" s="6">
        <v>2205</v>
      </c>
      <c r="G69" s="7">
        <v>138</v>
      </c>
    </row>
    <row r="70" spans="3:7" s="18" customFormat="1" x14ac:dyDescent="0.3">
      <c r="C70" t="s">
        <v>37</v>
      </c>
      <c r="D70" t="s">
        <v>8</v>
      </c>
      <c r="E70" t="s">
        <v>31</v>
      </c>
      <c r="F70" s="6">
        <v>4487</v>
      </c>
      <c r="G70" s="7">
        <v>111</v>
      </c>
    </row>
    <row r="71" spans="3:7" s="18" customFormat="1" x14ac:dyDescent="0.3">
      <c r="C71" t="s">
        <v>40</v>
      </c>
      <c r="D71" t="s">
        <v>13</v>
      </c>
      <c r="E71" t="s">
        <v>22</v>
      </c>
      <c r="F71" s="6">
        <v>2415</v>
      </c>
      <c r="G71" s="7">
        <v>15</v>
      </c>
    </row>
    <row r="72" spans="3:7" s="18" customFormat="1" x14ac:dyDescent="0.3">
      <c r="C72" t="s">
        <v>7</v>
      </c>
      <c r="D72" t="s">
        <v>47</v>
      </c>
      <c r="E72" t="s">
        <v>36</v>
      </c>
      <c r="F72" s="6">
        <v>4018</v>
      </c>
      <c r="G72" s="7">
        <v>162</v>
      </c>
    </row>
    <row r="73" spans="3:7" s="18" customFormat="1" x14ac:dyDescent="0.3">
      <c r="C73" t="s">
        <v>40</v>
      </c>
      <c r="D73" t="s">
        <v>47</v>
      </c>
      <c r="E73" t="s">
        <v>36</v>
      </c>
      <c r="F73" s="6">
        <v>861</v>
      </c>
      <c r="G73" s="7">
        <v>195</v>
      </c>
    </row>
    <row r="74" spans="3:7" s="18" customFormat="1" x14ac:dyDescent="0.3">
      <c r="C74" t="s">
        <v>52</v>
      </c>
      <c r="D74" t="s">
        <v>32</v>
      </c>
      <c r="E74" t="s">
        <v>16</v>
      </c>
      <c r="F74" s="6">
        <v>5586</v>
      </c>
      <c r="G74" s="7">
        <v>525</v>
      </c>
    </row>
    <row r="75" spans="3:7" s="18" customFormat="1" x14ac:dyDescent="0.3">
      <c r="C75" t="s">
        <v>37</v>
      </c>
      <c r="D75" t="s">
        <v>47</v>
      </c>
      <c r="E75" t="s">
        <v>30</v>
      </c>
      <c r="F75" s="6">
        <v>2226</v>
      </c>
      <c r="G75" s="7">
        <v>48</v>
      </c>
    </row>
    <row r="76" spans="3:7" s="18" customFormat="1" x14ac:dyDescent="0.3">
      <c r="C76" t="s">
        <v>17</v>
      </c>
      <c r="D76" t="s">
        <v>47</v>
      </c>
      <c r="E76" t="s">
        <v>51</v>
      </c>
      <c r="F76" s="6">
        <v>14329</v>
      </c>
      <c r="G76" s="7">
        <v>150</v>
      </c>
    </row>
    <row r="77" spans="3:7" s="18" customFormat="1" x14ac:dyDescent="0.3">
      <c r="C77" t="s">
        <v>17</v>
      </c>
      <c r="D77" t="s">
        <v>47</v>
      </c>
      <c r="E77" t="s">
        <v>39</v>
      </c>
      <c r="F77" s="6">
        <v>8463</v>
      </c>
      <c r="G77" s="7">
        <v>492</v>
      </c>
    </row>
    <row r="78" spans="3:7" s="18" customFormat="1" x14ac:dyDescent="0.3">
      <c r="C78" t="s">
        <v>40</v>
      </c>
      <c r="D78" t="s">
        <v>47</v>
      </c>
      <c r="E78" t="s">
        <v>49</v>
      </c>
      <c r="F78" s="6">
        <v>2891</v>
      </c>
      <c r="G78" s="7">
        <v>102</v>
      </c>
    </row>
    <row r="79" spans="3:7" s="18" customFormat="1" x14ac:dyDescent="0.3">
      <c r="C79" t="s">
        <v>44</v>
      </c>
      <c r="D79" t="s">
        <v>21</v>
      </c>
      <c r="E79" t="s">
        <v>45</v>
      </c>
      <c r="F79" s="6">
        <v>3773</v>
      </c>
      <c r="G79" s="7">
        <v>165</v>
      </c>
    </row>
    <row r="80" spans="3:7" s="18" customFormat="1" x14ac:dyDescent="0.3">
      <c r="C80" t="s">
        <v>20</v>
      </c>
      <c r="D80" t="s">
        <v>21</v>
      </c>
      <c r="E80" t="s">
        <v>51</v>
      </c>
      <c r="F80" s="6">
        <v>854</v>
      </c>
      <c r="G80" s="7">
        <v>309</v>
      </c>
    </row>
    <row r="81" spans="3:7" s="18" customFormat="1" x14ac:dyDescent="0.3">
      <c r="C81" t="s">
        <v>25</v>
      </c>
      <c r="D81" t="s">
        <v>21</v>
      </c>
      <c r="E81" t="s">
        <v>31</v>
      </c>
      <c r="F81" s="6">
        <v>4970</v>
      </c>
      <c r="G81" s="7">
        <v>156</v>
      </c>
    </row>
    <row r="82" spans="3:7" s="18" customFormat="1" x14ac:dyDescent="0.3">
      <c r="C82" t="s">
        <v>17</v>
      </c>
      <c r="D82" t="s">
        <v>13</v>
      </c>
      <c r="E82" t="s">
        <v>48</v>
      </c>
      <c r="F82" s="6">
        <v>98</v>
      </c>
      <c r="G82" s="7">
        <v>159</v>
      </c>
    </row>
    <row r="83" spans="3:7" s="18" customFormat="1" x14ac:dyDescent="0.3">
      <c r="C83" t="s">
        <v>40</v>
      </c>
      <c r="D83" t="s">
        <v>13</v>
      </c>
      <c r="E83" t="s">
        <v>24</v>
      </c>
      <c r="F83" s="6">
        <v>13391</v>
      </c>
      <c r="G83" s="7">
        <v>201</v>
      </c>
    </row>
    <row r="84" spans="3:7" s="18" customFormat="1" x14ac:dyDescent="0.3">
      <c r="C84" t="s">
        <v>12</v>
      </c>
      <c r="D84" t="s">
        <v>26</v>
      </c>
      <c r="E84" t="s">
        <v>33</v>
      </c>
      <c r="F84" s="6">
        <v>8890</v>
      </c>
      <c r="G84" s="7">
        <v>210</v>
      </c>
    </row>
    <row r="85" spans="3:7" s="18" customFormat="1" x14ac:dyDescent="0.3">
      <c r="C85" t="s">
        <v>43</v>
      </c>
      <c r="D85" t="s">
        <v>32</v>
      </c>
      <c r="E85" t="s">
        <v>11</v>
      </c>
      <c r="F85" s="6">
        <v>56</v>
      </c>
      <c r="G85" s="7">
        <v>51</v>
      </c>
    </row>
    <row r="86" spans="3:7" s="18" customFormat="1" x14ac:dyDescent="0.3">
      <c r="C86" t="s">
        <v>44</v>
      </c>
      <c r="D86" t="s">
        <v>21</v>
      </c>
      <c r="E86" t="s">
        <v>27</v>
      </c>
      <c r="F86" s="6">
        <v>3339</v>
      </c>
      <c r="G86" s="7">
        <v>39</v>
      </c>
    </row>
    <row r="87" spans="3:7" s="18" customFormat="1" x14ac:dyDescent="0.3">
      <c r="C87" t="s">
        <v>52</v>
      </c>
      <c r="D87" t="s">
        <v>13</v>
      </c>
      <c r="E87" t="s">
        <v>22</v>
      </c>
      <c r="F87" s="6">
        <v>3808</v>
      </c>
      <c r="G87" s="7">
        <v>279</v>
      </c>
    </row>
    <row r="88" spans="3:7" s="18" customFormat="1" x14ac:dyDescent="0.3">
      <c r="C88" t="s">
        <v>52</v>
      </c>
      <c r="D88" t="s">
        <v>32</v>
      </c>
      <c r="E88" t="s">
        <v>11</v>
      </c>
      <c r="F88" s="6">
        <v>63</v>
      </c>
      <c r="G88" s="7">
        <v>123</v>
      </c>
    </row>
    <row r="89" spans="3:7" s="18" customFormat="1" x14ac:dyDescent="0.3">
      <c r="C89" t="s">
        <v>43</v>
      </c>
      <c r="D89" t="s">
        <v>26</v>
      </c>
      <c r="E89" t="s">
        <v>50</v>
      </c>
      <c r="F89" s="6">
        <v>7812</v>
      </c>
      <c r="G89" s="7">
        <v>81</v>
      </c>
    </row>
    <row r="90" spans="3:7" s="18" customFormat="1" x14ac:dyDescent="0.3">
      <c r="C90" t="s">
        <v>7</v>
      </c>
      <c r="D90" t="s">
        <v>8</v>
      </c>
      <c r="E90" t="s">
        <v>36</v>
      </c>
      <c r="F90" s="6">
        <v>7693</v>
      </c>
      <c r="G90" s="7">
        <v>21</v>
      </c>
    </row>
    <row r="91" spans="3:7" s="18" customFormat="1" x14ac:dyDescent="0.3">
      <c r="C91" t="s">
        <v>44</v>
      </c>
      <c r="D91" t="s">
        <v>21</v>
      </c>
      <c r="E91" t="s">
        <v>51</v>
      </c>
      <c r="F91" s="6">
        <v>973</v>
      </c>
      <c r="G91" s="7">
        <v>162</v>
      </c>
    </row>
    <row r="92" spans="3:7" s="18" customFormat="1" x14ac:dyDescent="0.3">
      <c r="C92" t="s">
        <v>52</v>
      </c>
      <c r="D92" t="s">
        <v>13</v>
      </c>
      <c r="E92" t="s">
        <v>42</v>
      </c>
      <c r="F92" s="6">
        <v>567</v>
      </c>
      <c r="G92" s="7">
        <v>228</v>
      </c>
    </row>
    <row r="93" spans="3:7" s="18" customFormat="1" x14ac:dyDescent="0.3">
      <c r="C93" t="s">
        <v>52</v>
      </c>
      <c r="D93" t="s">
        <v>21</v>
      </c>
      <c r="E93" t="s">
        <v>49</v>
      </c>
      <c r="F93" s="6">
        <v>2471</v>
      </c>
      <c r="G93" s="7">
        <v>342</v>
      </c>
    </row>
    <row r="94" spans="3:7" s="18" customFormat="1" x14ac:dyDescent="0.3">
      <c r="C94" t="s">
        <v>40</v>
      </c>
      <c r="D94" t="s">
        <v>32</v>
      </c>
      <c r="E94" t="s">
        <v>11</v>
      </c>
      <c r="F94" s="6">
        <v>7189</v>
      </c>
      <c r="G94" s="7">
        <v>54</v>
      </c>
    </row>
    <row r="95" spans="3:7" s="18" customFormat="1" x14ac:dyDescent="0.3">
      <c r="C95" t="s">
        <v>20</v>
      </c>
      <c r="D95" t="s">
        <v>13</v>
      </c>
      <c r="E95" t="s">
        <v>51</v>
      </c>
      <c r="F95" s="6">
        <v>7455</v>
      </c>
      <c r="G95" s="7">
        <v>216</v>
      </c>
    </row>
    <row r="96" spans="3:7" s="18" customFormat="1" x14ac:dyDescent="0.3">
      <c r="C96" t="s">
        <v>44</v>
      </c>
      <c r="D96" t="s">
        <v>47</v>
      </c>
      <c r="E96" t="s">
        <v>48</v>
      </c>
      <c r="F96" s="6">
        <v>3108</v>
      </c>
      <c r="G96" s="7">
        <v>54</v>
      </c>
    </row>
    <row r="97" spans="3:7" s="18" customFormat="1" x14ac:dyDescent="0.3">
      <c r="C97" t="s">
        <v>25</v>
      </c>
      <c r="D97" t="s">
        <v>32</v>
      </c>
      <c r="E97" t="s">
        <v>27</v>
      </c>
      <c r="F97" s="6">
        <v>469</v>
      </c>
      <c r="G97" s="7">
        <v>75</v>
      </c>
    </row>
    <row r="98" spans="3:7" s="18" customFormat="1" x14ac:dyDescent="0.3">
      <c r="C98" t="s">
        <v>17</v>
      </c>
      <c r="D98" t="s">
        <v>8</v>
      </c>
      <c r="E98" t="s">
        <v>45</v>
      </c>
      <c r="F98" s="6">
        <v>2737</v>
      </c>
      <c r="G98" s="7">
        <v>93</v>
      </c>
    </row>
    <row r="99" spans="3:7" s="18" customFormat="1" x14ac:dyDescent="0.3">
      <c r="C99" t="s">
        <v>17</v>
      </c>
      <c r="D99" t="s">
        <v>8</v>
      </c>
      <c r="E99" t="s">
        <v>27</v>
      </c>
      <c r="F99" s="6">
        <v>4305</v>
      </c>
      <c r="G99" s="7">
        <v>156</v>
      </c>
    </row>
    <row r="100" spans="3:7" s="18" customFormat="1" x14ac:dyDescent="0.3">
      <c r="C100" t="s">
        <v>17</v>
      </c>
      <c r="D100" t="s">
        <v>32</v>
      </c>
      <c r="E100" t="s">
        <v>31</v>
      </c>
      <c r="F100" s="6">
        <v>2408</v>
      </c>
      <c r="G100" s="7">
        <v>9</v>
      </c>
    </row>
    <row r="101" spans="3:7" s="18" customFormat="1" x14ac:dyDescent="0.3">
      <c r="C101" t="s">
        <v>44</v>
      </c>
      <c r="D101" t="s">
        <v>21</v>
      </c>
      <c r="E101" t="s">
        <v>36</v>
      </c>
      <c r="F101" s="6">
        <v>1281</v>
      </c>
      <c r="G101" s="7">
        <v>18</v>
      </c>
    </row>
    <row r="102" spans="3:7" s="18" customFormat="1" x14ac:dyDescent="0.3">
      <c r="C102" t="s">
        <v>7</v>
      </c>
      <c r="D102" t="s">
        <v>13</v>
      </c>
      <c r="E102" t="s">
        <v>14</v>
      </c>
      <c r="F102" s="6">
        <v>12348</v>
      </c>
      <c r="G102" s="7">
        <v>234</v>
      </c>
    </row>
    <row r="103" spans="3:7" s="18" customFormat="1" x14ac:dyDescent="0.3">
      <c r="C103" t="s">
        <v>44</v>
      </c>
      <c r="D103" t="s">
        <v>47</v>
      </c>
      <c r="E103" t="s">
        <v>51</v>
      </c>
      <c r="F103" s="6">
        <v>3689</v>
      </c>
      <c r="G103" s="7">
        <v>312</v>
      </c>
    </row>
    <row r="104" spans="3:7" s="18" customFormat="1" x14ac:dyDescent="0.3">
      <c r="C104" t="s">
        <v>37</v>
      </c>
      <c r="D104" t="s">
        <v>21</v>
      </c>
      <c r="E104" t="s">
        <v>36</v>
      </c>
      <c r="F104" s="6">
        <v>2870</v>
      </c>
      <c r="G104" s="7">
        <v>300</v>
      </c>
    </row>
    <row r="105" spans="3:7" s="18" customFormat="1" x14ac:dyDescent="0.3">
      <c r="C105" t="s">
        <v>43</v>
      </c>
      <c r="D105" t="s">
        <v>21</v>
      </c>
      <c r="E105" t="s">
        <v>50</v>
      </c>
      <c r="F105" s="6">
        <v>798</v>
      </c>
      <c r="G105" s="7">
        <v>519</v>
      </c>
    </row>
    <row r="106" spans="3:7" s="18" customFormat="1" x14ac:dyDescent="0.3">
      <c r="C106" t="s">
        <v>20</v>
      </c>
      <c r="D106" t="s">
        <v>8</v>
      </c>
      <c r="E106" t="s">
        <v>42</v>
      </c>
      <c r="F106" s="6">
        <v>2933</v>
      </c>
      <c r="G106" s="7">
        <v>9</v>
      </c>
    </row>
    <row r="107" spans="3:7" s="18" customFormat="1" x14ac:dyDescent="0.3">
      <c r="C107" t="s">
        <v>40</v>
      </c>
      <c r="D107" t="s">
        <v>13</v>
      </c>
      <c r="E107" t="s">
        <v>18</v>
      </c>
      <c r="F107" s="6">
        <v>2744</v>
      </c>
      <c r="G107" s="7">
        <v>9</v>
      </c>
    </row>
    <row r="108" spans="3:7" s="18" customFormat="1" x14ac:dyDescent="0.3">
      <c r="C108" t="s">
        <v>7</v>
      </c>
      <c r="D108" t="s">
        <v>21</v>
      </c>
      <c r="E108" t="s">
        <v>30</v>
      </c>
      <c r="F108" s="6">
        <v>9772</v>
      </c>
      <c r="G108" s="7">
        <v>90</v>
      </c>
    </row>
    <row r="109" spans="3:7" s="18" customFormat="1" x14ac:dyDescent="0.3">
      <c r="C109" t="s">
        <v>37</v>
      </c>
      <c r="D109" t="s">
        <v>47</v>
      </c>
      <c r="E109" t="s">
        <v>27</v>
      </c>
      <c r="F109" s="6">
        <v>1568</v>
      </c>
      <c r="G109" s="7">
        <v>96</v>
      </c>
    </row>
    <row r="110" spans="3:7" s="18" customFormat="1" x14ac:dyDescent="0.3">
      <c r="C110" t="s">
        <v>43</v>
      </c>
      <c r="D110" t="s">
        <v>21</v>
      </c>
      <c r="E110" t="s">
        <v>29</v>
      </c>
      <c r="F110" s="6">
        <v>11417</v>
      </c>
      <c r="G110" s="7">
        <v>21</v>
      </c>
    </row>
    <row r="111" spans="3:7" s="18" customFormat="1" x14ac:dyDescent="0.3">
      <c r="C111" t="s">
        <v>7</v>
      </c>
      <c r="D111" t="s">
        <v>47</v>
      </c>
      <c r="E111" t="s">
        <v>48</v>
      </c>
      <c r="F111" s="6">
        <v>6748</v>
      </c>
      <c r="G111" s="7">
        <v>48</v>
      </c>
    </row>
    <row r="112" spans="3:7" s="18" customFormat="1" x14ac:dyDescent="0.3">
      <c r="C112" t="s">
        <v>52</v>
      </c>
      <c r="D112" t="s">
        <v>21</v>
      </c>
      <c r="E112" t="s">
        <v>50</v>
      </c>
      <c r="F112" s="6">
        <v>1407</v>
      </c>
      <c r="G112" s="7">
        <v>72</v>
      </c>
    </row>
    <row r="113" spans="3:7" s="18" customFormat="1" x14ac:dyDescent="0.3">
      <c r="C113" t="s">
        <v>12</v>
      </c>
      <c r="D113" t="s">
        <v>13</v>
      </c>
      <c r="E113" t="s">
        <v>49</v>
      </c>
      <c r="F113" s="6">
        <v>2023</v>
      </c>
      <c r="G113" s="7">
        <v>168</v>
      </c>
    </row>
    <row r="114" spans="3:7" s="18" customFormat="1" x14ac:dyDescent="0.3">
      <c r="C114" t="s">
        <v>40</v>
      </c>
      <c r="D114" t="s">
        <v>26</v>
      </c>
      <c r="E114" t="s">
        <v>48</v>
      </c>
      <c r="F114" s="6">
        <v>5236</v>
      </c>
      <c r="G114" s="7">
        <v>51</v>
      </c>
    </row>
    <row r="115" spans="3:7" s="18" customFormat="1" x14ac:dyDescent="0.3">
      <c r="C115" t="s">
        <v>20</v>
      </c>
      <c r="D115" t="s">
        <v>21</v>
      </c>
      <c r="E115" t="s">
        <v>36</v>
      </c>
      <c r="F115" s="6">
        <v>1925</v>
      </c>
      <c r="G115" s="7">
        <v>192</v>
      </c>
    </row>
    <row r="116" spans="3:7" s="18" customFormat="1" x14ac:dyDescent="0.3">
      <c r="C116" t="s">
        <v>37</v>
      </c>
      <c r="D116" t="s">
        <v>8</v>
      </c>
      <c r="E116" t="s">
        <v>16</v>
      </c>
      <c r="F116" s="6">
        <v>6608</v>
      </c>
      <c r="G116" s="7">
        <v>225</v>
      </c>
    </row>
    <row r="117" spans="3:7" s="18" customFormat="1" x14ac:dyDescent="0.3">
      <c r="C117" t="s">
        <v>25</v>
      </c>
      <c r="D117" t="s">
        <v>47</v>
      </c>
      <c r="E117" t="s">
        <v>48</v>
      </c>
      <c r="F117" s="6">
        <v>8008</v>
      </c>
      <c r="G117" s="7">
        <v>456</v>
      </c>
    </row>
    <row r="118" spans="3:7" s="18" customFormat="1" x14ac:dyDescent="0.3">
      <c r="C118" t="s">
        <v>52</v>
      </c>
      <c r="D118" t="s">
        <v>47</v>
      </c>
      <c r="E118" t="s">
        <v>27</v>
      </c>
      <c r="F118" s="6">
        <v>1428</v>
      </c>
      <c r="G118" s="7">
        <v>93</v>
      </c>
    </row>
    <row r="119" spans="3:7" s="18" customFormat="1" x14ac:dyDescent="0.3">
      <c r="C119" t="s">
        <v>25</v>
      </c>
      <c r="D119" t="s">
        <v>47</v>
      </c>
      <c r="E119" t="s">
        <v>18</v>
      </c>
      <c r="F119" s="6">
        <v>525</v>
      </c>
      <c r="G119" s="7">
        <v>48</v>
      </c>
    </row>
    <row r="120" spans="3:7" s="18" customFormat="1" x14ac:dyDescent="0.3">
      <c r="C120" t="s">
        <v>25</v>
      </c>
      <c r="D120" t="s">
        <v>8</v>
      </c>
      <c r="E120" t="s">
        <v>22</v>
      </c>
      <c r="F120" s="6">
        <v>1505</v>
      </c>
      <c r="G120" s="7">
        <v>102</v>
      </c>
    </row>
    <row r="121" spans="3:7" s="18" customFormat="1" x14ac:dyDescent="0.3">
      <c r="C121" t="s">
        <v>37</v>
      </c>
      <c r="D121" t="s">
        <v>13</v>
      </c>
      <c r="E121" t="s">
        <v>9</v>
      </c>
      <c r="F121" s="6">
        <v>6755</v>
      </c>
      <c r="G121" s="7">
        <v>252</v>
      </c>
    </row>
    <row r="122" spans="3:7" s="18" customFormat="1" x14ac:dyDescent="0.3">
      <c r="C122" t="s">
        <v>43</v>
      </c>
      <c r="D122" t="s">
        <v>8</v>
      </c>
      <c r="E122" t="s">
        <v>22</v>
      </c>
      <c r="F122" s="6">
        <v>11571</v>
      </c>
      <c r="G122" s="7">
        <v>138</v>
      </c>
    </row>
    <row r="123" spans="3:7" s="18" customFormat="1" x14ac:dyDescent="0.3">
      <c r="C123" t="s">
        <v>7</v>
      </c>
      <c r="D123" t="s">
        <v>32</v>
      </c>
      <c r="E123" t="s">
        <v>27</v>
      </c>
      <c r="F123" s="6">
        <v>2541</v>
      </c>
      <c r="G123" s="7">
        <v>90</v>
      </c>
    </row>
    <row r="124" spans="3:7" s="18" customFormat="1" x14ac:dyDescent="0.3">
      <c r="C124" t="s">
        <v>20</v>
      </c>
      <c r="D124" t="s">
        <v>8</v>
      </c>
      <c r="E124" t="s">
        <v>9</v>
      </c>
      <c r="F124" s="6">
        <v>1526</v>
      </c>
      <c r="G124" s="7">
        <v>240</v>
      </c>
    </row>
    <row r="125" spans="3:7" s="18" customFormat="1" x14ac:dyDescent="0.3">
      <c r="C125" t="s">
        <v>7</v>
      </c>
      <c r="D125" t="s">
        <v>32</v>
      </c>
      <c r="E125" t="s">
        <v>18</v>
      </c>
      <c r="F125" s="6">
        <v>6125</v>
      </c>
      <c r="G125" s="7">
        <v>102</v>
      </c>
    </row>
    <row r="126" spans="3:7" s="18" customFormat="1" x14ac:dyDescent="0.3">
      <c r="C126" t="s">
        <v>20</v>
      </c>
      <c r="D126" t="s">
        <v>13</v>
      </c>
      <c r="E126" t="s">
        <v>50</v>
      </c>
      <c r="F126" s="6">
        <v>847</v>
      </c>
      <c r="G126" s="7">
        <v>129</v>
      </c>
    </row>
    <row r="127" spans="3:7" s="18" customFormat="1" x14ac:dyDescent="0.3">
      <c r="C127" t="s">
        <v>12</v>
      </c>
      <c r="D127" t="s">
        <v>13</v>
      </c>
      <c r="E127" t="s">
        <v>50</v>
      </c>
      <c r="F127" s="6">
        <v>4753</v>
      </c>
      <c r="G127" s="7">
        <v>300</v>
      </c>
    </row>
    <row r="128" spans="3:7" s="18" customFormat="1" x14ac:dyDescent="0.3">
      <c r="C128" t="s">
        <v>25</v>
      </c>
      <c r="D128" t="s">
        <v>32</v>
      </c>
      <c r="E128" t="s">
        <v>30</v>
      </c>
      <c r="F128" s="6">
        <v>959</v>
      </c>
      <c r="G128" s="7">
        <v>135</v>
      </c>
    </row>
    <row r="129" spans="3:7" s="18" customFormat="1" x14ac:dyDescent="0.3">
      <c r="C129" t="s">
        <v>37</v>
      </c>
      <c r="D129" t="s">
        <v>13</v>
      </c>
      <c r="E129" t="s">
        <v>46</v>
      </c>
      <c r="F129" s="6">
        <v>2793</v>
      </c>
      <c r="G129" s="7">
        <v>114</v>
      </c>
    </row>
    <row r="130" spans="3:7" s="18" customFormat="1" x14ac:dyDescent="0.3">
      <c r="C130" t="s">
        <v>37</v>
      </c>
      <c r="D130" t="s">
        <v>13</v>
      </c>
      <c r="E130" t="s">
        <v>16</v>
      </c>
      <c r="F130" s="6">
        <v>4606</v>
      </c>
      <c r="G130" s="7">
        <v>63</v>
      </c>
    </row>
    <row r="131" spans="3:7" s="18" customFormat="1" x14ac:dyDescent="0.3">
      <c r="C131" t="s">
        <v>37</v>
      </c>
      <c r="D131" t="s">
        <v>21</v>
      </c>
      <c r="E131" t="s">
        <v>49</v>
      </c>
      <c r="F131" s="6">
        <v>5551</v>
      </c>
      <c r="G131" s="7">
        <v>252</v>
      </c>
    </row>
    <row r="132" spans="3:7" s="18" customFormat="1" x14ac:dyDescent="0.3">
      <c r="C132" t="s">
        <v>52</v>
      </c>
      <c r="D132" t="s">
        <v>21</v>
      </c>
      <c r="E132" t="s">
        <v>14</v>
      </c>
      <c r="F132" s="6">
        <v>6657</v>
      </c>
      <c r="G132" s="7">
        <v>303</v>
      </c>
    </row>
    <row r="133" spans="3:7" s="18" customFormat="1" x14ac:dyDescent="0.3">
      <c r="C133" t="s">
        <v>37</v>
      </c>
      <c r="D133" t="s">
        <v>26</v>
      </c>
      <c r="E133" t="s">
        <v>31</v>
      </c>
      <c r="F133" s="6">
        <v>4438</v>
      </c>
      <c r="G133" s="7">
        <v>246</v>
      </c>
    </row>
    <row r="134" spans="3:7" s="18" customFormat="1" x14ac:dyDescent="0.3">
      <c r="C134" t="s">
        <v>12</v>
      </c>
      <c r="D134" t="s">
        <v>32</v>
      </c>
      <c r="E134" t="s">
        <v>35</v>
      </c>
      <c r="F134" s="6">
        <v>168</v>
      </c>
      <c r="G134" s="7">
        <v>84</v>
      </c>
    </row>
    <row r="135" spans="3:7" s="18" customFormat="1" x14ac:dyDescent="0.3">
      <c r="C135" t="s">
        <v>37</v>
      </c>
      <c r="D135" t="s">
        <v>47</v>
      </c>
      <c r="E135" t="s">
        <v>31</v>
      </c>
      <c r="F135" s="6">
        <v>7777</v>
      </c>
      <c r="G135" s="7">
        <v>39</v>
      </c>
    </row>
    <row r="136" spans="3:7" s="18" customFormat="1" x14ac:dyDescent="0.3">
      <c r="C136" t="s">
        <v>40</v>
      </c>
      <c r="D136" t="s">
        <v>21</v>
      </c>
      <c r="E136" t="s">
        <v>31</v>
      </c>
      <c r="F136" s="6">
        <v>3339</v>
      </c>
      <c r="G136" s="7">
        <v>348</v>
      </c>
    </row>
    <row r="137" spans="3:7" s="18" customFormat="1" x14ac:dyDescent="0.3">
      <c r="C137" t="s">
        <v>37</v>
      </c>
      <c r="D137" t="s">
        <v>8</v>
      </c>
      <c r="E137" t="s">
        <v>30</v>
      </c>
      <c r="F137" s="6">
        <v>6391</v>
      </c>
      <c r="G137" s="7">
        <v>48</v>
      </c>
    </row>
    <row r="138" spans="3:7" s="18" customFormat="1" x14ac:dyDescent="0.3">
      <c r="C138" t="s">
        <v>40</v>
      </c>
      <c r="D138" t="s">
        <v>8</v>
      </c>
      <c r="E138" t="s">
        <v>35</v>
      </c>
      <c r="F138" s="6">
        <v>518</v>
      </c>
      <c r="G138" s="7">
        <v>75</v>
      </c>
    </row>
    <row r="139" spans="3:7" s="18" customFormat="1" x14ac:dyDescent="0.3">
      <c r="C139" t="s">
        <v>37</v>
      </c>
      <c r="D139" t="s">
        <v>32</v>
      </c>
      <c r="E139" t="s">
        <v>51</v>
      </c>
      <c r="F139" s="6">
        <v>5677</v>
      </c>
      <c r="G139" s="7">
        <v>258</v>
      </c>
    </row>
    <row r="140" spans="3:7" s="18" customFormat="1" x14ac:dyDescent="0.3">
      <c r="C140" t="s">
        <v>25</v>
      </c>
      <c r="D140" t="s">
        <v>26</v>
      </c>
      <c r="E140" t="s">
        <v>31</v>
      </c>
      <c r="F140" s="6">
        <v>6048</v>
      </c>
      <c r="G140" s="7">
        <v>27</v>
      </c>
    </row>
    <row r="141" spans="3:7" s="18" customFormat="1" x14ac:dyDescent="0.3">
      <c r="C141" t="s">
        <v>12</v>
      </c>
      <c r="D141" t="s">
        <v>32</v>
      </c>
      <c r="E141" t="s">
        <v>14</v>
      </c>
      <c r="F141" s="6">
        <v>3752</v>
      </c>
      <c r="G141" s="7">
        <v>213</v>
      </c>
    </row>
    <row r="142" spans="3:7" s="18" customFormat="1" x14ac:dyDescent="0.3">
      <c r="C142" t="s">
        <v>40</v>
      </c>
      <c r="D142" t="s">
        <v>13</v>
      </c>
      <c r="E142" t="s">
        <v>49</v>
      </c>
      <c r="F142" s="6">
        <v>4480</v>
      </c>
      <c r="G142" s="7">
        <v>357</v>
      </c>
    </row>
    <row r="143" spans="3:7" s="18" customFormat="1" x14ac:dyDescent="0.3">
      <c r="C143" t="s">
        <v>17</v>
      </c>
      <c r="D143" t="s">
        <v>8</v>
      </c>
      <c r="E143" t="s">
        <v>18</v>
      </c>
      <c r="F143" s="6">
        <v>259</v>
      </c>
      <c r="G143" s="7">
        <v>207</v>
      </c>
    </row>
    <row r="144" spans="3:7" s="18" customFormat="1" x14ac:dyDescent="0.3">
      <c r="C144" t="s">
        <v>12</v>
      </c>
      <c r="D144" t="s">
        <v>8</v>
      </c>
      <c r="E144" t="s">
        <v>9</v>
      </c>
      <c r="F144" s="6">
        <v>42</v>
      </c>
      <c r="G144" s="7">
        <v>150</v>
      </c>
    </row>
    <row r="145" spans="3:7" s="18" customFormat="1" x14ac:dyDescent="0.3">
      <c r="C145" t="s">
        <v>20</v>
      </c>
      <c r="D145" t="s">
        <v>21</v>
      </c>
      <c r="E145" t="s">
        <v>48</v>
      </c>
      <c r="F145" s="6">
        <v>98</v>
      </c>
      <c r="G145" s="7">
        <v>204</v>
      </c>
    </row>
    <row r="146" spans="3:7" s="18" customFormat="1" x14ac:dyDescent="0.3">
      <c r="C146" t="s">
        <v>37</v>
      </c>
      <c r="D146" t="s">
        <v>13</v>
      </c>
      <c r="E146" t="s">
        <v>50</v>
      </c>
      <c r="F146" s="6">
        <v>2478</v>
      </c>
      <c r="G146" s="7">
        <v>21</v>
      </c>
    </row>
    <row r="147" spans="3:7" s="18" customFormat="1" x14ac:dyDescent="0.3">
      <c r="C147" t="s">
        <v>20</v>
      </c>
      <c r="D147" t="s">
        <v>47</v>
      </c>
      <c r="E147" t="s">
        <v>30</v>
      </c>
      <c r="F147" s="6">
        <v>7847</v>
      </c>
      <c r="G147" s="7">
        <v>174</v>
      </c>
    </row>
    <row r="148" spans="3:7" s="18" customFormat="1" x14ac:dyDescent="0.3">
      <c r="C148" t="s">
        <v>43</v>
      </c>
      <c r="D148" t="s">
        <v>8</v>
      </c>
      <c r="E148" t="s">
        <v>31</v>
      </c>
      <c r="F148" s="6">
        <v>9926</v>
      </c>
      <c r="G148" s="7">
        <v>201</v>
      </c>
    </row>
    <row r="149" spans="3:7" s="18" customFormat="1" x14ac:dyDescent="0.3">
      <c r="C149" t="s">
        <v>12</v>
      </c>
      <c r="D149" t="s">
        <v>32</v>
      </c>
      <c r="E149" t="s">
        <v>11</v>
      </c>
      <c r="F149" s="6">
        <v>819</v>
      </c>
      <c r="G149" s="7">
        <v>510</v>
      </c>
    </row>
    <row r="150" spans="3:7" s="18" customFormat="1" x14ac:dyDescent="0.3">
      <c r="C150" t="s">
        <v>25</v>
      </c>
      <c r="D150" t="s">
        <v>26</v>
      </c>
      <c r="E150" t="s">
        <v>49</v>
      </c>
      <c r="F150" s="6">
        <v>3052</v>
      </c>
      <c r="G150" s="7">
        <v>378</v>
      </c>
    </row>
    <row r="151" spans="3:7" s="18" customFormat="1" x14ac:dyDescent="0.3">
      <c r="C151" t="s">
        <v>17</v>
      </c>
      <c r="D151" t="s">
        <v>47</v>
      </c>
      <c r="E151" t="s">
        <v>42</v>
      </c>
      <c r="F151" s="6">
        <v>6832</v>
      </c>
      <c r="G151" s="7">
        <v>27</v>
      </c>
    </row>
    <row r="152" spans="3:7" s="18" customFormat="1" x14ac:dyDescent="0.3">
      <c r="C152" t="s">
        <v>43</v>
      </c>
      <c r="D152" t="s">
        <v>26</v>
      </c>
      <c r="E152" t="s">
        <v>29</v>
      </c>
      <c r="F152" s="6">
        <v>2016</v>
      </c>
      <c r="G152" s="7">
        <v>117</v>
      </c>
    </row>
    <row r="153" spans="3:7" s="18" customFormat="1" x14ac:dyDescent="0.3">
      <c r="C153" t="s">
        <v>25</v>
      </c>
      <c r="D153" t="s">
        <v>32</v>
      </c>
      <c r="E153" t="s">
        <v>42</v>
      </c>
      <c r="F153" s="6">
        <v>7322</v>
      </c>
      <c r="G153" s="7">
        <v>36</v>
      </c>
    </row>
    <row r="154" spans="3:7" s="18" customFormat="1" x14ac:dyDescent="0.3">
      <c r="C154" t="s">
        <v>12</v>
      </c>
      <c r="D154" t="s">
        <v>13</v>
      </c>
      <c r="E154" t="s">
        <v>30</v>
      </c>
      <c r="F154" s="6">
        <v>357</v>
      </c>
      <c r="G154" s="7">
        <v>126</v>
      </c>
    </row>
    <row r="155" spans="3:7" s="18" customFormat="1" x14ac:dyDescent="0.3">
      <c r="C155" t="s">
        <v>17</v>
      </c>
      <c r="D155" t="s">
        <v>26</v>
      </c>
      <c r="E155" t="s">
        <v>27</v>
      </c>
      <c r="F155" s="6">
        <v>3192</v>
      </c>
      <c r="G155" s="7">
        <v>72</v>
      </c>
    </row>
    <row r="156" spans="3:7" s="18" customFormat="1" x14ac:dyDescent="0.3">
      <c r="C156" t="s">
        <v>37</v>
      </c>
      <c r="D156" t="s">
        <v>21</v>
      </c>
      <c r="E156" t="s">
        <v>35</v>
      </c>
      <c r="F156" s="6">
        <v>8435</v>
      </c>
      <c r="G156" s="7">
        <v>42</v>
      </c>
    </row>
    <row r="157" spans="3:7" s="18" customFormat="1" x14ac:dyDescent="0.3">
      <c r="C157" t="s">
        <v>7</v>
      </c>
      <c r="D157" t="s">
        <v>26</v>
      </c>
      <c r="E157" t="s">
        <v>49</v>
      </c>
      <c r="F157" s="6">
        <v>0</v>
      </c>
      <c r="G157" s="7">
        <v>135</v>
      </c>
    </row>
    <row r="158" spans="3:7" s="18" customFormat="1" x14ac:dyDescent="0.3">
      <c r="C158" t="s">
        <v>37</v>
      </c>
      <c r="D158" t="s">
        <v>47</v>
      </c>
      <c r="E158" t="s">
        <v>46</v>
      </c>
      <c r="F158" s="6">
        <v>8862</v>
      </c>
      <c r="G158" s="7">
        <v>189</v>
      </c>
    </row>
    <row r="159" spans="3:7" s="18" customFormat="1" x14ac:dyDescent="0.3">
      <c r="C159" t="s">
        <v>25</v>
      </c>
      <c r="D159" t="s">
        <v>8</v>
      </c>
      <c r="E159" t="s">
        <v>51</v>
      </c>
      <c r="F159" s="6">
        <v>3556</v>
      </c>
      <c r="G159" s="7">
        <v>459</v>
      </c>
    </row>
    <row r="160" spans="3:7" s="18" customFormat="1" x14ac:dyDescent="0.3">
      <c r="C160" t="s">
        <v>40</v>
      </c>
      <c r="D160" t="s">
        <v>47</v>
      </c>
      <c r="E160" t="s">
        <v>24</v>
      </c>
      <c r="F160" s="6">
        <v>7280</v>
      </c>
      <c r="G160" s="7">
        <v>201</v>
      </c>
    </row>
    <row r="161" spans="3:7" s="18" customFormat="1" x14ac:dyDescent="0.3">
      <c r="C161" t="s">
        <v>25</v>
      </c>
      <c r="D161" t="s">
        <v>47</v>
      </c>
      <c r="E161" t="s">
        <v>9</v>
      </c>
      <c r="F161" s="6">
        <v>3402</v>
      </c>
      <c r="G161" s="7">
        <v>366</v>
      </c>
    </row>
    <row r="162" spans="3:7" s="18" customFormat="1" x14ac:dyDescent="0.3">
      <c r="C162" t="s">
        <v>44</v>
      </c>
      <c r="D162" t="s">
        <v>8</v>
      </c>
      <c r="E162" t="s">
        <v>49</v>
      </c>
      <c r="F162" s="6">
        <v>4592</v>
      </c>
      <c r="G162" s="7">
        <v>324</v>
      </c>
    </row>
    <row r="163" spans="3:7" s="18" customFormat="1" x14ac:dyDescent="0.3">
      <c r="C163" t="s">
        <v>17</v>
      </c>
      <c r="D163" t="s">
        <v>13</v>
      </c>
      <c r="E163" t="s">
        <v>24</v>
      </c>
      <c r="F163" s="6">
        <v>7833</v>
      </c>
      <c r="G163" s="7">
        <v>243</v>
      </c>
    </row>
    <row r="164" spans="3:7" s="18" customFormat="1" x14ac:dyDescent="0.3">
      <c r="C164" t="s">
        <v>43</v>
      </c>
      <c r="D164" t="s">
        <v>26</v>
      </c>
      <c r="E164" t="s">
        <v>42</v>
      </c>
      <c r="F164" s="6">
        <v>7651</v>
      </c>
      <c r="G164" s="7">
        <v>213</v>
      </c>
    </row>
    <row r="165" spans="3:7" s="18" customFormat="1" x14ac:dyDescent="0.3">
      <c r="C165" t="s">
        <v>7</v>
      </c>
      <c r="D165" t="s">
        <v>13</v>
      </c>
      <c r="E165" t="s">
        <v>9</v>
      </c>
      <c r="F165" s="6">
        <v>2275</v>
      </c>
      <c r="G165" s="7">
        <v>447</v>
      </c>
    </row>
    <row r="166" spans="3:7" s="18" customFormat="1" x14ac:dyDescent="0.3">
      <c r="C166" t="s">
        <v>7</v>
      </c>
      <c r="D166" t="s">
        <v>32</v>
      </c>
      <c r="E166" t="s">
        <v>11</v>
      </c>
      <c r="F166" s="6">
        <v>5670</v>
      </c>
      <c r="G166" s="7">
        <v>297</v>
      </c>
    </row>
    <row r="167" spans="3:7" s="18" customFormat="1" x14ac:dyDescent="0.3">
      <c r="C167" t="s">
        <v>37</v>
      </c>
      <c r="D167" t="s">
        <v>13</v>
      </c>
      <c r="E167" t="s">
        <v>29</v>
      </c>
      <c r="F167" s="6">
        <v>2135</v>
      </c>
      <c r="G167" s="7">
        <v>27</v>
      </c>
    </row>
    <row r="168" spans="3:7" s="18" customFormat="1" x14ac:dyDescent="0.3">
      <c r="C168" t="s">
        <v>7</v>
      </c>
      <c r="D168" t="s">
        <v>47</v>
      </c>
      <c r="E168" t="s">
        <v>45</v>
      </c>
      <c r="F168" s="6">
        <v>2779</v>
      </c>
      <c r="G168" s="7">
        <v>75</v>
      </c>
    </row>
    <row r="169" spans="3:7" s="18" customFormat="1" x14ac:dyDescent="0.3">
      <c r="C169" t="s">
        <v>52</v>
      </c>
      <c r="D169" t="s">
        <v>26</v>
      </c>
      <c r="E169" t="s">
        <v>30</v>
      </c>
      <c r="F169" s="6">
        <v>12950</v>
      </c>
      <c r="G169" s="7">
        <v>30</v>
      </c>
    </row>
    <row r="170" spans="3:7" s="18" customFormat="1" x14ac:dyDescent="0.3">
      <c r="C170" t="s">
        <v>37</v>
      </c>
      <c r="D170" t="s">
        <v>21</v>
      </c>
      <c r="E170" t="s">
        <v>22</v>
      </c>
      <c r="F170" s="6">
        <v>2646</v>
      </c>
      <c r="G170" s="7">
        <v>177</v>
      </c>
    </row>
    <row r="171" spans="3:7" s="18" customFormat="1" x14ac:dyDescent="0.3">
      <c r="C171" t="s">
        <v>7</v>
      </c>
      <c r="D171" t="s">
        <v>47</v>
      </c>
      <c r="E171" t="s">
        <v>30</v>
      </c>
      <c r="F171" s="6">
        <v>3794</v>
      </c>
      <c r="G171" s="7">
        <v>159</v>
      </c>
    </row>
    <row r="172" spans="3:7" s="18" customFormat="1" x14ac:dyDescent="0.3">
      <c r="C172" t="s">
        <v>44</v>
      </c>
      <c r="D172" t="s">
        <v>13</v>
      </c>
      <c r="E172" t="s">
        <v>30</v>
      </c>
      <c r="F172" s="6">
        <v>819</v>
      </c>
      <c r="G172" s="7">
        <v>306</v>
      </c>
    </row>
    <row r="173" spans="3:7" s="18" customFormat="1" x14ac:dyDescent="0.3">
      <c r="C173" t="s">
        <v>44</v>
      </c>
      <c r="D173" t="s">
        <v>47</v>
      </c>
      <c r="E173" t="s">
        <v>39</v>
      </c>
      <c r="F173" s="6">
        <v>2583</v>
      </c>
      <c r="G173" s="7">
        <v>18</v>
      </c>
    </row>
    <row r="174" spans="3:7" s="18" customFormat="1" x14ac:dyDescent="0.3">
      <c r="C174" t="s">
        <v>37</v>
      </c>
      <c r="D174" t="s">
        <v>13</v>
      </c>
      <c r="E174" t="s">
        <v>36</v>
      </c>
      <c r="F174" s="6">
        <v>4585</v>
      </c>
      <c r="G174" s="7">
        <v>240</v>
      </c>
    </row>
    <row r="175" spans="3:7" s="18" customFormat="1" x14ac:dyDescent="0.3">
      <c r="C175" t="s">
        <v>40</v>
      </c>
      <c r="D175" t="s">
        <v>47</v>
      </c>
      <c r="E175" t="s">
        <v>30</v>
      </c>
      <c r="F175" s="6">
        <v>1652</v>
      </c>
      <c r="G175" s="7">
        <v>93</v>
      </c>
    </row>
    <row r="176" spans="3:7" s="18" customFormat="1" x14ac:dyDescent="0.3">
      <c r="C176" t="s">
        <v>52</v>
      </c>
      <c r="D176" t="s">
        <v>47</v>
      </c>
      <c r="E176" t="s">
        <v>48</v>
      </c>
      <c r="F176" s="6">
        <v>4991</v>
      </c>
      <c r="G176" s="7">
        <v>9</v>
      </c>
    </row>
    <row r="177" spans="3:7" s="18" customFormat="1" x14ac:dyDescent="0.3">
      <c r="C177" t="s">
        <v>12</v>
      </c>
      <c r="D177" t="s">
        <v>47</v>
      </c>
      <c r="E177" t="s">
        <v>29</v>
      </c>
      <c r="F177" s="6">
        <v>2009</v>
      </c>
      <c r="G177" s="7">
        <v>219</v>
      </c>
    </row>
    <row r="178" spans="3:7" s="18" customFormat="1" x14ac:dyDescent="0.3">
      <c r="C178" t="s">
        <v>43</v>
      </c>
      <c r="D178" t="s">
        <v>26</v>
      </c>
      <c r="E178" t="s">
        <v>35</v>
      </c>
      <c r="F178" s="6">
        <v>1568</v>
      </c>
      <c r="G178" s="7">
        <v>141</v>
      </c>
    </row>
    <row r="179" spans="3:7" s="18" customFormat="1" x14ac:dyDescent="0.3">
      <c r="C179" t="s">
        <v>20</v>
      </c>
      <c r="D179" t="s">
        <v>8</v>
      </c>
      <c r="E179" t="s">
        <v>39</v>
      </c>
      <c r="F179" s="6">
        <v>3388</v>
      </c>
      <c r="G179" s="7">
        <v>123</v>
      </c>
    </row>
    <row r="180" spans="3:7" s="18" customFormat="1" x14ac:dyDescent="0.3">
      <c r="C180" t="s">
        <v>7</v>
      </c>
      <c r="D180" t="s">
        <v>32</v>
      </c>
      <c r="E180" t="s">
        <v>46</v>
      </c>
      <c r="F180" s="6">
        <v>623</v>
      </c>
      <c r="G180" s="7">
        <v>51</v>
      </c>
    </row>
    <row r="181" spans="3:7" s="18" customFormat="1" x14ac:dyDescent="0.3">
      <c r="C181" t="s">
        <v>25</v>
      </c>
      <c r="D181" t="s">
        <v>21</v>
      </c>
      <c r="E181" t="s">
        <v>18</v>
      </c>
      <c r="F181" s="6">
        <v>10073</v>
      </c>
      <c r="G181" s="7">
        <v>120</v>
      </c>
    </row>
    <row r="182" spans="3:7" s="18" customFormat="1" x14ac:dyDescent="0.3">
      <c r="C182" t="s">
        <v>12</v>
      </c>
      <c r="D182" t="s">
        <v>26</v>
      </c>
      <c r="E182" t="s">
        <v>48</v>
      </c>
      <c r="F182" s="6">
        <v>1561</v>
      </c>
      <c r="G182" s="7">
        <v>27</v>
      </c>
    </row>
    <row r="183" spans="3:7" s="18" customFormat="1" x14ac:dyDescent="0.3">
      <c r="C183" t="s">
        <v>17</v>
      </c>
      <c r="D183" t="s">
        <v>21</v>
      </c>
      <c r="E183" t="s">
        <v>50</v>
      </c>
      <c r="F183" s="6">
        <v>11522</v>
      </c>
      <c r="G183" s="7">
        <v>204</v>
      </c>
    </row>
    <row r="184" spans="3:7" s="18" customFormat="1" x14ac:dyDescent="0.3">
      <c r="C184" t="s">
        <v>25</v>
      </c>
      <c r="D184" t="s">
        <v>32</v>
      </c>
      <c r="E184" t="s">
        <v>11</v>
      </c>
      <c r="F184" s="6">
        <v>2317</v>
      </c>
      <c r="G184" s="7">
        <v>123</v>
      </c>
    </row>
    <row r="185" spans="3:7" s="18" customFormat="1" x14ac:dyDescent="0.3">
      <c r="C185" t="s">
        <v>52</v>
      </c>
      <c r="D185" t="s">
        <v>8</v>
      </c>
      <c r="E185" t="s">
        <v>51</v>
      </c>
      <c r="F185" s="6">
        <v>3059</v>
      </c>
      <c r="G185" s="7">
        <v>27</v>
      </c>
    </row>
    <row r="186" spans="3:7" s="18" customFormat="1" x14ac:dyDescent="0.3">
      <c r="C186" t="s">
        <v>20</v>
      </c>
      <c r="D186" t="s">
        <v>8</v>
      </c>
      <c r="E186" t="s">
        <v>48</v>
      </c>
      <c r="F186" s="6">
        <v>2324</v>
      </c>
      <c r="G186" s="7">
        <v>177</v>
      </c>
    </row>
    <row r="187" spans="3:7" s="18" customFormat="1" x14ac:dyDescent="0.3">
      <c r="C187" t="s">
        <v>44</v>
      </c>
      <c r="D187" t="s">
        <v>26</v>
      </c>
      <c r="E187" t="s">
        <v>48</v>
      </c>
      <c r="F187" s="6">
        <v>4956</v>
      </c>
      <c r="G187" s="7">
        <v>171</v>
      </c>
    </row>
    <row r="188" spans="3:7" s="18" customFormat="1" x14ac:dyDescent="0.3">
      <c r="C188" t="s">
        <v>52</v>
      </c>
      <c r="D188" t="s">
        <v>47</v>
      </c>
      <c r="E188" t="s">
        <v>36</v>
      </c>
      <c r="F188" s="6">
        <v>5355</v>
      </c>
      <c r="G188" s="7">
        <v>204</v>
      </c>
    </row>
    <row r="189" spans="3:7" s="18" customFormat="1" x14ac:dyDescent="0.3">
      <c r="C189" t="s">
        <v>44</v>
      </c>
      <c r="D189" t="s">
        <v>47</v>
      </c>
      <c r="E189" t="s">
        <v>16</v>
      </c>
      <c r="F189" s="6">
        <v>7259</v>
      </c>
      <c r="G189" s="7">
        <v>276</v>
      </c>
    </row>
    <row r="190" spans="3:7" s="18" customFormat="1" x14ac:dyDescent="0.3">
      <c r="C190" t="s">
        <v>12</v>
      </c>
      <c r="D190" t="s">
        <v>8</v>
      </c>
      <c r="E190" t="s">
        <v>48</v>
      </c>
      <c r="F190" s="6">
        <v>6279</v>
      </c>
      <c r="G190" s="7">
        <v>45</v>
      </c>
    </row>
    <row r="191" spans="3:7" s="18" customFormat="1" x14ac:dyDescent="0.3">
      <c r="C191" t="s">
        <v>7</v>
      </c>
      <c r="D191" t="s">
        <v>32</v>
      </c>
      <c r="E191" t="s">
        <v>49</v>
      </c>
      <c r="F191" s="6">
        <v>2541</v>
      </c>
      <c r="G191" s="7">
        <v>45</v>
      </c>
    </row>
    <row r="192" spans="3:7" s="18" customFormat="1" x14ac:dyDescent="0.3">
      <c r="C192" t="s">
        <v>25</v>
      </c>
      <c r="D192" t="s">
        <v>13</v>
      </c>
      <c r="E192" t="s">
        <v>50</v>
      </c>
      <c r="F192" s="6">
        <v>3864</v>
      </c>
      <c r="G192" s="7">
        <v>177</v>
      </c>
    </row>
    <row r="193" spans="3:7" s="18" customFormat="1" x14ac:dyDescent="0.3">
      <c r="C193" t="s">
        <v>40</v>
      </c>
      <c r="D193" t="s">
        <v>21</v>
      </c>
      <c r="E193" t="s">
        <v>11</v>
      </c>
      <c r="F193" s="6">
        <v>6146</v>
      </c>
      <c r="G193" s="7">
        <v>63</v>
      </c>
    </row>
    <row r="194" spans="3:7" s="18" customFormat="1" x14ac:dyDescent="0.3">
      <c r="C194" t="s">
        <v>17</v>
      </c>
      <c r="D194" t="s">
        <v>26</v>
      </c>
      <c r="E194" t="s">
        <v>22</v>
      </c>
      <c r="F194" s="6">
        <v>2639</v>
      </c>
      <c r="G194" s="7">
        <v>204</v>
      </c>
    </row>
    <row r="195" spans="3:7" s="18" customFormat="1" x14ac:dyDescent="0.3">
      <c r="C195" t="s">
        <v>12</v>
      </c>
      <c r="D195" t="s">
        <v>8</v>
      </c>
      <c r="E195" t="s">
        <v>35</v>
      </c>
      <c r="F195" s="6">
        <v>1890</v>
      </c>
      <c r="G195" s="7">
        <v>195</v>
      </c>
    </row>
    <row r="196" spans="3:7" s="18" customFormat="1" x14ac:dyDescent="0.3">
      <c r="C196" t="s">
        <v>37</v>
      </c>
      <c r="D196" t="s">
        <v>47</v>
      </c>
      <c r="E196" t="s">
        <v>16</v>
      </c>
      <c r="F196" s="6">
        <v>1932</v>
      </c>
      <c r="G196" s="7">
        <v>369</v>
      </c>
    </row>
    <row r="197" spans="3:7" s="18" customFormat="1" x14ac:dyDescent="0.3">
      <c r="C197" t="s">
        <v>44</v>
      </c>
      <c r="D197" t="s">
        <v>47</v>
      </c>
      <c r="E197" t="s">
        <v>27</v>
      </c>
      <c r="F197" s="6">
        <v>6300</v>
      </c>
      <c r="G197" s="7">
        <v>42</v>
      </c>
    </row>
    <row r="198" spans="3:7" s="18" customFormat="1" x14ac:dyDescent="0.3">
      <c r="C198" t="s">
        <v>25</v>
      </c>
      <c r="D198" t="s">
        <v>8</v>
      </c>
      <c r="E198" t="s">
        <v>9</v>
      </c>
      <c r="F198" s="6">
        <v>560</v>
      </c>
      <c r="G198" s="7">
        <v>81</v>
      </c>
    </row>
    <row r="199" spans="3:7" s="18" customFormat="1" x14ac:dyDescent="0.3">
      <c r="C199" t="s">
        <v>17</v>
      </c>
      <c r="D199" t="s">
        <v>8</v>
      </c>
      <c r="E199" t="s">
        <v>48</v>
      </c>
      <c r="F199" s="6">
        <v>2856</v>
      </c>
      <c r="G199" s="7">
        <v>246</v>
      </c>
    </row>
    <row r="200" spans="3:7" s="18" customFormat="1" x14ac:dyDescent="0.3">
      <c r="C200" t="s">
        <v>17</v>
      </c>
      <c r="D200" t="s">
        <v>47</v>
      </c>
      <c r="E200" t="s">
        <v>31</v>
      </c>
      <c r="F200" s="6">
        <v>707</v>
      </c>
      <c r="G200" s="7">
        <v>174</v>
      </c>
    </row>
    <row r="201" spans="3:7" s="18" customFormat="1" x14ac:dyDescent="0.3">
      <c r="C201" t="s">
        <v>12</v>
      </c>
      <c r="D201" t="s">
        <v>13</v>
      </c>
      <c r="E201" t="s">
        <v>9</v>
      </c>
      <c r="F201" s="6">
        <v>3598</v>
      </c>
      <c r="G201" s="7">
        <v>81</v>
      </c>
    </row>
    <row r="202" spans="3:7" s="18" customFormat="1" x14ac:dyDescent="0.3">
      <c r="C202" t="s">
        <v>7</v>
      </c>
      <c r="D202" t="s">
        <v>13</v>
      </c>
      <c r="E202" t="s">
        <v>35</v>
      </c>
      <c r="F202" s="6">
        <v>6853</v>
      </c>
      <c r="G202" s="7">
        <v>372</v>
      </c>
    </row>
    <row r="203" spans="3:7" s="18" customFormat="1" x14ac:dyDescent="0.3">
      <c r="C203" t="s">
        <v>7</v>
      </c>
      <c r="D203" t="s">
        <v>13</v>
      </c>
      <c r="E203" t="s">
        <v>29</v>
      </c>
      <c r="F203" s="6">
        <v>4725</v>
      </c>
      <c r="G203" s="7">
        <v>174</v>
      </c>
    </row>
    <row r="204" spans="3:7" s="18" customFormat="1" x14ac:dyDescent="0.3">
      <c r="C204" t="s">
        <v>20</v>
      </c>
      <c r="D204" t="s">
        <v>21</v>
      </c>
      <c r="E204" t="s">
        <v>14</v>
      </c>
      <c r="F204" s="6">
        <v>10304</v>
      </c>
      <c r="G204" s="7">
        <v>84</v>
      </c>
    </row>
    <row r="205" spans="3:7" s="18" customFormat="1" x14ac:dyDescent="0.3">
      <c r="C205" t="s">
        <v>20</v>
      </c>
      <c r="D205" t="s">
        <v>47</v>
      </c>
      <c r="E205" t="s">
        <v>29</v>
      </c>
      <c r="F205" s="6">
        <v>1274</v>
      </c>
      <c r="G205" s="7">
        <v>225</v>
      </c>
    </row>
    <row r="206" spans="3:7" s="18" customFormat="1" x14ac:dyDescent="0.3">
      <c r="C206" t="s">
        <v>40</v>
      </c>
      <c r="D206" t="s">
        <v>21</v>
      </c>
      <c r="E206" t="s">
        <v>9</v>
      </c>
      <c r="F206" s="6">
        <v>1526</v>
      </c>
      <c r="G206" s="7">
        <v>105</v>
      </c>
    </row>
    <row r="207" spans="3:7" s="18" customFormat="1" x14ac:dyDescent="0.3">
      <c r="C207" t="s">
        <v>7</v>
      </c>
      <c r="D207" t="s">
        <v>26</v>
      </c>
      <c r="E207" t="s">
        <v>51</v>
      </c>
      <c r="F207" s="6">
        <v>3101</v>
      </c>
      <c r="G207" s="7">
        <v>225</v>
      </c>
    </row>
    <row r="208" spans="3:7" s="18" customFormat="1" x14ac:dyDescent="0.3">
      <c r="C208" t="s">
        <v>43</v>
      </c>
      <c r="D208" t="s">
        <v>8</v>
      </c>
      <c r="E208" t="s">
        <v>16</v>
      </c>
      <c r="F208" s="6">
        <v>1057</v>
      </c>
      <c r="G208" s="7">
        <v>54</v>
      </c>
    </row>
    <row r="209" spans="3:7" s="18" customFormat="1" x14ac:dyDescent="0.3">
      <c r="C209" t="s">
        <v>37</v>
      </c>
      <c r="D209" t="s">
        <v>8</v>
      </c>
      <c r="E209" t="s">
        <v>48</v>
      </c>
      <c r="F209" s="6">
        <v>5306</v>
      </c>
      <c r="G209" s="7">
        <v>0</v>
      </c>
    </row>
    <row r="210" spans="3:7" s="18" customFormat="1" x14ac:dyDescent="0.3">
      <c r="C210" t="s">
        <v>40</v>
      </c>
      <c r="D210" t="s">
        <v>26</v>
      </c>
      <c r="E210" t="s">
        <v>46</v>
      </c>
      <c r="F210" s="6">
        <v>4018</v>
      </c>
      <c r="G210" s="7">
        <v>171</v>
      </c>
    </row>
    <row r="211" spans="3:7" s="18" customFormat="1" x14ac:dyDescent="0.3">
      <c r="C211" t="s">
        <v>17</v>
      </c>
      <c r="D211" t="s">
        <v>47</v>
      </c>
      <c r="E211" t="s">
        <v>29</v>
      </c>
      <c r="F211" s="6">
        <v>938</v>
      </c>
      <c r="G211" s="7">
        <v>189</v>
      </c>
    </row>
    <row r="212" spans="3:7" s="18" customFormat="1" x14ac:dyDescent="0.3">
      <c r="C212" t="s">
        <v>37</v>
      </c>
      <c r="D212" t="s">
        <v>32</v>
      </c>
      <c r="E212" t="s">
        <v>22</v>
      </c>
      <c r="F212" s="6">
        <v>1778</v>
      </c>
      <c r="G212" s="7">
        <v>270</v>
      </c>
    </row>
    <row r="213" spans="3:7" s="18" customFormat="1" x14ac:dyDescent="0.3">
      <c r="C213" t="s">
        <v>25</v>
      </c>
      <c r="D213" t="s">
        <v>26</v>
      </c>
      <c r="E213" t="s">
        <v>9</v>
      </c>
      <c r="F213" s="6">
        <v>1638</v>
      </c>
      <c r="G213" s="7">
        <v>63</v>
      </c>
    </row>
    <row r="214" spans="3:7" s="18" customFormat="1" x14ac:dyDescent="0.3">
      <c r="C214" t="s">
        <v>20</v>
      </c>
      <c r="D214" t="s">
        <v>32</v>
      </c>
      <c r="E214" t="s">
        <v>27</v>
      </c>
      <c r="F214" s="6">
        <v>154</v>
      </c>
      <c r="G214" s="7">
        <v>21</v>
      </c>
    </row>
    <row r="215" spans="3:7" s="18" customFormat="1" x14ac:dyDescent="0.3">
      <c r="C215" t="s">
        <v>37</v>
      </c>
      <c r="D215" t="s">
        <v>8</v>
      </c>
      <c r="E215" t="s">
        <v>35</v>
      </c>
      <c r="F215" s="6">
        <v>9835</v>
      </c>
      <c r="G215" s="7">
        <v>207</v>
      </c>
    </row>
    <row r="216" spans="3:7" s="18" customFormat="1" x14ac:dyDescent="0.3">
      <c r="C216" t="s">
        <v>17</v>
      </c>
      <c r="D216" t="s">
        <v>8</v>
      </c>
      <c r="E216" t="s">
        <v>39</v>
      </c>
      <c r="F216" s="6">
        <v>7273</v>
      </c>
      <c r="G216" s="7">
        <v>96</v>
      </c>
    </row>
    <row r="217" spans="3:7" s="18" customFormat="1" x14ac:dyDescent="0.3">
      <c r="C217" t="s">
        <v>40</v>
      </c>
      <c r="D217" t="s">
        <v>26</v>
      </c>
      <c r="E217" t="s">
        <v>35</v>
      </c>
      <c r="F217" s="6">
        <v>6909</v>
      </c>
      <c r="G217" s="7">
        <v>81</v>
      </c>
    </row>
    <row r="218" spans="3:7" s="18" customFormat="1" x14ac:dyDescent="0.3">
      <c r="C218" t="s">
        <v>17</v>
      </c>
      <c r="D218" t="s">
        <v>26</v>
      </c>
      <c r="E218" t="s">
        <v>46</v>
      </c>
      <c r="F218" s="6">
        <v>3920</v>
      </c>
      <c r="G218" s="7">
        <v>306</v>
      </c>
    </row>
    <row r="219" spans="3:7" s="18" customFormat="1" x14ac:dyDescent="0.3">
      <c r="C219" t="s">
        <v>52</v>
      </c>
      <c r="D219" t="s">
        <v>26</v>
      </c>
      <c r="E219" t="s">
        <v>42</v>
      </c>
      <c r="F219" s="6">
        <v>4858</v>
      </c>
      <c r="G219" s="7">
        <v>279</v>
      </c>
    </row>
    <row r="220" spans="3:7" s="18" customFormat="1" x14ac:dyDescent="0.3">
      <c r="C220" t="s">
        <v>43</v>
      </c>
      <c r="D220" t="s">
        <v>32</v>
      </c>
      <c r="E220" t="s">
        <v>18</v>
      </c>
      <c r="F220" s="6">
        <v>3549</v>
      </c>
      <c r="G220" s="7">
        <v>3</v>
      </c>
    </row>
    <row r="221" spans="3:7" s="18" customFormat="1" x14ac:dyDescent="0.3">
      <c r="C221" t="s">
        <v>37</v>
      </c>
      <c r="D221" t="s">
        <v>26</v>
      </c>
      <c r="E221" t="s">
        <v>50</v>
      </c>
      <c r="F221" s="6">
        <v>966</v>
      </c>
      <c r="G221" s="7">
        <v>198</v>
      </c>
    </row>
    <row r="222" spans="3:7" s="18" customFormat="1" x14ac:dyDescent="0.3">
      <c r="C222" t="s">
        <v>40</v>
      </c>
      <c r="D222" t="s">
        <v>26</v>
      </c>
      <c r="E222" t="s">
        <v>22</v>
      </c>
      <c r="F222" s="6">
        <v>385</v>
      </c>
      <c r="G222" s="7">
        <v>249</v>
      </c>
    </row>
    <row r="223" spans="3:7" s="18" customFormat="1" x14ac:dyDescent="0.3">
      <c r="C223" t="s">
        <v>25</v>
      </c>
      <c r="D223" t="s">
        <v>47</v>
      </c>
      <c r="E223" t="s">
        <v>29</v>
      </c>
      <c r="F223" s="6">
        <v>2219</v>
      </c>
      <c r="G223" s="7">
        <v>75</v>
      </c>
    </row>
    <row r="224" spans="3:7" s="18" customFormat="1" x14ac:dyDescent="0.3">
      <c r="C224" t="s">
        <v>17</v>
      </c>
      <c r="D224" t="s">
        <v>21</v>
      </c>
      <c r="E224" t="s">
        <v>14</v>
      </c>
      <c r="F224" s="6">
        <v>2954</v>
      </c>
      <c r="G224" s="7">
        <v>189</v>
      </c>
    </row>
    <row r="225" spans="3:7" s="18" customFormat="1" x14ac:dyDescent="0.3">
      <c r="C225" t="s">
        <v>37</v>
      </c>
      <c r="D225" t="s">
        <v>21</v>
      </c>
      <c r="E225" t="s">
        <v>14</v>
      </c>
      <c r="F225" s="6">
        <v>280</v>
      </c>
      <c r="G225" s="7">
        <v>87</v>
      </c>
    </row>
    <row r="226" spans="3:7" s="18" customFormat="1" x14ac:dyDescent="0.3">
      <c r="C226" t="s">
        <v>20</v>
      </c>
      <c r="D226" t="s">
        <v>21</v>
      </c>
      <c r="E226" t="s">
        <v>9</v>
      </c>
      <c r="F226" s="6">
        <v>6118</v>
      </c>
      <c r="G226" s="7">
        <v>174</v>
      </c>
    </row>
    <row r="227" spans="3:7" x14ac:dyDescent="0.3">
      <c r="C227" t="s">
        <v>43</v>
      </c>
      <c r="D227" t="s">
        <v>26</v>
      </c>
      <c r="E227" t="s">
        <v>24</v>
      </c>
      <c r="F227" s="6">
        <v>4802</v>
      </c>
      <c r="G227" s="7">
        <v>36</v>
      </c>
    </row>
    <row r="228" spans="3:7" x14ac:dyDescent="0.3">
      <c r="C228" t="s">
        <v>17</v>
      </c>
      <c r="D228" t="s">
        <v>32</v>
      </c>
      <c r="E228" t="s">
        <v>46</v>
      </c>
      <c r="F228" s="6">
        <v>4137</v>
      </c>
      <c r="G228" s="7">
        <v>60</v>
      </c>
    </row>
    <row r="229" spans="3:7" x14ac:dyDescent="0.3">
      <c r="C229" t="s">
        <v>44</v>
      </c>
      <c r="D229" t="s">
        <v>13</v>
      </c>
      <c r="E229" t="s">
        <v>45</v>
      </c>
      <c r="F229" s="6">
        <v>2023</v>
      </c>
      <c r="G229" s="7">
        <v>78</v>
      </c>
    </row>
    <row r="230" spans="3:7" x14ac:dyDescent="0.3">
      <c r="C230" t="s">
        <v>17</v>
      </c>
      <c r="D230" t="s">
        <v>21</v>
      </c>
      <c r="E230" t="s">
        <v>9</v>
      </c>
      <c r="F230" s="6">
        <v>9051</v>
      </c>
      <c r="G230" s="7">
        <v>57</v>
      </c>
    </row>
    <row r="231" spans="3:7" x14ac:dyDescent="0.3">
      <c r="C231" t="s">
        <v>17</v>
      </c>
      <c r="D231" t="s">
        <v>8</v>
      </c>
      <c r="E231" t="s">
        <v>51</v>
      </c>
      <c r="F231" s="6">
        <v>2919</v>
      </c>
      <c r="G231" s="7">
        <v>45</v>
      </c>
    </row>
    <row r="232" spans="3:7" x14ac:dyDescent="0.3">
      <c r="C232" t="s">
        <v>20</v>
      </c>
      <c r="D232" t="s">
        <v>32</v>
      </c>
      <c r="E232" t="s">
        <v>35</v>
      </c>
      <c r="F232" s="6">
        <v>5915</v>
      </c>
      <c r="G232" s="7">
        <v>3</v>
      </c>
    </row>
    <row r="233" spans="3:7" x14ac:dyDescent="0.3">
      <c r="C233" t="s">
        <v>52</v>
      </c>
      <c r="D233" t="s">
        <v>13</v>
      </c>
      <c r="E233" t="s">
        <v>24</v>
      </c>
      <c r="F233" s="6">
        <v>2562</v>
      </c>
      <c r="G233" s="7">
        <v>6</v>
      </c>
    </row>
    <row r="234" spans="3:7" x14ac:dyDescent="0.3">
      <c r="C234" t="s">
        <v>40</v>
      </c>
      <c r="D234" t="s">
        <v>8</v>
      </c>
      <c r="E234" t="s">
        <v>27</v>
      </c>
      <c r="F234" s="6">
        <v>8813</v>
      </c>
      <c r="G234" s="7">
        <v>21</v>
      </c>
    </row>
    <row r="235" spans="3:7" x14ac:dyDescent="0.3">
      <c r="C235" t="s">
        <v>40</v>
      </c>
      <c r="D235" t="s">
        <v>21</v>
      </c>
      <c r="E235" t="s">
        <v>22</v>
      </c>
      <c r="F235" s="6">
        <v>6111</v>
      </c>
      <c r="G235" s="7">
        <v>3</v>
      </c>
    </row>
    <row r="236" spans="3:7" x14ac:dyDescent="0.3">
      <c r="C236" t="s">
        <v>12</v>
      </c>
      <c r="D236" t="s">
        <v>47</v>
      </c>
      <c r="E236" t="s">
        <v>33</v>
      </c>
      <c r="F236" s="6">
        <v>3507</v>
      </c>
      <c r="G236" s="7">
        <v>288</v>
      </c>
    </row>
    <row r="237" spans="3:7" x14ac:dyDescent="0.3">
      <c r="C237" t="s">
        <v>25</v>
      </c>
      <c r="D237" t="s">
        <v>21</v>
      </c>
      <c r="E237" t="s">
        <v>11</v>
      </c>
      <c r="F237" s="6">
        <v>4319</v>
      </c>
      <c r="G237" s="7">
        <v>30</v>
      </c>
    </row>
    <row r="238" spans="3:7" x14ac:dyDescent="0.3">
      <c r="C238" t="s">
        <v>7</v>
      </c>
      <c r="D238" t="s">
        <v>32</v>
      </c>
      <c r="E238" t="s">
        <v>48</v>
      </c>
      <c r="F238" s="6">
        <v>609</v>
      </c>
      <c r="G238" s="7">
        <v>87</v>
      </c>
    </row>
    <row r="239" spans="3:7" x14ac:dyDescent="0.3">
      <c r="C239" t="s">
        <v>7</v>
      </c>
      <c r="D239" t="s">
        <v>26</v>
      </c>
      <c r="E239" t="s">
        <v>50</v>
      </c>
      <c r="F239" s="6">
        <v>6370</v>
      </c>
      <c r="G239" s="7">
        <v>30</v>
      </c>
    </row>
    <row r="240" spans="3:7" x14ac:dyDescent="0.3">
      <c r="C240" t="s">
        <v>40</v>
      </c>
      <c r="D240" t="s">
        <v>32</v>
      </c>
      <c r="E240" t="s">
        <v>36</v>
      </c>
      <c r="F240" s="6">
        <v>5474</v>
      </c>
      <c r="G240" s="7">
        <v>168</v>
      </c>
    </row>
    <row r="241" spans="3:7" x14ac:dyDescent="0.3">
      <c r="C241" t="s">
        <v>7</v>
      </c>
      <c r="D241" t="s">
        <v>21</v>
      </c>
      <c r="E241" t="s">
        <v>50</v>
      </c>
      <c r="F241" s="6">
        <v>3164</v>
      </c>
      <c r="G241" s="7">
        <v>306</v>
      </c>
    </row>
    <row r="242" spans="3:7" x14ac:dyDescent="0.3">
      <c r="C242" t="s">
        <v>25</v>
      </c>
      <c r="D242" t="s">
        <v>13</v>
      </c>
      <c r="E242" t="s">
        <v>18</v>
      </c>
      <c r="F242" s="6">
        <v>1302</v>
      </c>
      <c r="G242" s="7">
        <v>402</v>
      </c>
    </row>
    <row r="243" spans="3:7" x14ac:dyDescent="0.3">
      <c r="C243" t="s">
        <v>44</v>
      </c>
      <c r="D243" t="s">
        <v>8</v>
      </c>
      <c r="E243" t="s">
        <v>51</v>
      </c>
      <c r="F243" s="6">
        <v>7308</v>
      </c>
      <c r="G243" s="7">
        <v>327</v>
      </c>
    </row>
    <row r="244" spans="3:7" x14ac:dyDescent="0.3">
      <c r="C244" t="s">
        <v>7</v>
      </c>
      <c r="D244" t="s">
        <v>8</v>
      </c>
      <c r="E244" t="s">
        <v>50</v>
      </c>
      <c r="F244" s="6">
        <v>6132</v>
      </c>
      <c r="G244" s="7">
        <v>93</v>
      </c>
    </row>
    <row r="245" spans="3:7" x14ac:dyDescent="0.3">
      <c r="C245" t="s">
        <v>52</v>
      </c>
      <c r="D245" t="s">
        <v>13</v>
      </c>
      <c r="E245" t="s">
        <v>16</v>
      </c>
      <c r="F245" s="6">
        <v>3472</v>
      </c>
      <c r="G245" s="7">
        <v>96</v>
      </c>
    </row>
    <row r="246" spans="3:7" x14ac:dyDescent="0.3">
      <c r="C246" t="s">
        <v>12</v>
      </c>
      <c r="D246" t="s">
        <v>26</v>
      </c>
      <c r="E246" t="s">
        <v>22</v>
      </c>
      <c r="F246" s="6">
        <v>9660</v>
      </c>
      <c r="G246" s="7">
        <v>27</v>
      </c>
    </row>
    <row r="247" spans="3:7" x14ac:dyDescent="0.3">
      <c r="C247" t="s">
        <v>17</v>
      </c>
      <c r="D247" t="s">
        <v>32</v>
      </c>
      <c r="E247" t="s">
        <v>48</v>
      </c>
      <c r="F247" s="6">
        <v>2436</v>
      </c>
      <c r="G247" s="7">
        <v>99</v>
      </c>
    </row>
    <row r="248" spans="3:7" x14ac:dyDescent="0.3">
      <c r="C248" t="s">
        <v>17</v>
      </c>
      <c r="D248" t="s">
        <v>32</v>
      </c>
      <c r="E248" t="s">
        <v>30</v>
      </c>
      <c r="F248" s="6">
        <v>9506</v>
      </c>
      <c r="G248" s="7">
        <v>87</v>
      </c>
    </row>
    <row r="249" spans="3:7" x14ac:dyDescent="0.3">
      <c r="C249" t="s">
        <v>52</v>
      </c>
      <c r="D249" t="s">
        <v>8</v>
      </c>
      <c r="E249" t="s">
        <v>42</v>
      </c>
      <c r="F249" s="6">
        <v>245</v>
      </c>
      <c r="G249" s="7">
        <v>288</v>
      </c>
    </row>
    <row r="250" spans="3:7" x14ac:dyDescent="0.3">
      <c r="C250" t="s">
        <v>12</v>
      </c>
      <c r="D250" t="s">
        <v>13</v>
      </c>
      <c r="E250" t="s">
        <v>39</v>
      </c>
      <c r="F250" s="6">
        <v>2702</v>
      </c>
      <c r="G250" s="7">
        <v>363</v>
      </c>
    </row>
    <row r="251" spans="3:7" x14ac:dyDescent="0.3">
      <c r="C251" t="s">
        <v>52</v>
      </c>
      <c r="D251" t="s">
        <v>47</v>
      </c>
      <c r="E251" t="s">
        <v>31</v>
      </c>
      <c r="F251" s="6">
        <v>700</v>
      </c>
      <c r="G251" s="7">
        <v>87</v>
      </c>
    </row>
    <row r="252" spans="3:7" x14ac:dyDescent="0.3">
      <c r="C252" t="s">
        <v>25</v>
      </c>
      <c r="D252" t="s">
        <v>47</v>
      </c>
      <c r="E252" t="s">
        <v>31</v>
      </c>
      <c r="F252" s="6">
        <v>3759</v>
      </c>
      <c r="G252" s="7">
        <v>150</v>
      </c>
    </row>
    <row r="253" spans="3:7" x14ac:dyDescent="0.3">
      <c r="C253" t="s">
        <v>43</v>
      </c>
      <c r="D253" t="s">
        <v>13</v>
      </c>
      <c r="E253" t="s">
        <v>31</v>
      </c>
      <c r="F253" s="6">
        <v>1589</v>
      </c>
      <c r="G253" s="7">
        <v>303</v>
      </c>
    </row>
    <row r="254" spans="3:7" x14ac:dyDescent="0.3">
      <c r="C254" t="s">
        <v>37</v>
      </c>
      <c r="D254" t="s">
        <v>13</v>
      </c>
      <c r="E254" t="s">
        <v>51</v>
      </c>
      <c r="F254" s="6">
        <v>5194</v>
      </c>
      <c r="G254" s="7">
        <v>288</v>
      </c>
    </row>
    <row r="255" spans="3:7" x14ac:dyDescent="0.3">
      <c r="C255" t="s">
        <v>52</v>
      </c>
      <c r="D255" t="s">
        <v>21</v>
      </c>
      <c r="E255" t="s">
        <v>11</v>
      </c>
      <c r="F255" s="6">
        <v>945</v>
      </c>
      <c r="G255" s="7">
        <v>75</v>
      </c>
    </row>
    <row r="256" spans="3:7" x14ac:dyDescent="0.3">
      <c r="C256" t="s">
        <v>7</v>
      </c>
      <c r="D256" t="s">
        <v>32</v>
      </c>
      <c r="E256" t="s">
        <v>33</v>
      </c>
      <c r="F256" s="6">
        <v>1988</v>
      </c>
      <c r="G256" s="7">
        <v>39</v>
      </c>
    </row>
    <row r="257" spans="3:7" x14ac:dyDescent="0.3">
      <c r="C257" t="s">
        <v>25</v>
      </c>
      <c r="D257" t="s">
        <v>47</v>
      </c>
      <c r="E257" t="s">
        <v>14</v>
      </c>
      <c r="F257" s="6">
        <v>6734</v>
      </c>
      <c r="G257" s="7">
        <v>123</v>
      </c>
    </row>
    <row r="258" spans="3:7" x14ac:dyDescent="0.3">
      <c r="C258" t="s">
        <v>7</v>
      </c>
      <c r="D258" t="s">
        <v>21</v>
      </c>
      <c r="E258" t="s">
        <v>18</v>
      </c>
      <c r="F258" s="6">
        <v>217</v>
      </c>
      <c r="G258" s="7">
        <v>36</v>
      </c>
    </row>
    <row r="259" spans="3:7" x14ac:dyDescent="0.3">
      <c r="C259" t="s">
        <v>40</v>
      </c>
      <c r="D259" t="s">
        <v>47</v>
      </c>
      <c r="E259" t="s">
        <v>35</v>
      </c>
      <c r="F259" s="6">
        <v>6279</v>
      </c>
      <c r="G259" s="7">
        <v>237</v>
      </c>
    </row>
    <row r="260" spans="3:7" x14ac:dyDescent="0.3">
      <c r="C260" t="s">
        <v>7</v>
      </c>
      <c r="D260" t="s">
        <v>21</v>
      </c>
      <c r="E260" t="s">
        <v>11</v>
      </c>
      <c r="F260" s="6">
        <v>4424</v>
      </c>
      <c r="G260" s="7">
        <v>201</v>
      </c>
    </row>
    <row r="261" spans="3:7" x14ac:dyDescent="0.3">
      <c r="C261" t="s">
        <v>43</v>
      </c>
      <c r="D261" t="s">
        <v>21</v>
      </c>
      <c r="E261" t="s">
        <v>31</v>
      </c>
      <c r="F261" s="6">
        <v>189</v>
      </c>
      <c r="G261" s="7">
        <v>48</v>
      </c>
    </row>
    <row r="262" spans="3:7" x14ac:dyDescent="0.3">
      <c r="C262" t="s">
        <v>40</v>
      </c>
      <c r="D262" t="s">
        <v>13</v>
      </c>
      <c r="E262" t="s">
        <v>35</v>
      </c>
      <c r="F262" s="6">
        <v>490</v>
      </c>
      <c r="G262" s="7">
        <v>84</v>
      </c>
    </row>
    <row r="263" spans="3:7" x14ac:dyDescent="0.3">
      <c r="C263" t="s">
        <v>12</v>
      </c>
      <c r="D263" t="s">
        <v>8</v>
      </c>
      <c r="E263" t="s">
        <v>42</v>
      </c>
      <c r="F263" s="6">
        <v>434</v>
      </c>
      <c r="G263" s="7">
        <v>87</v>
      </c>
    </row>
    <row r="264" spans="3:7" x14ac:dyDescent="0.3">
      <c r="C264" t="s">
        <v>37</v>
      </c>
      <c r="D264" t="s">
        <v>32</v>
      </c>
      <c r="E264" t="s">
        <v>9</v>
      </c>
      <c r="F264" s="6">
        <v>10129</v>
      </c>
      <c r="G264" s="7">
        <v>312</v>
      </c>
    </row>
    <row r="265" spans="3:7" x14ac:dyDescent="0.3">
      <c r="C265" t="s">
        <v>44</v>
      </c>
      <c r="D265" t="s">
        <v>26</v>
      </c>
      <c r="E265" t="s">
        <v>51</v>
      </c>
      <c r="F265" s="6">
        <v>1652</v>
      </c>
      <c r="G265" s="7">
        <v>102</v>
      </c>
    </row>
    <row r="266" spans="3:7" x14ac:dyDescent="0.3">
      <c r="C266" t="s">
        <v>12</v>
      </c>
      <c r="D266" t="s">
        <v>32</v>
      </c>
      <c r="E266" t="s">
        <v>42</v>
      </c>
      <c r="F266" s="6">
        <v>6433</v>
      </c>
      <c r="G266" s="7">
        <v>78</v>
      </c>
    </row>
    <row r="267" spans="3:7" x14ac:dyDescent="0.3">
      <c r="C267" t="s">
        <v>44</v>
      </c>
      <c r="D267" t="s">
        <v>47</v>
      </c>
      <c r="E267" t="s">
        <v>45</v>
      </c>
      <c r="F267" s="6">
        <v>2212</v>
      </c>
      <c r="G267" s="7">
        <v>117</v>
      </c>
    </row>
    <row r="268" spans="3:7" x14ac:dyDescent="0.3">
      <c r="C268" t="s">
        <v>20</v>
      </c>
      <c r="D268" t="s">
        <v>13</v>
      </c>
      <c r="E268" t="s">
        <v>36</v>
      </c>
      <c r="F268" s="6">
        <v>609</v>
      </c>
      <c r="G268" s="7">
        <v>99</v>
      </c>
    </row>
    <row r="269" spans="3:7" x14ac:dyDescent="0.3">
      <c r="C269" t="s">
        <v>7</v>
      </c>
      <c r="D269" t="s">
        <v>13</v>
      </c>
      <c r="E269" t="s">
        <v>46</v>
      </c>
      <c r="F269" s="6">
        <v>1638</v>
      </c>
      <c r="G269" s="7">
        <v>48</v>
      </c>
    </row>
    <row r="270" spans="3:7" x14ac:dyDescent="0.3">
      <c r="C270" t="s">
        <v>37</v>
      </c>
      <c r="D270" t="s">
        <v>47</v>
      </c>
      <c r="E270" t="s">
        <v>24</v>
      </c>
      <c r="F270" s="6">
        <v>3829</v>
      </c>
      <c r="G270" s="7">
        <v>24</v>
      </c>
    </row>
    <row r="271" spans="3:7" x14ac:dyDescent="0.3">
      <c r="C271" t="s">
        <v>7</v>
      </c>
      <c r="D271" t="s">
        <v>26</v>
      </c>
      <c r="E271" t="s">
        <v>24</v>
      </c>
      <c r="F271" s="6">
        <v>5775</v>
      </c>
      <c r="G271" s="7">
        <v>42</v>
      </c>
    </row>
    <row r="272" spans="3:7" x14ac:dyDescent="0.3">
      <c r="C272" t="s">
        <v>25</v>
      </c>
      <c r="D272" t="s">
        <v>13</v>
      </c>
      <c r="E272" t="s">
        <v>39</v>
      </c>
      <c r="F272" s="6">
        <v>1071</v>
      </c>
      <c r="G272" s="7">
        <v>270</v>
      </c>
    </row>
    <row r="273" spans="3:7" x14ac:dyDescent="0.3">
      <c r="C273" t="s">
        <v>12</v>
      </c>
      <c r="D273" t="s">
        <v>21</v>
      </c>
      <c r="E273" t="s">
        <v>45</v>
      </c>
      <c r="F273" s="6">
        <v>5019</v>
      </c>
      <c r="G273" s="7">
        <v>150</v>
      </c>
    </row>
    <row r="274" spans="3:7" x14ac:dyDescent="0.3">
      <c r="C274" t="s">
        <v>43</v>
      </c>
      <c r="D274" t="s">
        <v>8</v>
      </c>
      <c r="E274" t="s">
        <v>24</v>
      </c>
      <c r="F274" s="6">
        <v>2863</v>
      </c>
      <c r="G274" s="7">
        <v>42</v>
      </c>
    </row>
    <row r="275" spans="3:7" x14ac:dyDescent="0.3">
      <c r="C275" t="s">
        <v>7</v>
      </c>
      <c r="D275" t="s">
        <v>13</v>
      </c>
      <c r="E275" t="s">
        <v>49</v>
      </c>
      <c r="F275" s="6">
        <v>1617</v>
      </c>
      <c r="G275" s="7">
        <v>126</v>
      </c>
    </row>
    <row r="276" spans="3:7" x14ac:dyDescent="0.3">
      <c r="C276" t="s">
        <v>25</v>
      </c>
      <c r="D276" t="s">
        <v>8</v>
      </c>
      <c r="E276" t="s">
        <v>48</v>
      </c>
      <c r="F276" s="6">
        <v>6818</v>
      </c>
      <c r="G276" s="7">
        <v>6</v>
      </c>
    </row>
    <row r="277" spans="3:7" x14ac:dyDescent="0.3">
      <c r="C277" t="s">
        <v>44</v>
      </c>
      <c r="D277" t="s">
        <v>13</v>
      </c>
      <c r="E277" t="s">
        <v>24</v>
      </c>
      <c r="F277" s="6">
        <v>6657</v>
      </c>
      <c r="G277" s="7">
        <v>276</v>
      </c>
    </row>
    <row r="278" spans="3:7" x14ac:dyDescent="0.3">
      <c r="C278" t="s">
        <v>44</v>
      </c>
      <c r="D278" t="s">
        <v>47</v>
      </c>
      <c r="E278" t="s">
        <v>31</v>
      </c>
      <c r="F278" s="6">
        <v>2919</v>
      </c>
      <c r="G278" s="7">
        <v>93</v>
      </c>
    </row>
    <row r="279" spans="3:7" x14ac:dyDescent="0.3">
      <c r="C279" t="s">
        <v>43</v>
      </c>
      <c r="D279" t="s">
        <v>21</v>
      </c>
      <c r="E279" t="s">
        <v>33</v>
      </c>
      <c r="F279" s="6">
        <v>3094</v>
      </c>
      <c r="G279" s="7">
        <v>246</v>
      </c>
    </row>
    <row r="280" spans="3:7" x14ac:dyDescent="0.3">
      <c r="C280" t="s">
        <v>25</v>
      </c>
      <c r="D280" t="s">
        <v>26</v>
      </c>
      <c r="E280" t="s">
        <v>46</v>
      </c>
      <c r="F280" s="6">
        <v>2989</v>
      </c>
      <c r="G280" s="7">
        <v>3</v>
      </c>
    </row>
    <row r="281" spans="3:7" x14ac:dyDescent="0.3">
      <c r="C281" t="s">
        <v>12</v>
      </c>
      <c r="D281" t="s">
        <v>32</v>
      </c>
      <c r="E281" t="s">
        <v>50</v>
      </c>
      <c r="F281" s="6">
        <v>2268</v>
      </c>
      <c r="G281" s="7">
        <v>63</v>
      </c>
    </row>
    <row r="282" spans="3:7" x14ac:dyDescent="0.3">
      <c r="C282" t="s">
        <v>40</v>
      </c>
      <c r="D282" t="s">
        <v>13</v>
      </c>
      <c r="E282" t="s">
        <v>33</v>
      </c>
      <c r="F282" s="6">
        <v>4753</v>
      </c>
      <c r="G282" s="7">
        <v>246</v>
      </c>
    </row>
    <row r="283" spans="3:7" x14ac:dyDescent="0.3">
      <c r="C283" t="s">
        <v>43</v>
      </c>
      <c r="D283" t="s">
        <v>47</v>
      </c>
      <c r="E283" t="s">
        <v>36</v>
      </c>
      <c r="F283" s="6">
        <v>7511</v>
      </c>
      <c r="G283" s="7">
        <v>120</v>
      </c>
    </row>
    <row r="284" spans="3:7" x14ac:dyDescent="0.3">
      <c r="C284" t="s">
        <v>43</v>
      </c>
      <c r="D284" t="s">
        <v>32</v>
      </c>
      <c r="E284" t="s">
        <v>33</v>
      </c>
      <c r="F284" s="6">
        <v>4326</v>
      </c>
      <c r="G284" s="7">
        <v>348</v>
      </c>
    </row>
    <row r="285" spans="3:7" x14ac:dyDescent="0.3">
      <c r="C285" t="s">
        <v>20</v>
      </c>
      <c r="D285" t="s">
        <v>47</v>
      </c>
      <c r="E285" t="s">
        <v>45</v>
      </c>
      <c r="F285" s="6">
        <v>4935</v>
      </c>
      <c r="G285" s="7">
        <v>126</v>
      </c>
    </row>
    <row r="286" spans="3:7" x14ac:dyDescent="0.3">
      <c r="C286" t="s">
        <v>25</v>
      </c>
      <c r="D286" t="s">
        <v>13</v>
      </c>
      <c r="E286" t="s">
        <v>9</v>
      </c>
      <c r="F286" s="6">
        <v>4781</v>
      </c>
      <c r="G286" s="7">
        <v>123</v>
      </c>
    </row>
    <row r="287" spans="3:7" x14ac:dyDescent="0.3">
      <c r="C287" t="s">
        <v>40</v>
      </c>
      <c r="D287" t="s">
        <v>32</v>
      </c>
      <c r="E287" t="s">
        <v>27</v>
      </c>
      <c r="F287" s="6">
        <v>7483</v>
      </c>
      <c r="G287" s="7">
        <v>45</v>
      </c>
    </row>
    <row r="288" spans="3:7" x14ac:dyDescent="0.3">
      <c r="C288" t="s">
        <v>52</v>
      </c>
      <c r="D288" t="s">
        <v>32</v>
      </c>
      <c r="E288" t="s">
        <v>18</v>
      </c>
      <c r="F288" s="6">
        <v>6860</v>
      </c>
      <c r="G288" s="7">
        <v>126</v>
      </c>
    </row>
    <row r="289" spans="3:7" x14ac:dyDescent="0.3">
      <c r="C289" t="s">
        <v>7</v>
      </c>
      <c r="D289" t="s">
        <v>8</v>
      </c>
      <c r="E289" t="s">
        <v>49</v>
      </c>
      <c r="F289" s="6">
        <v>9002</v>
      </c>
      <c r="G289" s="7">
        <v>72</v>
      </c>
    </row>
    <row r="290" spans="3:7" x14ac:dyDescent="0.3">
      <c r="C290" t="s">
        <v>25</v>
      </c>
      <c r="D290" t="s">
        <v>21</v>
      </c>
      <c r="E290" t="s">
        <v>49</v>
      </c>
      <c r="F290" s="6">
        <v>1400</v>
      </c>
      <c r="G290" s="7">
        <v>135</v>
      </c>
    </row>
    <row r="291" spans="3:7" x14ac:dyDescent="0.3">
      <c r="C291" t="s">
        <v>52</v>
      </c>
      <c r="D291" t="s">
        <v>47</v>
      </c>
      <c r="E291" t="s">
        <v>35</v>
      </c>
      <c r="F291" s="6">
        <v>4053</v>
      </c>
      <c r="G291" s="7">
        <v>24</v>
      </c>
    </row>
    <row r="292" spans="3:7" x14ac:dyDescent="0.3">
      <c r="C292" t="s">
        <v>37</v>
      </c>
      <c r="D292" t="s">
        <v>21</v>
      </c>
      <c r="E292" t="s">
        <v>33</v>
      </c>
      <c r="F292" s="6">
        <v>2149</v>
      </c>
      <c r="G292" s="7">
        <v>117</v>
      </c>
    </row>
    <row r="293" spans="3:7" x14ac:dyDescent="0.3">
      <c r="C293" t="s">
        <v>44</v>
      </c>
      <c r="D293" t="s">
        <v>26</v>
      </c>
      <c r="E293" t="s">
        <v>49</v>
      </c>
      <c r="F293" s="6">
        <v>3640</v>
      </c>
      <c r="G293" s="7">
        <v>51</v>
      </c>
    </row>
    <row r="294" spans="3:7" x14ac:dyDescent="0.3">
      <c r="C294" t="s">
        <v>43</v>
      </c>
      <c r="D294" t="s">
        <v>26</v>
      </c>
      <c r="E294" t="s">
        <v>45</v>
      </c>
      <c r="F294" s="6">
        <v>630</v>
      </c>
      <c r="G294" s="7">
        <v>36</v>
      </c>
    </row>
    <row r="295" spans="3:7" x14ac:dyDescent="0.3">
      <c r="C295" t="s">
        <v>17</v>
      </c>
      <c r="D295" t="s">
        <v>13</v>
      </c>
      <c r="E295" t="s">
        <v>50</v>
      </c>
      <c r="F295" s="6">
        <v>2429</v>
      </c>
      <c r="G295" s="7">
        <v>144</v>
      </c>
    </row>
    <row r="296" spans="3:7" x14ac:dyDescent="0.3">
      <c r="C296" t="s">
        <v>17</v>
      </c>
      <c r="D296" t="s">
        <v>21</v>
      </c>
      <c r="E296" t="s">
        <v>27</v>
      </c>
      <c r="F296" s="6">
        <v>2142</v>
      </c>
      <c r="G296" s="7">
        <v>114</v>
      </c>
    </row>
    <row r="297" spans="3:7" x14ac:dyDescent="0.3">
      <c r="C297" t="s">
        <v>37</v>
      </c>
      <c r="D297" t="s">
        <v>8</v>
      </c>
      <c r="E297" t="s">
        <v>9</v>
      </c>
      <c r="F297" s="6">
        <v>6454</v>
      </c>
      <c r="G297" s="7">
        <v>54</v>
      </c>
    </row>
    <row r="298" spans="3:7" x14ac:dyDescent="0.3">
      <c r="C298" t="s">
        <v>37</v>
      </c>
      <c r="D298" t="s">
        <v>8</v>
      </c>
      <c r="E298" t="s">
        <v>29</v>
      </c>
      <c r="F298" s="6">
        <v>4487</v>
      </c>
      <c r="G298" s="7">
        <v>333</v>
      </c>
    </row>
    <row r="299" spans="3:7" x14ac:dyDescent="0.3">
      <c r="C299" t="s">
        <v>44</v>
      </c>
      <c r="D299" t="s">
        <v>8</v>
      </c>
      <c r="E299" t="s">
        <v>18</v>
      </c>
      <c r="F299" s="6">
        <v>938</v>
      </c>
      <c r="G299" s="7">
        <v>366</v>
      </c>
    </row>
    <row r="300" spans="3:7" x14ac:dyDescent="0.3">
      <c r="C300" t="s">
        <v>44</v>
      </c>
      <c r="D300" t="s">
        <v>32</v>
      </c>
      <c r="E300" t="s">
        <v>48</v>
      </c>
      <c r="F300" s="6">
        <v>8841</v>
      </c>
      <c r="G300" s="7">
        <v>303</v>
      </c>
    </row>
    <row r="301" spans="3:7" x14ac:dyDescent="0.3">
      <c r="C301" t="s">
        <v>43</v>
      </c>
      <c r="D301" t="s">
        <v>26</v>
      </c>
      <c r="E301" t="s">
        <v>30</v>
      </c>
      <c r="F301" s="6">
        <v>4018</v>
      </c>
      <c r="G301" s="7">
        <v>126</v>
      </c>
    </row>
    <row r="302" spans="3:7" x14ac:dyDescent="0.3">
      <c r="C302" t="s">
        <v>20</v>
      </c>
      <c r="D302" t="s">
        <v>8</v>
      </c>
      <c r="E302" t="s">
        <v>24</v>
      </c>
      <c r="F302" s="6">
        <v>714</v>
      </c>
      <c r="G302" s="7">
        <v>231</v>
      </c>
    </row>
    <row r="303" spans="3:7" x14ac:dyDescent="0.3">
      <c r="C303" t="s">
        <v>17</v>
      </c>
      <c r="D303" t="s">
        <v>32</v>
      </c>
      <c r="E303" t="s">
        <v>27</v>
      </c>
      <c r="F303" s="6">
        <v>3850</v>
      </c>
      <c r="G303" s="7">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C384F-288A-4A7B-AA03-A5B56F85375B}">
  <dimension ref="A1:Z303"/>
  <sheetViews>
    <sheetView workbookViewId="0">
      <selection activeCell="N7" sqref="N7"/>
    </sheetView>
  </sheetViews>
  <sheetFormatPr defaultRowHeight="14.4" x14ac:dyDescent="0.3"/>
  <cols>
    <col min="1" max="1" width="3.44140625" customWidth="1"/>
    <col min="2" max="2" width="3.6640625" customWidth="1"/>
    <col min="3" max="3" width="17.21875" customWidth="1"/>
    <col min="4" max="4" width="11.5546875" bestFit="1" customWidth="1"/>
    <col min="5" max="5" width="20.33203125" bestFit="1" customWidth="1"/>
    <col min="6" max="6" width="10.21875" customWidth="1"/>
    <col min="7" max="7" width="9.21875" customWidth="1"/>
  </cols>
  <sheetData>
    <row r="1" spans="1:26" ht="36" customHeight="1" x14ac:dyDescent="0.55000000000000004">
      <c r="A1" s="14"/>
      <c r="B1" s="15"/>
      <c r="C1" s="12" t="s">
        <v>84</v>
      </c>
      <c r="D1" s="16"/>
      <c r="E1" s="16"/>
      <c r="F1" s="17"/>
      <c r="G1" s="17"/>
      <c r="H1" s="17"/>
      <c r="I1" s="17"/>
      <c r="J1" s="17"/>
      <c r="K1" s="17"/>
      <c r="L1" s="18"/>
      <c r="M1" s="18"/>
      <c r="N1" s="18"/>
      <c r="O1" s="18"/>
      <c r="P1" s="18"/>
      <c r="Q1" s="18"/>
      <c r="R1" s="18"/>
      <c r="S1" s="18"/>
      <c r="T1" s="18"/>
      <c r="U1" s="18"/>
      <c r="V1" s="18"/>
      <c r="W1" s="18"/>
      <c r="X1" s="18"/>
      <c r="Y1" s="18"/>
      <c r="Z1" s="18"/>
    </row>
    <row r="2" spans="1:26" ht="16.05" customHeight="1" x14ac:dyDescent="0.55000000000000004">
      <c r="A2" s="18"/>
      <c r="B2" s="30"/>
      <c r="C2" s="31"/>
      <c r="D2" s="30"/>
      <c r="E2" s="30"/>
      <c r="F2" s="18"/>
      <c r="G2" s="18"/>
      <c r="H2" s="18"/>
      <c r="I2" s="18"/>
      <c r="J2" s="18"/>
      <c r="K2" s="18"/>
      <c r="L2" s="18"/>
      <c r="M2" s="18"/>
      <c r="N2" s="18"/>
      <c r="O2" s="18"/>
      <c r="P2" s="18"/>
      <c r="Q2" s="18"/>
      <c r="R2" s="18"/>
      <c r="S2" s="18"/>
      <c r="T2" s="18"/>
      <c r="U2" s="18"/>
      <c r="V2" s="18"/>
      <c r="W2" s="18"/>
      <c r="X2" s="18"/>
      <c r="Y2" s="18"/>
      <c r="Z2" s="18"/>
    </row>
    <row r="3" spans="1:26" s="18" customFormat="1" x14ac:dyDescent="0.3">
      <c r="C3" s="3" t="s">
        <v>0</v>
      </c>
      <c r="D3" s="3" t="s">
        <v>1</v>
      </c>
      <c r="E3" s="3" t="s">
        <v>2</v>
      </c>
      <c r="F3" s="4" t="s">
        <v>3</v>
      </c>
      <c r="G3" s="4" t="s">
        <v>4</v>
      </c>
      <c r="I3" s="18" t="s">
        <v>66</v>
      </c>
    </row>
    <row r="4" spans="1:26" s="18" customFormat="1" x14ac:dyDescent="0.3">
      <c r="C4" t="s">
        <v>7</v>
      </c>
      <c r="D4" t="s">
        <v>8</v>
      </c>
      <c r="E4" t="s">
        <v>9</v>
      </c>
      <c r="F4" s="6">
        <v>1624</v>
      </c>
      <c r="G4" s="7">
        <v>114</v>
      </c>
      <c r="I4" s="18" t="s">
        <v>67</v>
      </c>
    </row>
    <row r="5" spans="1:26" s="18" customFormat="1" x14ac:dyDescent="0.3">
      <c r="C5" t="s">
        <v>12</v>
      </c>
      <c r="D5" t="s">
        <v>13</v>
      </c>
      <c r="E5" t="s">
        <v>14</v>
      </c>
      <c r="F5" s="6">
        <v>6706</v>
      </c>
      <c r="G5" s="7">
        <v>459</v>
      </c>
      <c r="I5" s="18" t="s">
        <v>68</v>
      </c>
    </row>
    <row r="6" spans="1:26" s="18" customFormat="1" x14ac:dyDescent="0.3">
      <c r="C6" t="s">
        <v>17</v>
      </c>
      <c r="D6" t="s">
        <v>13</v>
      </c>
      <c r="E6" t="s">
        <v>18</v>
      </c>
      <c r="F6" s="6">
        <v>959</v>
      </c>
      <c r="G6" s="7">
        <v>147</v>
      </c>
      <c r="I6" s="18" t="s">
        <v>69</v>
      </c>
    </row>
    <row r="7" spans="1:26" s="18" customFormat="1" x14ac:dyDescent="0.3">
      <c r="C7" t="s">
        <v>20</v>
      </c>
      <c r="D7" t="s">
        <v>21</v>
      </c>
      <c r="E7" t="s">
        <v>22</v>
      </c>
      <c r="F7" s="6">
        <v>9632</v>
      </c>
      <c r="G7" s="7">
        <v>288</v>
      </c>
      <c r="I7" s="18" t="s">
        <v>70</v>
      </c>
    </row>
    <row r="8" spans="1:26" s="18" customFormat="1" x14ac:dyDescent="0.3">
      <c r="C8" t="s">
        <v>25</v>
      </c>
      <c r="D8" t="s">
        <v>26</v>
      </c>
      <c r="E8" t="s">
        <v>27</v>
      </c>
      <c r="F8" s="6">
        <v>2100</v>
      </c>
      <c r="G8" s="7">
        <v>414</v>
      </c>
      <c r="I8" s="18" t="s">
        <v>71</v>
      </c>
    </row>
    <row r="9" spans="1:26" s="18" customFormat="1" x14ac:dyDescent="0.3">
      <c r="C9" t="s">
        <v>7</v>
      </c>
      <c r="D9" t="s">
        <v>13</v>
      </c>
      <c r="E9" t="s">
        <v>30</v>
      </c>
      <c r="F9" s="6">
        <v>8869</v>
      </c>
      <c r="G9" s="7">
        <v>432</v>
      </c>
      <c r="I9" s="18" t="s">
        <v>70</v>
      </c>
    </row>
    <row r="10" spans="1:26" s="18" customFormat="1" x14ac:dyDescent="0.3">
      <c r="C10" t="s">
        <v>25</v>
      </c>
      <c r="D10" t="s">
        <v>32</v>
      </c>
      <c r="E10" t="s">
        <v>33</v>
      </c>
      <c r="F10" s="6">
        <v>2681</v>
      </c>
      <c r="G10" s="7">
        <v>54</v>
      </c>
      <c r="I10" s="18" t="s">
        <v>72</v>
      </c>
    </row>
    <row r="11" spans="1:26" s="18" customFormat="1" x14ac:dyDescent="0.3">
      <c r="C11" t="s">
        <v>12</v>
      </c>
      <c r="D11" t="s">
        <v>13</v>
      </c>
      <c r="E11" t="s">
        <v>35</v>
      </c>
      <c r="F11" s="6">
        <v>5012</v>
      </c>
      <c r="G11" s="7">
        <v>210</v>
      </c>
      <c r="I11" s="18" t="s">
        <v>73</v>
      </c>
    </row>
    <row r="12" spans="1:26" s="18" customFormat="1" x14ac:dyDescent="0.3">
      <c r="C12" t="s">
        <v>37</v>
      </c>
      <c r="D12" t="s">
        <v>32</v>
      </c>
      <c r="E12" t="s">
        <v>16</v>
      </c>
      <c r="F12" s="6">
        <v>1281</v>
      </c>
      <c r="G12" s="7">
        <v>75</v>
      </c>
    </row>
    <row r="13" spans="1:26" s="18" customFormat="1" x14ac:dyDescent="0.3">
      <c r="C13" t="s">
        <v>40</v>
      </c>
      <c r="D13" t="s">
        <v>8</v>
      </c>
      <c r="E13" t="s">
        <v>16</v>
      </c>
      <c r="F13" s="6">
        <v>4991</v>
      </c>
      <c r="G13" s="7">
        <v>12</v>
      </c>
    </row>
    <row r="14" spans="1:26" s="18" customFormat="1" x14ac:dyDescent="0.3">
      <c r="C14" t="s">
        <v>43</v>
      </c>
      <c r="D14" t="s">
        <v>26</v>
      </c>
      <c r="E14" t="s">
        <v>27</v>
      </c>
      <c r="F14" s="6">
        <v>1785</v>
      </c>
      <c r="G14" s="7">
        <v>462</v>
      </c>
    </row>
    <row r="15" spans="1:26" s="18" customFormat="1" x14ac:dyDescent="0.3">
      <c r="C15" t="s">
        <v>44</v>
      </c>
      <c r="D15" t="s">
        <v>8</v>
      </c>
      <c r="E15" t="s">
        <v>31</v>
      </c>
      <c r="F15" s="6">
        <v>3983</v>
      </c>
      <c r="G15" s="7">
        <v>144</v>
      </c>
    </row>
    <row r="16" spans="1:26" s="18" customFormat="1" x14ac:dyDescent="0.3">
      <c r="C16" t="s">
        <v>17</v>
      </c>
      <c r="D16" t="s">
        <v>32</v>
      </c>
      <c r="E16" t="s">
        <v>29</v>
      </c>
      <c r="F16" s="6">
        <v>2646</v>
      </c>
      <c r="G16" s="7">
        <v>120</v>
      </c>
    </row>
    <row r="17" spans="3:7" s="18" customFormat="1" x14ac:dyDescent="0.3">
      <c r="C17" t="s">
        <v>43</v>
      </c>
      <c r="D17" t="s">
        <v>47</v>
      </c>
      <c r="E17" t="s">
        <v>11</v>
      </c>
      <c r="F17" s="6">
        <v>252</v>
      </c>
      <c r="G17" s="7">
        <v>54</v>
      </c>
    </row>
    <row r="18" spans="3:7" s="18" customFormat="1" x14ac:dyDescent="0.3">
      <c r="C18" t="s">
        <v>44</v>
      </c>
      <c r="D18" t="s">
        <v>13</v>
      </c>
      <c r="E18" t="s">
        <v>27</v>
      </c>
      <c r="F18" s="6">
        <v>2464</v>
      </c>
      <c r="G18" s="7">
        <v>234</v>
      </c>
    </row>
    <row r="19" spans="3:7" s="18" customFormat="1" x14ac:dyDescent="0.3">
      <c r="C19" t="s">
        <v>44</v>
      </c>
      <c r="D19" t="s">
        <v>13</v>
      </c>
      <c r="E19" t="s">
        <v>49</v>
      </c>
      <c r="F19" s="6">
        <v>2114</v>
      </c>
      <c r="G19" s="7">
        <v>66</v>
      </c>
    </row>
    <row r="20" spans="3:7" s="18" customFormat="1" x14ac:dyDescent="0.3">
      <c r="C20" t="s">
        <v>25</v>
      </c>
      <c r="D20" t="s">
        <v>8</v>
      </c>
      <c r="E20" t="s">
        <v>33</v>
      </c>
      <c r="F20" s="6">
        <v>7693</v>
      </c>
      <c r="G20" s="7">
        <v>87</v>
      </c>
    </row>
    <row r="21" spans="3:7" s="18" customFormat="1" x14ac:dyDescent="0.3">
      <c r="C21" t="s">
        <v>40</v>
      </c>
      <c r="D21" t="s">
        <v>47</v>
      </c>
      <c r="E21" t="s">
        <v>39</v>
      </c>
      <c r="F21" s="6">
        <v>15610</v>
      </c>
      <c r="G21" s="7">
        <v>339</v>
      </c>
    </row>
    <row r="22" spans="3:7" s="18" customFormat="1" x14ac:dyDescent="0.3">
      <c r="C22" t="s">
        <v>20</v>
      </c>
      <c r="D22" t="s">
        <v>47</v>
      </c>
      <c r="E22" t="s">
        <v>35</v>
      </c>
      <c r="F22" s="6">
        <v>336</v>
      </c>
      <c r="G22" s="7">
        <v>144</v>
      </c>
    </row>
    <row r="23" spans="3:7" s="18" customFormat="1" x14ac:dyDescent="0.3">
      <c r="C23" t="s">
        <v>43</v>
      </c>
      <c r="D23" t="s">
        <v>26</v>
      </c>
      <c r="E23" t="s">
        <v>39</v>
      </c>
      <c r="F23" s="6">
        <v>9443</v>
      </c>
      <c r="G23" s="7">
        <v>162</v>
      </c>
    </row>
    <row r="24" spans="3:7" s="18" customFormat="1" x14ac:dyDescent="0.3">
      <c r="C24" t="s">
        <v>17</v>
      </c>
      <c r="D24" t="s">
        <v>47</v>
      </c>
      <c r="E24" t="s">
        <v>45</v>
      </c>
      <c r="F24" s="6">
        <v>8155</v>
      </c>
      <c r="G24" s="7">
        <v>90</v>
      </c>
    </row>
    <row r="25" spans="3:7" s="18" customFormat="1" x14ac:dyDescent="0.3">
      <c r="C25" t="s">
        <v>12</v>
      </c>
      <c r="D25" t="s">
        <v>32</v>
      </c>
      <c r="E25" t="s">
        <v>45</v>
      </c>
      <c r="F25" s="6">
        <v>1701</v>
      </c>
      <c r="G25" s="7">
        <v>234</v>
      </c>
    </row>
    <row r="26" spans="3:7" s="18" customFormat="1" x14ac:dyDescent="0.3">
      <c r="C26" t="s">
        <v>52</v>
      </c>
      <c r="D26" t="s">
        <v>32</v>
      </c>
      <c r="E26" t="s">
        <v>35</v>
      </c>
      <c r="F26" s="6">
        <v>2205</v>
      </c>
      <c r="G26" s="7">
        <v>141</v>
      </c>
    </row>
    <row r="27" spans="3:7" s="18" customFormat="1" x14ac:dyDescent="0.3">
      <c r="C27" t="s">
        <v>12</v>
      </c>
      <c r="D27" t="s">
        <v>8</v>
      </c>
      <c r="E27" t="s">
        <v>36</v>
      </c>
      <c r="F27" s="6">
        <v>1771</v>
      </c>
      <c r="G27" s="7">
        <v>204</v>
      </c>
    </row>
    <row r="28" spans="3:7" s="18" customFormat="1" x14ac:dyDescent="0.3">
      <c r="C28" t="s">
        <v>20</v>
      </c>
      <c r="D28" t="s">
        <v>13</v>
      </c>
      <c r="E28" t="s">
        <v>24</v>
      </c>
      <c r="F28" s="6">
        <v>2114</v>
      </c>
      <c r="G28" s="7">
        <v>186</v>
      </c>
    </row>
    <row r="29" spans="3:7" s="18" customFormat="1" x14ac:dyDescent="0.3">
      <c r="C29" t="s">
        <v>20</v>
      </c>
      <c r="D29" t="s">
        <v>21</v>
      </c>
      <c r="E29" t="s">
        <v>11</v>
      </c>
      <c r="F29" s="6">
        <v>10311</v>
      </c>
      <c r="G29" s="7">
        <v>231</v>
      </c>
    </row>
    <row r="30" spans="3:7" s="18" customFormat="1" x14ac:dyDescent="0.3">
      <c r="C30" t="s">
        <v>44</v>
      </c>
      <c r="D30" t="s">
        <v>26</v>
      </c>
      <c r="E30" t="s">
        <v>29</v>
      </c>
      <c r="F30" s="6">
        <v>21</v>
      </c>
      <c r="G30" s="7">
        <v>168</v>
      </c>
    </row>
    <row r="31" spans="3:7" s="18" customFormat="1" x14ac:dyDescent="0.3">
      <c r="C31" t="s">
        <v>52</v>
      </c>
      <c r="D31" t="s">
        <v>13</v>
      </c>
      <c r="E31" t="s">
        <v>39</v>
      </c>
      <c r="F31" s="6">
        <v>1974</v>
      </c>
      <c r="G31" s="7">
        <v>195</v>
      </c>
    </row>
    <row r="32" spans="3:7" s="18" customFormat="1" x14ac:dyDescent="0.3">
      <c r="C32" t="s">
        <v>40</v>
      </c>
      <c r="D32" t="s">
        <v>21</v>
      </c>
      <c r="E32" t="s">
        <v>45</v>
      </c>
      <c r="F32" s="6">
        <v>6314</v>
      </c>
      <c r="G32" s="7">
        <v>15</v>
      </c>
    </row>
    <row r="33" spans="3:7" s="18" customFormat="1" x14ac:dyDescent="0.3">
      <c r="C33" t="s">
        <v>52</v>
      </c>
      <c r="D33" t="s">
        <v>8</v>
      </c>
      <c r="E33" t="s">
        <v>45</v>
      </c>
      <c r="F33" s="6">
        <v>4683</v>
      </c>
      <c r="G33" s="7">
        <v>30</v>
      </c>
    </row>
    <row r="34" spans="3:7" s="18" customFormat="1" x14ac:dyDescent="0.3">
      <c r="C34" t="s">
        <v>20</v>
      </c>
      <c r="D34" t="s">
        <v>8</v>
      </c>
      <c r="E34" t="s">
        <v>46</v>
      </c>
      <c r="F34" s="6">
        <v>6398</v>
      </c>
      <c r="G34" s="7">
        <v>102</v>
      </c>
    </row>
    <row r="35" spans="3:7" s="18" customFormat="1" x14ac:dyDescent="0.3">
      <c r="C35" t="s">
        <v>43</v>
      </c>
      <c r="D35" t="s">
        <v>13</v>
      </c>
      <c r="E35" t="s">
        <v>36</v>
      </c>
      <c r="F35" s="6">
        <v>553</v>
      </c>
      <c r="G35" s="7">
        <v>15</v>
      </c>
    </row>
    <row r="36" spans="3:7" s="18" customFormat="1" x14ac:dyDescent="0.3">
      <c r="C36" t="s">
        <v>12</v>
      </c>
      <c r="D36" t="s">
        <v>26</v>
      </c>
      <c r="E36" t="s">
        <v>9</v>
      </c>
      <c r="F36" s="6">
        <v>7021</v>
      </c>
      <c r="G36" s="7">
        <v>183</v>
      </c>
    </row>
    <row r="37" spans="3:7" s="18" customFormat="1" x14ac:dyDescent="0.3">
      <c r="C37" t="s">
        <v>7</v>
      </c>
      <c r="D37" t="s">
        <v>26</v>
      </c>
      <c r="E37" t="s">
        <v>35</v>
      </c>
      <c r="F37" s="6">
        <v>5817</v>
      </c>
      <c r="G37" s="7">
        <v>12</v>
      </c>
    </row>
    <row r="38" spans="3:7" s="18" customFormat="1" x14ac:dyDescent="0.3">
      <c r="C38" t="s">
        <v>20</v>
      </c>
      <c r="D38" t="s">
        <v>26</v>
      </c>
      <c r="E38" t="s">
        <v>16</v>
      </c>
      <c r="F38" s="6">
        <v>3976</v>
      </c>
      <c r="G38" s="7">
        <v>72</v>
      </c>
    </row>
    <row r="39" spans="3:7" s="18" customFormat="1" x14ac:dyDescent="0.3">
      <c r="C39" t="s">
        <v>25</v>
      </c>
      <c r="D39" t="s">
        <v>32</v>
      </c>
      <c r="E39" t="s">
        <v>50</v>
      </c>
      <c r="F39" s="6">
        <v>1134</v>
      </c>
      <c r="G39" s="7">
        <v>282</v>
      </c>
    </row>
    <row r="40" spans="3:7" s="18" customFormat="1" x14ac:dyDescent="0.3">
      <c r="C40" t="s">
        <v>43</v>
      </c>
      <c r="D40" t="s">
        <v>26</v>
      </c>
      <c r="E40" t="s">
        <v>51</v>
      </c>
      <c r="F40" s="6">
        <v>6027</v>
      </c>
      <c r="G40" s="7">
        <v>144</v>
      </c>
    </row>
    <row r="41" spans="3:7" s="18" customFormat="1" x14ac:dyDescent="0.3">
      <c r="C41" t="s">
        <v>25</v>
      </c>
      <c r="D41" t="s">
        <v>8</v>
      </c>
      <c r="E41" t="s">
        <v>29</v>
      </c>
      <c r="F41" s="6">
        <v>1904</v>
      </c>
      <c r="G41" s="7">
        <v>405</v>
      </c>
    </row>
    <row r="42" spans="3:7" s="18" customFormat="1" x14ac:dyDescent="0.3">
      <c r="C42" t="s">
        <v>37</v>
      </c>
      <c r="D42" t="s">
        <v>47</v>
      </c>
      <c r="E42" t="s">
        <v>14</v>
      </c>
      <c r="F42" s="6">
        <v>3262</v>
      </c>
      <c r="G42" s="7">
        <v>75</v>
      </c>
    </row>
    <row r="43" spans="3:7" s="18" customFormat="1" x14ac:dyDescent="0.3">
      <c r="C43" t="s">
        <v>7</v>
      </c>
      <c r="D43" t="s">
        <v>47</v>
      </c>
      <c r="E43" t="s">
        <v>50</v>
      </c>
      <c r="F43" s="6">
        <v>2289</v>
      </c>
      <c r="G43" s="7">
        <v>135</v>
      </c>
    </row>
    <row r="44" spans="3:7" s="18" customFormat="1" x14ac:dyDescent="0.3">
      <c r="C44" t="s">
        <v>40</v>
      </c>
      <c r="D44" t="s">
        <v>47</v>
      </c>
      <c r="E44" t="s">
        <v>50</v>
      </c>
      <c r="F44" s="6">
        <v>6986</v>
      </c>
      <c r="G44" s="7">
        <v>21</v>
      </c>
    </row>
    <row r="45" spans="3:7" s="18" customFormat="1" x14ac:dyDescent="0.3">
      <c r="C45" t="s">
        <v>43</v>
      </c>
      <c r="D45" t="s">
        <v>32</v>
      </c>
      <c r="E45" t="s">
        <v>45</v>
      </c>
      <c r="F45" s="6">
        <v>4417</v>
      </c>
      <c r="G45" s="7">
        <v>153</v>
      </c>
    </row>
    <row r="46" spans="3:7" s="18" customFormat="1" x14ac:dyDescent="0.3">
      <c r="C46" t="s">
        <v>25</v>
      </c>
      <c r="D46" t="s">
        <v>47</v>
      </c>
      <c r="E46" t="s">
        <v>24</v>
      </c>
      <c r="F46" s="6">
        <v>1442</v>
      </c>
      <c r="G46" s="7">
        <v>15</v>
      </c>
    </row>
    <row r="47" spans="3:7" s="18" customFormat="1" x14ac:dyDescent="0.3">
      <c r="C47" t="s">
        <v>44</v>
      </c>
      <c r="D47" t="s">
        <v>13</v>
      </c>
      <c r="E47" t="s">
        <v>16</v>
      </c>
      <c r="F47" s="6">
        <v>2415</v>
      </c>
      <c r="G47" s="7">
        <v>255</v>
      </c>
    </row>
    <row r="48" spans="3:7" s="18" customFormat="1" x14ac:dyDescent="0.3">
      <c r="C48" t="s">
        <v>43</v>
      </c>
      <c r="D48" t="s">
        <v>8</v>
      </c>
      <c r="E48" t="s">
        <v>36</v>
      </c>
      <c r="F48" s="6">
        <v>238</v>
      </c>
      <c r="G48" s="7">
        <v>18</v>
      </c>
    </row>
    <row r="49" spans="3:7" s="18" customFormat="1" x14ac:dyDescent="0.3">
      <c r="C49" t="s">
        <v>25</v>
      </c>
      <c r="D49" t="s">
        <v>8</v>
      </c>
      <c r="E49" t="s">
        <v>45</v>
      </c>
      <c r="F49" s="6">
        <v>4949</v>
      </c>
      <c r="G49" s="7">
        <v>189</v>
      </c>
    </row>
    <row r="50" spans="3:7" s="18" customFormat="1" x14ac:dyDescent="0.3">
      <c r="C50" t="s">
        <v>40</v>
      </c>
      <c r="D50" t="s">
        <v>32</v>
      </c>
      <c r="E50" t="s">
        <v>14</v>
      </c>
      <c r="F50" s="6">
        <v>5075</v>
      </c>
      <c r="G50" s="7">
        <v>21</v>
      </c>
    </row>
    <row r="51" spans="3:7" s="18" customFormat="1" x14ac:dyDescent="0.3">
      <c r="C51" t="s">
        <v>44</v>
      </c>
      <c r="D51" t="s">
        <v>21</v>
      </c>
      <c r="E51" t="s">
        <v>29</v>
      </c>
      <c r="F51" s="6">
        <v>9198</v>
      </c>
      <c r="G51" s="7">
        <v>36</v>
      </c>
    </row>
    <row r="52" spans="3:7" s="18" customFormat="1" x14ac:dyDescent="0.3">
      <c r="C52" t="s">
        <v>25</v>
      </c>
      <c r="D52" t="s">
        <v>47</v>
      </c>
      <c r="E52" t="s">
        <v>49</v>
      </c>
      <c r="F52" s="6">
        <v>3339</v>
      </c>
      <c r="G52" s="7">
        <v>75</v>
      </c>
    </row>
    <row r="53" spans="3:7" s="18" customFormat="1" x14ac:dyDescent="0.3">
      <c r="C53" t="s">
        <v>7</v>
      </c>
      <c r="D53" t="s">
        <v>47</v>
      </c>
      <c r="E53" t="s">
        <v>31</v>
      </c>
      <c r="F53" s="6">
        <v>5019</v>
      </c>
      <c r="G53" s="7">
        <v>156</v>
      </c>
    </row>
    <row r="54" spans="3:7" s="18" customFormat="1" x14ac:dyDescent="0.3">
      <c r="C54" t="s">
        <v>40</v>
      </c>
      <c r="D54" t="s">
        <v>21</v>
      </c>
      <c r="E54" t="s">
        <v>29</v>
      </c>
      <c r="F54" s="6">
        <v>16184</v>
      </c>
      <c r="G54" s="7">
        <v>39</v>
      </c>
    </row>
    <row r="55" spans="3:7" s="18" customFormat="1" x14ac:dyDescent="0.3">
      <c r="C55" t="s">
        <v>25</v>
      </c>
      <c r="D55" t="s">
        <v>21</v>
      </c>
      <c r="E55" t="s">
        <v>42</v>
      </c>
      <c r="F55" s="6">
        <v>497</v>
      </c>
      <c r="G55" s="7">
        <v>63</v>
      </c>
    </row>
    <row r="56" spans="3:7" s="18" customFormat="1" x14ac:dyDescent="0.3">
      <c r="C56" t="s">
        <v>43</v>
      </c>
      <c r="D56" t="s">
        <v>21</v>
      </c>
      <c r="E56" t="s">
        <v>49</v>
      </c>
      <c r="F56" s="6">
        <v>8211</v>
      </c>
      <c r="G56" s="7">
        <v>75</v>
      </c>
    </row>
    <row r="57" spans="3:7" s="18" customFormat="1" x14ac:dyDescent="0.3">
      <c r="C57" t="s">
        <v>43</v>
      </c>
      <c r="D57" t="s">
        <v>32</v>
      </c>
      <c r="E57" t="s">
        <v>51</v>
      </c>
      <c r="F57" s="6">
        <v>6580</v>
      </c>
      <c r="G57" s="7">
        <v>183</v>
      </c>
    </row>
    <row r="58" spans="3:7" s="18" customFormat="1" x14ac:dyDescent="0.3">
      <c r="C58" t="s">
        <v>20</v>
      </c>
      <c r="D58" t="s">
        <v>13</v>
      </c>
      <c r="E58" t="s">
        <v>11</v>
      </c>
      <c r="F58" s="6">
        <v>4760</v>
      </c>
      <c r="G58" s="7">
        <v>69</v>
      </c>
    </row>
    <row r="59" spans="3:7" s="18" customFormat="1" x14ac:dyDescent="0.3">
      <c r="C59" t="s">
        <v>7</v>
      </c>
      <c r="D59" t="s">
        <v>21</v>
      </c>
      <c r="E59" t="s">
        <v>27</v>
      </c>
      <c r="F59" s="6">
        <v>5439</v>
      </c>
      <c r="G59" s="7">
        <v>30</v>
      </c>
    </row>
    <row r="60" spans="3:7" s="18" customFormat="1" x14ac:dyDescent="0.3">
      <c r="C60" t="s">
        <v>20</v>
      </c>
      <c r="D60" t="s">
        <v>47</v>
      </c>
      <c r="E60" t="s">
        <v>31</v>
      </c>
      <c r="F60" s="6">
        <v>1463</v>
      </c>
      <c r="G60" s="7">
        <v>39</v>
      </c>
    </row>
    <row r="61" spans="3:7" s="18" customFormat="1" x14ac:dyDescent="0.3">
      <c r="C61" t="s">
        <v>44</v>
      </c>
      <c r="D61" t="s">
        <v>47</v>
      </c>
      <c r="E61" t="s">
        <v>14</v>
      </c>
      <c r="F61" s="6">
        <v>7777</v>
      </c>
      <c r="G61" s="7">
        <v>504</v>
      </c>
    </row>
    <row r="62" spans="3:7" s="18" customFormat="1" x14ac:dyDescent="0.3">
      <c r="C62" t="s">
        <v>17</v>
      </c>
      <c r="D62" t="s">
        <v>8</v>
      </c>
      <c r="E62" t="s">
        <v>49</v>
      </c>
      <c r="F62" s="6">
        <v>1085</v>
      </c>
      <c r="G62" s="7">
        <v>273</v>
      </c>
    </row>
    <row r="63" spans="3:7" s="18" customFormat="1" x14ac:dyDescent="0.3">
      <c r="C63" t="s">
        <v>40</v>
      </c>
      <c r="D63" t="s">
        <v>8</v>
      </c>
      <c r="E63" t="s">
        <v>33</v>
      </c>
      <c r="F63" s="6">
        <v>182</v>
      </c>
      <c r="G63" s="7">
        <v>48</v>
      </c>
    </row>
    <row r="64" spans="3:7" s="18" customFormat="1" x14ac:dyDescent="0.3">
      <c r="C64" t="s">
        <v>25</v>
      </c>
      <c r="D64" t="s">
        <v>47</v>
      </c>
      <c r="E64" t="s">
        <v>50</v>
      </c>
      <c r="F64" s="6">
        <v>4242</v>
      </c>
      <c r="G64" s="7">
        <v>207</v>
      </c>
    </row>
    <row r="65" spans="3:7" s="18" customFormat="1" x14ac:dyDescent="0.3">
      <c r="C65" t="s">
        <v>25</v>
      </c>
      <c r="D65" t="s">
        <v>21</v>
      </c>
      <c r="E65" t="s">
        <v>14</v>
      </c>
      <c r="F65" s="6">
        <v>6118</v>
      </c>
      <c r="G65" s="7">
        <v>9</v>
      </c>
    </row>
    <row r="66" spans="3:7" s="18" customFormat="1" x14ac:dyDescent="0.3">
      <c r="C66" t="s">
        <v>52</v>
      </c>
      <c r="D66" t="s">
        <v>21</v>
      </c>
      <c r="E66" t="s">
        <v>45</v>
      </c>
      <c r="F66" s="6">
        <v>2317</v>
      </c>
      <c r="G66" s="7">
        <v>261</v>
      </c>
    </row>
    <row r="67" spans="3:7" s="18" customFormat="1" x14ac:dyDescent="0.3">
      <c r="C67" t="s">
        <v>25</v>
      </c>
      <c r="D67" t="s">
        <v>32</v>
      </c>
      <c r="E67" t="s">
        <v>29</v>
      </c>
      <c r="F67" s="6">
        <v>938</v>
      </c>
      <c r="G67" s="7">
        <v>6</v>
      </c>
    </row>
    <row r="68" spans="3:7" s="18" customFormat="1" x14ac:dyDescent="0.3">
      <c r="C68" t="s">
        <v>12</v>
      </c>
      <c r="D68" t="s">
        <v>8</v>
      </c>
      <c r="E68" t="s">
        <v>24</v>
      </c>
      <c r="F68" s="6">
        <v>9709</v>
      </c>
      <c r="G68" s="7">
        <v>30</v>
      </c>
    </row>
    <row r="69" spans="3:7" s="18" customFormat="1" x14ac:dyDescent="0.3">
      <c r="C69" t="s">
        <v>37</v>
      </c>
      <c r="D69" t="s">
        <v>47</v>
      </c>
      <c r="E69" t="s">
        <v>39</v>
      </c>
      <c r="F69" s="6">
        <v>2205</v>
      </c>
      <c r="G69" s="7">
        <v>138</v>
      </c>
    </row>
    <row r="70" spans="3:7" s="18" customFormat="1" x14ac:dyDescent="0.3">
      <c r="C70" t="s">
        <v>37</v>
      </c>
      <c r="D70" t="s">
        <v>8</v>
      </c>
      <c r="E70" t="s">
        <v>31</v>
      </c>
      <c r="F70" s="6">
        <v>4487</v>
      </c>
      <c r="G70" s="7">
        <v>111</v>
      </c>
    </row>
    <row r="71" spans="3:7" s="18" customFormat="1" x14ac:dyDescent="0.3">
      <c r="C71" t="s">
        <v>40</v>
      </c>
      <c r="D71" t="s">
        <v>13</v>
      </c>
      <c r="E71" t="s">
        <v>22</v>
      </c>
      <c r="F71" s="6">
        <v>2415</v>
      </c>
      <c r="G71" s="7">
        <v>15</v>
      </c>
    </row>
    <row r="72" spans="3:7" s="18" customFormat="1" x14ac:dyDescent="0.3">
      <c r="C72" t="s">
        <v>7</v>
      </c>
      <c r="D72" t="s">
        <v>47</v>
      </c>
      <c r="E72" t="s">
        <v>36</v>
      </c>
      <c r="F72" s="6">
        <v>4018</v>
      </c>
      <c r="G72" s="7">
        <v>162</v>
      </c>
    </row>
    <row r="73" spans="3:7" s="18" customFormat="1" x14ac:dyDescent="0.3">
      <c r="C73" t="s">
        <v>40</v>
      </c>
      <c r="D73" t="s">
        <v>47</v>
      </c>
      <c r="E73" t="s">
        <v>36</v>
      </c>
      <c r="F73" s="6">
        <v>861</v>
      </c>
      <c r="G73" s="7">
        <v>195</v>
      </c>
    </row>
    <row r="74" spans="3:7" s="18" customFormat="1" x14ac:dyDescent="0.3">
      <c r="C74" t="s">
        <v>52</v>
      </c>
      <c r="D74" t="s">
        <v>32</v>
      </c>
      <c r="E74" t="s">
        <v>16</v>
      </c>
      <c r="F74" s="6">
        <v>5586</v>
      </c>
      <c r="G74" s="7">
        <v>525</v>
      </c>
    </row>
    <row r="75" spans="3:7" s="18" customFormat="1" x14ac:dyDescent="0.3">
      <c r="C75" t="s">
        <v>37</v>
      </c>
      <c r="D75" t="s">
        <v>47</v>
      </c>
      <c r="E75" t="s">
        <v>30</v>
      </c>
      <c r="F75" s="6">
        <v>2226</v>
      </c>
      <c r="G75" s="7">
        <v>48</v>
      </c>
    </row>
    <row r="76" spans="3:7" s="18" customFormat="1" x14ac:dyDescent="0.3">
      <c r="C76" t="s">
        <v>17</v>
      </c>
      <c r="D76" t="s">
        <v>47</v>
      </c>
      <c r="E76" t="s">
        <v>51</v>
      </c>
      <c r="F76" s="6">
        <v>14329</v>
      </c>
      <c r="G76" s="7">
        <v>150</v>
      </c>
    </row>
    <row r="77" spans="3:7" s="18" customFormat="1" x14ac:dyDescent="0.3">
      <c r="C77" t="s">
        <v>17</v>
      </c>
      <c r="D77" t="s">
        <v>47</v>
      </c>
      <c r="E77" t="s">
        <v>39</v>
      </c>
      <c r="F77" s="6">
        <v>8463</v>
      </c>
      <c r="G77" s="7">
        <v>492</v>
      </c>
    </row>
    <row r="78" spans="3:7" s="18" customFormat="1" x14ac:dyDescent="0.3">
      <c r="C78" t="s">
        <v>40</v>
      </c>
      <c r="D78" t="s">
        <v>47</v>
      </c>
      <c r="E78" t="s">
        <v>49</v>
      </c>
      <c r="F78" s="6">
        <v>2891</v>
      </c>
      <c r="G78" s="7">
        <v>102</v>
      </c>
    </row>
    <row r="79" spans="3:7" s="18" customFormat="1" x14ac:dyDescent="0.3">
      <c r="C79" t="s">
        <v>44</v>
      </c>
      <c r="D79" t="s">
        <v>21</v>
      </c>
      <c r="E79" t="s">
        <v>45</v>
      </c>
      <c r="F79" s="6">
        <v>3773</v>
      </c>
      <c r="G79" s="7">
        <v>165</v>
      </c>
    </row>
    <row r="80" spans="3:7" s="18" customFormat="1" x14ac:dyDescent="0.3">
      <c r="C80" t="s">
        <v>20</v>
      </c>
      <c r="D80" t="s">
        <v>21</v>
      </c>
      <c r="E80" t="s">
        <v>51</v>
      </c>
      <c r="F80" s="6">
        <v>854</v>
      </c>
      <c r="G80" s="7">
        <v>309</v>
      </c>
    </row>
    <row r="81" spans="3:7" s="18" customFormat="1" x14ac:dyDescent="0.3">
      <c r="C81" t="s">
        <v>25</v>
      </c>
      <c r="D81" t="s">
        <v>21</v>
      </c>
      <c r="E81" t="s">
        <v>31</v>
      </c>
      <c r="F81" s="6">
        <v>4970</v>
      </c>
      <c r="G81" s="7">
        <v>156</v>
      </c>
    </row>
    <row r="82" spans="3:7" s="18" customFormat="1" x14ac:dyDescent="0.3">
      <c r="C82" t="s">
        <v>17</v>
      </c>
      <c r="D82" t="s">
        <v>13</v>
      </c>
      <c r="E82" t="s">
        <v>48</v>
      </c>
      <c r="F82" s="6">
        <v>98</v>
      </c>
      <c r="G82" s="7">
        <v>159</v>
      </c>
    </row>
    <row r="83" spans="3:7" s="18" customFormat="1" x14ac:dyDescent="0.3">
      <c r="C83" t="s">
        <v>40</v>
      </c>
      <c r="D83" t="s">
        <v>13</v>
      </c>
      <c r="E83" t="s">
        <v>24</v>
      </c>
      <c r="F83" s="6">
        <v>13391</v>
      </c>
      <c r="G83" s="7">
        <v>201</v>
      </c>
    </row>
    <row r="84" spans="3:7" s="18" customFormat="1" x14ac:dyDescent="0.3">
      <c r="C84" t="s">
        <v>12</v>
      </c>
      <c r="D84" t="s">
        <v>26</v>
      </c>
      <c r="E84" t="s">
        <v>33</v>
      </c>
      <c r="F84" s="6">
        <v>8890</v>
      </c>
      <c r="G84" s="7">
        <v>210</v>
      </c>
    </row>
    <row r="85" spans="3:7" s="18" customFormat="1" x14ac:dyDescent="0.3">
      <c r="C85" t="s">
        <v>43</v>
      </c>
      <c r="D85" t="s">
        <v>32</v>
      </c>
      <c r="E85" t="s">
        <v>11</v>
      </c>
      <c r="F85" s="6">
        <v>56</v>
      </c>
      <c r="G85" s="7">
        <v>51</v>
      </c>
    </row>
    <row r="86" spans="3:7" s="18" customFormat="1" x14ac:dyDescent="0.3">
      <c r="C86" t="s">
        <v>44</v>
      </c>
      <c r="D86" t="s">
        <v>21</v>
      </c>
      <c r="E86" t="s">
        <v>27</v>
      </c>
      <c r="F86" s="6">
        <v>3339</v>
      </c>
      <c r="G86" s="7">
        <v>39</v>
      </c>
    </row>
    <row r="87" spans="3:7" s="18" customFormat="1" x14ac:dyDescent="0.3">
      <c r="C87" t="s">
        <v>52</v>
      </c>
      <c r="D87" t="s">
        <v>13</v>
      </c>
      <c r="E87" t="s">
        <v>22</v>
      </c>
      <c r="F87" s="6">
        <v>3808</v>
      </c>
      <c r="G87" s="7">
        <v>279</v>
      </c>
    </row>
    <row r="88" spans="3:7" s="18" customFormat="1" x14ac:dyDescent="0.3">
      <c r="C88" t="s">
        <v>52</v>
      </c>
      <c r="D88" t="s">
        <v>32</v>
      </c>
      <c r="E88" t="s">
        <v>11</v>
      </c>
      <c r="F88" s="6">
        <v>63</v>
      </c>
      <c r="G88" s="7">
        <v>123</v>
      </c>
    </row>
    <row r="89" spans="3:7" s="18" customFormat="1" x14ac:dyDescent="0.3">
      <c r="C89" t="s">
        <v>43</v>
      </c>
      <c r="D89" t="s">
        <v>26</v>
      </c>
      <c r="E89" t="s">
        <v>50</v>
      </c>
      <c r="F89" s="6">
        <v>7812</v>
      </c>
      <c r="G89" s="7">
        <v>81</v>
      </c>
    </row>
    <row r="90" spans="3:7" s="18" customFormat="1" x14ac:dyDescent="0.3">
      <c r="C90" t="s">
        <v>7</v>
      </c>
      <c r="D90" t="s">
        <v>8</v>
      </c>
      <c r="E90" t="s">
        <v>36</v>
      </c>
      <c r="F90" s="6">
        <v>7693</v>
      </c>
      <c r="G90" s="7">
        <v>21</v>
      </c>
    </row>
    <row r="91" spans="3:7" s="18" customFormat="1" x14ac:dyDescent="0.3">
      <c r="C91" t="s">
        <v>44</v>
      </c>
      <c r="D91" t="s">
        <v>21</v>
      </c>
      <c r="E91" t="s">
        <v>51</v>
      </c>
      <c r="F91" s="6">
        <v>973</v>
      </c>
      <c r="G91" s="7">
        <v>162</v>
      </c>
    </row>
    <row r="92" spans="3:7" s="18" customFormat="1" x14ac:dyDescent="0.3">
      <c r="C92" t="s">
        <v>52</v>
      </c>
      <c r="D92" t="s">
        <v>13</v>
      </c>
      <c r="E92" t="s">
        <v>42</v>
      </c>
      <c r="F92" s="6">
        <v>567</v>
      </c>
      <c r="G92" s="7">
        <v>228</v>
      </c>
    </row>
    <row r="93" spans="3:7" s="18" customFormat="1" x14ac:dyDescent="0.3">
      <c r="C93" t="s">
        <v>52</v>
      </c>
      <c r="D93" t="s">
        <v>21</v>
      </c>
      <c r="E93" t="s">
        <v>49</v>
      </c>
      <c r="F93" s="6">
        <v>2471</v>
      </c>
      <c r="G93" s="7">
        <v>342</v>
      </c>
    </row>
    <row r="94" spans="3:7" s="18" customFormat="1" x14ac:dyDescent="0.3">
      <c r="C94" t="s">
        <v>40</v>
      </c>
      <c r="D94" t="s">
        <v>32</v>
      </c>
      <c r="E94" t="s">
        <v>11</v>
      </c>
      <c r="F94" s="6">
        <v>7189</v>
      </c>
      <c r="G94" s="7">
        <v>54</v>
      </c>
    </row>
    <row r="95" spans="3:7" s="18" customFormat="1" x14ac:dyDescent="0.3">
      <c r="C95" t="s">
        <v>20</v>
      </c>
      <c r="D95" t="s">
        <v>13</v>
      </c>
      <c r="E95" t="s">
        <v>51</v>
      </c>
      <c r="F95" s="6">
        <v>7455</v>
      </c>
      <c r="G95" s="7">
        <v>216</v>
      </c>
    </row>
    <row r="96" spans="3:7" s="18" customFormat="1" x14ac:dyDescent="0.3">
      <c r="C96" t="s">
        <v>44</v>
      </c>
      <c r="D96" t="s">
        <v>47</v>
      </c>
      <c r="E96" t="s">
        <v>48</v>
      </c>
      <c r="F96" s="6">
        <v>3108</v>
      </c>
      <c r="G96" s="7">
        <v>54</v>
      </c>
    </row>
    <row r="97" spans="3:7" s="18" customFormat="1" x14ac:dyDescent="0.3">
      <c r="C97" t="s">
        <v>25</v>
      </c>
      <c r="D97" t="s">
        <v>32</v>
      </c>
      <c r="E97" t="s">
        <v>27</v>
      </c>
      <c r="F97" s="6">
        <v>469</v>
      </c>
      <c r="G97" s="7">
        <v>75</v>
      </c>
    </row>
    <row r="98" spans="3:7" s="18" customFormat="1" x14ac:dyDescent="0.3">
      <c r="C98" t="s">
        <v>17</v>
      </c>
      <c r="D98" t="s">
        <v>8</v>
      </c>
      <c r="E98" t="s">
        <v>45</v>
      </c>
      <c r="F98" s="6">
        <v>2737</v>
      </c>
      <c r="G98" s="7">
        <v>93</v>
      </c>
    </row>
    <row r="99" spans="3:7" s="18" customFormat="1" x14ac:dyDescent="0.3">
      <c r="C99" t="s">
        <v>17</v>
      </c>
      <c r="D99" t="s">
        <v>8</v>
      </c>
      <c r="E99" t="s">
        <v>27</v>
      </c>
      <c r="F99" s="6">
        <v>4305</v>
      </c>
      <c r="G99" s="7">
        <v>156</v>
      </c>
    </row>
    <row r="100" spans="3:7" s="18" customFormat="1" x14ac:dyDescent="0.3">
      <c r="C100" t="s">
        <v>17</v>
      </c>
      <c r="D100" t="s">
        <v>32</v>
      </c>
      <c r="E100" t="s">
        <v>31</v>
      </c>
      <c r="F100" s="6">
        <v>2408</v>
      </c>
      <c r="G100" s="7">
        <v>9</v>
      </c>
    </row>
    <row r="101" spans="3:7" s="18" customFormat="1" x14ac:dyDescent="0.3">
      <c r="C101" t="s">
        <v>44</v>
      </c>
      <c r="D101" t="s">
        <v>21</v>
      </c>
      <c r="E101" t="s">
        <v>36</v>
      </c>
      <c r="F101" s="6">
        <v>1281</v>
      </c>
      <c r="G101" s="7">
        <v>18</v>
      </c>
    </row>
    <row r="102" spans="3:7" s="18" customFormat="1" x14ac:dyDescent="0.3">
      <c r="C102" t="s">
        <v>7</v>
      </c>
      <c r="D102" t="s">
        <v>13</v>
      </c>
      <c r="E102" t="s">
        <v>14</v>
      </c>
      <c r="F102" s="6">
        <v>12348</v>
      </c>
      <c r="G102" s="7">
        <v>234</v>
      </c>
    </row>
    <row r="103" spans="3:7" s="18" customFormat="1" x14ac:dyDescent="0.3">
      <c r="C103" t="s">
        <v>44</v>
      </c>
      <c r="D103" t="s">
        <v>47</v>
      </c>
      <c r="E103" t="s">
        <v>51</v>
      </c>
      <c r="F103" s="6">
        <v>3689</v>
      </c>
      <c r="G103" s="7">
        <v>312</v>
      </c>
    </row>
    <row r="104" spans="3:7" s="18" customFormat="1" x14ac:dyDescent="0.3">
      <c r="C104" t="s">
        <v>37</v>
      </c>
      <c r="D104" t="s">
        <v>21</v>
      </c>
      <c r="E104" t="s">
        <v>36</v>
      </c>
      <c r="F104" s="6">
        <v>2870</v>
      </c>
      <c r="G104" s="7">
        <v>300</v>
      </c>
    </row>
    <row r="105" spans="3:7" s="18" customFormat="1" x14ac:dyDescent="0.3">
      <c r="C105" t="s">
        <v>43</v>
      </c>
      <c r="D105" t="s">
        <v>21</v>
      </c>
      <c r="E105" t="s">
        <v>50</v>
      </c>
      <c r="F105" s="6">
        <v>798</v>
      </c>
      <c r="G105" s="7">
        <v>519</v>
      </c>
    </row>
    <row r="106" spans="3:7" s="18" customFormat="1" x14ac:dyDescent="0.3">
      <c r="C106" t="s">
        <v>20</v>
      </c>
      <c r="D106" t="s">
        <v>8</v>
      </c>
      <c r="E106" t="s">
        <v>42</v>
      </c>
      <c r="F106" s="6">
        <v>2933</v>
      </c>
      <c r="G106" s="7">
        <v>9</v>
      </c>
    </row>
    <row r="107" spans="3:7" s="18" customFormat="1" x14ac:dyDescent="0.3">
      <c r="C107" t="s">
        <v>40</v>
      </c>
      <c r="D107" t="s">
        <v>13</v>
      </c>
      <c r="E107" t="s">
        <v>18</v>
      </c>
      <c r="F107" s="6">
        <v>2744</v>
      </c>
      <c r="G107" s="7">
        <v>9</v>
      </c>
    </row>
    <row r="108" spans="3:7" s="18" customFormat="1" x14ac:dyDescent="0.3">
      <c r="C108" t="s">
        <v>7</v>
      </c>
      <c r="D108" t="s">
        <v>21</v>
      </c>
      <c r="E108" t="s">
        <v>30</v>
      </c>
      <c r="F108" s="6">
        <v>9772</v>
      </c>
      <c r="G108" s="7">
        <v>90</v>
      </c>
    </row>
    <row r="109" spans="3:7" s="18" customFormat="1" x14ac:dyDescent="0.3">
      <c r="C109" t="s">
        <v>37</v>
      </c>
      <c r="D109" t="s">
        <v>47</v>
      </c>
      <c r="E109" t="s">
        <v>27</v>
      </c>
      <c r="F109" s="6">
        <v>1568</v>
      </c>
      <c r="G109" s="7">
        <v>96</v>
      </c>
    </row>
    <row r="110" spans="3:7" s="18" customFormat="1" x14ac:dyDescent="0.3">
      <c r="C110" t="s">
        <v>43</v>
      </c>
      <c r="D110" t="s">
        <v>21</v>
      </c>
      <c r="E110" t="s">
        <v>29</v>
      </c>
      <c r="F110" s="6">
        <v>11417</v>
      </c>
      <c r="G110" s="7">
        <v>21</v>
      </c>
    </row>
    <row r="111" spans="3:7" s="18" customFormat="1" x14ac:dyDescent="0.3">
      <c r="C111" t="s">
        <v>7</v>
      </c>
      <c r="D111" t="s">
        <v>47</v>
      </c>
      <c r="E111" t="s">
        <v>48</v>
      </c>
      <c r="F111" s="6">
        <v>6748</v>
      </c>
      <c r="G111" s="7">
        <v>48</v>
      </c>
    </row>
    <row r="112" spans="3:7" s="18" customFormat="1" x14ac:dyDescent="0.3">
      <c r="C112" t="s">
        <v>52</v>
      </c>
      <c r="D112" t="s">
        <v>21</v>
      </c>
      <c r="E112" t="s">
        <v>50</v>
      </c>
      <c r="F112" s="6">
        <v>1407</v>
      </c>
      <c r="G112" s="7">
        <v>72</v>
      </c>
    </row>
    <row r="113" spans="3:7" s="18" customFormat="1" x14ac:dyDescent="0.3">
      <c r="C113" t="s">
        <v>12</v>
      </c>
      <c r="D113" t="s">
        <v>13</v>
      </c>
      <c r="E113" t="s">
        <v>49</v>
      </c>
      <c r="F113" s="6">
        <v>2023</v>
      </c>
      <c r="G113" s="7">
        <v>168</v>
      </c>
    </row>
    <row r="114" spans="3:7" s="18" customFormat="1" x14ac:dyDescent="0.3">
      <c r="C114" t="s">
        <v>40</v>
      </c>
      <c r="D114" t="s">
        <v>26</v>
      </c>
      <c r="E114" t="s">
        <v>48</v>
      </c>
      <c r="F114" s="6">
        <v>5236</v>
      </c>
      <c r="G114" s="7">
        <v>51</v>
      </c>
    </row>
    <row r="115" spans="3:7" s="18" customFormat="1" x14ac:dyDescent="0.3">
      <c r="C115" t="s">
        <v>20</v>
      </c>
      <c r="D115" t="s">
        <v>21</v>
      </c>
      <c r="E115" t="s">
        <v>36</v>
      </c>
      <c r="F115" s="6">
        <v>1925</v>
      </c>
      <c r="G115" s="7">
        <v>192</v>
      </c>
    </row>
    <row r="116" spans="3:7" s="18" customFormat="1" x14ac:dyDescent="0.3">
      <c r="C116" t="s">
        <v>37</v>
      </c>
      <c r="D116" t="s">
        <v>8</v>
      </c>
      <c r="E116" t="s">
        <v>16</v>
      </c>
      <c r="F116" s="6">
        <v>6608</v>
      </c>
      <c r="G116" s="7">
        <v>225</v>
      </c>
    </row>
    <row r="117" spans="3:7" s="18" customFormat="1" x14ac:dyDescent="0.3">
      <c r="C117" t="s">
        <v>25</v>
      </c>
      <c r="D117" t="s">
        <v>47</v>
      </c>
      <c r="E117" t="s">
        <v>48</v>
      </c>
      <c r="F117" s="6">
        <v>8008</v>
      </c>
      <c r="G117" s="7">
        <v>456</v>
      </c>
    </row>
    <row r="118" spans="3:7" s="18" customFormat="1" x14ac:dyDescent="0.3">
      <c r="C118" t="s">
        <v>52</v>
      </c>
      <c r="D118" t="s">
        <v>47</v>
      </c>
      <c r="E118" t="s">
        <v>27</v>
      </c>
      <c r="F118" s="6">
        <v>1428</v>
      </c>
      <c r="G118" s="7">
        <v>93</v>
      </c>
    </row>
    <row r="119" spans="3:7" s="18" customFormat="1" x14ac:dyDescent="0.3">
      <c r="C119" t="s">
        <v>25</v>
      </c>
      <c r="D119" t="s">
        <v>47</v>
      </c>
      <c r="E119" t="s">
        <v>18</v>
      </c>
      <c r="F119" s="6">
        <v>525</v>
      </c>
      <c r="G119" s="7">
        <v>48</v>
      </c>
    </row>
    <row r="120" spans="3:7" s="18" customFormat="1" x14ac:dyDescent="0.3">
      <c r="C120" t="s">
        <v>25</v>
      </c>
      <c r="D120" t="s">
        <v>8</v>
      </c>
      <c r="E120" t="s">
        <v>22</v>
      </c>
      <c r="F120" s="6">
        <v>1505</v>
      </c>
      <c r="G120" s="7">
        <v>102</v>
      </c>
    </row>
    <row r="121" spans="3:7" s="18" customFormat="1" x14ac:dyDescent="0.3">
      <c r="C121" t="s">
        <v>37</v>
      </c>
      <c r="D121" t="s">
        <v>13</v>
      </c>
      <c r="E121" t="s">
        <v>9</v>
      </c>
      <c r="F121" s="6">
        <v>6755</v>
      </c>
      <c r="G121" s="7">
        <v>252</v>
      </c>
    </row>
    <row r="122" spans="3:7" s="18" customFormat="1" x14ac:dyDescent="0.3">
      <c r="C122" t="s">
        <v>43</v>
      </c>
      <c r="D122" t="s">
        <v>8</v>
      </c>
      <c r="E122" t="s">
        <v>22</v>
      </c>
      <c r="F122" s="6">
        <v>11571</v>
      </c>
      <c r="G122" s="7">
        <v>138</v>
      </c>
    </row>
    <row r="123" spans="3:7" s="18" customFormat="1" x14ac:dyDescent="0.3">
      <c r="C123" t="s">
        <v>7</v>
      </c>
      <c r="D123" t="s">
        <v>32</v>
      </c>
      <c r="E123" t="s">
        <v>27</v>
      </c>
      <c r="F123" s="6">
        <v>2541</v>
      </c>
      <c r="G123" s="7">
        <v>90</v>
      </c>
    </row>
    <row r="124" spans="3:7" s="18" customFormat="1" x14ac:dyDescent="0.3">
      <c r="C124" t="s">
        <v>20</v>
      </c>
      <c r="D124" t="s">
        <v>8</v>
      </c>
      <c r="E124" t="s">
        <v>9</v>
      </c>
      <c r="F124" s="6">
        <v>1526</v>
      </c>
      <c r="G124" s="7">
        <v>240</v>
      </c>
    </row>
    <row r="125" spans="3:7" s="18" customFormat="1" x14ac:dyDescent="0.3">
      <c r="C125" t="s">
        <v>7</v>
      </c>
      <c r="D125" t="s">
        <v>32</v>
      </c>
      <c r="E125" t="s">
        <v>18</v>
      </c>
      <c r="F125" s="6">
        <v>6125</v>
      </c>
      <c r="G125" s="7">
        <v>102</v>
      </c>
    </row>
    <row r="126" spans="3:7" s="18" customFormat="1" x14ac:dyDescent="0.3">
      <c r="C126" t="s">
        <v>20</v>
      </c>
      <c r="D126" t="s">
        <v>13</v>
      </c>
      <c r="E126" t="s">
        <v>50</v>
      </c>
      <c r="F126" s="6">
        <v>847</v>
      </c>
      <c r="G126" s="7">
        <v>129</v>
      </c>
    </row>
    <row r="127" spans="3:7" s="18" customFormat="1" x14ac:dyDescent="0.3">
      <c r="C127" t="s">
        <v>12</v>
      </c>
      <c r="D127" t="s">
        <v>13</v>
      </c>
      <c r="E127" t="s">
        <v>50</v>
      </c>
      <c r="F127" s="6">
        <v>4753</v>
      </c>
      <c r="G127" s="7">
        <v>300</v>
      </c>
    </row>
    <row r="128" spans="3:7" s="18" customFormat="1" x14ac:dyDescent="0.3">
      <c r="C128" t="s">
        <v>25</v>
      </c>
      <c r="D128" t="s">
        <v>32</v>
      </c>
      <c r="E128" t="s">
        <v>30</v>
      </c>
      <c r="F128" s="6">
        <v>959</v>
      </c>
      <c r="G128" s="7">
        <v>135</v>
      </c>
    </row>
    <row r="129" spans="3:7" s="18" customFormat="1" x14ac:dyDescent="0.3">
      <c r="C129" t="s">
        <v>37</v>
      </c>
      <c r="D129" t="s">
        <v>13</v>
      </c>
      <c r="E129" t="s">
        <v>46</v>
      </c>
      <c r="F129" s="6">
        <v>2793</v>
      </c>
      <c r="G129" s="7">
        <v>114</v>
      </c>
    </row>
    <row r="130" spans="3:7" s="18" customFormat="1" x14ac:dyDescent="0.3">
      <c r="C130" t="s">
        <v>37</v>
      </c>
      <c r="D130" t="s">
        <v>13</v>
      </c>
      <c r="E130" t="s">
        <v>16</v>
      </c>
      <c r="F130" s="6">
        <v>4606</v>
      </c>
      <c r="G130" s="7">
        <v>63</v>
      </c>
    </row>
    <row r="131" spans="3:7" s="18" customFormat="1" x14ac:dyDescent="0.3">
      <c r="C131" t="s">
        <v>37</v>
      </c>
      <c r="D131" t="s">
        <v>21</v>
      </c>
      <c r="E131" t="s">
        <v>49</v>
      </c>
      <c r="F131" s="6">
        <v>5551</v>
      </c>
      <c r="G131" s="7">
        <v>252</v>
      </c>
    </row>
    <row r="132" spans="3:7" s="18" customFormat="1" x14ac:dyDescent="0.3">
      <c r="C132" t="s">
        <v>52</v>
      </c>
      <c r="D132" t="s">
        <v>21</v>
      </c>
      <c r="E132" t="s">
        <v>14</v>
      </c>
      <c r="F132" s="6">
        <v>6657</v>
      </c>
      <c r="G132" s="7">
        <v>303</v>
      </c>
    </row>
    <row r="133" spans="3:7" s="18" customFormat="1" x14ac:dyDescent="0.3">
      <c r="C133" t="s">
        <v>37</v>
      </c>
      <c r="D133" t="s">
        <v>26</v>
      </c>
      <c r="E133" t="s">
        <v>31</v>
      </c>
      <c r="F133" s="6">
        <v>4438</v>
      </c>
      <c r="G133" s="7">
        <v>246</v>
      </c>
    </row>
    <row r="134" spans="3:7" s="18" customFormat="1" x14ac:dyDescent="0.3">
      <c r="C134" t="s">
        <v>12</v>
      </c>
      <c r="D134" t="s">
        <v>32</v>
      </c>
      <c r="E134" t="s">
        <v>35</v>
      </c>
      <c r="F134" s="6">
        <v>168</v>
      </c>
      <c r="G134" s="7">
        <v>84</v>
      </c>
    </row>
    <row r="135" spans="3:7" s="18" customFormat="1" x14ac:dyDescent="0.3">
      <c r="C135" t="s">
        <v>37</v>
      </c>
      <c r="D135" t="s">
        <v>47</v>
      </c>
      <c r="E135" t="s">
        <v>31</v>
      </c>
      <c r="F135" s="6">
        <v>7777</v>
      </c>
      <c r="G135" s="7">
        <v>39</v>
      </c>
    </row>
    <row r="136" spans="3:7" s="18" customFormat="1" x14ac:dyDescent="0.3">
      <c r="C136" t="s">
        <v>40</v>
      </c>
      <c r="D136" t="s">
        <v>21</v>
      </c>
      <c r="E136" t="s">
        <v>31</v>
      </c>
      <c r="F136" s="6">
        <v>3339</v>
      </c>
      <c r="G136" s="7">
        <v>348</v>
      </c>
    </row>
    <row r="137" spans="3:7" s="18" customFormat="1" x14ac:dyDescent="0.3">
      <c r="C137" t="s">
        <v>37</v>
      </c>
      <c r="D137" t="s">
        <v>8</v>
      </c>
      <c r="E137" t="s">
        <v>30</v>
      </c>
      <c r="F137" s="6">
        <v>6391</v>
      </c>
      <c r="G137" s="7">
        <v>48</v>
      </c>
    </row>
    <row r="138" spans="3:7" s="18" customFormat="1" x14ac:dyDescent="0.3">
      <c r="C138" t="s">
        <v>40</v>
      </c>
      <c r="D138" t="s">
        <v>8</v>
      </c>
      <c r="E138" t="s">
        <v>35</v>
      </c>
      <c r="F138" s="6">
        <v>518</v>
      </c>
      <c r="G138" s="7">
        <v>75</v>
      </c>
    </row>
    <row r="139" spans="3:7" s="18" customFormat="1" x14ac:dyDescent="0.3">
      <c r="C139" t="s">
        <v>37</v>
      </c>
      <c r="D139" t="s">
        <v>32</v>
      </c>
      <c r="E139" t="s">
        <v>51</v>
      </c>
      <c r="F139" s="6">
        <v>5677</v>
      </c>
      <c r="G139" s="7">
        <v>258</v>
      </c>
    </row>
    <row r="140" spans="3:7" s="18" customFormat="1" x14ac:dyDescent="0.3">
      <c r="C140" t="s">
        <v>25</v>
      </c>
      <c r="D140" t="s">
        <v>26</v>
      </c>
      <c r="E140" t="s">
        <v>31</v>
      </c>
      <c r="F140" s="6">
        <v>6048</v>
      </c>
      <c r="G140" s="7">
        <v>27</v>
      </c>
    </row>
    <row r="141" spans="3:7" s="18" customFormat="1" x14ac:dyDescent="0.3">
      <c r="C141" t="s">
        <v>12</v>
      </c>
      <c r="D141" t="s">
        <v>32</v>
      </c>
      <c r="E141" t="s">
        <v>14</v>
      </c>
      <c r="F141" s="6">
        <v>3752</v>
      </c>
      <c r="G141" s="7">
        <v>213</v>
      </c>
    </row>
    <row r="142" spans="3:7" s="18" customFormat="1" x14ac:dyDescent="0.3">
      <c r="C142" t="s">
        <v>40</v>
      </c>
      <c r="D142" t="s">
        <v>13</v>
      </c>
      <c r="E142" t="s">
        <v>49</v>
      </c>
      <c r="F142" s="6">
        <v>4480</v>
      </c>
      <c r="G142" s="7">
        <v>357</v>
      </c>
    </row>
    <row r="143" spans="3:7" s="18" customFormat="1" x14ac:dyDescent="0.3">
      <c r="C143" t="s">
        <v>17</v>
      </c>
      <c r="D143" t="s">
        <v>8</v>
      </c>
      <c r="E143" t="s">
        <v>18</v>
      </c>
      <c r="F143" s="6">
        <v>259</v>
      </c>
      <c r="G143" s="7">
        <v>207</v>
      </c>
    </row>
    <row r="144" spans="3:7" s="18" customFormat="1" x14ac:dyDescent="0.3">
      <c r="C144" t="s">
        <v>12</v>
      </c>
      <c r="D144" t="s">
        <v>8</v>
      </c>
      <c r="E144" t="s">
        <v>9</v>
      </c>
      <c r="F144" s="6">
        <v>42</v>
      </c>
      <c r="G144" s="7">
        <v>150</v>
      </c>
    </row>
    <row r="145" spans="3:7" s="18" customFormat="1" x14ac:dyDescent="0.3">
      <c r="C145" t="s">
        <v>20</v>
      </c>
      <c r="D145" t="s">
        <v>21</v>
      </c>
      <c r="E145" t="s">
        <v>48</v>
      </c>
      <c r="F145" s="6">
        <v>98</v>
      </c>
      <c r="G145" s="7">
        <v>204</v>
      </c>
    </row>
    <row r="146" spans="3:7" s="18" customFormat="1" x14ac:dyDescent="0.3">
      <c r="C146" t="s">
        <v>37</v>
      </c>
      <c r="D146" t="s">
        <v>13</v>
      </c>
      <c r="E146" t="s">
        <v>50</v>
      </c>
      <c r="F146" s="6">
        <v>2478</v>
      </c>
      <c r="G146" s="7">
        <v>21</v>
      </c>
    </row>
    <row r="147" spans="3:7" s="18" customFormat="1" x14ac:dyDescent="0.3">
      <c r="C147" t="s">
        <v>20</v>
      </c>
      <c r="D147" t="s">
        <v>47</v>
      </c>
      <c r="E147" t="s">
        <v>30</v>
      </c>
      <c r="F147" s="6">
        <v>7847</v>
      </c>
      <c r="G147" s="7">
        <v>174</v>
      </c>
    </row>
    <row r="148" spans="3:7" s="18" customFormat="1" x14ac:dyDescent="0.3">
      <c r="C148" t="s">
        <v>43</v>
      </c>
      <c r="D148" t="s">
        <v>8</v>
      </c>
      <c r="E148" t="s">
        <v>31</v>
      </c>
      <c r="F148" s="6">
        <v>9926</v>
      </c>
      <c r="G148" s="7">
        <v>201</v>
      </c>
    </row>
    <row r="149" spans="3:7" s="18" customFormat="1" x14ac:dyDescent="0.3">
      <c r="C149" t="s">
        <v>12</v>
      </c>
      <c r="D149" t="s">
        <v>32</v>
      </c>
      <c r="E149" t="s">
        <v>11</v>
      </c>
      <c r="F149" s="6">
        <v>819</v>
      </c>
      <c r="G149" s="7">
        <v>510</v>
      </c>
    </row>
    <row r="150" spans="3:7" s="18" customFormat="1" x14ac:dyDescent="0.3">
      <c r="C150" t="s">
        <v>25</v>
      </c>
      <c r="D150" t="s">
        <v>26</v>
      </c>
      <c r="E150" t="s">
        <v>49</v>
      </c>
      <c r="F150" s="6">
        <v>3052</v>
      </c>
      <c r="G150" s="7">
        <v>378</v>
      </c>
    </row>
    <row r="151" spans="3:7" s="18" customFormat="1" x14ac:dyDescent="0.3">
      <c r="C151" t="s">
        <v>17</v>
      </c>
      <c r="D151" t="s">
        <v>47</v>
      </c>
      <c r="E151" t="s">
        <v>42</v>
      </c>
      <c r="F151" s="6">
        <v>6832</v>
      </c>
      <c r="G151" s="7">
        <v>27</v>
      </c>
    </row>
    <row r="152" spans="3:7" s="18" customFormat="1" x14ac:dyDescent="0.3">
      <c r="C152" t="s">
        <v>43</v>
      </c>
      <c r="D152" t="s">
        <v>26</v>
      </c>
      <c r="E152" t="s">
        <v>29</v>
      </c>
      <c r="F152" s="6">
        <v>2016</v>
      </c>
      <c r="G152" s="7">
        <v>117</v>
      </c>
    </row>
    <row r="153" spans="3:7" s="18" customFormat="1" x14ac:dyDescent="0.3">
      <c r="C153" t="s">
        <v>25</v>
      </c>
      <c r="D153" t="s">
        <v>32</v>
      </c>
      <c r="E153" t="s">
        <v>42</v>
      </c>
      <c r="F153" s="6">
        <v>7322</v>
      </c>
      <c r="G153" s="7">
        <v>36</v>
      </c>
    </row>
    <row r="154" spans="3:7" s="18" customFormat="1" x14ac:dyDescent="0.3">
      <c r="C154" t="s">
        <v>12</v>
      </c>
      <c r="D154" t="s">
        <v>13</v>
      </c>
      <c r="E154" t="s">
        <v>30</v>
      </c>
      <c r="F154" s="6">
        <v>357</v>
      </c>
      <c r="G154" s="7">
        <v>126</v>
      </c>
    </row>
    <row r="155" spans="3:7" s="18" customFormat="1" x14ac:dyDescent="0.3">
      <c r="C155" t="s">
        <v>17</v>
      </c>
      <c r="D155" t="s">
        <v>26</v>
      </c>
      <c r="E155" t="s">
        <v>27</v>
      </c>
      <c r="F155" s="6">
        <v>3192</v>
      </c>
      <c r="G155" s="7">
        <v>72</v>
      </c>
    </row>
    <row r="156" spans="3:7" s="18" customFormat="1" x14ac:dyDescent="0.3">
      <c r="C156" t="s">
        <v>37</v>
      </c>
      <c r="D156" t="s">
        <v>21</v>
      </c>
      <c r="E156" t="s">
        <v>35</v>
      </c>
      <c r="F156" s="6">
        <v>8435</v>
      </c>
      <c r="G156" s="7">
        <v>42</v>
      </c>
    </row>
    <row r="157" spans="3:7" s="18" customFormat="1" x14ac:dyDescent="0.3">
      <c r="C157" t="s">
        <v>7</v>
      </c>
      <c r="D157" t="s">
        <v>26</v>
      </c>
      <c r="E157" t="s">
        <v>49</v>
      </c>
      <c r="F157" s="6">
        <v>0</v>
      </c>
      <c r="G157" s="7">
        <v>135</v>
      </c>
    </row>
    <row r="158" spans="3:7" s="18" customFormat="1" x14ac:dyDescent="0.3">
      <c r="C158" t="s">
        <v>37</v>
      </c>
      <c r="D158" t="s">
        <v>47</v>
      </c>
      <c r="E158" t="s">
        <v>46</v>
      </c>
      <c r="F158" s="6">
        <v>8862</v>
      </c>
      <c r="G158" s="7">
        <v>189</v>
      </c>
    </row>
    <row r="159" spans="3:7" s="18" customFormat="1" x14ac:dyDescent="0.3">
      <c r="C159" t="s">
        <v>25</v>
      </c>
      <c r="D159" t="s">
        <v>8</v>
      </c>
      <c r="E159" t="s">
        <v>51</v>
      </c>
      <c r="F159" s="6">
        <v>3556</v>
      </c>
      <c r="G159" s="7">
        <v>459</v>
      </c>
    </row>
    <row r="160" spans="3:7" s="18" customFormat="1" x14ac:dyDescent="0.3">
      <c r="C160" t="s">
        <v>40</v>
      </c>
      <c r="D160" t="s">
        <v>47</v>
      </c>
      <c r="E160" t="s">
        <v>24</v>
      </c>
      <c r="F160" s="6">
        <v>7280</v>
      </c>
      <c r="G160" s="7">
        <v>201</v>
      </c>
    </row>
    <row r="161" spans="3:7" s="18" customFormat="1" x14ac:dyDescent="0.3">
      <c r="C161" t="s">
        <v>25</v>
      </c>
      <c r="D161" t="s">
        <v>47</v>
      </c>
      <c r="E161" t="s">
        <v>9</v>
      </c>
      <c r="F161" s="6">
        <v>3402</v>
      </c>
      <c r="G161" s="7">
        <v>366</v>
      </c>
    </row>
    <row r="162" spans="3:7" s="18" customFormat="1" x14ac:dyDescent="0.3">
      <c r="C162" t="s">
        <v>44</v>
      </c>
      <c r="D162" t="s">
        <v>8</v>
      </c>
      <c r="E162" t="s">
        <v>49</v>
      </c>
      <c r="F162" s="6">
        <v>4592</v>
      </c>
      <c r="G162" s="7">
        <v>324</v>
      </c>
    </row>
    <row r="163" spans="3:7" s="18" customFormat="1" x14ac:dyDescent="0.3">
      <c r="C163" t="s">
        <v>17</v>
      </c>
      <c r="D163" t="s">
        <v>13</v>
      </c>
      <c r="E163" t="s">
        <v>24</v>
      </c>
      <c r="F163" s="6">
        <v>7833</v>
      </c>
      <c r="G163" s="7">
        <v>243</v>
      </c>
    </row>
    <row r="164" spans="3:7" s="18" customFormat="1" x14ac:dyDescent="0.3">
      <c r="C164" t="s">
        <v>43</v>
      </c>
      <c r="D164" t="s">
        <v>26</v>
      </c>
      <c r="E164" t="s">
        <v>42</v>
      </c>
      <c r="F164" s="6">
        <v>7651</v>
      </c>
      <c r="G164" s="7">
        <v>213</v>
      </c>
    </row>
    <row r="165" spans="3:7" s="18" customFormat="1" x14ac:dyDescent="0.3">
      <c r="C165" t="s">
        <v>7</v>
      </c>
      <c r="D165" t="s">
        <v>13</v>
      </c>
      <c r="E165" t="s">
        <v>9</v>
      </c>
      <c r="F165" s="6">
        <v>2275</v>
      </c>
      <c r="G165" s="7">
        <v>447</v>
      </c>
    </row>
    <row r="166" spans="3:7" s="18" customFormat="1" x14ac:dyDescent="0.3">
      <c r="C166" t="s">
        <v>7</v>
      </c>
      <c r="D166" t="s">
        <v>32</v>
      </c>
      <c r="E166" t="s">
        <v>11</v>
      </c>
      <c r="F166" s="6">
        <v>5670</v>
      </c>
      <c r="G166" s="7">
        <v>297</v>
      </c>
    </row>
    <row r="167" spans="3:7" s="18" customFormat="1" x14ac:dyDescent="0.3">
      <c r="C167" t="s">
        <v>37</v>
      </c>
      <c r="D167" t="s">
        <v>13</v>
      </c>
      <c r="E167" t="s">
        <v>29</v>
      </c>
      <c r="F167" s="6">
        <v>2135</v>
      </c>
      <c r="G167" s="7">
        <v>27</v>
      </c>
    </row>
    <row r="168" spans="3:7" s="18" customFormat="1" x14ac:dyDescent="0.3">
      <c r="C168" t="s">
        <v>7</v>
      </c>
      <c r="D168" t="s">
        <v>47</v>
      </c>
      <c r="E168" t="s">
        <v>45</v>
      </c>
      <c r="F168" s="6">
        <v>2779</v>
      </c>
      <c r="G168" s="7">
        <v>75</v>
      </c>
    </row>
    <row r="169" spans="3:7" s="18" customFormat="1" x14ac:dyDescent="0.3">
      <c r="C169" t="s">
        <v>52</v>
      </c>
      <c r="D169" t="s">
        <v>26</v>
      </c>
      <c r="E169" t="s">
        <v>30</v>
      </c>
      <c r="F169" s="6">
        <v>12950</v>
      </c>
      <c r="G169" s="7">
        <v>30</v>
      </c>
    </row>
    <row r="170" spans="3:7" s="18" customFormat="1" x14ac:dyDescent="0.3">
      <c r="C170" t="s">
        <v>37</v>
      </c>
      <c r="D170" t="s">
        <v>21</v>
      </c>
      <c r="E170" t="s">
        <v>22</v>
      </c>
      <c r="F170" s="6">
        <v>2646</v>
      </c>
      <c r="G170" s="7">
        <v>177</v>
      </c>
    </row>
    <row r="171" spans="3:7" s="18" customFormat="1" x14ac:dyDescent="0.3">
      <c r="C171" t="s">
        <v>7</v>
      </c>
      <c r="D171" t="s">
        <v>47</v>
      </c>
      <c r="E171" t="s">
        <v>30</v>
      </c>
      <c r="F171" s="6">
        <v>3794</v>
      </c>
      <c r="G171" s="7">
        <v>159</v>
      </c>
    </row>
    <row r="172" spans="3:7" s="18" customFormat="1" x14ac:dyDescent="0.3">
      <c r="C172" t="s">
        <v>44</v>
      </c>
      <c r="D172" t="s">
        <v>13</v>
      </c>
      <c r="E172" t="s">
        <v>30</v>
      </c>
      <c r="F172" s="6">
        <v>819</v>
      </c>
      <c r="G172" s="7">
        <v>306</v>
      </c>
    </row>
    <row r="173" spans="3:7" s="18" customFormat="1" x14ac:dyDescent="0.3">
      <c r="C173" t="s">
        <v>44</v>
      </c>
      <c r="D173" t="s">
        <v>47</v>
      </c>
      <c r="E173" t="s">
        <v>39</v>
      </c>
      <c r="F173" s="6">
        <v>2583</v>
      </c>
      <c r="G173" s="7">
        <v>18</v>
      </c>
    </row>
    <row r="174" spans="3:7" s="18" customFormat="1" x14ac:dyDescent="0.3">
      <c r="C174" t="s">
        <v>37</v>
      </c>
      <c r="D174" t="s">
        <v>13</v>
      </c>
      <c r="E174" t="s">
        <v>36</v>
      </c>
      <c r="F174" s="6">
        <v>4585</v>
      </c>
      <c r="G174" s="7">
        <v>240</v>
      </c>
    </row>
    <row r="175" spans="3:7" s="18" customFormat="1" x14ac:dyDescent="0.3">
      <c r="C175" t="s">
        <v>40</v>
      </c>
      <c r="D175" t="s">
        <v>47</v>
      </c>
      <c r="E175" t="s">
        <v>30</v>
      </c>
      <c r="F175" s="6">
        <v>1652</v>
      </c>
      <c r="G175" s="7">
        <v>93</v>
      </c>
    </row>
    <row r="176" spans="3:7" s="18" customFormat="1" x14ac:dyDescent="0.3">
      <c r="C176" t="s">
        <v>52</v>
      </c>
      <c r="D176" t="s">
        <v>47</v>
      </c>
      <c r="E176" t="s">
        <v>48</v>
      </c>
      <c r="F176" s="6">
        <v>4991</v>
      </c>
      <c r="G176" s="7">
        <v>9</v>
      </c>
    </row>
    <row r="177" spans="3:7" s="18" customFormat="1" x14ac:dyDescent="0.3">
      <c r="C177" t="s">
        <v>12</v>
      </c>
      <c r="D177" t="s">
        <v>47</v>
      </c>
      <c r="E177" t="s">
        <v>29</v>
      </c>
      <c r="F177" s="6">
        <v>2009</v>
      </c>
      <c r="G177" s="7">
        <v>219</v>
      </c>
    </row>
    <row r="178" spans="3:7" s="18" customFormat="1" x14ac:dyDescent="0.3">
      <c r="C178" t="s">
        <v>43</v>
      </c>
      <c r="D178" t="s">
        <v>26</v>
      </c>
      <c r="E178" t="s">
        <v>35</v>
      </c>
      <c r="F178" s="6">
        <v>1568</v>
      </c>
      <c r="G178" s="7">
        <v>141</v>
      </c>
    </row>
    <row r="179" spans="3:7" s="18" customFormat="1" x14ac:dyDescent="0.3">
      <c r="C179" t="s">
        <v>20</v>
      </c>
      <c r="D179" t="s">
        <v>8</v>
      </c>
      <c r="E179" t="s">
        <v>39</v>
      </c>
      <c r="F179" s="6">
        <v>3388</v>
      </c>
      <c r="G179" s="7">
        <v>123</v>
      </c>
    </row>
    <row r="180" spans="3:7" s="18" customFormat="1" x14ac:dyDescent="0.3">
      <c r="C180" t="s">
        <v>7</v>
      </c>
      <c r="D180" t="s">
        <v>32</v>
      </c>
      <c r="E180" t="s">
        <v>46</v>
      </c>
      <c r="F180" s="6">
        <v>623</v>
      </c>
      <c r="G180" s="7">
        <v>51</v>
      </c>
    </row>
    <row r="181" spans="3:7" s="18" customFormat="1" x14ac:dyDescent="0.3">
      <c r="C181" t="s">
        <v>25</v>
      </c>
      <c r="D181" t="s">
        <v>21</v>
      </c>
      <c r="E181" t="s">
        <v>18</v>
      </c>
      <c r="F181" s="6">
        <v>10073</v>
      </c>
      <c r="G181" s="7">
        <v>120</v>
      </c>
    </row>
    <row r="182" spans="3:7" s="18" customFormat="1" x14ac:dyDescent="0.3">
      <c r="C182" t="s">
        <v>12</v>
      </c>
      <c r="D182" t="s">
        <v>26</v>
      </c>
      <c r="E182" t="s">
        <v>48</v>
      </c>
      <c r="F182" s="6">
        <v>1561</v>
      </c>
      <c r="G182" s="7">
        <v>27</v>
      </c>
    </row>
    <row r="183" spans="3:7" s="18" customFormat="1" x14ac:dyDescent="0.3">
      <c r="C183" t="s">
        <v>17</v>
      </c>
      <c r="D183" t="s">
        <v>21</v>
      </c>
      <c r="E183" t="s">
        <v>50</v>
      </c>
      <c r="F183" s="6">
        <v>11522</v>
      </c>
      <c r="G183" s="7">
        <v>204</v>
      </c>
    </row>
    <row r="184" spans="3:7" s="18" customFormat="1" x14ac:dyDescent="0.3">
      <c r="C184" t="s">
        <v>25</v>
      </c>
      <c r="D184" t="s">
        <v>32</v>
      </c>
      <c r="E184" t="s">
        <v>11</v>
      </c>
      <c r="F184" s="6">
        <v>2317</v>
      </c>
      <c r="G184" s="7">
        <v>123</v>
      </c>
    </row>
    <row r="185" spans="3:7" s="18" customFormat="1" x14ac:dyDescent="0.3">
      <c r="C185" t="s">
        <v>52</v>
      </c>
      <c r="D185" t="s">
        <v>8</v>
      </c>
      <c r="E185" t="s">
        <v>51</v>
      </c>
      <c r="F185" s="6">
        <v>3059</v>
      </c>
      <c r="G185" s="7">
        <v>27</v>
      </c>
    </row>
    <row r="186" spans="3:7" s="18" customFormat="1" x14ac:dyDescent="0.3">
      <c r="C186" t="s">
        <v>20</v>
      </c>
      <c r="D186" t="s">
        <v>8</v>
      </c>
      <c r="E186" t="s">
        <v>48</v>
      </c>
      <c r="F186" s="6">
        <v>2324</v>
      </c>
      <c r="G186" s="7">
        <v>177</v>
      </c>
    </row>
    <row r="187" spans="3:7" s="18" customFormat="1" x14ac:dyDescent="0.3">
      <c r="C187" t="s">
        <v>44</v>
      </c>
      <c r="D187" t="s">
        <v>26</v>
      </c>
      <c r="E187" t="s">
        <v>48</v>
      </c>
      <c r="F187" s="6">
        <v>4956</v>
      </c>
      <c r="G187" s="7">
        <v>171</v>
      </c>
    </row>
    <row r="188" spans="3:7" s="18" customFormat="1" x14ac:dyDescent="0.3">
      <c r="C188" t="s">
        <v>52</v>
      </c>
      <c r="D188" t="s">
        <v>47</v>
      </c>
      <c r="E188" t="s">
        <v>36</v>
      </c>
      <c r="F188" s="6">
        <v>5355</v>
      </c>
      <c r="G188" s="7">
        <v>204</v>
      </c>
    </row>
    <row r="189" spans="3:7" s="18" customFormat="1" x14ac:dyDescent="0.3">
      <c r="C189" t="s">
        <v>44</v>
      </c>
      <c r="D189" t="s">
        <v>47</v>
      </c>
      <c r="E189" t="s">
        <v>16</v>
      </c>
      <c r="F189" s="6">
        <v>7259</v>
      </c>
      <c r="G189" s="7">
        <v>276</v>
      </c>
    </row>
    <row r="190" spans="3:7" s="18" customFormat="1" x14ac:dyDescent="0.3">
      <c r="C190" t="s">
        <v>12</v>
      </c>
      <c r="D190" t="s">
        <v>8</v>
      </c>
      <c r="E190" t="s">
        <v>48</v>
      </c>
      <c r="F190" s="6">
        <v>6279</v>
      </c>
      <c r="G190" s="7">
        <v>45</v>
      </c>
    </row>
    <row r="191" spans="3:7" s="18" customFormat="1" x14ac:dyDescent="0.3">
      <c r="C191" t="s">
        <v>7</v>
      </c>
      <c r="D191" t="s">
        <v>32</v>
      </c>
      <c r="E191" t="s">
        <v>49</v>
      </c>
      <c r="F191" s="6">
        <v>2541</v>
      </c>
      <c r="G191" s="7">
        <v>45</v>
      </c>
    </row>
    <row r="192" spans="3:7" s="18" customFormat="1" x14ac:dyDescent="0.3">
      <c r="C192" t="s">
        <v>25</v>
      </c>
      <c r="D192" t="s">
        <v>13</v>
      </c>
      <c r="E192" t="s">
        <v>50</v>
      </c>
      <c r="F192" s="6">
        <v>3864</v>
      </c>
      <c r="G192" s="7">
        <v>177</v>
      </c>
    </row>
    <row r="193" spans="3:7" s="18" customFormat="1" x14ac:dyDescent="0.3">
      <c r="C193" t="s">
        <v>40</v>
      </c>
      <c r="D193" t="s">
        <v>21</v>
      </c>
      <c r="E193" t="s">
        <v>11</v>
      </c>
      <c r="F193" s="6">
        <v>6146</v>
      </c>
      <c r="G193" s="7">
        <v>63</v>
      </c>
    </row>
    <row r="194" spans="3:7" s="18" customFormat="1" x14ac:dyDescent="0.3">
      <c r="C194" t="s">
        <v>17</v>
      </c>
      <c r="D194" t="s">
        <v>26</v>
      </c>
      <c r="E194" t="s">
        <v>22</v>
      </c>
      <c r="F194" s="6">
        <v>2639</v>
      </c>
      <c r="G194" s="7">
        <v>204</v>
      </c>
    </row>
    <row r="195" spans="3:7" s="18" customFormat="1" x14ac:dyDescent="0.3">
      <c r="C195" t="s">
        <v>12</v>
      </c>
      <c r="D195" t="s">
        <v>8</v>
      </c>
      <c r="E195" t="s">
        <v>35</v>
      </c>
      <c r="F195" s="6">
        <v>1890</v>
      </c>
      <c r="G195" s="7">
        <v>195</v>
      </c>
    </row>
    <row r="196" spans="3:7" s="18" customFormat="1" x14ac:dyDescent="0.3">
      <c r="C196" t="s">
        <v>37</v>
      </c>
      <c r="D196" t="s">
        <v>47</v>
      </c>
      <c r="E196" t="s">
        <v>16</v>
      </c>
      <c r="F196" s="6">
        <v>1932</v>
      </c>
      <c r="G196" s="7">
        <v>369</v>
      </c>
    </row>
    <row r="197" spans="3:7" s="18" customFormat="1" x14ac:dyDescent="0.3">
      <c r="C197" t="s">
        <v>44</v>
      </c>
      <c r="D197" t="s">
        <v>47</v>
      </c>
      <c r="E197" t="s">
        <v>27</v>
      </c>
      <c r="F197" s="6">
        <v>6300</v>
      </c>
      <c r="G197" s="7">
        <v>42</v>
      </c>
    </row>
    <row r="198" spans="3:7" s="18" customFormat="1" x14ac:dyDescent="0.3">
      <c r="C198" t="s">
        <v>25</v>
      </c>
      <c r="D198" t="s">
        <v>8</v>
      </c>
      <c r="E198" t="s">
        <v>9</v>
      </c>
      <c r="F198" s="6">
        <v>560</v>
      </c>
      <c r="G198" s="7">
        <v>81</v>
      </c>
    </row>
    <row r="199" spans="3:7" s="18" customFormat="1" x14ac:dyDescent="0.3">
      <c r="C199" t="s">
        <v>17</v>
      </c>
      <c r="D199" t="s">
        <v>8</v>
      </c>
      <c r="E199" t="s">
        <v>48</v>
      </c>
      <c r="F199" s="6">
        <v>2856</v>
      </c>
      <c r="G199" s="7">
        <v>246</v>
      </c>
    </row>
    <row r="200" spans="3:7" s="18" customFormat="1" x14ac:dyDescent="0.3">
      <c r="C200" t="s">
        <v>17</v>
      </c>
      <c r="D200" t="s">
        <v>47</v>
      </c>
      <c r="E200" t="s">
        <v>31</v>
      </c>
      <c r="F200" s="6">
        <v>707</v>
      </c>
      <c r="G200" s="7">
        <v>174</v>
      </c>
    </row>
    <row r="201" spans="3:7" s="18" customFormat="1" x14ac:dyDescent="0.3">
      <c r="C201" t="s">
        <v>12</v>
      </c>
      <c r="D201" t="s">
        <v>13</v>
      </c>
      <c r="E201" t="s">
        <v>9</v>
      </c>
      <c r="F201" s="6">
        <v>3598</v>
      </c>
      <c r="G201" s="7">
        <v>81</v>
      </c>
    </row>
    <row r="202" spans="3:7" s="18" customFormat="1" x14ac:dyDescent="0.3">
      <c r="C202" t="s">
        <v>7</v>
      </c>
      <c r="D202" t="s">
        <v>13</v>
      </c>
      <c r="E202" t="s">
        <v>35</v>
      </c>
      <c r="F202" s="6">
        <v>6853</v>
      </c>
      <c r="G202" s="7">
        <v>372</v>
      </c>
    </row>
    <row r="203" spans="3:7" s="18" customFormat="1" x14ac:dyDescent="0.3">
      <c r="C203" t="s">
        <v>7</v>
      </c>
      <c r="D203" t="s">
        <v>13</v>
      </c>
      <c r="E203" t="s">
        <v>29</v>
      </c>
      <c r="F203" s="6">
        <v>4725</v>
      </c>
      <c r="G203" s="7">
        <v>174</v>
      </c>
    </row>
    <row r="204" spans="3:7" s="18" customFormat="1" x14ac:dyDescent="0.3">
      <c r="C204" t="s">
        <v>20</v>
      </c>
      <c r="D204" t="s">
        <v>21</v>
      </c>
      <c r="E204" t="s">
        <v>14</v>
      </c>
      <c r="F204" s="6">
        <v>10304</v>
      </c>
      <c r="G204" s="7">
        <v>84</v>
      </c>
    </row>
    <row r="205" spans="3:7" s="18" customFormat="1" x14ac:dyDescent="0.3">
      <c r="C205" t="s">
        <v>20</v>
      </c>
      <c r="D205" t="s">
        <v>47</v>
      </c>
      <c r="E205" t="s">
        <v>29</v>
      </c>
      <c r="F205" s="6">
        <v>1274</v>
      </c>
      <c r="G205" s="7">
        <v>225</v>
      </c>
    </row>
    <row r="206" spans="3:7" s="18" customFormat="1" x14ac:dyDescent="0.3">
      <c r="C206" t="s">
        <v>40</v>
      </c>
      <c r="D206" t="s">
        <v>21</v>
      </c>
      <c r="E206" t="s">
        <v>9</v>
      </c>
      <c r="F206" s="6">
        <v>1526</v>
      </c>
      <c r="G206" s="7">
        <v>105</v>
      </c>
    </row>
    <row r="207" spans="3:7" s="18" customFormat="1" x14ac:dyDescent="0.3">
      <c r="C207" t="s">
        <v>7</v>
      </c>
      <c r="D207" t="s">
        <v>26</v>
      </c>
      <c r="E207" t="s">
        <v>51</v>
      </c>
      <c r="F207" s="6">
        <v>3101</v>
      </c>
      <c r="G207" s="7">
        <v>225</v>
      </c>
    </row>
    <row r="208" spans="3:7" s="18" customFormat="1" x14ac:dyDescent="0.3">
      <c r="C208" t="s">
        <v>43</v>
      </c>
      <c r="D208" t="s">
        <v>8</v>
      </c>
      <c r="E208" t="s">
        <v>16</v>
      </c>
      <c r="F208" s="6">
        <v>1057</v>
      </c>
      <c r="G208" s="7">
        <v>54</v>
      </c>
    </row>
    <row r="209" spans="3:7" s="18" customFormat="1" x14ac:dyDescent="0.3">
      <c r="C209" t="s">
        <v>37</v>
      </c>
      <c r="D209" t="s">
        <v>8</v>
      </c>
      <c r="E209" t="s">
        <v>48</v>
      </c>
      <c r="F209" s="6">
        <v>5306</v>
      </c>
      <c r="G209" s="7">
        <v>0</v>
      </c>
    </row>
    <row r="210" spans="3:7" s="18" customFormat="1" x14ac:dyDescent="0.3">
      <c r="C210" t="s">
        <v>40</v>
      </c>
      <c r="D210" t="s">
        <v>26</v>
      </c>
      <c r="E210" t="s">
        <v>46</v>
      </c>
      <c r="F210" s="6">
        <v>4018</v>
      </c>
      <c r="G210" s="7">
        <v>171</v>
      </c>
    </row>
    <row r="211" spans="3:7" s="18" customFormat="1" x14ac:dyDescent="0.3">
      <c r="C211" t="s">
        <v>17</v>
      </c>
      <c r="D211" t="s">
        <v>47</v>
      </c>
      <c r="E211" t="s">
        <v>29</v>
      </c>
      <c r="F211" s="6">
        <v>938</v>
      </c>
      <c r="G211" s="7">
        <v>189</v>
      </c>
    </row>
    <row r="212" spans="3:7" s="18" customFormat="1" x14ac:dyDescent="0.3">
      <c r="C212" t="s">
        <v>37</v>
      </c>
      <c r="D212" t="s">
        <v>32</v>
      </c>
      <c r="E212" t="s">
        <v>22</v>
      </c>
      <c r="F212" s="6">
        <v>1778</v>
      </c>
      <c r="G212" s="7">
        <v>270</v>
      </c>
    </row>
    <row r="213" spans="3:7" s="18" customFormat="1" x14ac:dyDescent="0.3">
      <c r="C213" t="s">
        <v>25</v>
      </c>
      <c r="D213" t="s">
        <v>26</v>
      </c>
      <c r="E213" t="s">
        <v>9</v>
      </c>
      <c r="F213" s="6">
        <v>1638</v>
      </c>
      <c r="G213" s="7">
        <v>63</v>
      </c>
    </row>
    <row r="214" spans="3:7" s="18" customFormat="1" x14ac:dyDescent="0.3">
      <c r="C214" t="s">
        <v>20</v>
      </c>
      <c r="D214" t="s">
        <v>32</v>
      </c>
      <c r="E214" t="s">
        <v>27</v>
      </c>
      <c r="F214" s="6">
        <v>154</v>
      </c>
      <c r="G214" s="7">
        <v>21</v>
      </c>
    </row>
    <row r="215" spans="3:7" s="18" customFormat="1" x14ac:dyDescent="0.3">
      <c r="C215" t="s">
        <v>37</v>
      </c>
      <c r="D215" t="s">
        <v>8</v>
      </c>
      <c r="E215" t="s">
        <v>35</v>
      </c>
      <c r="F215" s="6">
        <v>9835</v>
      </c>
      <c r="G215" s="7">
        <v>207</v>
      </c>
    </row>
    <row r="216" spans="3:7" s="18" customFormat="1" x14ac:dyDescent="0.3">
      <c r="C216" t="s">
        <v>17</v>
      </c>
      <c r="D216" t="s">
        <v>8</v>
      </c>
      <c r="E216" t="s">
        <v>39</v>
      </c>
      <c r="F216" s="6">
        <v>7273</v>
      </c>
      <c r="G216" s="7">
        <v>96</v>
      </c>
    </row>
    <row r="217" spans="3:7" s="18" customFormat="1" x14ac:dyDescent="0.3">
      <c r="C217" t="s">
        <v>40</v>
      </c>
      <c r="D217" t="s">
        <v>26</v>
      </c>
      <c r="E217" t="s">
        <v>35</v>
      </c>
      <c r="F217" s="6">
        <v>6909</v>
      </c>
      <c r="G217" s="7">
        <v>81</v>
      </c>
    </row>
    <row r="218" spans="3:7" s="18" customFormat="1" x14ac:dyDescent="0.3">
      <c r="C218" t="s">
        <v>17</v>
      </c>
      <c r="D218" t="s">
        <v>26</v>
      </c>
      <c r="E218" t="s">
        <v>46</v>
      </c>
      <c r="F218" s="6">
        <v>3920</v>
      </c>
      <c r="G218" s="7">
        <v>306</v>
      </c>
    </row>
    <row r="219" spans="3:7" s="18" customFormat="1" x14ac:dyDescent="0.3">
      <c r="C219" t="s">
        <v>52</v>
      </c>
      <c r="D219" t="s">
        <v>26</v>
      </c>
      <c r="E219" t="s">
        <v>42</v>
      </c>
      <c r="F219" s="6">
        <v>4858</v>
      </c>
      <c r="G219" s="7">
        <v>279</v>
      </c>
    </row>
    <row r="220" spans="3:7" s="18" customFormat="1" x14ac:dyDescent="0.3">
      <c r="C220" t="s">
        <v>43</v>
      </c>
      <c r="D220" t="s">
        <v>32</v>
      </c>
      <c r="E220" t="s">
        <v>18</v>
      </c>
      <c r="F220" s="6">
        <v>3549</v>
      </c>
      <c r="G220" s="7">
        <v>3</v>
      </c>
    </row>
    <row r="221" spans="3:7" s="18" customFormat="1" x14ac:dyDescent="0.3">
      <c r="C221" t="s">
        <v>37</v>
      </c>
      <c r="D221" t="s">
        <v>26</v>
      </c>
      <c r="E221" t="s">
        <v>50</v>
      </c>
      <c r="F221" s="6">
        <v>966</v>
      </c>
      <c r="G221" s="7">
        <v>198</v>
      </c>
    </row>
    <row r="222" spans="3:7" s="18" customFormat="1" x14ac:dyDescent="0.3">
      <c r="C222" t="s">
        <v>40</v>
      </c>
      <c r="D222" t="s">
        <v>26</v>
      </c>
      <c r="E222" t="s">
        <v>22</v>
      </c>
      <c r="F222" s="6">
        <v>385</v>
      </c>
      <c r="G222" s="7">
        <v>249</v>
      </c>
    </row>
    <row r="223" spans="3:7" s="18" customFormat="1" x14ac:dyDescent="0.3">
      <c r="C223" t="s">
        <v>25</v>
      </c>
      <c r="D223" t="s">
        <v>47</v>
      </c>
      <c r="E223" t="s">
        <v>29</v>
      </c>
      <c r="F223" s="6">
        <v>2219</v>
      </c>
      <c r="G223" s="7">
        <v>75</v>
      </c>
    </row>
    <row r="224" spans="3:7" s="18" customFormat="1" x14ac:dyDescent="0.3">
      <c r="C224" t="s">
        <v>17</v>
      </c>
      <c r="D224" t="s">
        <v>21</v>
      </c>
      <c r="E224" t="s">
        <v>14</v>
      </c>
      <c r="F224" s="6">
        <v>2954</v>
      </c>
      <c r="G224" s="7">
        <v>189</v>
      </c>
    </row>
    <row r="225" spans="3:7" s="18" customFormat="1" x14ac:dyDescent="0.3">
      <c r="C225" t="s">
        <v>37</v>
      </c>
      <c r="D225" t="s">
        <v>21</v>
      </c>
      <c r="E225" t="s">
        <v>14</v>
      </c>
      <c r="F225" s="6">
        <v>280</v>
      </c>
      <c r="G225" s="7">
        <v>87</v>
      </c>
    </row>
    <row r="226" spans="3:7" s="18" customFormat="1" x14ac:dyDescent="0.3">
      <c r="C226" t="s">
        <v>20</v>
      </c>
      <c r="D226" t="s">
        <v>21</v>
      </c>
      <c r="E226" t="s">
        <v>9</v>
      </c>
      <c r="F226" s="6">
        <v>6118</v>
      </c>
      <c r="G226" s="7">
        <v>174</v>
      </c>
    </row>
    <row r="227" spans="3:7" x14ac:dyDescent="0.3">
      <c r="C227" t="s">
        <v>43</v>
      </c>
      <c r="D227" t="s">
        <v>26</v>
      </c>
      <c r="E227" t="s">
        <v>24</v>
      </c>
      <c r="F227" s="6">
        <v>4802</v>
      </c>
      <c r="G227" s="7">
        <v>36</v>
      </c>
    </row>
    <row r="228" spans="3:7" x14ac:dyDescent="0.3">
      <c r="C228" t="s">
        <v>17</v>
      </c>
      <c r="D228" t="s">
        <v>32</v>
      </c>
      <c r="E228" t="s">
        <v>46</v>
      </c>
      <c r="F228" s="6">
        <v>4137</v>
      </c>
      <c r="G228" s="7">
        <v>60</v>
      </c>
    </row>
    <row r="229" spans="3:7" x14ac:dyDescent="0.3">
      <c r="C229" t="s">
        <v>44</v>
      </c>
      <c r="D229" t="s">
        <v>13</v>
      </c>
      <c r="E229" t="s">
        <v>45</v>
      </c>
      <c r="F229" s="6">
        <v>2023</v>
      </c>
      <c r="G229" s="7">
        <v>78</v>
      </c>
    </row>
    <row r="230" spans="3:7" x14ac:dyDescent="0.3">
      <c r="C230" t="s">
        <v>17</v>
      </c>
      <c r="D230" t="s">
        <v>21</v>
      </c>
      <c r="E230" t="s">
        <v>9</v>
      </c>
      <c r="F230" s="6">
        <v>9051</v>
      </c>
      <c r="G230" s="7">
        <v>57</v>
      </c>
    </row>
    <row r="231" spans="3:7" x14ac:dyDescent="0.3">
      <c r="C231" t="s">
        <v>17</v>
      </c>
      <c r="D231" t="s">
        <v>8</v>
      </c>
      <c r="E231" t="s">
        <v>51</v>
      </c>
      <c r="F231" s="6">
        <v>2919</v>
      </c>
      <c r="G231" s="7">
        <v>45</v>
      </c>
    </row>
    <row r="232" spans="3:7" x14ac:dyDescent="0.3">
      <c r="C232" t="s">
        <v>20</v>
      </c>
      <c r="D232" t="s">
        <v>32</v>
      </c>
      <c r="E232" t="s">
        <v>35</v>
      </c>
      <c r="F232" s="6">
        <v>5915</v>
      </c>
      <c r="G232" s="7">
        <v>3</v>
      </c>
    </row>
    <row r="233" spans="3:7" x14ac:dyDescent="0.3">
      <c r="C233" t="s">
        <v>52</v>
      </c>
      <c r="D233" t="s">
        <v>13</v>
      </c>
      <c r="E233" t="s">
        <v>24</v>
      </c>
      <c r="F233" s="6">
        <v>2562</v>
      </c>
      <c r="G233" s="7">
        <v>6</v>
      </c>
    </row>
    <row r="234" spans="3:7" x14ac:dyDescent="0.3">
      <c r="C234" t="s">
        <v>40</v>
      </c>
      <c r="D234" t="s">
        <v>8</v>
      </c>
      <c r="E234" t="s">
        <v>27</v>
      </c>
      <c r="F234" s="6">
        <v>8813</v>
      </c>
      <c r="G234" s="7">
        <v>21</v>
      </c>
    </row>
    <row r="235" spans="3:7" x14ac:dyDescent="0.3">
      <c r="C235" t="s">
        <v>40</v>
      </c>
      <c r="D235" t="s">
        <v>21</v>
      </c>
      <c r="E235" t="s">
        <v>22</v>
      </c>
      <c r="F235" s="6">
        <v>6111</v>
      </c>
      <c r="G235" s="7">
        <v>3</v>
      </c>
    </row>
    <row r="236" spans="3:7" x14ac:dyDescent="0.3">
      <c r="C236" t="s">
        <v>12</v>
      </c>
      <c r="D236" t="s">
        <v>47</v>
      </c>
      <c r="E236" t="s">
        <v>33</v>
      </c>
      <c r="F236" s="6">
        <v>3507</v>
      </c>
      <c r="G236" s="7">
        <v>288</v>
      </c>
    </row>
    <row r="237" spans="3:7" x14ac:dyDescent="0.3">
      <c r="C237" t="s">
        <v>25</v>
      </c>
      <c r="D237" t="s">
        <v>21</v>
      </c>
      <c r="E237" t="s">
        <v>11</v>
      </c>
      <c r="F237" s="6">
        <v>4319</v>
      </c>
      <c r="G237" s="7">
        <v>30</v>
      </c>
    </row>
    <row r="238" spans="3:7" x14ac:dyDescent="0.3">
      <c r="C238" t="s">
        <v>7</v>
      </c>
      <c r="D238" t="s">
        <v>32</v>
      </c>
      <c r="E238" t="s">
        <v>48</v>
      </c>
      <c r="F238" s="6">
        <v>609</v>
      </c>
      <c r="G238" s="7">
        <v>87</v>
      </c>
    </row>
    <row r="239" spans="3:7" x14ac:dyDescent="0.3">
      <c r="C239" t="s">
        <v>7</v>
      </c>
      <c r="D239" t="s">
        <v>26</v>
      </c>
      <c r="E239" t="s">
        <v>50</v>
      </c>
      <c r="F239" s="6">
        <v>6370</v>
      </c>
      <c r="G239" s="7">
        <v>30</v>
      </c>
    </row>
    <row r="240" spans="3:7" x14ac:dyDescent="0.3">
      <c r="C240" t="s">
        <v>40</v>
      </c>
      <c r="D240" t="s">
        <v>32</v>
      </c>
      <c r="E240" t="s">
        <v>36</v>
      </c>
      <c r="F240" s="6">
        <v>5474</v>
      </c>
      <c r="G240" s="7">
        <v>168</v>
      </c>
    </row>
    <row r="241" spans="3:7" x14ac:dyDescent="0.3">
      <c r="C241" t="s">
        <v>7</v>
      </c>
      <c r="D241" t="s">
        <v>21</v>
      </c>
      <c r="E241" t="s">
        <v>50</v>
      </c>
      <c r="F241" s="6">
        <v>3164</v>
      </c>
      <c r="G241" s="7">
        <v>306</v>
      </c>
    </row>
    <row r="242" spans="3:7" x14ac:dyDescent="0.3">
      <c r="C242" t="s">
        <v>25</v>
      </c>
      <c r="D242" t="s">
        <v>13</v>
      </c>
      <c r="E242" t="s">
        <v>18</v>
      </c>
      <c r="F242" s="6">
        <v>1302</v>
      </c>
      <c r="G242" s="7">
        <v>402</v>
      </c>
    </row>
    <row r="243" spans="3:7" x14ac:dyDescent="0.3">
      <c r="C243" t="s">
        <v>44</v>
      </c>
      <c r="D243" t="s">
        <v>8</v>
      </c>
      <c r="E243" t="s">
        <v>51</v>
      </c>
      <c r="F243" s="6">
        <v>7308</v>
      </c>
      <c r="G243" s="7">
        <v>327</v>
      </c>
    </row>
    <row r="244" spans="3:7" x14ac:dyDescent="0.3">
      <c r="C244" t="s">
        <v>7</v>
      </c>
      <c r="D244" t="s">
        <v>8</v>
      </c>
      <c r="E244" t="s">
        <v>50</v>
      </c>
      <c r="F244" s="6">
        <v>6132</v>
      </c>
      <c r="G244" s="7">
        <v>93</v>
      </c>
    </row>
    <row r="245" spans="3:7" x14ac:dyDescent="0.3">
      <c r="C245" t="s">
        <v>52</v>
      </c>
      <c r="D245" t="s">
        <v>13</v>
      </c>
      <c r="E245" t="s">
        <v>16</v>
      </c>
      <c r="F245" s="6">
        <v>3472</v>
      </c>
      <c r="G245" s="7">
        <v>96</v>
      </c>
    </row>
    <row r="246" spans="3:7" x14ac:dyDescent="0.3">
      <c r="C246" t="s">
        <v>12</v>
      </c>
      <c r="D246" t="s">
        <v>26</v>
      </c>
      <c r="E246" t="s">
        <v>22</v>
      </c>
      <c r="F246" s="6">
        <v>9660</v>
      </c>
      <c r="G246" s="7">
        <v>27</v>
      </c>
    </row>
    <row r="247" spans="3:7" x14ac:dyDescent="0.3">
      <c r="C247" t="s">
        <v>17</v>
      </c>
      <c r="D247" t="s">
        <v>32</v>
      </c>
      <c r="E247" t="s">
        <v>48</v>
      </c>
      <c r="F247" s="6">
        <v>2436</v>
      </c>
      <c r="G247" s="7">
        <v>99</v>
      </c>
    </row>
    <row r="248" spans="3:7" x14ac:dyDescent="0.3">
      <c r="C248" t="s">
        <v>17</v>
      </c>
      <c r="D248" t="s">
        <v>32</v>
      </c>
      <c r="E248" t="s">
        <v>30</v>
      </c>
      <c r="F248" s="6">
        <v>9506</v>
      </c>
      <c r="G248" s="7">
        <v>87</v>
      </c>
    </row>
    <row r="249" spans="3:7" x14ac:dyDescent="0.3">
      <c r="C249" t="s">
        <v>52</v>
      </c>
      <c r="D249" t="s">
        <v>8</v>
      </c>
      <c r="E249" t="s">
        <v>42</v>
      </c>
      <c r="F249" s="6">
        <v>245</v>
      </c>
      <c r="G249" s="7">
        <v>288</v>
      </c>
    </row>
    <row r="250" spans="3:7" x14ac:dyDescent="0.3">
      <c r="C250" t="s">
        <v>12</v>
      </c>
      <c r="D250" t="s">
        <v>13</v>
      </c>
      <c r="E250" t="s">
        <v>39</v>
      </c>
      <c r="F250" s="6">
        <v>2702</v>
      </c>
      <c r="G250" s="7">
        <v>363</v>
      </c>
    </row>
    <row r="251" spans="3:7" x14ac:dyDescent="0.3">
      <c r="C251" t="s">
        <v>52</v>
      </c>
      <c r="D251" t="s">
        <v>47</v>
      </c>
      <c r="E251" t="s">
        <v>31</v>
      </c>
      <c r="F251" s="6">
        <v>700</v>
      </c>
      <c r="G251" s="7">
        <v>87</v>
      </c>
    </row>
    <row r="252" spans="3:7" x14ac:dyDescent="0.3">
      <c r="C252" t="s">
        <v>25</v>
      </c>
      <c r="D252" t="s">
        <v>47</v>
      </c>
      <c r="E252" t="s">
        <v>31</v>
      </c>
      <c r="F252" s="6">
        <v>3759</v>
      </c>
      <c r="G252" s="7">
        <v>150</v>
      </c>
    </row>
    <row r="253" spans="3:7" x14ac:dyDescent="0.3">
      <c r="C253" t="s">
        <v>43</v>
      </c>
      <c r="D253" t="s">
        <v>13</v>
      </c>
      <c r="E253" t="s">
        <v>31</v>
      </c>
      <c r="F253" s="6">
        <v>1589</v>
      </c>
      <c r="G253" s="7">
        <v>303</v>
      </c>
    </row>
    <row r="254" spans="3:7" x14ac:dyDescent="0.3">
      <c r="C254" t="s">
        <v>37</v>
      </c>
      <c r="D254" t="s">
        <v>13</v>
      </c>
      <c r="E254" t="s">
        <v>51</v>
      </c>
      <c r="F254" s="6">
        <v>5194</v>
      </c>
      <c r="G254" s="7">
        <v>288</v>
      </c>
    </row>
    <row r="255" spans="3:7" x14ac:dyDescent="0.3">
      <c r="C255" t="s">
        <v>52</v>
      </c>
      <c r="D255" t="s">
        <v>21</v>
      </c>
      <c r="E255" t="s">
        <v>11</v>
      </c>
      <c r="F255" s="6">
        <v>945</v>
      </c>
      <c r="G255" s="7">
        <v>75</v>
      </c>
    </row>
    <row r="256" spans="3:7" x14ac:dyDescent="0.3">
      <c r="C256" t="s">
        <v>7</v>
      </c>
      <c r="D256" t="s">
        <v>32</v>
      </c>
      <c r="E256" t="s">
        <v>33</v>
      </c>
      <c r="F256" s="6">
        <v>1988</v>
      </c>
      <c r="G256" s="7">
        <v>39</v>
      </c>
    </row>
    <row r="257" spans="3:7" x14ac:dyDescent="0.3">
      <c r="C257" t="s">
        <v>25</v>
      </c>
      <c r="D257" t="s">
        <v>47</v>
      </c>
      <c r="E257" t="s">
        <v>14</v>
      </c>
      <c r="F257" s="6">
        <v>6734</v>
      </c>
      <c r="G257" s="7">
        <v>123</v>
      </c>
    </row>
    <row r="258" spans="3:7" x14ac:dyDescent="0.3">
      <c r="C258" t="s">
        <v>7</v>
      </c>
      <c r="D258" t="s">
        <v>21</v>
      </c>
      <c r="E258" t="s">
        <v>18</v>
      </c>
      <c r="F258" s="6">
        <v>217</v>
      </c>
      <c r="G258" s="7">
        <v>36</v>
      </c>
    </row>
    <row r="259" spans="3:7" x14ac:dyDescent="0.3">
      <c r="C259" t="s">
        <v>40</v>
      </c>
      <c r="D259" t="s">
        <v>47</v>
      </c>
      <c r="E259" t="s">
        <v>35</v>
      </c>
      <c r="F259" s="6">
        <v>6279</v>
      </c>
      <c r="G259" s="7">
        <v>237</v>
      </c>
    </row>
    <row r="260" spans="3:7" x14ac:dyDescent="0.3">
      <c r="C260" t="s">
        <v>7</v>
      </c>
      <c r="D260" t="s">
        <v>21</v>
      </c>
      <c r="E260" t="s">
        <v>11</v>
      </c>
      <c r="F260" s="6">
        <v>4424</v>
      </c>
      <c r="G260" s="7">
        <v>201</v>
      </c>
    </row>
    <row r="261" spans="3:7" x14ac:dyDescent="0.3">
      <c r="C261" t="s">
        <v>43</v>
      </c>
      <c r="D261" t="s">
        <v>21</v>
      </c>
      <c r="E261" t="s">
        <v>31</v>
      </c>
      <c r="F261" s="6">
        <v>189</v>
      </c>
      <c r="G261" s="7">
        <v>48</v>
      </c>
    </row>
    <row r="262" spans="3:7" x14ac:dyDescent="0.3">
      <c r="C262" t="s">
        <v>40</v>
      </c>
      <c r="D262" t="s">
        <v>13</v>
      </c>
      <c r="E262" t="s">
        <v>35</v>
      </c>
      <c r="F262" s="6">
        <v>490</v>
      </c>
      <c r="G262" s="7">
        <v>84</v>
      </c>
    </row>
    <row r="263" spans="3:7" x14ac:dyDescent="0.3">
      <c r="C263" t="s">
        <v>12</v>
      </c>
      <c r="D263" t="s">
        <v>8</v>
      </c>
      <c r="E263" t="s">
        <v>42</v>
      </c>
      <c r="F263" s="6">
        <v>434</v>
      </c>
      <c r="G263" s="7">
        <v>87</v>
      </c>
    </row>
    <row r="264" spans="3:7" x14ac:dyDescent="0.3">
      <c r="C264" t="s">
        <v>37</v>
      </c>
      <c r="D264" t="s">
        <v>32</v>
      </c>
      <c r="E264" t="s">
        <v>9</v>
      </c>
      <c r="F264" s="6">
        <v>10129</v>
      </c>
      <c r="G264" s="7">
        <v>312</v>
      </c>
    </row>
    <row r="265" spans="3:7" x14ac:dyDescent="0.3">
      <c r="C265" t="s">
        <v>44</v>
      </c>
      <c r="D265" t="s">
        <v>26</v>
      </c>
      <c r="E265" t="s">
        <v>51</v>
      </c>
      <c r="F265" s="6">
        <v>1652</v>
      </c>
      <c r="G265" s="7">
        <v>102</v>
      </c>
    </row>
    <row r="266" spans="3:7" x14ac:dyDescent="0.3">
      <c r="C266" t="s">
        <v>12</v>
      </c>
      <c r="D266" t="s">
        <v>32</v>
      </c>
      <c r="E266" t="s">
        <v>42</v>
      </c>
      <c r="F266" s="6">
        <v>6433</v>
      </c>
      <c r="G266" s="7">
        <v>78</v>
      </c>
    </row>
    <row r="267" spans="3:7" x14ac:dyDescent="0.3">
      <c r="C267" t="s">
        <v>44</v>
      </c>
      <c r="D267" t="s">
        <v>47</v>
      </c>
      <c r="E267" t="s">
        <v>45</v>
      </c>
      <c r="F267" s="6">
        <v>2212</v>
      </c>
      <c r="G267" s="7">
        <v>117</v>
      </c>
    </row>
    <row r="268" spans="3:7" x14ac:dyDescent="0.3">
      <c r="C268" t="s">
        <v>20</v>
      </c>
      <c r="D268" t="s">
        <v>13</v>
      </c>
      <c r="E268" t="s">
        <v>36</v>
      </c>
      <c r="F268" s="6">
        <v>609</v>
      </c>
      <c r="G268" s="7">
        <v>99</v>
      </c>
    </row>
    <row r="269" spans="3:7" x14ac:dyDescent="0.3">
      <c r="C269" t="s">
        <v>7</v>
      </c>
      <c r="D269" t="s">
        <v>13</v>
      </c>
      <c r="E269" t="s">
        <v>46</v>
      </c>
      <c r="F269" s="6">
        <v>1638</v>
      </c>
      <c r="G269" s="7">
        <v>48</v>
      </c>
    </row>
    <row r="270" spans="3:7" x14ac:dyDescent="0.3">
      <c r="C270" t="s">
        <v>37</v>
      </c>
      <c r="D270" t="s">
        <v>47</v>
      </c>
      <c r="E270" t="s">
        <v>24</v>
      </c>
      <c r="F270" s="6">
        <v>3829</v>
      </c>
      <c r="G270" s="7">
        <v>24</v>
      </c>
    </row>
    <row r="271" spans="3:7" x14ac:dyDescent="0.3">
      <c r="C271" t="s">
        <v>7</v>
      </c>
      <c r="D271" t="s">
        <v>26</v>
      </c>
      <c r="E271" t="s">
        <v>24</v>
      </c>
      <c r="F271" s="6">
        <v>5775</v>
      </c>
      <c r="G271" s="7">
        <v>42</v>
      </c>
    </row>
    <row r="272" spans="3:7" x14ac:dyDescent="0.3">
      <c r="C272" t="s">
        <v>25</v>
      </c>
      <c r="D272" t="s">
        <v>13</v>
      </c>
      <c r="E272" t="s">
        <v>39</v>
      </c>
      <c r="F272" s="6">
        <v>1071</v>
      </c>
      <c r="G272" s="7">
        <v>270</v>
      </c>
    </row>
    <row r="273" spans="3:7" x14ac:dyDescent="0.3">
      <c r="C273" t="s">
        <v>12</v>
      </c>
      <c r="D273" t="s">
        <v>21</v>
      </c>
      <c r="E273" t="s">
        <v>45</v>
      </c>
      <c r="F273" s="6">
        <v>5019</v>
      </c>
      <c r="G273" s="7">
        <v>150</v>
      </c>
    </row>
    <row r="274" spans="3:7" x14ac:dyDescent="0.3">
      <c r="C274" t="s">
        <v>43</v>
      </c>
      <c r="D274" t="s">
        <v>8</v>
      </c>
      <c r="E274" t="s">
        <v>24</v>
      </c>
      <c r="F274" s="6">
        <v>2863</v>
      </c>
      <c r="G274" s="7">
        <v>42</v>
      </c>
    </row>
    <row r="275" spans="3:7" x14ac:dyDescent="0.3">
      <c r="C275" t="s">
        <v>7</v>
      </c>
      <c r="D275" t="s">
        <v>13</v>
      </c>
      <c r="E275" t="s">
        <v>49</v>
      </c>
      <c r="F275" s="6">
        <v>1617</v>
      </c>
      <c r="G275" s="7">
        <v>126</v>
      </c>
    </row>
    <row r="276" spans="3:7" x14ac:dyDescent="0.3">
      <c r="C276" t="s">
        <v>25</v>
      </c>
      <c r="D276" t="s">
        <v>8</v>
      </c>
      <c r="E276" t="s">
        <v>48</v>
      </c>
      <c r="F276" s="6">
        <v>6818</v>
      </c>
      <c r="G276" s="7">
        <v>6</v>
      </c>
    </row>
    <row r="277" spans="3:7" x14ac:dyDescent="0.3">
      <c r="C277" t="s">
        <v>44</v>
      </c>
      <c r="D277" t="s">
        <v>13</v>
      </c>
      <c r="E277" t="s">
        <v>24</v>
      </c>
      <c r="F277" s="6">
        <v>6657</v>
      </c>
      <c r="G277" s="7">
        <v>276</v>
      </c>
    </row>
    <row r="278" spans="3:7" x14ac:dyDescent="0.3">
      <c r="C278" t="s">
        <v>44</v>
      </c>
      <c r="D278" t="s">
        <v>47</v>
      </c>
      <c r="E278" t="s">
        <v>31</v>
      </c>
      <c r="F278" s="6">
        <v>2919</v>
      </c>
      <c r="G278" s="7">
        <v>93</v>
      </c>
    </row>
    <row r="279" spans="3:7" x14ac:dyDescent="0.3">
      <c r="C279" t="s">
        <v>43</v>
      </c>
      <c r="D279" t="s">
        <v>21</v>
      </c>
      <c r="E279" t="s">
        <v>33</v>
      </c>
      <c r="F279" s="6">
        <v>3094</v>
      </c>
      <c r="G279" s="7">
        <v>246</v>
      </c>
    </row>
    <row r="280" spans="3:7" x14ac:dyDescent="0.3">
      <c r="C280" t="s">
        <v>25</v>
      </c>
      <c r="D280" t="s">
        <v>26</v>
      </c>
      <c r="E280" t="s">
        <v>46</v>
      </c>
      <c r="F280" s="6">
        <v>2989</v>
      </c>
      <c r="G280" s="7">
        <v>3</v>
      </c>
    </row>
    <row r="281" spans="3:7" x14ac:dyDescent="0.3">
      <c r="C281" t="s">
        <v>12</v>
      </c>
      <c r="D281" t="s">
        <v>32</v>
      </c>
      <c r="E281" t="s">
        <v>50</v>
      </c>
      <c r="F281" s="6">
        <v>2268</v>
      </c>
      <c r="G281" s="7">
        <v>63</v>
      </c>
    </row>
    <row r="282" spans="3:7" x14ac:dyDescent="0.3">
      <c r="C282" t="s">
        <v>40</v>
      </c>
      <c r="D282" t="s">
        <v>13</v>
      </c>
      <c r="E282" t="s">
        <v>33</v>
      </c>
      <c r="F282" s="6">
        <v>4753</v>
      </c>
      <c r="G282" s="7">
        <v>246</v>
      </c>
    </row>
    <row r="283" spans="3:7" x14ac:dyDescent="0.3">
      <c r="C283" t="s">
        <v>43</v>
      </c>
      <c r="D283" t="s">
        <v>47</v>
      </c>
      <c r="E283" t="s">
        <v>36</v>
      </c>
      <c r="F283" s="6">
        <v>7511</v>
      </c>
      <c r="G283" s="7">
        <v>120</v>
      </c>
    </row>
    <row r="284" spans="3:7" x14ac:dyDescent="0.3">
      <c r="C284" t="s">
        <v>43</v>
      </c>
      <c r="D284" t="s">
        <v>32</v>
      </c>
      <c r="E284" t="s">
        <v>33</v>
      </c>
      <c r="F284" s="6">
        <v>4326</v>
      </c>
      <c r="G284" s="7">
        <v>348</v>
      </c>
    </row>
    <row r="285" spans="3:7" x14ac:dyDescent="0.3">
      <c r="C285" t="s">
        <v>20</v>
      </c>
      <c r="D285" t="s">
        <v>47</v>
      </c>
      <c r="E285" t="s">
        <v>45</v>
      </c>
      <c r="F285" s="6">
        <v>4935</v>
      </c>
      <c r="G285" s="7">
        <v>126</v>
      </c>
    </row>
    <row r="286" spans="3:7" x14ac:dyDescent="0.3">
      <c r="C286" t="s">
        <v>25</v>
      </c>
      <c r="D286" t="s">
        <v>13</v>
      </c>
      <c r="E286" t="s">
        <v>9</v>
      </c>
      <c r="F286" s="6">
        <v>4781</v>
      </c>
      <c r="G286" s="7">
        <v>123</v>
      </c>
    </row>
    <row r="287" spans="3:7" x14ac:dyDescent="0.3">
      <c r="C287" t="s">
        <v>40</v>
      </c>
      <c r="D287" t="s">
        <v>32</v>
      </c>
      <c r="E287" t="s">
        <v>27</v>
      </c>
      <c r="F287" s="6">
        <v>7483</v>
      </c>
      <c r="G287" s="7">
        <v>45</v>
      </c>
    </row>
    <row r="288" spans="3:7" x14ac:dyDescent="0.3">
      <c r="C288" t="s">
        <v>52</v>
      </c>
      <c r="D288" t="s">
        <v>32</v>
      </c>
      <c r="E288" t="s">
        <v>18</v>
      </c>
      <c r="F288" s="6">
        <v>6860</v>
      </c>
      <c r="G288" s="7">
        <v>126</v>
      </c>
    </row>
    <row r="289" spans="3:7" x14ac:dyDescent="0.3">
      <c r="C289" t="s">
        <v>7</v>
      </c>
      <c r="D289" t="s">
        <v>8</v>
      </c>
      <c r="E289" t="s">
        <v>49</v>
      </c>
      <c r="F289" s="6">
        <v>9002</v>
      </c>
      <c r="G289" s="7">
        <v>72</v>
      </c>
    </row>
    <row r="290" spans="3:7" x14ac:dyDescent="0.3">
      <c r="C290" t="s">
        <v>25</v>
      </c>
      <c r="D290" t="s">
        <v>21</v>
      </c>
      <c r="E290" t="s">
        <v>49</v>
      </c>
      <c r="F290" s="6">
        <v>1400</v>
      </c>
      <c r="G290" s="7">
        <v>135</v>
      </c>
    </row>
    <row r="291" spans="3:7" x14ac:dyDescent="0.3">
      <c r="C291" t="s">
        <v>52</v>
      </c>
      <c r="D291" t="s">
        <v>47</v>
      </c>
      <c r="E291" t="s">
        <v>35</v>
      </c>
      <c r="F291" s="6">
        <v>4053</v>
      </c>
      <c r="G291" s="7">
        <v>24</v>
      </c>
    </row>
    <row r="292" spans="3:7" x14ac:dyDescent="0.3">
      <c r="C292" t="s">
        <v>37</v>
      </c>
      <c r="D292" t="s">
        <v>21</v>
      </c>
      <c r="E292" t="s">
        <v>33</v>
      </c>
      <c r="F292" s="6">
        <v>2149</v>
      </c>
      <c r="G292" s="7">
        <v>117</v>
      </c>
    </row>
    <row r="293" spans="3:7" x14ac:dyDescent="0.3">
      <c r="C293" t="s">
        <v>44</v>
      </c>
      <c r="D293" t="s">
        <v>26</v>
      </c>
      <c r="E293" t="s">
        <v>49</v>
      </c>
      <c r="F293" s="6">
        <v>3640</v>
      </c>
      <c r="G293" s="7">
        <v>51</v>
      </c>
    </row>
    <row r="294" spans="3:7" x14ac:dyDescent="0.3">
      <c r="C294" t="s">
        <v>43</v>
      </c>
      <c r="D294" t="s">
        <v>26</v>
      </c>
      <c r="E294" t="s">
        <v>45</v>
      </c>
      <c r="F294" s="6">
        <v>630</v>
      </c>
      <c r="G294" s="7">
        <v>36</v>
      </c>
    </row>
    <row r="295" spans="3:7" x14ac:dyDescent="0.3">
      <c r="C295" t="s">
        <v>17</v>
      </c>
      <c r="D295" t="s">
        <v>13</v>
      </c>
      <c r="E295" t="s">
        <v>50</v>
      </c>
      <c r="F295" s="6">
        <v>2429</v>
      </c>
      <c r="G295" s="7">
        <v>144</v>
      </c>
    </row>
    <row r="296" spans="3:7" x14ac:dyDescent="0.3">
      <c r="C296" t="s">
        <v>17</v>
      </c>
      <c r="D296" t="s">
        <v>21</v>
      </c>
      <c r="E296" t="s">
        <v>27</v>
      </c>
      <c r="F296" s="6">
        <v>2142</v>
      </c>
      <c r="G296" s="7">
        <v>114</v>
      </c>
    </row>
    <row r="297" spans="3:7" x14ac:dyDescent="0.3">
      <c r="C297" t="s">
        <v>37</v>
      </c>
      <c r="D297" t="s">
        <v>8</v>
      </c>
      <c r="E297" t="s">
        <v>9</v>
      </c>
      <c r="F297" s="6">
        <v>6454</v>
      </c>
      <c r="G297" s="7">
        <v>54</v>
      </c>
    </row>
    <row r="298" spans="3:7" x14ac:dyDescent="0.3">
      <c r="C298" t="s">
        <v>37</v>
      </c>
      <c r="D298" t="s">
        <v>8</v>
      </c>
      <c r="E298" t="s">
        <v>29</v>
      </c>
      <c r="F298" s="6">
        <v>4487</v>
      </c>
      <c r="G298" s="7">
        <v>333</v>
      </c>
    </row>
    <row r="299" spans="3:7" x14ac:dyDescent="0.3">
      <c r="C299" t="s">
        <v>44</v>
      </c>
      <c r="D299" t="s">
        <v>8</v>
      </c>
      <c r="E299" t="s">
        <v>18</v>
      </c>
      <c r="F299" s="6">
        <v>938</v>
      </c>
      <c r="G299" s="7">
        <v>366</v>
      </c>
    </row>
    <row r="300" spans="3:7" x14ac:dyDescent="0.3">
      <c r="C300" t="s">
        <v>44</v>
      </c>
      <c r="D300" t="s">
        <v>32</v>
      </c>
      <c r="E300" t="s">
        <v>48</v>
      </c>
      <c r="F300" s="6">
        <v>8841</v>
      </c>
      <c r="G300" s="7">
        <v>303</v>
      </c>
    </row>
    <row r="301" spans="3:7" x14ac:dyDescent="0.3">
      <c r="C301" t="s">
        <v>43</v>
      </c>
      <c r="D301" t="s">
        <v>26</v>
      </c>
      <c r="E301" t="s">
        <v>30</v>
      </c>
      <c r="F301" s="6">
        <v>4018</v>
      </c>
      <c r="G301" s="7">
        <v>126</v>
      </c>
    </row>
    <row r="302" spans="3:7" x14ac:dyDescent="0.3">
      <c r="C302" t="s">
        <v>20</v>
      </c>
      <c r="D302" t="s">
        <v>8</v>
      </c>
      <c r="E302" t="s">
        <v>24</v>
      </c>
      <c r="F302" s="6">
        <v>714</v>
      </c>
      <c r="G302" s="7">
        <v>231</v>
      </c>
    </row>
    <row r="303" spans="3:7" x14ac:dyDescent="0.3">
      <c r="C303" t="s">
        <v>17</v>
      </c>
      <c r="D303" t="s">
        <v>32</v>
      </c>
      <c r="E303" t="s">
        <v>27</v>
      </c>
      <c r="F303" s="6">
        <v>3850</v>
      </c>
      <c r="G303" s="7">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4CCFA-A60F-4A6C-9A24-EEEDCD221B4F}">
  <dimension ref="A1:Z303"/>
  <sheetViews>
    <sheetView workbookViewId="0">
      <selection activeCell="G10" sqref="G10"/>
    </sheetView>
  </sheetViews>
  <sheetFormatPr defaultRowHeight="14.4" x14ac:dyDescent="0.3"/>
  <cols>
    <col min="1" max="1" width="3.44140625" customWidth="1"/>
    <col min="2" max="2" width="3.6640625" customWidth="1"/>
    <col min="3" max="3" width="17.21875" customWidth="1"/>
    <col min="4" max="4" width="11.5546875" bestFit="1" customWidth="1"/>
    <col min="5" max="5" width="20.33203125" bestFit="1" customWidth="1"/>
    <col min="6" max="6" width="10.21875" customWidth="1"/>
    <col min="7" max="7" width="9.21875" customWidth="1"/>
    <col min="11" max="11" width="21.6640625" customWidth="1"/>
  </cols>
  <sheetData>
    <row r="1" spans="1:26" ht="36" customHeight="1" x14ac:dyDescent="0.55000000000000004">
      <c r="A1" s="14"/>
      <c r="B1" s="15"/>
      <c r="C1" s="12" t="s">
        <v>85</v>
      </c>
      <c r="D1" s="16"/>
      <c r="E1" s="16"/>
      <c r="F1" s="17"/>
      <c r="G1" s="17"/>
      <c r="H1" s="17"/>
      <c r="I1" s="17"/>
      <c r="J1" s="17"/>
      <c r="K1" s="17"/>
      <c r="L1" s="18"/>
      <c r="M1" s="18"/>
      <c r="N1" s="18"/>
      <c r="O1" s="18"/>
      <c r="P1" s="18"/>
      <c r="Q1" s="18"/>
      <c r="R1" s="18"/>
      <c r="S1" s="18"/>
      <c r="T1" s="18"/>
      <c r="U1" s="18"/>
      <c r="V1" s="18"/>
      <c r="W1" s="18"/>
      <c r="X1" s="18"/>
      <c r="Y1" s="18"/>
      <c r="Z1" s="18"/>
    </row>
    <row r="2" spans="1:26" ht="16.05" customHeight="1" x14ac:dyDescent="0.55000000000000004">
      <c r="A2" s="18"/>
      <c r="B2" s="30"/>
      <c r="C2" s="31"/>
      <c r="D2" s="30"/>
      <c r="E2" s="30"/>
      <c r="F2" s="18"/>
      <c r="G2" s="18"/>
      <c r="H2" s="18"/>
      <c r="I2" s="18"/>
      <c r="J2" s="18"/>
      <c r="K2" s="18"/>
      <c r="L2" s="18"/>
      <c r="M2" s="18"/>
      <c r="N2" s="18"/>
      <c r="O2" s="18"/>
      <c r="P2" s="18"/>
      <c r="Q2" s="18"/>
      <c r="R2" s="18"/>
      <c r="S2" s="18"/>
      <c r="T2" s="18"/>
      <c r="U2" s="18"/>
      <c r="V2" s="18"/>
      <c r="W2" s="18"/>
      <c r="X2" s="18"/>
      <c r="Y2" s="18"/>
      <c r="Z2" s="18"/>
    </row>
    <row r="3" spans="1:26" s="18" customFormat="1" x14ac:dyDescent="0.3">
      <c r="C3" s="3" t="s">
        <v>0</v>
      </c>
      <c r="D3" s="3" t="s">
        <v>1</v>
      </c>
      <c r="E3" s="3" t="s">
        <v>2</v>
      </c>
      <c r="F3" s="4" t="s">
        <v>3</v>
      </c>
      <c r="G3" s="4" t="s">
        <v>4</v>
      </c>
      <c r="I3" s="18" t="s">
        <v>66</v>
      </c>
    </row>
    <row r="4" spans="1:26" s="18" customFormat="1" x14ac:dyDescent="0.3">
      <c r="C4" t="s">
        <v>7</v>
      </c>
      <c r="D4" t="s">
        <v>8</v>
      </c>
      <c r="E4" t="s">
        <v>9</v>
      </c>
      <c r="F4" s="6">
        <v>1624</v>
      </c>
      <c r="G4" s="7">
        <v>114</v>
      </c>
      <c r="I4" s="18" t="s">
        <v>67</v>
      </c>
    </row>
    <row r="5" spans="1:26" s="18" customFormat="1" x14ac:dyDescent="0.3">
      <c r="C5" t="s">
        <v>12</v>
      </c>
      <c r="D5" t="s">
        <v>13</v>
      </c>
      <c r="E5" t="s">
        <v>14</v>
      </c>
      <c r="F5" s="6">
        <v>6706</v>
      </c>
      <c r="G5" s="7">
        <v>459</v>
      </c>
      <c r="I5" s="18" t="s">
        <v>68</v>
      </c>
    </row>
    <row r="6" spans="1:26" s="18" customFormat="1" x14ac:dyDescent="0.3">
      <c r="C6" t="s">
        <v>17</v>
      </c>
      <c r="D6" t="s">
        <v>13</v>
      </c>
      <c r="E6" t="s">
        <v>18</v>
      </c>
      <c r="F6" s="6">
        <v>959</v>
      </c>
      <c r="G6" s="7">
        <v>147</v>
      </c>
      <c r="I6" s="18" t="s">
        <v>69</v>
      </c>
    </row>
    <row r="7" spans="1:26" s="18" customFormat="1" x14ac:dyDescent="0.3">
      <c r="C7" t="s">
        <v>20</v>
      </c>
      <c r="D7" t="s">
        <v>21</v>
      </c>
      <c r="E7" t="s">
        <v>22</v>
      </c>
      <c r="F7" s="6">
        <v>9632</v>
      </c>
      <c r="G7" s="7">
        <v>288</v>
      </c>
      <c r="I7" s="18" t="s">
        <v>70</v>
      </c>
    </row>
    <row r="8" spans="1:26" s="18" customFormat="1" x14ac:dyDescent="0.3">
      <c r="C8" t="s">
        <v>25</v>
      </c>
      <c r="D8" t="s">
        <v>26</v>
      </c>
      <c r="E8" t="s">
        <v>27</v>
      </c>
      <c r="F8" s="6">
        <v>2100</v>
      </c>
      <c r="G8" s="7">
        <v>414</v>
      </c>
      <c r="I8" s="18" t="s">
        <v>71</v>
      </c>
    </row>
    <row r="9" spans="1:26" s="18" customFormat="1" x14ac:dyDescent="0.3">
      <c r="C9" t="s">
        <v>7</v>
      </c>
      <c r="D9" t="s">
        <v>13</v>
      </c>
      <c r="E9" t="s">
        <v>30</v>
      </c>
      <c r="F9" s="6">
        <v>8869</v>
      </c>
      <c r="G9" s="7">
        <v>432</v>
      </c>
      <c r="I9" s="18" t="s">
        <v>70</v>
      </c>
    </row>
    <row r="10" spans="1:26" s="18" customFormat="1" x14ac:dyDescent="0.3">
      <c r="C10" t="s">
        <v>25</v>
      </c>
      <c r="D10" t="s">
        <v>32</v>
      </c>
      <c r="E10" t="s">
        <v>33</v>
      </c>
      <c r="F10" s="6">
        <v>2681</v>
      </c>
      <c r="G10" s="7">
        <v>54</v>
      </c>
      <c r="I10" s="18" t="s">
        <v>72</v>
      </c>
    </row>
    <row r="11" spans="1:26" s="18" customFormat="1" x14ac:dyDescent="0.3">
      <c r="C11" t="s">
        <v>12</v>
      </c>
      <c r="D11" t="s">
        <v>13</v>
      </c>
      <c r="E11" t="s">
        <v>35</v>
      </c>
      <c r="F11" s="6">
        <v>5012</v>
      </c>
      <c r="G11" s="7">
        <v>210</v>
      </c>
      <c r="I11" s="18" t="s">
        <v>73</v>
      </c>
    </row>
    <row r="12" spans="1:26" s="18" customFormat="1" x14ac:dyDescent="0.3">
      <c r="C12" t="s">
        <v>37</v>
      </c>
      <c r="D12" t="s">
        <v>32</v>
      </c>
      <c r="E12" t="s">
        <v>16</v>
      </c>
      <c r="F12" s="6">
        <v>1281</v>
      </c>
      <c r="G12" s="7">
        <v>75</v>
      </c>
    </row>
    <row r="13" spans="1:26" s="18" customFormat="1" x14ac:dyDescent="0.3">
      <c r="C13" t="s">
        <v>40</v>
      </c>
      <c r="D13" t="s">
        <v>8</v>
      </c>
      <c r="E13" t="s">
        <v>16</v>
      </c>
      <c r="F13" s="6">
        <v>4991</v>
      </c>
      <c r="G13" s="7">
        <v>12</v>
      </c>
    </row>
    <row r="14" spans="1:26" s="18" customFormat="1" x14ac:dyDescent="0.3">
      <c r="C14" t="s">
        <v>43</v>
      </c>
      <c r="D14" t="s">
        <v>26</v>
      </c>
      <c r="E14" t="s">
        <v>27</v>
      </c>
      <c r="F14" s="6">
        <v>1785</v>
      </c>
      <c r="G14" s="7">
        <v>462</v>
      </c>
    </row>
    <row r="15" spans="1:26" s="18" customFormat="1" x14ac:dyDescent="0.3">
      <c r="C15" t="s">
        <v>44</v>
      </c>
      <c r="D15" t="s">
        <v>8</v>
      </c>
      <c r="E15" t="s">
        <v>31</v>
      </c>
      <c r="F15" s="6">
        <v>3983</v>
      </c>
      <c r="G15" s="7">
        <v>144</v>
      </c>
    </row>
    <row r="16" spans="1:26" s="18" customFormat="1" x14ac:dyDescent="0.3">
      <c r="C16" t="s">
        <v>17</v>
      </c>
      <c r="D16" t="s">
        <v>32</v>
      </c>
      <c r="E16" t="s">
        <v>29</v>
      </c>
      <c r="F16" s="6">
        <v>2646</v>
      </c>
      <c r="G16" s="7">
        <v>120</v>
      </c>
    </row>
    <row r="17" spans="3:7" s="18" customFormat="1" x14ac:dyDescent="0.3">
      <c r="C17" t="s">
        <v>43</v>
      </c>
      <c r="D17" t="s">
        <v>47</v>
      </c>
      <c r="E17" t="s">
        <v>11</v>
      </c>
      <c r="F17" s="6">
        <v>252</v>
      </c>
      <c r="G17" s="7">
        <v>54</v>
      </c>
    </row>
    <row r="18" spans="3:7" s="18" customFormat="1" x14ac:dyDescent="0.3">
      <c r="C18" t="s">
        <v>44</v>
      </c>
      <c r="D18" t="s">
        <v>13</v>
      </c>
      <c r="E18" t="s">
        <v>27</v>
      </c>
      <c r="F18" s="6">
        <v>2464</v>
      </c>
      <c r="G18" s="7">
        <v>234</v>
      </c>
    </row>
    <row r="19" spans="3:7" s="18" customFormat="1" x14ac:dyDescent="0.3">
      <c r="C19" t="s">
        <v>44</v>
      </c>
      <c r="D19" t="s">
        <v>13</v>
      </c>
      <c r="E19" t="s">
        <v>49</v>
      </c>
      <c r="F19" s="6">
        <v>2114</v>
      </c>
      <c r="G19" s="7">
        <v>66</v>
      </c>
    </row>
    <row r="20" spans="3:7" s="18" customFormat="1" x14ac:dyDescent="0.3">
      <c r="C20" t="s">
        <v>25</v>
      </c>
      <c r="D20" t="s">
        <v>8</v>
      </c>
      <c r="E20" t="s">
        <v>33</v>
      </c>
      <c r="F20" s="6">
        <v>7693</v>
      </c>
      <c r="G20" s="7">
        <v>87</v>
      </c>
    </row>
    <row r="21" spans="3:7" s="18" customFormat="1" x14ac:dyDescent="0.3">
      <c r="C21" t="s">
        <v>40</v>
      </c>
      <c r="D21" t="s">
        <v>47</v>
      </c>
      <c r="E21" t="s">
        <v>39</v>
      </c>
      <c r="F21" s="6">
        <v>15610</v>
      </c>
      <c r="G21" s="7">
        <v>339</v>
      </c>
    </row>
    <row r="22" spans="3:7" s="18" customFormat="1" x14ac:dyDescent="0.3">
      <c r="C22" t="s">
        <v>20</v>
      </c>
      <c r="D22" t="s">
        <v>47</v>
      </c>
      <c r="E22" t="s">
        <v>35</v>
      </c>
      <c r="F22" s="6">
        <v>336</v>
      </c>
      <c r="G22" s="7">
        <v>144</v>
      </c>
    </row>
    <row r="23" spans="3:7" s="18" customFormat="1" x14ac:dyDescent="0.3">
      <c r="C23" t="s">
        <v>43</v>
      </c>
      <c r="D23" t="s">
        <v>26</v>
      </c>
      <c r="E23" t="s">
        <v>39</v>
      </c>
      <c r="F23" s="6">
        <v>9443</v>
      </c>
      <c r="G23" s="7">
        <v>162</v>
      </c>
    </row>
    <row r="24" spans="3:7" s="18" customFormat="1" x14ac:dyDescent="0.3">
      <c r="C24" t="s">
        <v>17</v>
      </c>
      <c r="D24" t="s">
        <v>47</v>
      </c>
      <c r="E24" t="s">
        <v>45</v>
      </c>
      <c r="F24" s="6">
        <v>8155</v>
      </c>
      <c r="G24" s="7">
        <v>90</v>
      </c>
    </row>
    <row r="25" spans="3:7" s="18" customFormat="1" x14ac:dyDescent="0.3">
      <c r="C25" t="s">
        <v>12</v>
      </c>
      <c r="D25" t="s">
        <v>32</v>
      </c>
      <c r="E25" t="s">
        <v>45</v>
      </c>
      <c r="F25" s="6">
        <v>1701</v>
      </c>
      <c r="G25" s="7">
        <v>234</v>
      </c>
    </row>
    <row r="26" spans="3:7" s="18" customFormat="1" x14ac:dyDescent="0.3">
      <c r="C26" t="s">
        <v>52</v>
      </c>
      <c r="D26" t="s">
        <v>32</v>
      </c>
      <c r="E26" t="s">
        <v>35</v>
      </c>
      <c r="F26" s="6">
        <v>2205</v>
      </c>
      <c r="G26" s="7">
        <v>141</v>
      </c>
    </row>
    <row r="27" spans="3:7" s="18" customFormat="1" x14ac:dyDescent="0.3">
      <c r="C27" t="s">
        <v>12</v>
      </c>
      <c r="D27" t="s">
        <v>8</v>
      </c>
      <c r="E27" t="s">
        <v>36</v>
      </c>
      <c r="F27" s="6">
        <v>1771</v>
      </c>
      <c r="G27" s="7">
        <v>204</v>
      </c>
    </row>
    <row r="28" spans="3:7" s="18" customFormat="1" x14ac:dyDescent="0.3">
      <c r="C28" t="s">
        <v>20</v>
      </c>
      <c r="D28" t="s">
        <v>13</v>
      </c>
      <c r="E28" t="s">
        <v>24</v>
      </c>
      <c r="F28" s="6">
        <v>2114</v>
      </c>
      <c r="G28" s="7">
        <v>186</v>
      </c>
    </row>
    <row r="29" spans="3:7" s="18" customFormat="1" x14ac:dyDescent="0.3">
      <c r="C29" t="s">
        <v>20</v>
      </c>
      <c r="D29" t="s">
        <v>21</v>
      </c>
      <c r="E29" t="s">
        <v>11</v>
      </c>
      <c r="F29" s="6">
        <v>10311</v>
      </c>
      <c r="G29" s="7">
        <v>231</v>
      </c>
    </row>
    <row r="30" spans="3:7" s="18" customFormat="1" x14ac:dyDescent="0.3">
      <c r="C30" t="s">
        <v>44</v>
      </c>
      <c r="D30" t="s">
        <v>26</v>
      </c>
      <c r="E30" t="s">
        <v>29</v>
      </c>
      <c r="F30" s="6">
        <v>21</v>
      </c>
      <c r="G30" s="7">
        <v>168</v>
      </c>
    </row>
    <row r="31" spans="3:7" s="18" customFormat="1" x14ac:dyDescent="0.3">
      <c r="C31" t="s">
        <v>52</v>
      </c>
      <c r="D31" t="s">
        <v>13</v>
      </c>
      <c r="E31" t="s">
        <v>39</v>
      </c>
      <c r="F31" s="6">
        <v>1974</v>
      </c>
      <c r="G31" s="7">
        <v>195</v>
      </c>
    </row>
    <row r="32" spans="3:7" s="18" customFormat="1" x14ac:dyDescent="0.3">
      <c r="C32" t="s">
        <v>40</v>
      </c>
      <c r="D32" t="s">
        <v>21</v>
      </c>
      <c r="E32" t="s">
        <v>45</v>
      </c>
      <c r="F32" s="6">
        <v>6314</v>
      </c>
      <c r="G32" s="7">
        <v>15</v>
      </c>
    </row>
    <row r="33" spans="3:7" s="18" customFormat="1" x14ac:dyDescent="0.3">
      <c r="C33" t="s">
        <v>52</v>
      </c>
      <c r="D33" t="s">
        <v>8</v>
      </c>
      <c r="E33" t="s">
        <v>45</v>
      </c>
      <c r="F33" s="6">
        <v>4683</v>
      </c>
      <c r="G33" s="7">
        <v>30</v>
      </c>
    </row>
    <row r="34" spans="3:7" s="18" customFormat="1" x14ac:dyDescent="0.3">
      <c r="C34" t="s">
        <v>20</v>
      </c>
      <c r="D34" t="s">
        <v>8</v>
      </c>
      <c r="E34" t="s">
        <v>46</v>
      </c>
      <c r="F34" s="6">
        <v>6398</v>
      </c>
      <c r="G34" s="7">
        <v>102</v>
      </c>
    </row>
    <row r="35" spans="3:7" s="18" customFormat="1" x14ac:dyDescent="0.3">
      <c r="C35" t="s">
        <v>43</v>
      </c>
      <c r="D35" t="s">
        <v>13</v>
      </c>
      <c r="E35" t="s">
        <v>36</v>
      </c>
      <c r="F35" s="6">
        <v>553</v>
      </c>
      <c r="G35" s="7">
        <v>15</v>
      </c>
    </row>
    <row r="36" spans="3:7" s="18" customFormat="1" x14ac:dyDescent="0.3">
      <c r="C36" t="s">
        <v>12</v>
      </c>
      <c r="D36" t="s">
        <v>26</v>
      </c>
      <c r="E36" t="s">
        <v>9</v>
      </c>
      <c r="F36" s="6">
        <v>7021</v>
      </c>
      <c r="G36" s="7">
        <v>183</v>
      </c>
    </row>
    <row r="37" spans="3:7" s="18" customFormat="1" x14ac:dyDescent="0.3">
      <c r="C37" t="s">
        <v>7</v>
      </c>
      <c r="D37" t="s">
        <v>26</v>
      </c>
      <c r="E37" t="s">
        <v>35</v>
      </c>
      <c r="F37" s="6">
        <v>5817</v>
      </c>
      <c r="G37" s="7">
        <v>12</v>
      </c>
    </row>
    <row r="38" spans="3:7" s="18" customFormat="1" x14ac:dyDescent="0.3">
      <c r="C38" t="s">
        <v>20</v>
      </c>
      <c r="D38" t="s">
        <v>26</v>
      </c>
      <c r="E38" t="s">
        <v>16</v>
      </c>
      <c r="F38" s="6">
        <v>3976</v>
      </c>
      <c r="G38" s="7">
        <v>72</v>
      </c>
    </row>
    <row r="39" spans="3:7" s="18" customFormat="1" x14ac:dyDescent="0.3">
      <c r="C39" t="s">
        <v>25</v>
      </c>
      <c r="D39" t="s">
        <v>32</v>
      </c>
      <c r="E39" t="s">
        <v>50</v>
      </c>
      <c r="F39" s="6">
        <v>1134</v>
      </c>
      <c r="G39" s="7">
        <v>282</v>
      </c>
    </row>
    <row r="40" spans="3:7" s="18" customFormat="1" x14ac:dyDescent="0.3">
      <c r="C40" t="s">
        <v>43</v>
      </c>
      <c r="D40" t="s">
        <v>26</v>
      </c>
      <c r="E40" t="s">
        <v>51</v>
      </c>
      <c r="F40" s="6">
        <v>6027</v>
      </c>
      <c r="G40" s="7">
        <v>144</v>
      </c>
    </row>
    <row r="41" spans="3:7" s="18" customFormat="1" x14ac:dyDescent="0.3">
      <c r="C41" t="s">
        <v>25</v>
      </c>
      <c r="D41" t="s">
        <v>8</v>
      </c>
      <c r="E41" t="s">
        <v>29</v>
      </c>
      <c r="F41" s="6">
        <v>1904</v>
      </c>
      <c r="G41" s="7">
        <v>405</v>
      </c>
    </row>
    <row r="42" spans="3:7" s="18" customFormat="1" x14ac:dyDescent="0.3">
      <c r="C42" t="s">
        <v>37</v>
      </c>
      <c r="D42" t="s">
        <v>47</v>
      </c>
      <c r="E42" t="s">
        <v>14</v>
      </c>
      <c r="F42" s="6">
        <v>3262</v>
      </c>
      <c r="G42" s="7">
        <v>75</v>
      </c>
    </row>
    <row r="43" spans="3:7" s="18" customFormat="1" x14ac:dyDescent="0.3">
      <c r="C43" t="s">
        <v>7</v>
      </c>
      <c r="D43" t="s">
        <v>47</v>
      </c>
      <c r="E43" t="s">
        <v>50</v>
      </c>
      <c r="F43" s="6">
        <v>2289</v>
      </c>
      <c r="G43" s="7">
        <v>135</v>
      </c>
    </row>
    <row r="44" spans="3:7" s="18" customFormat="1" x14ac:dyDescent="0.3">
      <c r="C44" t="s">
        <v>40</v>
      </c>
      <c r="D44" t="s">
        <v>47</v>
      </c>
      <c r="E44" t="s">
        <v>50</v>
      </c>
      <c r="F44" s="6">
        <v>6986</v>
      </c>
      <c r="G44" s="7">
        <v>21</v>
      </c>
    </row>
    <row r="45" spans="3:7" s="18" customFormat="1" x14ac:dyDescent="0.3">
      <c r="C45" t="s">
        <v>43</v>
      </c>
      <c r="D45" t="s">
        <v>32</v>
      </c>
      <c r="E45" t="s">
        <v>45</v>
      </c>
      <c r="F45" s="6">
        <v>4417</v>
      </c>
      <c r="G45" s="7">
        <v>153</v>
      </c>
    </row>
    <row r="46" spans="3:7" s="18" customFormat="1" x14ac:dyDescent="0.3">
      <c r="C46" t="s">
        <v>25</v>
      </c>
      <c r="D46" t="s">
        <v>47</v>
      </c>
      <c r="E46" t="s">
        <v>24</v>
      </c>
      <c r="F46" s="6">
        <v>1442</v>
      </c>
      <c r="G46" s="7">
        <v>15</v>
      </c>
    </row>
    <row r="47" spans="3:7" s="18" customFormat="1" x14ac:dyDescent="0.3">
      <c r="C47" t="s">
        <v>44</v>
      </c>
      <c r="D47" t="s">
        <v>13</v>
      </c>
      <c r="E47" t="s">
        <v>16</v>
      </c>
      <c r="F47" s="6">
        <v>2415</v>
      </c>
      <c r="G47" s="7">
        <v>255</v>
      </c>
    </row>
    <row r="48" spans="3:7" s="18" customFormat="1" x14ac:dyDescent="0.3">
      <c r="C48" t="s">
        <v>43</v>
      </c>
      <c r="D48" t="s">
        <v>8</v>
      </c>
      <c r="E48" t="s">
        <v>36</v>
      </c>
      <c r="F48" s="6">
        <v>238</v>
      </c>
      <c r="G48" s="7">
        <v>18</v>
      </c>
    </row>
    <row r="49" spans="3:7" s="18" customFormat="1" x14ac:dyDescent="0.3">
      <c r="C49" t="s">
        <v>25</v>
      </c>
      <c r="D49" t="s">
        <v>8</v>
      </c>
      <c r="E49" t="s">
        <v>45</v>
      </c>
      <c r="F49" s="6">
        <v>4949</v>
      </c>
      <c r="G49" s="7">
        <v>189</v>
      </c>
    </row>
    <row r="50" spans="3:7" s="18" customFormat="1" x14ac:dyDescent="0.3">
      <c r="C50" t="s">
        <v>40</v>
      </c>
      <c r="D50" t="s">
        <v>32</v>
      </c>
      <c r="E50" t="s">
        <v>14</v>
      </c>
      <c r="F50" s="6">
        <v>5075</v>
      </c>
      <c r="G50" s="7">
        <v>21</v>
      </c>
    </row>
    <row r="51" spans="3:7" s="18" customFormat="1" x14ac:dyDescent="0.3">
      <c r="C51" t="s">
        <v>44</v>
      </c>
      <c r="D51" t="s">
        <v>21</v>
      </c>
      <c r="E51" t="s">
        <v>29</v>
      </c>
      <c r="F51" s="6">
        <v>9198</v>
      </c>
      <c r="G51" s="7">
        <v>36</v>
      </c>
    </row>
    <row r="52" spans="3:7" s="18" customFormat="1" x14ac:dyDescent="0.3">
      <c r="C52" t="s">
        <v>25</v>
      </c>
      <c r="D52" t="s">
        <v>47</v>
      </c>
      <c r="E52" t="s">
        <v>49</v>
      </c>
      <c r="F52" s="6">
        <v>3339</v>
      </c>
      <c r="G52" s="7">
        <v>75</v>
      </c>
    </row>
    <row r="53" spans="3:7" s="18" customFormat="1" x14ac:dyDescent="0.3">
      <c r="C53" t="s">
        <v>7</v>
      </c>
      <c r="D53" t="s">
        <v>47</v>
      </c>
      <c r="E53" t="s">
        <v>31</v>
      </c>
      <c r="F53" s="6">
        <v>5019</v>
      </c>
      <c r="G53" s="7">
        <v>156</v>
      </c>
    </row>
    <row r="54" spans="3:7" s="18" customFormat="1" x14ac:dyDescent="0.3">
      <c r="C54" t="s">
        <v>40</v>
      </c>
      <c r="D54" t="s">
        <v>21</v>
      </c>
      <c r="E54" t="s">
        <v>29</v>
      </c>
      <c r="F54" s="6">
        <v>16184</v>
      </c>
      <c r="G54" s="7">
        <v>39</v>
      </c>
    </row>
    <row r="55" spans="3:7" s="18" customFormat="1" x14ac:dyDescent="0.3">
      <c r="C55" t="s">
        <v>25</v>
      </c>
      <c r="D55" t="s">
        <v>21</v>
      </c>
      <c r="E55" t="s">
        <v>42</v>
      </c>
      <c r="F55" s="6">
        <v>497</v>
      </c>
      <c r="G55" s="7">
        <v>63</v>
      </c>
    </row>
    <row r="56" spans="3:7" s="18" customFormat="1" x14ac:dyDescent="0.3">
      <c r="C56" t="s">
        <v>43</v>
      </c>
      <c r="D56" t="s">
        <v>21</v>
      </c>
      <c r="E56" t="s">
        <v>49</v>
      </c>
      <c r="F56" s="6">
        <v>8211</v>
      </c>
      <c r="G56" s="7">
        <v>75</v>
      </c>
    </row>
    <row r="57" spans="3:7" s="18" customFormat="1" x14ac:dyDescent="0.3">
      <c r="C57" t="s">
        <v>43</v>
      </c>
      <c r="D57" t="s">
        <v>32</v>
      </c>
      <c r="E57" t="s">
        <v>51</v>
      </c>
      <c r="F57" s="6">
        <v>6580</v>
      </c>
      <c r="G57" s="7">
        <v>183</v>
      </c>
    </row>
    <row r="58" spans="3:7" s="18" customFormat="1" x14ac:dyDescent="0.3">
      <c r="C58" t="s">
        <v>20</v>
      </c>
      <c r="D58" t="s">
        <v>13</v>
      </c>
      <c r="E58" t="s">
        <v>11</v>
      </c>
      <c r="F58" s="6">
        <v>4760</v>
      </c>
      <c r="G58" s="7">
        <v>69</v>
      </c>
    </row>
    <row r="59" spans="3:7" s="18" customFormat="1" x14ac:dyDescent="0.3">
      <c r="C59" t="s">
        <v>7</v>
      </c>
      <c r="D59" t="s">
        <v>21</v>
      </c>
      <c r="E59" t="s">
        <v>27</v>
      </c>
      <c r="F59" s="6">
        <v>5439</v>
      </c>
      <c r="G59" s="7">
        <v>30</v>
      </c>
    </row>
    <row r="60" spans="3:7" s="18" customFormat="1" x14ac:dyDescent="0.3">
      <c r="C60" t="s">
        <v>20</v>
      </c>
      <c r="D60" t="s">
        <v>47</v>
      </c>
      <c r="E60" t="s">
        <v>31</v>
      </c>
      <c r="F60" s="6">
        <v>1463</v>
      </c>
      <c r="G60" s="7">
        <v>39</v>
      </c>
    </row>
    <row r="61" spans="3:7" s="18" customFormat="1" x14ac:dyDescent="0.3">
      <c r="C61" t="s">
        <v>44</v>
      </c>
      <c r="D61" t="s">
        <v>47</v>
      </c>
      <c r="E61" t="s">
        <v>14</v>
      </c>
      <c r="F61" s="6">
        <v>7777</v>
      </c>
      <c r="G61" s="7">
        <v>504</v>
      </c>
    </row>
    <row r="62" spans="3:7" s="18" customFormat="1" x14ac:dyDescent="0.3">
      <c r="C62" t="s">
        <v>17</v>
      </c>
      <c r="D62" t="s">
        <v>8</v>
      </c>
      <c r="E62" t="s">
        <v>49</v>
      </c>
      <c r="F62" s="6">
        <v>1085</v>
      </c>
      <c r="G62" s="7">
        <v>273</v>
      </c>
    </row>
    <row r="63" spans="3:7" s="18" customFormat="1" x14ac:dyDescent="0.3">
      <c r="C63" t="s">
        <v>40</v>
      </c>
      <c r="D63" t="s">
        <v>8</v>
      </c>
      <c r="E63" t="s">
        <v>33</v>
      </c>
      <c r="F63" s="6">
        <v>182</v>
      </c>
      <c r="G63" s="7">
        <v>48</v>
      </c>
    </row>
    <row r="64" spans="3:7" s="18" customFormat="1" x14ac:dyDescent="0.3">
      <c r="C64" t="s">
        <v>25</v>
      </c>
      <c r="D64" t="s">
        <v>47</v>
      </c>
      <c r="E64" t="s">
        <v>50</v>
      </c>
      <c r="F64" s="6">
        <v>4242</v>
      </c>
      <c r="G64" s="7">
        <v>207</v>
      </c>
    </row>
    <row r="65" spans="3:7" s="18" customFormat="1" x14ac:dyDescent="0.3">
      <c r="C65" t="s">
        <v>25</v>
      </c>
      <c r="D65" t="s">
        <v>21</v>
      </c>
      <c r="E65" t="s">
        <v>14</v>
      </c>
      <c r="F65" s="6">
        <v>6118</v>
      </c>
      <c r="G65" s="7">
        <v>9</v>
      </c>
    </row>
    <row r="66" spans="3:7" s="18" customFormat="1" x14ac:dyDescent="0.3">
      <c r="C66" t="s">
        <v>52</v>
      </c>
      <c r="D66" t="s">
        <v>21</v>
      </c>
      <c r="E66" t="s">
        <v>45</v>
      </c>
      <c r="F66" s="6">
        <v>2317</v>
      </c>
      <c r="G66" s="7">
        <v>261</v>
      </c>
    </row>
    <row r="67" spans="3:7" s="18" customFormat="1" x14ac:dyDescent="0.3">
      <c r="C67" t="s">
        <v>25</v>
      </c>
      <c r="D67" t="s">
        <v>32</v>
      </c>
      <c r="E67" t="s">
        <v>29</v>
      </c>
      <c r="F67" s="6">
        <v>938</v>
      </c>
      <c r="G67" s="7">
        <v>6</v>
      </c>
    </row>
    <row r="68" spans="3:7" s="18" customFormat="1" x14ac:dyDescent="0.3">
      <c r="C68" t="s">
        <v>12</v>
      </c>
      <c r="D68" t="s">
        <v>8</v>
      </c>
      <c r="E68" t="s">
        <v>24</v>
      </c>
      <c r="F68" s="6">
        <v>9709</v>
      </c>
      <c r="G68" s="7">
        <v>30</v>
      </c>
    </row>
    <row r="69" spans="3:7" s="18" customFormat="1" x14ac:dyDescent="0.3">
      <c r="C69" t="s">
        <v>37</v>
      </c>
      <c r="D69" t="s">
        <v>47</v>
      </c>
      <c r="E69" t="s">
        <v>39</v>
      </c>
      <c r="F69" s="6">
        <v>2205</v>
      </c>
      <c r="G69" s="7">
        <v>138</v>
      </c>
    </row>
    <row r="70" spans="3:7" s="18" customFormat="1" x14ac:dyDescent="0.3">
      <c r="C70" t="s">
        <v>37</v>
      </c>
      <c r="D70" t="s">
        <v>8</v>
      </c>
      <c r="E70" t="s">
        <v>31</v>
      </c>
      <c r="F70" s="6">
        <v>4487</v>
      </c>
      <c r="G70" s="7">
        <v>111</v>
      </c>
    </row>
    <row r="71" spans="3:7" s="18" customFormat="1" x14ac:dyDescent="0.3">
      <c r="C71" t="s">
        <v>40</v>
      </c>
      <c r="D71" t="s">
        <v>13</v>
      </c>
      <c r="E71" t="s">
        <v>22</v>
      </c>
      <c r="F71" s="6">
        <v>2415</v>
      </c>
      <c r="G71" s="7">
        <v>15</v>
      </c>
    </row>
    <row r="72" spans="3:7" s="18" customFormat="1" x14ac:dyDescent="0.3">
      <c r="C72" t="s">
        <v>7</v>
      </c>
      <c r="D72" t="s">
        <v>47</v>
      </c>
      <c r="E72" t="s">
        <v>36</v>
      </c>
      <c r="F72" s="6">
        <v>4018</v>
      </c>
      <c r="G72" s="7">
        <v>162</v>
      </c>
    </row>
    <row r="73" spans="3:7" s="18" customFormat="1" x14ac:dyDescent="0.3">
      <c r="C73" t="s">
        <v>40</v>
      </c>
      <c r="D73" t="s">
        <v>47</v>
      </c>
      <c r="E73" t="s">
        <v>36</v>
      </c>
      <c r="F73" s="6">
        <v>861</v>
      </c>
      <c r="G73" s="7">
        <v>195</v>
      </c>
    </row>
    <row r="74" spans="3:7" s="18" customFormat="1" x14ac:dyDescent="0.3">
      <c r="C74" t="s">
        <v>52</v>
      </c>
      <c r="D74" t="s">
        <v>32</v>
      </c>
      <c r="E74" t="s">
        <v>16</v>
      </c>
      <c r="F74" s="6">
        <v>5586</v>
      </c>
      <c r="G74" s="7">
        <v>525</v>
      </c>
    </row>
    <row r="75" spans="3:7" s="18" customFormat="1" x14ac:dyDescent="0.3">
      <c r="C75" t="s">
        <v>37</v>
      </c>
      <c r="D75" t="s">
        <v>47</v>
      </c>
      <c r="E75" t="s">
        <v>30</v>
      </c>
      <c r="F75" s="6">
        <v>2226</v>
      </c>
      <c r="G75" s="7">
        <v>48</v>
      </c>
    </row>
    <row r="76" spans="3:7" s="18" customFormat="1" x14ac:dyDescent="0.3">
      <c r="C76" t="s">
        <v>17</v>
      </c>
      <c r="D76" t="s">
        <v>47</v>
      </c>
      <c r="E76" t="s">
        <v>51</v>
      </c>
      <c r="F76" s="6">
        <v>14329</v>
      </c>
      <c r="G76" s="7">
        <v>150</v>
      </c>
    </row>
    <row r="77" spans="3:7" s="18" customFormat="1" x14ac:dyDescent="0.3">
      <c r="C77" t="s">
        <v>17</v>
      </c>
      <c r="D77" t="s">
        <v>47</v>
      </c>
      <c r="E77" t="s">
        <v>39</v>
      </c>
      <c r="F77" s="6">
        <v>8463</v>
      </c>
      <c r="G77" s="7">
        <v>492</v>
      </c>
    </row>
    <row r="78" spans="3:7" s="18" customFormat="1" x14ac:dyDescent="0.3">
      <c r="C78" t="s">
        <v>40</v>
      </c>
      <c r="D78" t="s">
        <v>47</v>
      </c>
      <c r="E78" t="s">
        <v>49</v>
      </c>
      <c r="F78" s="6">
        <v>2891</v>
      </c>
      <c r="G78" s="7">
        <v>102</v>
      </c>
    </row>
    <row r="79" spans="3:7" s="18" customFormat="1" x14ac:dyDescent="0.3">
      <c r="C79" t="s">
        <v>44</v>
      </c>
      <c r="D79" t="s">
        <v>21</v>
      </c>
      <c r="E79" t="s">
        <v>45</v>
      </c>
      <c r="F79" s="6">
        <v>3773</v>
      </c>
      <c r="G79" s="7">
        <v>165</v>
      </c>
    </row>
    <row r="80" spans="3:7" s="18" customFormat="1" x14ac:dyDescent="0.3">
      <c r="C80" t="s">
        <v>20</v>
      </c>
      <c r="D80" t="s">
        <v>21</v>
      </c>
      <c r="E80" t="s">
        <v>51</v>
      </c>
      <c r="F80" s="6">
        <v>854</v>
      </c>
      <c r="G80" s="7">
        <v>309</v>
      </c>
    </row>
    <row r="81" spans="3:7" s="18" customFormat="1" x14ac:dyDescent="0.3">
      <c r="C81" t="s">
        <v>25</v>
      </c>
      <c r="D81" t="s">
        <v>21</v>
      </c>
      <c r="E81" t="s">
        <v>31</v>
      </c>
      <c r="F81" s="6">
        <v>4970</v>
      </c>
      <c r="G81" s="7">
        <v>156</v>
      </c>
    </row>
    <row r="82" spans="3:7" s="18" customFormat="1" x14ac:dyDescent="0.3">
      <c r="C82" t="s">
        <v>17</v>
      </c>
      <c r="D82" t="s">
        <v>13</v>
      </c>
      <c r="E82" t="s">
        <v>48</v>
      </c>
      <c r="F82" s="6">
        <v>98</v>
      </c>
      <c r="G82" s="7">
        <v>159</v>
      </c>
    </row>
    <row r="83" spans="3:7" s="18" customFormat="1" x14ac:dyDescent="0.3">
      <c r="C83" t="s">
        <v>40</v>
      </c>
      <c r="D83" t="s">
        <v>13</v>
      </c>
      <c r="E83" t="s">
        <v>24</v>
      </c>
      <c r="F83" s="6">
        <v>13391</v>
      </c>
      <c r="G83" s="7">
        <v>201</v>
      </c>
    </row>
    <row r="84" spans="3:7" s="18" customFormat="1" x14ac:dyDescent="0.3">
      <c r="C84" t="s">
        <v>12</v>
      </c>
      <c r="D84" t="s">
        <v>26</v>
      </c>
      <c r="E84" t="s">
        <v>33</v>
      </c>
      <c r="F84" s="6">
        <v>8890</v>
      </c>
      <c r="G84" s="7">
        <v>210</v>
      </c>
    </row>
    <row r="85" spans="3:7" s="18" customFormat="1" x14ac:dyDescent="0.3">
      <c r="C85" t="s">
        <v>43</v>
      </c>
      <c r="D85" t="s">
        <v>32</v>
      </c>
      <c r="E85" t="s">
        <v>11</v>
      </c>
      <c r="F85" s="6">
        <v>56</v>
      </c>
      <c r="G85" s="7">
        <v>51</v>
      </c>
    </row>
    <row r="86" spans="3:7" s="18" customFormat="1" x14ac:dyDescent="0.3">
      <c r="C86" t="s">
        <v>44</v>
      </c>
      <c r="D86" t="s">
        <v>21</v>
      </c>
      <c r="E86" t="s">
        <v>27</v>
      </c>
      <c r="F86" s="6">
        <v>3339</v>
      </c>
      <c r="G86" s="7">
        <v>39</v>
      </c>
    </row>
    <row r="87" spans="3:7" s="18" customFormat="1" x14ac:dyDescent="0.3">
      <c r="C87" t="s">
        <v>52</v>
      </c>
      <c r="D87" t="s">
        <v>13</v>
      </c>
      <c r="E87" t="s">
        <v>22</v>
      </c>
      <c r="F87" s="6">
        <v>3808</v>
      </c>
      <c r="G87" s="7">
        <v>279</v>
      </c>
    </row>
    <row r="88" spans="3:7" s="18" customFormat="1" x14ac:dyDescent="0.3">
      <c r="C88" t="s">
        <v>52</v>
      </c>
      <c r="D88" t="s">
        <v>32</v>
      </c>
      <c r="E88" t="s">
        <v>11</v>
      </c>
      <c r="F88" s="6">
        <v>63</v>
      </c>
      <c r="G88" s="7">
        <v>123</v>
      </c>
    </row>
    <row r="89" spans="3:7" s="18" customFormat="1" x14ac:dyDescent="0.3">
      <c r="C89" t="s">
        <v>43</v>
      </c>
      <c r="D89" t="s">
        <v>26</v>
      </c>
      <c r="E89" t="s">
        <v>50</v>
      </c>
      <c r="F89" s="6">
        <v>7812</v>
      </c>
      <c r="G89" s="7">
        <v>81</v>
      </c>
    </row>
    <row r="90" spans="3:7" s="18" customFormat="1" x14ac:dyDescent="0.3">
      <c r="C90" t="s">
        <v>7</v>
      </c>
      <c r="D90" t="s">
        <v>8</v>
      </c>
      <c r="E90" t="s">
        <v>36</v>
      </c>
      <c r="F90" s="6">
        <v>7693</v>
      </c>
      <c r="G90" s="7">
        <v>21</v>
      </c>
    </row>
    <row r="91" spans="3:7" s="18" customFormat="1" x14ac:dyDescent="0.3">
      <c r="C91" t="s">
        <v>44</v>
      </c>
      <c r="D91" t="s">
        <v>21</v>
      </c>
      <c r="E91" t="s">
        <v>51</v>
      </c>
      <c r="F91" s="6">
        <v>973</v>
      </c>
      <c r="G91" s="7">
        <v>162</v>
      </c>
    </row>
    <row r="92" spans="3:7" s="18" customFormat="1" x14ac:dyDescent="0.3">
      <c r="C92" t="s">
        <v>52</v>
      </c>
      <c r="D92" t="s">
        <v>13</v>
      </c>
      <c r="E92" t="s">
        <v>42</v>
      </c>
      <c r="F92" s="6">
        <v>567</v>
      </c>
      <c r="G92" s="7">
        <v>228</v>
      </c>
    </row>
    <row r="93" spans="3:7" s="18" customFormat="1" x14ac:dyDescent="0.3">
      <c r="C93" t="s">
        <v>52</v>
      </c>
      <c r="D93" t="s">
        <v>21</v>
      </c>
      <c r="E93" t="s">
        <v>49</v>
      </c>
      <c r="F93" s="6">
        <v>2471</v>
      </c>
      <c r="G93" s="7">
        <v>342</v>
      </c>
    </row>
    <row r="94" spans="3:7" s="18" customFormat="1" x14ac:dyDescent="0.3">
      <c r="C94" t="s">
        <v>40</v>
      </c>
      <c r="D94" t="s">
        <v>32</v>
      </c>
      <c r="E94" t="s">
        <v>11</v>
      </c>
      <c r="F94" s="6">
        <v>7189</v>
      </c>
      <c r="G94" s="7">
        <v>54</v>
      </c>
    </row>
    <row r="95" spans="3:7" s="18" customFormat="1" x14ac:dyDescent="0.3">
      <c r="C95" t="s">
        <v>20</v>
      </c>
      <c r="D95" t="s">
        <v>13</v>
      </c>
      <c r="E95" t="s">
        <v>51</v>
      </c>
      <c r="F95" s="6">
        <v>7455</v>
      </c>
      <c r="G95" s="7">
        <v>216</v>
      </c>
    </row>
    <row r="96" spans="3:7" s="18" customFormat="1" x14ac:dyDescent="0.3">
      <c r="C96" t="s">
        <v>44</v>
      </c>
      <c r="D96" t="s">
        <v>47</v>
      </c>
      <c r="E96" t="s">
        <v>48</v>
      </c>
      <c r="F96" s="6">
        <v>3108</v>
      </c>
      <c r="G96" s="7">
        <v>54</v>
      </c>
    </row>
    <row r="97" spans="3:7" s="18" customFormat="1" x14ac:dyDescent="0.3">
      <c r="C97" t="s">
        <v>25</v>
      </c>
      <c r="D97" t="s">
        <v>32</v>
      </c>
      <c r="E97" t="s">
        <v>27</v>
      </c>
      <c r="F97" s="6">
        <v>469</v>
      </c>
      <c r="G97" s="7">
        <v>75</v>
      </c>
    </row>
    <row r="98" spans="3:7" s="18" customFormat="1" x14ac:dyDescent="0.3">
      <c r="C98" t="s">
        <v>17</v>
      </c>
      <c r="D98" t="s">
        <v>8</v>
      </c>
      <c r="E98" t="s">
        <v>45</v>
      </c>
      <c r="F98" s="6">
        <v>2737</v>
      </c>
      <c r="G98" s="7">
        <v>93</v>
      </c>
    </row>
    <row r="99" spans="3:7" s="18" customFormat="1" x14ac:dyDescent="0.3">
      <c r="C99" t="s">
        <v>17</v>
      </c>
      <c r="D99" t="s">
        <v>8</v>
      </c>
      <c r="E99" t="s">
        <v>27</v>
      </c>
      <c r="F99" s="6">
        <v>4305</v>
      </c>
      <c r="G99" s="7">
        <v>156</v>
      </c>
    </row>
    <row r="100" spans="3:7" s="18" customFormat="1" x14ac:dyDescent="0.3">
      <c r="C100" t="s">
        <v>17</v>
      </c>
      <c r="D100" t="s">
        <v>32</v>
      </c>
      <c r="E100" t="s">
        <v>31</v>
      </c>
      <c r="F100" s="6">
        <v>2408</v>
      </c>
      <c r="G100" s="7">
        <v>9</v>
      </c>
    </row>
    <row r="101" spans="3:7" s="18" customFormat="1" x14ac:dyDescent="0.3">
      <c r="C101" t="s">
        <v>44</v>
      </c>
      <c r="D101" t="s">
        <v>21</v>
      </c>
      <c r="E101" t="s">
        <v>36</v>
      </c>
      <c r="F101" s="6">
        <v>1281</v>
      </c>
      <c r="G101" s="7">
        <v>18</v>
      </c>
    </row>
    <row r="102" spans="3:7" s="18" customFormat="1" x14ac:dyDescent="0.3">
      <c r="C102" t="s">
        <v>7</v>
      </c>
      <c r="D102" t="s">
        <v>13</v>
      </c>
      <c r="E102" t="s">
        <v>14</v>
      </c>
      <c r="F102" s="6">
        <v>12348</v>
      </c>
      <c r="G102" s="7">
        <v>234</v>
      </c>
    </row>
    <row r="103" spans="3:7" s="18" customFormat="1" x14ac:dyDescent="0.3">
      <c r="C103" t="s">
        <v>44</v>
      </c>
      <c r="D103" t="s">
        <v>47</v>
      </c>
      <c r="E103" t="s">
        <v>51</v>
      </c>
      <c r="F103" s="6">
        <v>3689</v>
      </c>
      <c r="G103" s="7">
        <v>312</v>
      </c>
    </row>
    <row r="104" spans="3:7" s="18" customFormat="1" x14ac:dyDescent="0.3">
      <c r="C104" t="s">
        <v>37</v>
      </c>
      <c r="D104" t="s">
        <v>21</v>
      </c>
      <c r="E104" t="s">
        <v>36</v>
      </c>
      <c r="F104" s="6">
        <v>2870</v>
      </c>
      <c r="G104" s="7">
        <v>300</v>
      </c>
    </row>
    <row r="105" spans="3:7" s="18" customFormat="1" x14ac:dyDescent="0.3">
      <c r="C105" t="s">
        <v>43</v>
      </c>
      <c r="D105" t="s">
        <v>21</v>
      </c>
      <c r="E105" t="s">
        <v>50</v>
      </c>
      <c r="F105" s="6">
        <v>798</v>
      </c>
      <c r="G105" s="7">
        <v>519</v>
      </c>
    </row>
    <row r="106" spans="3:7" s="18" customFormat="1" x14ac:dyDescent="0.3">
      <c r="C106" t="s">
        <v>20</v>
      </c>
      <c r="D106" t="s">
        <v>8</v>
      </c>
      <c r="E106" t="s">
        <v>42</v>
      </c>
      <c r="F106" s="6">
        <v>2933</v>
      </c>
      <c r="G106" s="7">
        <v>9</v>
      </c>
    </row>
    <row r="107" spans="3:7" s="18" customFormat="1" x14ac:dyDescent="0.3">
      <c r="C107" t="s">
        <v>40</v>
      </c>
      <c r="D107" t="s">
        <v>13</v>
      </c>
      <c r="E107" t="s">
        <v>18</v>
      </c>
      <c r="F107" s="6">
        <v>2744</v>
      </c>
      <c r="G107" s="7">
        <v>9</v>
      </c>
    </row>
    <row r="108" spans="3:7" s="18" customFormat="1" x14ac:dyDescent="0.3">
      <c r="C108" t="s">
        <v>7</v>
      </c>
      <c r="D108" t="s">
        <v>21</v>
      </c>
      <c r="E108" t="s">
        <v>30</v>
      </c>
      <c r="F108" s="6">
        <v>9772</v>
      </c>
      <c r="G108" s="7">
        <v>90</v>
      </c>
    </row>
    <row r="109" spans="3:7" s="18" customFormat="1" x14ac:dyDescent="0.3">
      <c r="C109" t="s">
        <v>37</v>
      </c>
      <c r="D109" t="s">
        <v>47</v>
      </c>
      <c r="E109" t="s">
        <v>27</v>
      </c>
      <c r="F109" s="6">
        <v>1568</v>
      </c>
      <c r="G109" s="7">
        <v>96</v>
      </c>
    </row>
    <row r="110" spans="3:7" s="18" customFormat="1" x14ac:dyDescent="0.3">
      <c r="C110" t="s">
        <v>43</v>
      </c>
      <c r="D110" t="s">
        <v>21</v>
      </c>
      <c r="E110" t="s">
        <v>29</v>
      </c>
      <c r="F110" s="6">
        <v>11417</v>
      </c>
      <c r="G110" s="7">
        <v>21</v>
      </c>
    </row>
    <row r="111" spans="3:7" s="18" customFormat="1" x14ac:dyDescent="0.3">
      <c r="C111" t="s">
        <v>7</v>
      </c>
      <c r="D111" t="s">
        <v>47</v>
      </c>
      <c r="E111" t="s">
        <v>48</v>
      </c>
      <c r="F111" s="6">
        <v>6748</v>
      </c>
      <c r="G111" s="7">
        <v>48</v>
      </c>
    </row>
    <row r="112" spans="3:7" s="18" customFormat="1" x14ac:dyDescent="0.3">
      <c r="C112" t="s">
        <v>52</v>
      </c>
      <c r="D112" t="s">
        <v>21</v>
      </c>
      <c r="E112" t="s">
        <v>50</v>
      </c>
      <c r="F112" s="6">
        <v>1407</v>
      </c>
      <c r="G112" s="7">
        <v>72</v>
      </c>
    </row>
    <row r="113" spans="3:7" s="18" customFormat="1" x14ac:dyDescent="0.3">
      <c r="C113" t="s">
        <v>12</v>
      </c>
      <c r="D113" t="s">
        <v>13</v>
      </c>
      <c r="E113" t="s">
        <v>49</v>
      </c>
      <c r="F113" s="6">
        <v>2023</v>
      </c>
      <c r="G113" s="7">
        <v>168</v>
      </c>
    </row>
    <row r="114" spans="3:7" s="18" customFormat="1" x14ac:dyDescent="0.3">
      <c r="C114" t="s">
        <v>40</v>
      </c>
      <c r="D114" t="s">
        <v>26</v>
      </c>
      <c r="E114" t="s">
        <v>48</v>
      </c>
      <c r="F114" s="6">
        <v>5236</v>
      </c>
      <c r="G114" s="7">
        <v>51</v>
      </c>
    </row>
    <row r="115" spans="3:7" s="18" customFormat="1" x14ac:dyDescent="0.3">
      <c r="C115" t="s">
        <v>20</v>
      </c>
      <c r="D115" t="s">
        <v>21</v>
      </c>
      <c r="E115" t="s">
        <v>36</v>
      </c>
      <c r="F115" s="6">
        <v>1925</v>
      </c>
      <c r="G115" s="7">
        <v>192</v>
      </c>
    </row>
    <row r="116" spans="3:7" s="18" customFormat="1" x14ac:dyDescent="0.3">
      <c r="C116" t="s">
        <v>37</v>
      </c>
      <c r="D116" t="s">
        <v>8</v>
      </c>
      <c r="E116" t="s">
        <v>16</v>
      </c>
      <c r="F116" s="6">
        <v>6608</v>
      </c>
      <c r="G116" s="7">
        <v>225</v>
      </c>
    </row>
    <row r="117" spans="3:7" s="18" customFormat="1" x14ac:dyDescent="0.3">
      <c r="C117" t="s">
        <v>25</v>
      </c>
      <c r="D117" t="s">
        <v>47</v>
      </c>
      <c r="E117" t="s">
        <v>48</v>
      </c>
      <c r="F117" s="6">
        <v>8008</v>
      </c>
      <c r="G117" s="7">
        <v>456</v>
      </c>
    </row>
    <row r="118" spans="3:7" s="18" customFormat="1" x14ac:dyDescent="0.3">
      <c r="C118" t="s">
        <v>52</v>
      </c>
      <c r="D118" t="s">
        <v>47</v>
      </c>
      <c r="E118" t="s">
        <v>27</v>
      </c>
      <c r="F118" s="6">
        <v>1428</v>
      </c>
      <c r="G118" s="7">
        <v>93</v>
      </c>
    </row>
    <row r="119" spans="3:7" s="18" customFormat="1" x14ac:dyDescent="0.3">
      <c r="C119" t="s">
        <v>25</v>
      </c>
      <c r="D119" t="s">
        <v>47</v>
      </c>
      <c r="E119" t="s">
        <v>18</v>
      </c>
      <c r="F119" s="6">
        <v>525</v>
      </c>
      <c r="G119" s="7">
        <v>48</v>
      </c>
    </row>
    <row r="120" spans="3:7" s="18" customFormat="1" x14ac:dyDescent="0.3">
      <c r="C120" t="s">
        <v>25</v>
      </c>
      <c r="D120" t="s">
        <v>8</v>
      </c>
      <c r="E120" t="s">
        <v>22</v>
      </c>
      <c r="F120" s="6">
        <v>1505</v>
      </c>
      <c r="G120" s="7">
        <v>102</v>
      </c>
    </row>
    <row r="121" spans="3:7" s="18" customFormat="1" x14ac:dyDescent="0.3">
      <c r="C121" t="s">
        <v>37</v>
      </c>
      <c r="D121" t="s">
        <v>13</v>
      </c>
      <c r="E121" t="s">
        <v>9</v>
      </c>
      <c r="F121" s="6">
        <v>6755</v>
      </c>
      <c r="G121" s="7">
        <v>252</v>
      </c>
    </row>
    <row r="122" spans="3:7" s="18" customFormat="1" x14ac:dyDescent="0.3">
      <c r="C122" t="s">
        <v>43</v>
      </c>
      <c r="D122" t="s">
        <v>8</v>
      </c>
      <c r="E122" t="s">
        <v>22</v>
      </c>
      <c r="F122" s="6">
        <v>11571</v>
      </c>
      <c r="G122" s="7">
        <v>138</v>
      </c>
    </row>
    <row r="123" spans="3:7" s="18" customFormat="1" x14ac:dyDescent="0.3">
      <c r="C123" t="s">
        <v>7</v>
      </c>
      <c r="D123" t="s">
        <v>32</v>
      </c>
      <c r="E123" t="s">
        <v>27</v>
      </c>
      <c r="F123" s="6">
        <v>2541</v>
      </c>
      <c r="G123" s="7">
        <v>90</v>
      </c>
    </row>
    <row r="124" spans="3:7" s="18" customFormat="1" x14ac:dyDescent="0.3">
      <c r="C124" t="s">
        <v>20</v>
      </c>
      <c r="D124" t="s">
        <v>8</v>
      </c>
      <c r="E124" t="s">
        <v>9</v>
      </c>
      <c r="F124" s="6">
        <v>1526</v>
      </c>
      <c r="G124" s="7">
        <v>240</v>
      </c>
    </row>
    <row r="125" spans="3:7" s="18" customFormat="1" x14ac:dyDescent="0.3">
      <c r="C125" t="s">
        <v>7</v>
      </c>
      <c r="D125" t="s">
        <v>32</v>
      </c>
      <c r="E125" t="s">
        <v>18</v>
      </c>
      <c r="F125" s="6">
        <v>6125</v>
      </c>
      <c r="G125" s="7">
        <v>102</v>
      </c>
    </row>
    <row r="126" spans="3:7" s="18" customFormat="1" x14ac:dyDescent="0.3">
      <c r="C126" t="s">
        <v>20</v>
      </c>
      <c r="D126" t="s">
        <v>13</v>
      </c>
      <c r="E126" t="s">
        <v>50</v>
      </c>
      <c r="F126" s="6">
        <v>847</v>
      </c>
      <c r="G126" s="7">
        <v>129</v>
      </c>
    </row>
    <row r="127" spans="3:7" s="18" customFormat="1" x14ac:dyDescent="0.3">
      <c r="C127" t="s">
        <v>12</v>
      </c>
      <c r="D127" t="s">
        <v>13</v>
      </c>
      <c r="E127" t="s">
        <v>50</v>
      </c>
      <c r="F127" s="6">
        <v>4753</v>
      </c>
      <c r="G127" s="7">
        <v>300</v>
      </c>
    </row>
    <row r="128" spans="3:7" s="18" customFormat="1" x14ac:dyDescent="0.3">
      <c r="C128" t="s">
        <v>25</v>
      </c>
      <c r="D128" t="s">
        <v>32</v>
      </c>
      <c r="E128" t="s">
        <v>30</v>
      </c>
      <c r="F128" s="6">
        <v>959</v>
      </c>
      <c r="G128" s="7">
        <v>135</v>
      </c>
    </row>
    <row r="129" spans="3:7" s="18" customFormat="1" x14ac:dyDescent="0.3">
      <c r="C129" t="s">
        <v>37</v>
      </c>
      <c r="D129" t="s">
        <v>13</v>
      </c>
      <c r="E129" t="s">
        <v>46</v>
      </c>
      <c r="F129" s="6">
        <v>2793</v>
      </c>
      <c r="G129" s="7">
        <v>114</v>
      </c>
    </row>
    <row r="130" spans="3:7" s="18" customFormat="1" x14ac:dyDescent="0.3">
      <c r="C130" t="s">
        <v>37</v>
      </c>
      <c r="D130" t="s">
        <v>13</v>
      </c>
      <c r="E130" t="s">
        <v>16</v>
      </c>
      <c r="F130" s="6">
        <v>4606</v>
      </c>
      <c r="G130" s="7">
        <v>63</v>
      </c>
    </row>
    <row r="131" spans="3:7" s="18" customFormat="1" x14ac:dyDescent="0.3">
      <c r="C131" t="s">
        <v>37</v>
      </c>
      <c r="D131" t="s">
        <v>21</v>
      </c>
      <c r="E131" t="s">
        <v>49</v>
      </c>
      <c r="F131" s="6">
        <v>5551</v>
      </c>
      <c r="G131" s="7">
        <v>252</v>
      </c>
    </row>
    <row r="132" spans="3:7" s="18" customFormat="1" x14ac:dyDescent="0.3">
      <c r="C132" t="s">
        <v>52</v>
      </c>
      <c r="D132" t="s">
        <v>21</v>
      </c>
      <c r="E132" t="s">
        <v>14</v>
      </c>
      <c r="F132" s="6">
        <v>6657</v>
      </c>
      <c r="G132" s="7">
        <v>303</v>
      </c>
    </row>
    <row r="133" spans="3:7" s="18" customFormat="1" x14ac:dyDescent="0.3">
      <c r="C133" t="s">
        <v>37</v>
      </c>
      <c r="D133" t="s">
        <v>26</v>
      </c>
      <c r="E133" t="s">
        <v>31</v>
      </c>
      <c r="F133" s="6">
        <v>4438</v>
      </c>
      <c r="G133" s="7">
        <v>246</v>
      </c>
    </row>
    <row r="134" spans="3:7" s="18" customFormat="1" x14ac:dyDescent="0.3">
      <c r="C134" t="s">
        <v>12</v>
      </c>
      <c r="D134" t="s">
        <v>32</v>
      </c>
      <c r="E134" t="s">
        <v>35</v>
      </c>
      <c r="F134" s="6">
        <v>168</v>
      </c>
      <c r="G134" s="7">
        <v>84</v>
      </c>
    </row>
    <row r="135" spans="3:7" s="18" customFormat="1" x14ac:dyDescent="0.3">
      <c r="C135" t="s">
        <v>37</v>
      </c>
      <c r="D135" t="s">
        <v>47</v>
      </c>
      <c r="E135" t="s">
        <v>31</v>
      </c>
      <c r="F135" s="6">
        <v>7777</v>
      </c>
      <c r="G135" s="7">
        <v>39</v>
      </c>
    </row>
    <row r="136" spans="3:7" s="18" customFormat="1" x14ac:dyDescent="0.3">
      <c r="C136" t="s">
        <v>40</v>
      </c>
      <c r="D136" t="s">
        <v>21</v>
      </c>
      <c r="E136" t="s">
        <v>31</v>
      </c>
      <c r="F136" s="6">
        <v>3339</v>
      </c>
      <c r="G136" s="7">
        <v>348</v>
      </c>
    </row>
    <row r="137" spans="3:7" s="18" customFormat="1" x14ac:dyDescent="0.3">
      <c r="C137" t="s">
        <v>37</v>
      </c>
      <c r="D137" t="s">
        <v>8</v>
      </c>
      <c r="E137" t="s">
        <v>30</v>
      </c>
      <c r="F137" s="6">
        <v>6391</v>
      </c>
      <c r="G137" s="7">
        <v>48</v>
      </c>
    </row>
    <row r="138" spans="3:7" s="18" customFormat="1" x14ac:dyDescent="0.3">
      <c r="C138" t="s">
        <v>40</v>
      </c>
      <c r="D138" t="s">
        <v>8</v>
      </c>
      <c r="E138" t="s">
        <v>35</v>
      </c>
      <c r="F138" s="6">
        <v>518</v>
      </c>
      <c r="G138" s="7">
        <v>75</v>
      </c>
    </row>
    <row r="139" spans="3:7" s="18" customFormat="1" x14ac:dyDescent="0.3">
      <c r="C139" t="s">
        <v>37</v>
      </c>
      <c r="D139" t="s">
        <v>32</v>
      </c>
      <c r="E139" t="s">
        <v>51</v>
      </c>
      <c r="F139" s="6">
        <v>5677</v>
      </c>
      <c r="G139" s="7">
        <v>258</v>
      </c>
    </row>
    <row r="140" spans="3:7" s="18" customFormat="1" x14ac:dyDescent="0.3">
      <c r="C140" t="s">
        <v>25</v>
      </c>
      <c r="D140" t="s">
        <v>26</v>
      </c>
      <c r="E140" t="s">
        <v>31</v>
      </c>
      <c r="F140" s="6">
        <v>6048</v>
      </c>
      <c r="G140" s="7">
        <v>27</v>
      </c>
    </row>
    <row r="141" spans="3:7" s="18" customFormat="1" x14ac:dyDescent="0.3">
      <c r="C141" t="s">
        <v>12</v>
      </c>
      <c r="D141" t="s">
        <v>32</v>
      </c>
      <c r="E141" t="s">
        <v>14</v>
      </c>
      <c r="F141" s="6">
        <v>3752</v>
      </c>
      <c r="G141" s="7">
        <v>213</v>
      </c>
    </row>
    <row r="142" spans="3:7" s="18" customFormat="1" x14ac:dyDescent="0.3">
      <c r="C142" t="s">
        <v>40</v>
      </c>
      <c r="D142" t="s">
        <v>13</v>
      </c>
      <c r="E142" t="s">
        <v>49</v>
      </c>
      <c r="F142" s="6">
        <v>4480</v>
      </c>
      <c r="G142" s="7">
        <v>357</v>
      </c>
    </row>
    <row r="143" spans="3:7" s="18" customFormat="1" x14ac:dyDescent="0.3">
      <c r="C143" t="s">
        <v>17</v>
      </c>
      <c r="D143" t="s">
        <v>8</v>
      </c>
      <c r="E143" t="s">
        <v>18</v>
      </c>
      <c r="F143" s="6">
        <v>259</v>
      </c>
      <c r="G143" s="7">
        <v>207</v>
      </c>
    </row>
    <row r="144" spans="3:7" s="18" customFormat="1" x14ac:dyDescent="0.3">
      <c r="C144" t="s">
        <v>12</v>
      </c>
      <c r="D144" t="s">
        <v>8</v>
      </c>
      <c r="E144" t="s">
        <v>9</v>
      </c>
      <c r="F144" s="6">
        <v>42</v>
      </c>
      <c r="G144" s="7">
        <v>150</v>
      </c>
    </row>
    <row r="145" spans="3:7" s="18" customFormat="1" x14ac:dyDescent="0.3">
      <c r="C145" t="s">
        <v>20</v>
      </c>
      <c r="D145" t="s">
        <v>21</v>
      </c>
      <c r="E145" t="s">
        <v>48</v>
      </c>
      <c r="F145" s="6">
        <v>98</v>
      </c>
      <c r="G145" s="7">
        <v>204</v>
      </c>
    </row>
    <row r="146" spans="3:7" s="18" customFormat="1" x14ac:dyDescent="0.3">
      <c r="C146" t="s">
        <v>37</v>
      </c>
      <c r="D146" t="s">
        <v>13</v>
      </c>
      <c r="E146" t="s">
        <v>50</v>
      </c>
      <c r="F146" s="6">
        <v>2478</v>
      </c>
      <c r="G146" s="7">
        <v>21</v>
      </c>
    </row>
    <row r="147" spans="3:7" s="18" customFormat="1" x14ac:dyDescent="0.3">
      <c r="C147" t="s">
        <v>20</v>
      </c>
      <c r="D147" t="s">
        <v>47</v>
      </c>
      <c r="E147" t="s">
        <v>30</v>
      </c>
      <c r="F147" s="6">
        <v>7847</v>
      </c>
      <c r="G147" s="7">
        <v>174</v>
      </c>
    </row>
    <row r="148" spans="3:7" s="18" customFormat="1" x14ac:dyDescent="0.3">
      <c r="C148" t="s">
        <v>43</v>
      </c>
      <c r="D148" t="s">
        <v>8</v>
      </c>
      <c r="E148" t="s">
        <v>31</v>
      </c>
      <c r="F148" s="6">
        <v>9926</v>
      </c>
      <c r="G148" s="7">
        <v>201</v>
      </c>
    </row>
    <row r="149" spans="3:7" s="18" customFormat="1" x14ac:dyDescent="0.3">
      <c r="C149" t="s">
        <v>12</v>
      </c>
      <c r="D149" t="s">
        <v>32</v>
      </c>
      <c r="E149" t="s">
        <v>11</v>
      </c>
      <c r="F149" s="6">
        <v>819</v>
      </c>
      <c r="G149" s="7">
        <v>510</v>
      </c>
    </row>
    <row r="150" spans="3:7" s="18" customFormat="1" x14ac:dyDescent="0.3">
      <c r="C150" t="s">
        <v>25</v>
      </c>
      <c r="D150" t="s">
        <v>26</v>
      </c>
      <c r="E150" t="s">
        <v>49</v>
      </c>
      <c r="F150" s="6">
        <v>3052</v>
      </c>
      <c r="G150" s="7">
        <v>378</v>
      </c>
    </row>
    <row r="151" spans="3:7" s="18" customFormat="1" x14ac:dyDescent="0.3">
      <c r="C151" t="s">
        <v>17</v>
      </c>
      <c r="D151" t="s">
        <v>47</v>
      </c>
      <c r="E151" t="s">
        <v>42</v>
      </c>
      <c r="F151" s="6">
        <v>6832</v>
      </c>
      <c r="G151" s="7">
        <v>27</v>
      </c>
    </row>
    <row r="152" spans="3:7" s="18" customFormat="1" x14ac:dyDescent="0.3">
      <c r="C152" t="s">
        <v>43</v>
      </c>
      <c r="D152" t="s">
        <v>26</v>
      </c>
      <c r="E152" t="s">
        <v>29</v>
      </c>
      <c r="F152" s="6">
        <v>2016</v>
      </c>
      <c r="G152" s="7">
        <v>117</v>
      </c>
    </row>
    <row r="153" spans="3:7" s="18" customFormat="1" x14ac:dyDescent="0.3">
      <c r="C153" t="s">
        <v>25</v>
      </c>
      <c r="D153" t="s">
        <v>32</v>
      </c>
      <c r="E153" t="s">
        <v>42</v>
      </c>
      <c r="F153" s="6">
        <v>7322</v>
      </c>
      <c r="G153" s="7">
        <v>36</v>
      </c>
    </row>
    <row r="154" spans="3:7" s="18" customFormat="1" x14ac:dyDescent="0.3">
      <c r="C154" t="s">
        <v>12</v>
      </c>
      <c r="D154" t="s">
        <v>13</v>
      </c>
      <c r="E154" t="s">
        <v>30</v>
      </c>
      <c r="F154" s="6">
        <v>357</v>
      </c>
      <c r="G154" s="7">
        <v>126</v>
      </c>
    </row>
    <row r="155" spans="3:7" s="18" customFormat="1" x14ac:dyDescent="0.3">
      <c r="C155" t="s">
        <v>17</v>
      </c>
      <c r="D155" t="s">
        <v>26</v>
      </c>
      <c r="E155" t="s">
        <v>27</v>
      </c>
      <c r="F155" s="6">
        <v>3192</v>
      </c>
      <c r="G155" s="7">
        <v>72</v>
      </c>
    </row>
    <row r="156" spans="3:7" s="18" customFormat="1" x14ac:dyDescent="0.3">
      <c r="C156" t="s">
        <v>37</v>
      </c>
      <c r="D156" t="s">
        <v>21</v>
      </c>
      <c r="E156" t="s">
        <v>35</v>
      </c>
      <c r="F156" s="6">
        <v>8435</v>
      </c>
      <c r="G156" s="7">
        <v>42</v>
      </c>
    </row>
    <row r="157" spans="3:7" s="18" customFormat="1" x14ac:dyDescent="0.3">
      <c r="C157" t="s">
        <v>7</v>
      </c>
      <c r="D157" t="s">
        <v>26</v>
      </c>
      <c r="E157" t="s">
        <v>49</v>
      </c>
      <c r="F157" s="6">
        <v>0</v>
      </c>
      <c r="G157" s="7">
        <v>135</v>
      </c>
    </row>
    <row r="158" spans="3:7" s="18" customFormat="1" x14ac:dyDescent="0.3">
      <c r="C158" t="s">
        <v>37</v>
      </c>
      <c r="D158" t="s">
        <v>47</v>
      </c>
      <c r="E158" t="s">
        <v>46</v>
      </c>
      <c r="F158" s="6">
        <v>8862</v>
      </c>
      <c r="G158" s="7">
        <v>189</v>
      </c>
    </row>
    <row r="159" spans="3:7" s="18" customFormat="1" x14ac:dyDescent="0.3">
      <c r="C159" t="s">
        <v>25</v>
      </c>
      <c r="D159" t="s">
        <v>8</v>
      </c>
      <c r="E159" t="s">
        <v>51</v>
      </c>
      <c r="F159" s="6">
        <v>3556</v>
      </c>
      <c r="G159" s="7">
        <v>459</v>
      </c>
    </row>
    <row r="160" spans="3:7" s="18" customFormat="1" x14ac:dyDescent="0.3">
      <c r="C160" t="s">
        <v>40</v>
      </c>
      <c r="D160" t="s">
        <v>47</v>
      </c>
      <c r="E160" t="s">
        <v>24</v>
      </c>
      <c r="F160" s="6">
        <v>7280</v>
      </c>
      <c r="G160" s="7">
        <v>201</v>
      </c>
    </row>
    <row r="161" spans="3:7" s="18" customFormat="1" x14ac:dyDescent="0.3">
      <c r="C161" t="s">
        <v>25</v>
      </c>
      <c r="D161" t="s">
        <v>47</v>
      </c>
      <c r="E161" t="s">
        <v>9</v>
      </c>
      <c r="F161" s="6">
        <v>3402</v>
      </c>
      <c r="G161" s="7">
        <v>366</v>
      </c>
    </row>
    <row r="162" spans="3:7" s="18" customFormat="1" x14ac:dyDescent="0.3">
      <c r="C162" t="s">
        <v>44</v>
      </c>
      <c r="D162" t="s">
        <v>8</v>
      </c>
      <c r="E162" t="s">
        <v>49</v>
      </c>
      <c r="F162" s="6">
        <v>4592</v>
      </c>
      <c r="G162" s="7">
        <v>324</v>
      </c>
    </row>
    <row r="163" spans="3:7" s="18" customFormat="1" x14ac:dyDescent="0.3">
      <c r="C163" t="s">
        <v>17</v>
      </c>
      <c r="D163" t="s">
        <v>13</v>
      </c>
      <c r="E163" t="s">
        <v>24</v>
      </c>
      <c r="F163" s="6">
        <v>7833</v>
      </c>
      <c r="G163" s="7">
        <v>243</v>
      </c>
    </row>
    <row r="164" spans="3:7" s="18" customFormat="1" x14ac:dyDescent="0.3">
      <c r="C164" t="s">
        <v>43</v>
      </c>
      <c r="D164" t="s">
        <v>26</v>
      </c>
      <c r="E164" t="s">
        <v>42</v>
      </c>
      <c r="F164" s="6">
        <v>7651</v>
      </c>
      <c r="G164" s="7">
        <v>213</v>
      </c>
    </row>
    <row r="165" spans="3:7" s="18" customFormat="1" x14ac:dyDescent="0.3">
      <c r="C165" t="s">
        <v>7</v>
      </c>
      <c r="D165" t="s">
        <v>13</v>
      </c>
      <c r="E165" t="s">
        <v>9</v>
      </c>
      <c r="F165" s="6">
        <v>2275</v>
      </c>
      <c r="G165" s="7">
        <v>447</v>
      </c>
    </row>
    <row r="166" spans="3:7" s="18" customFormat="1" x14ac:dyDescent="0.3">
      <c r="C166" t="s">
        <v>7</v>
      </c>
      <c r="D166" t="s">
        <v>32</v>
      </c>
      <c r="E166" t="s">
        <v>11</v>
      </c>
      <c r="F166" s="6">
        <v>5670</v>
      </c>
      <c r="G166" s="7">
        <v>297</v>
      </c>
    </row>
    <row r="167" spans="3:7" s="18" customFormat="1" x14ac:dyDescent="0.3">
      <c r="C167" t="s">
        <v>37</v>
      </c>
      <c r="D167" t="s">
        <v>13</v>
      </c>
      <c r="E167" t="s">
        <v>29</v>
      </c>
      <c r="F167" s="6">
        <v>2135</v>
      </c>
      <c r="G167" s="7">
        <v>27</v>
      </c>
    </row>
    <row r="168" spans="3:7" s="18" customFormat="1" x14ac:dyDescent="0.3">
      <c r="C168" t="s">
        <v>7</v>
      </c>
      <c r="D168" t="s">
        <v>47</v>
      </c>
      <c r="E168" t="s">
        <v>45</v>
      </c>
      <c r="F168" s="6">
        <v>2779</v>
      </c>
      <c r="G168" s="7">
        <v>75</v>
      </c>
    </row>
    <row r="169" spans="3:7" s="18" customFormat="1" x14ac:dyDescent="0.3">
      <c r="C169" t="s">
        <v>52</v>
      </c>
      <c r="D169" t="s">
        <v>26</v>
      </c>
      <c r="E169" t="s">
        <v>30</v>
      </c>
      <c r="F169" s="6">
        <v>12950</v>
      </c>
      <c r="G169" s="7">
        <v>30</v>
      </c>
    </row>
    <row r="170" spans="3:7" s="18" customFormat="1" x14ac:dyDescent="0.3">
      <c r="C170" t="s">
        <v>37</v>
      </c>
      <c r="D170" t="s">
        <v>21</v>
      </c>
      <c r="E170" t="s">
        <v>22</v>
      </c>
      <c r="F170" s="6">
        <v>2646</v>
      </c>
      <c r="G170" s="7">
        <v>177</v>
      </c>
    </row>
    <row r="171" spans="3:7" s="18" customFormat="1" x14ac:dyDescent="0.3">
      <c r="C171" t="s">
        <v>7</v>
      </c>
      <c r="D171" t="s">
        <v>47</v>
      </c>
      <c r="E171" t="s">
        <v>30</v>
      </c>
      <c r="F171" s="6">
        <v>3794</v>
      </c>
      <c r="G171" s="7">
        <v>159</v>
      </c>
    </row>
    <row r="172" spans="3:7" s="18" customFormat="1" x14ac:dyDescent="0.3">
      <c r="C172" t="s">
        <v>44</v>
      </c>
      <c r="D172" t="s">
        <v>13</v>
      </c>
      <c r="E172" t="s">
        <v>30</v>
      </c>
      <c r="F172" s="6">
        <v>819</v>
      </c>
      <c r="G172" s="7">
        <v>306</v>
      </c>
    </row>
    <row r="173" spans="3:7" s="18" customFormat="1" x14ac:dyDescent="0.3">
      <c r="C173" t="s">
        <v>44</v>
      </c>
      <c r="D173" t="s">
        <v>47</v>
      </c>
      <c r="E173" t="s">
        <v>39</v>
      </c>
      <c r="F173" s="6">
        <v>2583</v>
      </c>
      <c r="G173" s="7">
        <v>18</v>
      </c>
    </row>
    <row r="174" spans="3:7" s="18" customFormat="1" x14ac:dyDescent="0.3">
      <c r="C174" t="s">
        <v>37</v>
      </c>
      <c r="D174" t="s">
        <v>13</v>
      </c>
      <c r="E174" t="s">
        <v>36</v>
      </c>
      <c r="F174" s="6">
        <v>4585</v>
      </c>
      <c r="G174" s="7">
        <v>240</v>
      </c>
    </row>
    <row r="175" spans="3:7" s="18" customFormat="1" x14ac:dyDescent="0.3">
      <c r="C175" t="s">
        <v>40</v>
      </c>
      <c r="D175" t="s">
        <v>47</v>
      </c>
      <c r="E175" t="s">
        <v>30</v>
      </c>
      <c r="F175" s="6">
        <v>1652</v>
      </c>
      <c r="G175" s="7">
        <v>93</v>
      </c>
    </row>
    <row r="176" spans="3:7" s="18" customFormat="1" x14ac:dyDescent="0.3">
      <c r="C176" t="s">
        <v>52</v>
      </c>
      <c r="D176" t="s">
        <v>47</v>
      </c>
      <c r="E176" t="s">
        <v>48</v>
      </c>
      <c r="F176" s="6">
        <v>4991</v>
      </c>
      <c r="G176" s="7">
        <v>9</v>
      </c>
    </row>
    <row r="177" spans="3:7" s="18" customFormat="1" x14ac:dyDescent="0.3">
      <c r="C177" t="s">
        <v>12</v>
      </c>
      <c r="D177" t="s">
        <v>47</v>
      </c>
      <c r="E177" t="s">
        <v>29</v>
      </c>
      <c r="F177" s="6">
        <v>2009</v>
      </c>
      <c r="G177" s="7">
        <v>219</v>
      </c>
    </row>
    <row r="178" spans="3:7" s="18" customFormat="1" x14ac:dyDescent="0.3">
      <c r="C178" t="s">
        <v>43</v>
      </c>
      <c r="D178" t="s">
        <v>26</v>
      </c>
      <c r="E178" t="s">
        <v>35</v>
      </c>
      <c r="F178" s="6">
        <v>1568</v>
      </c>
      <c r="G178" s="7">
        <v>141</v>
      </c>
    </row>
    <row r="179" spans="3:7" s="18" customFormat="1" x14ac:dyDescent="0.3">
      <c r="C179" t="s">
        <v>20</v>
      </c>
      <c r="D179" t="s">
        <v>8</v>
      </c>
      <c r="E179" t="s">
        <v>39</v>
      </c>
      <c r="F179" s="6">
        <v>3388</v>
      </c>
      <c r="G179" s="7">
        <v>123</v>
      </c>
    </row>
    <row r="180" spans="3:7" s="18" customFormat="1" x14ac:dyDescent="0.3">
      <c r="C180" t="s">
        <v>7</v>
      </c>
      <c r="D180" t="s">
        <v>32</v>
      </c>
      <c r="E180" t="s">
        <v>46</v>
      </c>
      <c r="F180" s="6">
        <v>623</v>
      </c>
      <c r="G180" s="7">
        <v>51</v>
      </c>
    </row>
    <row r="181" spans="3:7" s="18" customFormat="1" x14ac:dyDescent="0.3">
      <c r="C181" t="s">
        <v>25</v>
      </c>
      <c r="D181" t="s">
        <v>21</v>
      </c>
      <c r="E181" t="s">
        <v>18</v>
      </c>
      <c r="F181" s="6">
        <v>10073</v>
      </c>
      <c r="G181" s="7">
        <v>120</v>
      </c>
    </row>
    <row r="182" spans="3:7" s="18" customFormat="1" x14ac:dyDescent="0.3">
      <c r="C182" t="s">
        <v>12</v>
      </c>
      <c r="D182" t="s">
        <v>26</v>
      </c>
      <c r="E182" t="s">
        <v>48</v>
      </c>
      <c r="F182" s="6">
        <v>1561</v>
      </c>
      <c r="G182" s="7">
        <v>27</v>
      </c>
    </row>
    <row r="183" spans="3:7" s="18" customFormat="1" x14ac:dyDescent="0.3">
      <c r="C183" t="s">
        <v>17</v>
      </c>
      <c r="D183" t="s">
        <v>21</v>
      </c>
      <c r="E183" t="s">
        <v>50</v>
      </c>
      <c r="F183" s="6">
        <v>11522</v>
      </c>
      <c r="G183" s="7">
        <v>204</v>
      </c>
    </row>
    <row r="184" spans="3:7" s="18" customFormat="1" x14ac:dyDescent="0.3">
      <c r="C184" t="s">
        <v>25</v>
      </c>
      <c r="D184" t="s">
        <v>32</v>
      </c>
      <c r="E184" t="s">
        <v>11</v>
      </c>
      <c r="F184" s="6">
        <v>2317</v>
      </c>
      <c r="G184" s="7">
        <v>123</v>
      </c>
    </row>
    <row r="185" spans="3:7" s="18" customFormat="1" x14ac:dyDescent="0.3">
      <c r="C185" t="s">
        <v>52</v>
      </c>
      <c r="D185" t="s">
        <v>8</v>
      </c>
      <c r="E185" t="s">
        <v>51</v>
      </c>
      <c r="F185" s="6">
        <v>3059</v>
      </c>
      <c r="G185" s="7">
        <v>27</v>
      </c>
    </row>
    <row r="186" spans="3:7" s="18" customFormat="1" x14ac:dyDescent="0.3">
      <c r="C186" t="s">
        <v>20</v>
      </c>
      <c r="D186" t="s">
        <v>8</v>
      </c>
      <c r="E186" t="s">
        <v>48</v>
      </c>
      <c r="F186" s="6">
        <v>2324</v>
      </c>
      <c r="G186" s="7">
        <v>177</v>
      </c>
    </row>
    <row r="187" spans="3:7" s="18" customFormat="1" x14ac:dyDescent="0.3">
      <c r="C187" t="s">
        <v>44</v>
      </c>
      <c r="D187" t="s">
        <v>26</v>
      </c>
      <c r="E187" t="s">
        <v>48</v>
      </c>
      <c r="F187" s="6">
        <v>4956</v>
      </c>
      <c r="G187" s="7">
        <v>171</v>
      </c>
    </row>
    <row r="188" spans="3:7" s="18" customFormat="1" x14ac:dyDescent="0.3">
      <c r="C188" t="s">
        <v>52</v>
      </c>
      <c r="D188" t="s">
        <v>47</v>
      </c>
      <c r="E188" t="s">
        <v>36</v>
      </c>
      <c r="F188" s="6">
        <v>5355</v>
      </c>
      <c r="G188" s="7">
        <v>204</v>
      </c>
    </row>
    <row r="189" spans="3:7" s="18" customFormat="1" x14ac:dyDescent="0.3">
      <c r="C189" t="s">
        <v>44</v>
      </c>
      <c r="D189" t="s">
        <v>47</v>
      </c>
      <c r="E189" t="s">
        <v>16</v>
      </c>
      <c r="F189" s="6">
        <v>7259</v>
      </c>
      <c r="G189" s="7">
        <v>276</v>
      </c>
    </row>
    <row r="190" spans="3:7" s="18" customFormat="1" x14ac:dyDescent="0.3">
      <c r="C190" t="s">
        <v>12</v>
      </c>
      <c r="D190" t="s">
        <v>8</v>
      </c>
      <c r="E190" t="s">
        <v>48</v>
      </c>
      <c r="F190" s="6">
        <v>6279</v>
      </c>
      <c r="G190" s="7">
        <v>45</v>
      </c>
    </row>
    <row r="191" spans="3:7" s="18" customFormat="1" x14ac:dyDescent="0.3">
      <c r="C191" t="s">
        <v>7</v>
      </c>
      <c r="D191" t="s">
        <v>32</v>
      </c>
      <c r="E191" t="s">
        <v>49</v>
      </c>
      <c r="F191" s="6">
        <v>2541</v>
      </c>
      <c r="G191" s="7">
        <v>45</v>
      </c>
    </row>
    <row r="192" spans="3:7" s="18" customFormat="1" x14ac:dyDescent="0.3">
      <c r="C192" t="s">
        <v>25</v>
      </c>
      <c r="D192" t="s">
        <v>13</v>
      </c>
      <c r="E192" t="s">
        <v>50</v>
      </c>
      <c r="F192" s="6">
        <v>3864</v>
      </c>
      <c r="G192" s="7">
        <v>177</v>
      </c>
    </row>
    <row r="193" spans="3:7" s="18" customFormat="1" x14ac:dyDescent="0.3">
      <c r="C193" t="s">
        <v>40</v>
      </c>
      <c r="D193" t="s">
        <v>21</v>
      </c>
      <c r="E193" t="s">
        <v>11</v>
      </c>
      <c r="F193" s="6">
        <v>6146</v>
      </c>
      <c r="G193" s="7">
        <v>63</v>
      </c>
    </row>
    <row r="194" spans="3:7" s="18" customFormat="1" x14ac:dyDescent="0.3">
      <c r="C194" t="s">
        <v>17</v>
      </c>
      <c r="D194" t="s">
        <v>26</v>
      </c>
      <c r="E194" t="s">
        <v>22</v>
      </c>
      <c r="F194" s="6">
        <v>2639</v>
      </c>
      <c r="G194" s="7">
        <v>204</v>
      </c>
    </row>
    <row r="195" spans="3:7" s="18" customFormat="1" x14ac:dyDescent="0.3">
      <c r="C195" t="s">
        <v>12</v>
      </c>
      <c r="D195" t="s">
        <v>8</v>
      </c>
      <c r="E195" t="s">
        <v>35</v>
      </c>
      <c r="F195" s="6">
        <v>1890</v>
      </c>
      <c r="G195" s="7">
        <v>195</v>
      </c>
    </row>
    <row r="196" spans="3:7" s="18" customFormat="1" x14ac:dyDescent="0.3">
      <c r="C196" t="s">
        <v>37</v>
      </c>
      <c r="D196" t="s">
        <v>47</v>
      </c>
      <c r="E196" t="s">
        <v>16</v>
      </c>
      <c r="F196" s="6">
        <v>1932</v>
      </c>
      <c r="G196" s="7">
        <v>369</v>
      </c>
    </row>
    <row r="197" spans="3:7" s="18" customFormat="1" x14ac:dyDescent="0.3">
      <c r="C197" t="s">
        <v>44</v>
      </c>
      <c r="D197" t="s">
        <v>47</v>
      </c>
      <c r="E197" t="s">
        <v>27</v>
      </c>
      <c r="F197" s="6">
        <v>6300</v>
      </c>
      <c r="G197" s="7">
        <v>42</v>
      </c>
    </row>
    <row r="198" spans="3:7" s="18" customFormat="1" x14ac:dyDescent="0.3">
      <c r="C198" t="s">
        <v>25</v>
      </c>
      <c r="D198" t="s">
        <v>8</v>
      </c>
      <c r="E198" t="s">
        <v>9</v>
      </c>
      <c r="F198" s="6">
        <v>560</v>
      </c>
      <c r="G198" s="7">
        <v>81</v>
      </c>
    </row>
    <row r="199" spans="3:7" s="18" customFormat="1" x14ac:dyDescent="0.3">
      <c r="C199" t="s">
        <v>17</v>
      </c>
      <c r="D199" t="s">
        <v>8</v>
      </c>
      <c r="E199" t="s">
        <v>48</v>
      </c>
      <c r="F199" s="6">
        <v>2856</v>
      </c>
      <c r="G199" s="7">
        <v>246</v>
      </c>
    </row>
    <row r="200" spans="3:7" s="18" customFormat="1" x14ac:dyDescent="0.3">
      <c r="C200" t="s">
        <v>17</v>
      </c>
      <c r="D200" t="s">
        <v>47</v>
      </c>
      <c r="E200" t="s">
        <v>31</v>
      </c>
      <c r="F200" s="6">
        <v>707</v>
      </c>
      <c r="G200" s="7">
        <v>174</v>
      </c>
    </row>
    <row r="201" spans="3:7" s="18" customFormat="1" x14ac:dyDescent="0.3">
      <c r="C201" t="s">
        <v>12</v>
      </c>
      <c r="D201" t="s">
        <v>13</v>
      </c>
      <c r="E201" t="s">
        <v>9</v>
      </c>
      <c r="F201" s="6">
        <v>3598</v>
      </c>
      <c r="G201" s="7">
        <v>81</v>
      </c>
    </row>
    <row r="202" spans="3:7" s="18" customFormat="1" x14ac:dyDescent="0.3">
      <c r="C202" t="s">
        <v>7</v>
      </c>
      <c r="D202" t="s">
        <v>13</v>
      </c>
      <c r="E202" t="s">
        <v>35</v>
      </c>
      <c r="F202" s="6">
        <v>6853</v>
      </c>
      <c r="G202" s="7">
        <v>372</v>
      </c>
    </row>
    <row r="203" spans="3:7" s="18" customFormat="1" x14ac:dyDescent="0.3">
      <c r="C203" t="s">
        <v>7</v>
      </c>
      <c r="D203" t="s">
        <v>13</v>
      </c>
      <c r="E203" t="s">
        <v>29</v>
      </c>
      <c r="F203" s="6">
        <v>4725</v>
      </c>
      <c r="G203" s="7">
        <v>174</v>
      </c>
    </row>
    <row r="204" spans="3:7" s="18" customFormat="1" x14ac:dyDescent="0.3">
      <c r="C204" t="s">
        <v>20</v>
      </c>
      <c r="D204" t="s">
        <v>21</v>
      </c>
      <c r="E204" t="s">
        <v>14</v>
      </c>
      <c r="F204" s="6">
        <v>10304</v>
      </c>
      <c r="G204" s="7">
        <v>84</v>
      </c>
    </row>
    <row r="205" spans="3:7" s="18" customFormat="1" x14ac:dyDescent="0.3">
      <c r="C205" t="s">
        <v>20</v>
      </c>
      <c r="D205" t="s">
        <v>47</v>
      </c>
      <c r="E205" t="s">
        <v>29</v>
      </c>
      <c r="F205" s="6">
        <v>1274</v>
      </c>
      <c r="G205" s="7">
        <v>225</v>
      </c>
    </row>
    <row r="206" spans="3:7" s="18" customFormat="1" x14ac:dyDescent="0.3">
      <c r="C206" t="s">
        <v>40</v>
      </c>
      <c r="D206" t="s">
        <v>21</v>
      </c>
      <c r="E206" t="s">
        <v>9</v>
      </c>
      <c r="F206" s="6">
        <v>1526</v>
      </c>
      <c r="G206" s="7">
        <v>105</v>
      </c>
    </row>
    <row r="207" spans="3:7" s="18" customFormat="1" x14ac:dyDescent="0.3">
      <c r="C207" t="s">
        <v>7</v>
      </c>
      <c r="D207" t="s">
        <v>26</v>
      </c>
      <c r="E207" t="s">
        <v>51</v>
      </c>
      <c r="F207" s="6">
        <v>3101</v>
      </c>
      <c r="G207" s="7">
        <v>225</v>
      </c>
    </row>
    <row r="208" spans="3:7" s="18" customFormat="1" x14ac:dyDescent="0.3">
      <c r="C208" t="s">
        <v>43</v>
      </c>
      <c r="D208" t="s">
        <v>8</v>
      </c>
      <c r="E208" t="s">
        <v>16</v>
      </c>
      <c r="F208" s="6">
        <v>1057</v>
      </c>
      <c r="G208" s="7">
        <v>54</v>
      </c>
    </row>
    <row r="209" spans="3:7" s="18" customFormat="1" x14ac:dyDescent="0.3">
      <c r="C209" t="s">
        <v>37</v>
      </c>
      <c r="D209" t="s">
        <v>8</v>
      </c>
      <c r="E209" t="s">
        <v>48</v>
      </c>
      <c r="F209" s="6">
        <v>5306</v>
      </c>
      <c r="G209" s="7">
        <v>0</v>
      </c>
    </row>
    <row r="210" spans="3:7" s="18" customFormat="1" x14ac:dyDescent="0.3">
      <c r="C210" t="s">
        <v>40</v>
      </c>
      <c r="D210" t="s">
        <v>26</v>
      </c>
      <c r="E210" t="s">
        <v>46</v>
      </c>
      <c r="F210" s="6">
        <v>4018</v>
      </c>
      <c r="G210" s="7">
        <v>171</v>
      </c>
    </row>
    <row r="211" spans="3:7" s="18" customFormat="1" x14ac:dyDescent="0.3">
      <c r="C211" t="s">
        <v>17</v>
      </c>
      <c r="D211" t="s">
        <v>47</v>
      </c>
      <c r="E211" t="s">
        <v>29</v>
      </c>
      <c r="F211" s="6">
        <v>938</v>
      </c>
      <c r="G211" s="7">
        <v>189</v>
      </c>
    </row>
    <row r="212" spans="3:7" s="18" customFormat="1" x14ac:dyDescent="0.3">
      <c r="C212" t="s">
        <v>37</v>
      </c>
      <c r="D212" t="s">
        <v>32</v>
      </c>
      <c r="E212" t="s">
        <v>22</v>
      </c>
      <c r="F212" s="6">
        <v>1778</v>
      </c>
      <c r="G212" s="7">
        <v>270</v>
      </c>
    </row>
    <row r="213" spans="3:7" s="18" customFormat="1" x14ac:dyDescent="0.3">
      <c r="C213" t="s">
        <v>25</v>
      </c>
      <c r="D213" t="s">
        <v>26</v>
      </c>
      <c r="E213" t="s">
        <v>9</v>
      </c>
      <c r="F213" s="6">
        <v>1638</v>
      </c>
      <c r="G213" s="7">
        <v>63</v>
      </c>
    </row>
    <row r="214" spans="3:7" s="18" customFormat="1" x14ac:dyDescent="0.3">
      <c r="C214" t="s">
        <v>20</v>
      </c>
      <c r="D214" t="s">
        <v>32</v>
      </c>
      <c r="E214" t="s">
        <v>27</v>
      </c>
      <c r="F214" s="6">
        <v>154</v>
      </c>
      <c r="G214" s="7">
        <v>21</v>
      </c>
    </row>
    <row r="215" spans="3:7" s="18" customFormat="1" x14ac:dyDescent="0.3">
      <c r="C215" t="s">
        <v>37</v>
      </c>
      <c r="D215" t="s">
        <v>8</v>
      </c>
      <c r="E215" t="s">
        <v>35</v>
      </c>
      <c r="F215" s="6">
        <v>9835</v>
      </c>
      <c r="G215" s="7">
        <v>207</v>
      </c>
    </row>
    <row r="216" spans="3:7" s="18" customFormat="1" x14ac:dyDescent="0.3">
      <c r="C216" t="s">
        <v>17</v>
      </c>
      <c r="D216" t="s">
        <v>8</v>
      </c>
      <c r="E216" t="s">
        <v>39</v>
      </c>
      <c r="F216" s="6">
        <v>7273</v>
      </c>
      <c r="G216" s="7">
        <v>96</v>
      </c>
    </row>
    <row r="217" spans="3:7" s="18" customFormat="1" x14ac:dyDescent="0.3">
      <c r="C217" t="s">
        <v>40</v>
      </c>
      <c r="D217" t="s">
        <v>26</v>
      </c>
      <c r="E217" t="s">
        <v>35</v>
      </c>
      <c r="F217" s="6">
        <v>6909</v>
      </c>
      <c r="G217" s="7">
        <v>81</v>
      </c>
    </row>
    <row r="218" spans="3:7" s="18" customFormat="1" x14ac:dyDescent="0.3">
      <c r="C218" t="s">
        <v>17</v>
      </c>
      <c r="D218" t="s">
        <v>26</v>
      </c>
      <c r="E218" t="s">
        <v>46</v>
      </c>
      <c r="F218" s="6">
        <v>3920</v>
      </c>
      <c r="G218" s="7">
        <v>306</v>
      </c>
    </row>
    <row r="219" spans="3:7" s="18" customFormat="1" x14ac:dyDescent="0.3">
      <c r="C219" t="s">
        <v>52</v>
      </c>
      <c r="D219" t="s">
        <v>26</v>
      </c>
      <c r="E219" t="s">
        <v>42</v>
      </c>
      <c r="F219" s="6">
        <v>4858</v>
      </c>
      <c r="G219" s="7">
        <v>279</v>
      </c>
    </row>
    <row r="220" spans="3:7" s="18" customFormat="1" x14ac:dyDescent="0.3">
      <c r="C220" t="s">
        <v>43</v>
      </c>
      <c r="D220" t="s">
        <v>32</v>
      </c>
      <c r="E220" t="s">
        <v>18</v>
      </c>
      <c r="F220" s="6">
        <v>3549</v>
      </c>
      <c r="G220" s="7">
        <v>3</v>
      </c>
    </row>
    <row r="221" spans="3:7" s="18" customFormat="1" x14ac:dyDescent="0.3">
      <c r="C221" t="s">
        <v>37</v>
      </c>
      <c r="D221" t="s">
        <v>26</v>
      </c>
      <c r="E221" t="s">
        <v>50</v>
      </c>
      <c r="F221" s="6">
        <v>966</v>
      </c>
      <c r="G221" s="7">
        <v>198</v>
      </c>
    </row>
    <row r="222" spans="3:7" s="18" customFormat="1" x14ac:dyDescent="0.3">
      <c r="C222" t="s">
        <v>40</v>
      </c>
      <c r="D222" t="s">
        <v>26</v>
      </c>
      <c r="E222" t="s">
        <v>22</v>
      </c>
      <c r="F222" s="6">
        <v>385</v>
      </c>
      <c r="G222" s="7">
        <v>249</v>
      </c>
    </row>
    <row r="223" spans="3:7" s="18" customFormat="1" x14ac:dyDescent="0.3">
      <c r="C223" t="s">
        <v>25</v>
      </c>
      <c r="D223" t="s">
        <v>47</v>
      </c>
      <c r="E223" t="s">
        <v>29</v>
      </c>
      <c r="F223" s="6">
        <v>2219</v>
      </c>
      <c r="G223" s="7">
        <v>75</v>
      </c>
    </row>
    <row r="224" spans="3:7" s="18" customFormat="1" x14ac:dyDescent="0.3">
      <c r="C224" t="s">
        <v>17</v>
      </c>
      <c r="D224" t="s">
        <v>21</v>
      </c>
      <c r="E224" t="s">
        <v>14</v>
      </c>
      <c r="F224" s="6">
        <v>2954</v>
      </c>
      <c r="G224" s="7">
        <v>189</v>
      </c>
    </row>
    <row r="225" spans="3:7" s="18" customFormat="1" x14ac:dyDescent="0.3">
      <c r="C225" t="s">
        <v>37</v>
      </c>
      <c r="D225" t="s">
        <v>21</v>
      </c>
      <c r="E225" t="s">
        <v>14</v>
      </c>
      <c r="F225" s="6">
        <v>280</v>
      </c>
      <c r="G225" s="7">
        <v>87</v>
      </c>
    </row>
    <row r="226" spans="3:7" s="18" customFormat="1" x14ac:dyDescent="0.3">
      <c r="C226" t="s">
        <v>20</v>
      </c>
      <c r="D226" t="s">
        <v>21</v>
      </c>
      <c r="E226" t="s">
        <v>9</v>
      </c>
      <c r="F226" s="6">
        <v>6118</v>
      </c>
      <c r="G226" s="7">
        <v>174</v>
      </c>
    </row>
    <row r="227" spans="3:7" x14ac:dyDescent="0.3">
      <c r="C227" t="s">
        <v>43</v>
      </c>
      <c r="D227" t="s">
        <v>26</v>
      </c>
      <c r="E227" t="s">
        <v>24</v>
      </c>
      <c r="F227" s="6">
        <v>4802</v>
      </c>
      <c r="G227" s="7">
        <v>36</v>
      </c>
    </row>
    <row r="228" spans="3:7" x14ac:dyDescent="0.3">
      <c r="C228" t="s">
        <v>17</v>
      </c>
      <c r="D228" t="s">
        <v>32</v>
      </c>
      <c r="E228" t="s">
        <v>46</v>
      </c>
      <c r="F228" s="6">
        <v>4137</v>
      </c>
      <c r="G228" s="7">
        <v>60</v>
      </c>
    </row>
    <row r="229" spans="3:7" x14ac:dyDescent="0.3">
      <c r="C229" t="s">
        <v>44</v>
      </c>
      <c r="D229" t="s">
        <v>13</v>
      </c>
      <c r="E229" t="s">
        <v>45</v>
      </c>
      <c r="F229" s="6">
        <v>2023</v>
      </c>
      <c r="G229" s="7">
        <v>78</v>
      </c>
    </row>
    <row r="230" spans="3:7" x14ac:dyDescent="0.3">
      <c r="C230" t="s">
        <v>17</v>
      </c>
      <c r="D230" t="s">
        <v>21</v>
      </c>
      <c r="E230" t="s">
        <v>9</v>
      </c>
      <c r="F230" s="6">
        <v>9051</v>
      </c>
      <c r="G230" s="7">
        <v>57</v>
      </c>
    </row>
    <row r="231" spans="3:7" x14ac:dyDescent="0.3">
      <c r="C231" t="s">
        <v>17</v>
      </c>
      <c r="D231" t="s">
        <v>8</v>
      </c>
      <c r="E231" t="s">
        <v>51</v>
      </c>
      <c r="F231" s="6">
        <v>2919</v>
      </c>
      <c r="G231" s="7">
        <v>45</v>
      </c>
    </row>
    <row r="232" spans="3:7" x14ac:dyDescent="0.3">
      <c r="C232" t="s">
        <v>20</v>
      </c>
      <c r="D232" t="s">
        <v>32</v>
      </c>
      <c r="E232" t="s">
        <v>35</v>
      </c>
      <c r="F232" s="6">
        <v>5915</v>
      </c>
      <c r="G232" s="7">
        <v>3</v>
      </c>
    </row>
    <row r="233" spans="3:7" x14ac:dyDescent="0.3">
      <c r="C233" t="s">
        <v>52</v>
      </c>
      <c r="D233" t="s">
        <v>13</v>
      </c>
      <c r="E233" t="s">
        <v>24</v>
      </c>
      <c r="F233" s="6">
        <v>2562</v>
      </c>
      <c r="G233" s="7">
        <v>6</v>
      </c>
    </row>
    <row r="234" spans="3:7" x14ac:dyDescent="0.3">
      <c r="C234" t="s">
        <v>40</v>
      </c>
      <c r="D234" t="s">
        <v>8</v>
      </c>
      <c r="E234" t="s">
        <v>27</v>
      </c>
      <c r="F234" s="6">
        <v>8813</v>
      </c>
      <c r="G234" s="7">
        <v>21</v>
      </c>
    </row>
    <row r="235" spans="3:7" x14ac:dyDescent="0.3">
      <c r="C235" t="s">
        <v>40</v>
      </c>
      <c r="D235" t="s">
        <v>21</v>
      </c>
      <c r="E235" t="s">
        <v>22</v>
      </c>
      <c r="F235" s="6">
        <v>6111</v>
      </c>
      <c r="G235" s="7">
        <v>3</v>
      </c>
    </row>
    <row r="236" spans="3:7" x14ac:dyDescent="0.3">
      <c r="C236" t="s">
        <v>12</v>
      </c>
      <c r="D236" t="s">
        <v>47</v>
      </c>
      <c r="E236" t="s">
        <v>33</v>
      </c>
      <c r="F236" s="6">
        <v>3507</v>
      </c>
      <c r="G236" s="7">
        <v>288</v>
      </c>
    </row>
    <row r="237" spans="3:7" x14ac:dyDescent="0.3">
      <c r="C237" t="s">
        <v>25</v>
      </c>
      <c r="D237" t="s">
        <v>21</v>
      </c>
      <c r="E237" t="s">
        <v>11</v>
      </c>
      <c r="F237" s="6">
        <v>4319</v>
      </c>
      <c r="G237" s="7">
        <v>30</v>
      </c>
    </row>
    <row r="238" spans="3:7" x14ac:dyDescent="0.3">
      <c r="C238" t="s">
        <v>7</v>
      </c>
      <c r="D238" t="s">
        <v>32</v>
      </c>
      <c r="E238" t="s">
        <v>48</v>
      </c>
      <c r="F238" s="6">
        <v>609</v>
      </c>
      <c r="G238" s="7">
        <v>87</v>
      </c>
    </row>
    <row r="239" spans="3:7" x14ac:dyDescent="0.3">
      <c r="C239" t="s">
        <v>7</v>
      </c>
      <c r="D239" t="s">
        <v>26</v>
      </c>
      <c r="E239" t="s">
        <v>50</v>
      </c>
      <c r="F239" s="6">
        <v>6370</v>
      </c>
      <c r="G239" s="7">
        <v>30</v>
      </c>
    </row>
    <row r="240" spans="3:7" x14ac:dyDescent="0.3">
      <c r="C240" t="s">
        <v>40</v>
      </c>
      <c r="D240" t="s">
        <v>32</v>
      </c>
      <c r="E240" t="s">
        <v>36</v>
      </c>
      <c r="F240" s="6">
        <v>5474</v>
      </c>
      <c r="G240" s="7">
        <v>168</v>
      </c>
    </row>
    <row r="241" spans="3:7" x14ac:dyDescent="0.3">
      <c r="C241" t="s">
        <v>7</v>
      </c>
      <c r="D241" t="s">
        <v>21</v>
      </c>
      <c r="E241" t="s">
        <v>50</v>
      </c>
      <c r="F241" s="6">
        <v>3164</v>
      </c>
      <c r="G241" s="7">
        <v>306</v>
      </c>
    </row>
    <row r="242" spans="3:7" x14ac:dyDescent="0.3">
      <c r="C242" t="s">
        <v>25</v>
      </c>
      <c r="D242" t="s">
        <v>13</v>
      </c>
      <c r="E242" t="s">
        <v>18</v>
      </c>
      <c r="F242" s="6">
        <v>1302</v>
      </c>
      <c r="G242" s="7">
        <v>402</v>
      </c>
    </row>
    <row r="243" spans="3:7" x14ac:dyDescent="0.3">
      <c r="C243" t="s">
        <v>44</v>
      </c>
      <c r="D243" t="s">
        <v>8</v>
      </c>
      <c r="E243" t="s">
        <v>51</v>
      </c>
      <c r="F243" s="6">
        <v>7308</v>
      </c>
      <c r="G243" s="7">
        <v>327</v>
      </c>
    </row>
    <row r="244" spans="3:7" x14ac:dyDescent="0.3">
      <c r="C244" t="s">
        <v>7</v>
      </c>
      <c r="D244" t="s">
        <v>8</v>
      </c>
      <c r="E244" t="s">
        <v>50</v>
      </c>
      <c r="F244" s="6">
        <v>6132</v>
      </c>
      <c r="G244" s="7">
        <v>93</v>
      </c>
    </row>
    <row r="245" spans="3:7" x14ac:dyDescent="0.3">
      <c r="C245" t="s">
        <v>52</v>
      </c>
      <c r="D245" t="s">
        <v>13</v>
      </c>
      <c r="E245" t="s">
        <v>16</v>
      </c>
      <c r="F245" s="6">
        <v>3472</v>
      </c>
      <c r="G245" s="7">
        <v>96</v>
      </c>
    </row>
    <row r="246" spans="3:7" x14ac:dyDescent="0.3">
      <c r="C246" t="s">
        <v>12</v>
      </c>
      <c r="D246" t="s">
        <v>26</v>
      </c>
      <c r="E246" t="s">
        <v>22</v>
      </c>
      <c r="F246" s="6">
        <v>9660</v>
      </c>
      <c r="G246" s="7">
        <v>27</v>
      </c>
    </row>
    <row r="247" spans="3:7" x14ac:dyDescent="0.3">
      <c r="C247" t="s">
        <v>17</v>
      </c>
      <c r="D247" t="s">
        <v>32</v>
      </c>
      <c r="E247" t="s">
        <v>48</v>
      </c>
      <c r="F247" s="6">
        <v>2436</v>
      </c>
      <c r="G247" s="7">
        <v>99</v>
      </c>
    </row>
    <row r="248" spans="3:7" x14ac:dyDescent="0.3">
      <c r="C248" t="s">
        <v>17</v>
      </c>
      <c r="D248" t="s">
        <v>32</v>
      </c>
      <c r="E248" t="s">
        <v>30</v>
      </c>
      <c r="F248" s="6">
        <v>9506</v>
      </c>
      <c r="G248" s="7">
        <v>87</v>
      </c>
    </row>
    <row r="249" spans="3:7" x14ac:dyDescent="0.3">
      <c r="C249" t="s">
        <v>52</v>
      </c>
      <c r="D249" t="s">
        <v>8</v>
      </c>
      <c r="E249" t="s">
        <v>42</v>
      </c>
      <c r="F249" s="6">
        <v>245</v>
      </c>
      <c r="G249" s="7">
        <v>288</v>
      </c>
    </row>
    <row r="250" spans="3:7" x14ac:dyDescent="0.3">
      <c r="C250" t="s">
        <v>12</v>
      </c>
      <c r="D250" t="s">
        <v>13</v>
      </c>
      <c r="E250" t="s">
        <v>39</v>
      </c>
      <c r="F250" s="6">
        <v>2702</v>
      </c>
      <c r="G250" s="7">
        <v>363</v>
      </c>
    </row>
    <row r="251" spans="3:7" x14ac:dyDescent="0.3">
      <c r="C251" t="s">
        <v>52</v>
      </c>
      <c r="D251" t="s">
        <v>47</v>
      </c>
      <c r="E251" t="s">
        <v>31</v>
      </c>
      <c r="F251" s="6">
        <v>700</v>
      </c>
      <c r="G251" s="7">
        <v>87</v>
      </c>
    </row>
    <row r="252" spans="3:7" x14ac:dyDescent="0.3">
      <c r="C252" t="s">
        <v>25</v>
      </c>
      <c r="D252" t="s">
        <v>47</v>
      </c>
      <c r="E252" t="s">
        <v>31</v>
      </c>
      <c r="F252" s="6">
        <v>3759</v>
      </c>
      <c r="G252" s="7">
        <v>150</v>
      </c>
    </row>
    <row r="253" spans="3:7" x14ac:dyDescent="0.3">
      <c r="C253" t="s">
        <v>43</v>
      </c>
      <c r="D253" t="s">
        <v>13</v>
      </c>
      <c r="E253" t="s">
        <v>31</v>
      </c>
      <c r="F253" s="6">
        <v>1589</v>
      </c>
      <c r="G253" s="7">
        <v>303</v>
      </c>
    </row>
    <row r="254" spans="3:7" x14ac:dyDescent="0.3">
      <c r="C254" t="s">
        <v>37</v>
      </c>
      <c r="D254" t="s">
        <v>13</v>
      </c>
      <c r="E254" t="s">
        <v>51</v>
      </c>
      <c r="F254" s="6">
        <v>5194</v>
      </c>
      <c r="G254" s="7">
        <v>288</v>
      </c>
    </row>
    <row r="255" spans="3:7" x14ac:dyDescent="0.3">
      <c r="C255" t="s">
        <v>52</v>
      </c>
      <c r="D255" t="s">
        <v>21</v>
      </c>
      <c r="E255" t="s">
        <v>11</v>
      </c>
      <c r="F255" s="6">
        <v>945</v>
      </c>
      <c r="G255" s="7">
        <v>75</v>
      </c>
    </row>
    <row r="256" spans="3:7" x14ac:dyDescent="0.3">
      <c r="C256" t="s">
        <v>7</v>
      </c>
      <c r="D256" t="s">
        <v>32</v>
      </c>
      <c r="E256" t="s">
        <v>33</v>
      </c>
      <c r="F256" s="6">
        <v>1988</v>
      </c>
      <c r="G256" s="7">
        <v>39</v>
      </c>
    </row>
    <row r="257" spans="3:7" x14ac:dyDescent="0.3">
      <c r="C257" t="s">
        <v>25</v>
      </c>
      <c r="D257" t="s">
        <v>47</v>
      </c>
      <c r="E257" t="s">
        <v>14</v>
      </c>
      <c r="F257" s="6">
        <v>6734</v>
      </c>
      <c r="G257" s="7">
        <v>123</v>
      </c>
    </row>
    <row r="258" spans="3:7" x14ac:dyDescent="0.3">
      <c r="C258" t="s">
        <v>7</v>
      </c>
      <c r="D258" t="s">
        <v>21</v>
      </c>
      <c r="E258" t="s">
        <v>18</v>
      </c>
      <c r="F258" s="6">
        <v>217</v>
      </c>
      <c r="G258" s="7">
        <v>36</v>
      </c>
    </row>
    <row r="259" spans="3:7" x14ac:dyDescent="0.3">
      <c r="C259" t="s">
        <v>40</v>
      </c>
      <c r="D259" t="s">
        <v>47</v>
      </c>
      <c r="E259" t="s">
        <v>35</v>
      </c>
      <c r="F259" s="6">
        <v>6279</v>
      </c>
      <c r="G259" s="7">
        <v>237</v>
      </c>
    </row>
    <row r="260" spans="3:7" x14ac:dyDescent="0.3">
      <c r="C260" t="s">
        <v>7</v>
      </c>
      <c r="D260" t="s">
        <v>21</v>
      </c>
      <c r="E260" t="s">
        <v>11</v>
      </c>
      <c r="F260" s="6">
        <v>4424</v>
      </c>
      <c r="G260" s="7">
        <v>201</v>
      </c>
    </row>
    <row r="261" spans="3:7" x14ac:dyDescent="0.3">
      <c r="C261" t="s">
        <v>43</v>
      </c>
      <c r="D261" t="s">
        <v>21</v>
      </c>
      <c r="E261" t="s">
        <v>31</v>
      </c>
      <c r="F261" s="6">
        <v>189</v>
      </c>
      <c r="G261" s="7">
        <v>48</v>
      </c>
    </row>
    <row r="262" spans="3:7" x14ac:dyDescent="0.3">
      <c r="C262" t="s">
        <v>40</v>
      </c>
      <c r="D262" t="s">
        <v>13</v>
      </c>
      <c r="E262" t="s">
        <v>35</v>
      </c>
      <c r="F262" s="6">
        <v>490</v>
      </c>
      <c r="G262" s="7">
        <v>84</v>
      </c>
    </row>
    <row r="263" spans="3:7" x14ac:dyDescent="0.3">
      <c r="C263" t="s">
        <v>12</v>
      </c>
      <c r="D263" t="s">
        <v>8</v>
      </c>
      <c r="E263" t="s">
        <v>42</v>
      </c>
      <c r="F263" s="6">
        <v>434</v>
      </c>
      <c r="G263" s="7">
        <v>87</v>
      </c>
    </row>
    <row r="264" spans="3:7" x14ac:dyDescent="0.3">
      <c r="C264" t="s">
        <v>37</v>
      </c>
      <c r="D264" t="s">
        <v>32</v>
      </c>
      <c r="E264" t="s">
        <v>9</v>
      </c>
      <c r="F264" s="6">
        <v>10129</v>
      </c>
      <c r="G264" s="7">
        <v>312</v>
      </c>
    </row>
    <row r="265" spans="3:7" x14ac:dyDescent="0.3">
      <c r="C265" t="s">
        <v>44</v>
      </c>
      <c r="D265" t="s">
        <v>26</v>
      </c>
      <c r="E265" t="s">
        <v>51</v>
      </c>
      <c r="F265" s="6">
        <v>1652</v>
      </c>
      <c r="G265" s="7">
        <v>102</v>
      </c>
    </row>
    <row r="266" spans="3:7" x14ac:dyDescent="0.3">
      <c r="C266" t="s">
        <v>12</v>
      </c>
      <c r="D266" t="s">
        <v>32</v>
      </c>
      <c r="E266" t="s">
        <v>42</v>
      </c>
      <c r="F266" s="6">
        <v>6433</v>
      </c>
      <c r="G266" s="7">
        <v>78</v>
      </c>
    </row>
    <row r="267" spans="3:7" x14ac:dyDescent="0.3">
      <c r="C267" t="s">
        <v>44</v>
      </c>
      <c r="D267" t="s">
        <v>47</v>
      </c>
      <c r="E267" t="s">
        <v>45</v>
      </c>
      <c r="F267" s="6">
        <v>2212</v>
      </c>
      <c r="G267" s="7">
        <v>117</v>
      </c>
    </row>
    <row r="268" spans="3:7" x14ac:dyDescent="0.3">
      <c r="C268" t="s">
        <v>20</v>
      </c>
      <c r="D268" t="s">
        <v>13</v>
      </c>
      <c r="E268" t="s">
        <v>36</v>
      </c>
      <c r="F268" s="6">
        <v>609</v>
      </c>
      <c r="G268" s="7">
        <v>99</v>
      </c>
    </row>
    <row r="269" spans="3:7" x14ac:dyDescent="0.3">
      <c r="C269" t="s">
        <v>7</v>
      </c>
      <c r="D269" t="s">
        <v>13</v>
      </c>
      <c r="E269" t="s">
        <v>46</v>
      </c>
      <c r="F269" s="6">
        <v>1638</v>
      </c>
      <c r="G269" s="7">
        <v>48</v>
      </c>
    </row>
    <row r="270" spans="3:7" x14ac:dyDescent="0.3">
      <c r="C270" t="s">
        <v>37</v>
      </c>
      <c r="D270" t="s">
        <v>47</v>
      </c>
      <c r="E270" t="s">
        <v>24</v>
      </c>
      <c r="F270" s="6">
        <v>3829</v>
      </c>
      <c r="G270" s="7">
        <v>24</v>
      </c>
    </row>
    <row r="271" spans="3:7" x14ac:dyDescent="0.3">
      <c r="C271" t="s">
        <v>7</v>
      </c>
      <c r="D271" t="s">
        <v>26</v>
      </c>
      <c r="E271" t="s">
        <v>24</v>
      </c>
      <c r="F271" s="6">
        <v>5775</v>
      </c>
      <c r="G271" s="7">
        <v>42</v>
      </c>
    </row>
    <row r="272" spans="3:7" x14ac:dyDescent="0.3">
      <c r="C272" t="s">
        <v>25</v>
      </c>
      <c r="D272" t="s">
        <v>13</v>
      </c>
      <c r="E272" t="s">
        <v>39</v>
      </c>
      <c r="F272" s="6">
        <v>1071</v>
      </c>
      <c r="G272" s="7">
        <v>270</v>
      </c>
    </row>
    <row r="273" spans="3:7" x14ac:dyDescent="0.3">
      <c r="C273" t="s">
        <v>12</v>
      </c>
      <c r="D273" t="s">
        <v>21</v>
      </c>
      <c r="E273" t="s">
        <v>45</v>
      </c>
      <c r="F273" s="6">
        <v>5019</v>
      </c>
      <c r="G273" s="7">
        <v>150</v>
      </c>
    </row>
    <row r="274" spans="3:7" x14ac:dyDescent="0.3">
      <c r="C274" t="s">
        <v>43</v>
      </c>
      <c r="D274" t="s">
        <v>8</v>
      </c>
      <c r="E274" t="s">
        <v>24</v>
      </c>
      <c r="F274" s="6">
        <v>2863</v>
      </c>
      <c r="G274" s="7">
        <v>42</v>
      </c>
    </row>
    <row r="275" spans="3:7" x14ac:dyDescent="0.3">
      <c r="C275" t="s">
        <v>7</v>
      </c>
      <c r="D275" t="s">
        <v>13</v>
      </c>
      <c r="E275" t="s">
        <v>49</v>
      </c>
      <c r="F275" s="6">
        <v>1617</v>
      </c>
      <c r="G275" s="7">
        <v>126</v>
      </c>
    </row>
    <row r="276" spans="3:7" x14ac:dyDescent="0.3">
      <c r="C276" t="s">
        <v>25</v>
      </c>
      <c r="D276" t="s">
        <v>8</v>
      </c>
      <c r="E276" t="s">
        <v>48</v>
      </c>
      <c r="F276" s="6">
        <v>6818</v>
      </c>
      <c r="G276" s="7">
        <v>6</v>
      </c>
    </row>
    <row r="277" spans="3:7" x14ac:dyDescent="0.3">
      <c r="C277" t="s">
        <v>44</v>
      </c>
      <c r="D277" t="s">
        <v>13</v>
      </c>
      <c r="E277" t="s">
        <v>24</v>
      </c>
      <c r="F277" s="6">
        <v>6657</v>
      </c>
      <c r="G277" s="7">
        <v>276</v>
      </c>
    </row>
    <row r="278" spans="3:7" x14ac:dyDescent="0.3">
      <c r="C278" t="s">
        <v>44</v>
      </c>
      <c r="D278" t="s">
        <v>47</v>
      </c>
      <c r="E278" t="s">
        <v>31</v>
      </c>
      <c r="F278" s="6">
        <v>2919</v>
      </c>
      <c r="G278" s="7">
        <v>93</v>
      </c>
    </row>
    <row r="279" spans="3:7" x14ac:dyDescent="0.3">
      <c r="C279" t="s">
        <v>43</v>
      </c>
      <c r="D279" t="s">
        <v>21</v>
      </c>
      <c r="E279" t="s">
        <v>33</v>
      </c>
      <c r="F279" s="6">
        <v>3094</v>
      </c>
      <c r="G279" s="7">
        <v>246</v>
      </c>
    </row>
    <row r="280" spans="3:7" x14ac:dyDescent="0.3">
      <c r="C280" t="s">
        <v>25</v>
      </c>
      <c r="D280" t="s">
        <v>26</v>
      </c>
      <c r="E280" t="s">
        <v>46</v>
      </c>
      <c r="F280" s="6">
        <v>2989</v>
      </c>
      <c r="G280" s="7">
        <v>3</v>
      </c>
    </row>
    <row r="281" spans="3:7" x14ac:dyDescent="0.3">
      <c r="C281" t="s">
        <v>12</v>
      </c>
      <c r="D281" t="s">
        <v>32</v>
      </c>
      <c r="E281" t="s">
        <v>50</v>
      </c>
      <c r="F281" s="6">
        <v>2268</v>
      </c>
      <c r="G281" s="7">
        <v>63</v>
      </c>
    </row>
    <row r="282" spans="3:7" x14ac:dyDescent="0.3">
      <c r="C282" t="s">
        <v>40</v>
      </c>
      <c r="D282" t="s">
        <v>13</v>
      </c>
      <c r="E282" t="s">
        <v>33</v>
      </c>
      <c r="F282" s="6">
        <v>4753</v>
      </c>
      <c r="G282" s="7">
        <v>246</v>
      </c>
    </row>
    <row r="283" spans="3:7" x14ac:dyDescent="0.3">
      <c r="C283" t="s">
        <v>43</v>
      </c>
      <c r="D283" t="s">
        <v>47</v>
      </c>
      <c r="E283" t="s">
        <v>36</v>
      </c>
      <c r="F283" s="6">
        <v>7511</v>
      </c>
      <c r="G283" s="7">
        <v>120</v>
      </c>
    </row>
    <row r="284" spans="3:7" x14ac:dyDescent="0.3">
      <c r="C284" t="s">
        <v>43</v>
      </c>
      <c r="D284" t="s">
        <v>32</v>
      </c>
      <c r="E284" t="s">
        <v>33</v>
      </c>
      <c r="F284" s="6">
        <v>4326</v>
      </c>
      <c r="G284" s="7">
        <v>348</v>
      </c>
    </row>
    <row r="285" spans="3:7" x14ac:dyDescent="0.3">
      <c r="C285" t="s">
        <v>20</v>
      </c>
      <c r="D285" t="s">
        <v>47</v>
      </c>
      <c r="E285" t="s">
        <v>45</v>
      </c>
      <c r="F285" s="6">
        <v>4935</v>
      </c>
      <c r="G285" s="7">
        <v>126</v>
      </c>
    </row>
    <row r="286" spans="3:7" x14ac:dyDescent="0.3">
      <c r="C286" t="s">
        <v>25</v>
      </c>
      <c r="D286" t="s">
        <v>13</v>
      </c>
      <c r="E286" t="s">
        <v>9</v>
      </c>
      <c r="F286" s="6">
        <v>4781</v>
      </c>
      <c r="G286" s="7">
        <v>123</v>
      </c>
    </row>
    <row r="287" spans="3:7" x14ac:dyDescent="0.3">
      <c r="C287" t="s">
        <v>40</v>
      </c>
      <c r="D287" t="s">
        <v>32</v>
      </c>
      <c r="E287" t="s">
        <v>27</v>
      </c>
      <c r="F287" s="6">
        <v>7483</v>
      </c>
      <c r="G287" s="7">
        <v>45</v>
      </c>
    </row>
    <row r="288" spans="3:7" x14ac:dyDescent="0.3">
      <c r="C288" t="s">
        <v>52</v>
      </c>
      <c r="D288" t="s">
        <v>32</v>
      </c>
      <c r="E288" t="s">
        <v>18</v>
      </c>
      <c r="F288" s="6">
        <v>6860</v>
      </c>
      <c r="G288" s="7">
        <v>126</v>
      </c>
    </row>
    <row r="289" spans="3:7" x14ac:dyDescent="0.3">
      <c r="C289" t="s">
        <v>7</v>
      </c>
      <c r="D289" t="s">
        <v>8</v>
      </c>
      <c r="E289" t="s">
        <v>49</v>
      </c>
      <c r="F289" s="6">
        <v>9002</v>
      </c>
      <c r="G289" s="7">
        <v>72</v>
      </c>
    </row>
    <row r="290" spans="3:7" x14ac:dyDescent="0.3">
      <c r="C290" t="s">
        <v>25</v>
      </c>
      <c r="D290" t="s">
        <v>21</v>
      </c>
      <c r="E290" t="s">
        <v>49</v>
      </c>
      <c r="F290" s="6">
        <v>1400</v>
      </c>
      <c r="G290" s="7">
        <v>135</v>
      </c>
    </row>
    <row r="291" spans="3:7" x14ac:dyDescent="0.3">
      <c r="C291" t="s">
        <v>52</v>
      </c>
      <c r="D291" t="s">
        <v>47</v>
      </c>
      <c r="E291" t="s">
        <v>35</v>
      </c>
      <c r="F291" s="6">
        <v>4053</v>
      </c>
      <c r="G291" s="7">
        <v>24</v>
      </c>
    </row>
    <row r="292" spans="3:7" x14ac:dyDescent="0.3">
      <c r="C292" t="s">
        <v>37</v>
      </c>
      <c r="D292" t="s">
        <v>21</v>
      </c>
      <c r="E292" t="s">
        <v>33</v>
      </c>
      <c r="F292" s="6">
        <v>2149</v>
      </c>
      <c r="G292" s="7">
        <v>117</v>
      </c>
    </row>
    <row r="293" spans="3:7" x14ac:dyDescent="0.3">
      <c r="C293" t="s">
        <v>44</v>
      </c>
      <c r="D293" t="s">
        <v>26</v>
      </c>
      <c r="E293" t="s">
        <v>49</v>
      </c>
      <c r="F293" s="6">
        <v>3640</v>
      </c>
      <c r="G293" s="7">
        <v>51</v>
      </c>
    </row>
    <row r="294" spans="3:7" x14ac:dyDescent="0.3">
      <c r="C294" t="s">
        <v>43</v>
      </c>
      <c r="D294" t="s">
        <v>26</v>
      </c>
      <c r="E294" t="s">
        <v>45</v>
      </c>
      <c r="F294" s="6">
        <v>630</v>
      </c>
      <c r="G294" s="7">
        <v>36</v>
      </c>
    </row>
    <row r="295" spans="3:7" x14ac:dyDescent="0.3">
      <c r="C295" t="s">
        <v>17</v>
      </c>
      <c r="D295" t="s">
        <v>13</v>
      </c>
      <c r="E295" t="s">
        <v>50</v>
      </c>
      <c r="F295" s="6">
        <v>2429</v>
      </c>
      <c r="G295" s="7">
        <v>144</v>
      </c>
    </row>
    <row r="296" spans="3:7" x14ac:dyDescent="0.3">
      <c r="C296" t="s">
        <v>17</v>
      </c>
      <c r="D296" t="s">
        <v>21</v>
      </c>
      <c r="E296" t="s">
        <v>27</v>
      </c>
      <c r="F296" s="6">
        <v>2142</v>
      </c>
      <c r="G296" s="7">
        <v>114</v>
      </c>
    </row>
    <row r="297" spans="3:7" x14ac:dyDescent="0.3">
      <c r="C297" t="s">
        <v>37</v>
      </c>
      <c r="D297" t="s">
        <v>8</v>
      </c>
      <c r="E297" t="s">
        <v>9</v>
      </c>
      <c r="F297" s="6">
        <v>6454</v>
      </c>
      <c r="G297" s="7">
        <v>54</v>
      </c>
    </row>
    <row r="298" spans="3:7" x14ac:dyDescent="0.3">
      <c r="C298" t="s">
        <v>37</v>
      </c>
      <c r="D298" t="s">
        <v>8</v>
      </c>
      <c r="E298" t="s">
        <v>29</v>
      </c>
      <c r="F298" s="6">
        <v>4487</v>
      </c>
      <c r="G298" s="7">
        <v>333</v>
      </c>
    </row>
    <row r="299" spans="3:7" x14ac:dyDescent="0.3">
      <c r="C299" t="s">
        <v>44</v>
      </c>
      <c r="D299" t="s">
        <v>8</v>
      </c>
      <c r="E299" t="s">
        <v>18</v>
      </c>
      <c r="F299" s="6">
        <v>938</v>
      </c>
      <c r="G299" s="7">
        <v>366</v>
      </c>
    </row>
    <row r="300" spans="3:7" x14ac:dyDescent="0.3">
      <c r="C300" t="s">
        <v>44</v>
      </c>
      <c r="D300" t="s">
        <v>32</v>
      </c>
      <c r="E300" t="s">
        <v>48</v>
      </c>
      <c r="F300" s="6">
        <v>8841</v>
      </c>
      <c r="G300" s="7">
        <v>303</v>
      </c>
    </row>
    <row r="301" spans="3:7" x14ac:dyDescent="0.3">
      <c r="C301" t="s">
        <v>43</v>
      </c>
      <c r="D301" t="s">
        <v>26</v>
      </c>
      <c r="E301" t="s">
        <v>30</v>
      </c>
      <c r="F301" s="6">
        <v>4018</v>
      </c>
      <c r="G301" s="7">
        <v>126</v>
      </c>
    </row>
    <row r="302" spans="3:7" x14ac:dyDescent="0.3">
      <c r="C302" t="s">
        <v>20</v>
      </c>
      <c r="D302" t="s">
        <v>8</v>
      </c>
      <c r="E302" t="s">
        <v>24</v>
      </c>
      <c r="F302" s="6">
        <v>714</v>
      </c>
      <c r="G302" s="7">
        <v>231</v>
      </c>
    </row>
    <row r="303" spans="3:7" x14ac:dyDescent="0.3">
      <c r="C303" t="s">
        <v>17</v>
      </c>
      <c r="D303" t="s">
        <v>32</v>
      </c>
      <c r="E303" t="s">
        <v>27</v>
      </c>
      <c r="F303" s="6">
        <v>3850</v>
      </c>
      <c r="G303" s="7">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8C2E8-ECBB-4A1D-B827-A74F129A62F9}">
  <dimension ref="A1:Z303"/>
  <sheetViews>
    <sheetView workbookViewId="0">
      <selection activeCell="K11" sqref="K11"/>
    </sheetView>
  </sheetViews>
  <sheetFormatPr defaultRowHeight="14.4" x14ac:dyDescent="0.3"/>
  <cols>
    <col min="1" max="1" width="3.44140625" customWidth="1"/>
    <col min="2" max="2" width="3.6640625" customWidth="1"/>
    <col min="3" max="3" width="17.21875" customWidth="1"/>
    <col min="4" max="4" width="11.5546875" bestFit="1" customWidth="1"/>
    <col min="5" max="5" width="20.33203125" bestFit="1" customWidth="1"/>
    <col min="6" max="6" width="10.21875" customWidth="1"/>
    <col min="7" max="7" width="9.21875" customWidth="1"/>
    <col min="11" max="11" width="23.77734375" customWidth="1"/>
  </cols>
  <sheetData>
    <row r="1" spans="1:26" ht="36" customHeight="1" x14ac:dyDescent="0.55000000000000004">
      <c r="A1" s="14"/>
      <c r="B1" s="15"/>
      <c r="C1" s="12" t="s">
        <v>86</v>
      </c>
      <c r="D1" s="16"/>
      <c r="E1" s="16"/>
      <c r="F1" s="17"/>
      <c r="G1" s="17"/>
      <c r="H1" s="17"/>
      <c r="I1" s="17"/>
      <c r="J1" s="17"/>
      <c r="K1" s="17"/>
      <c r="L1" s="18"/>
      <c r="M1" s="18"/>
      <c r="N1" s="18"/>
      <c r="O1" s="18"/>
      <c r="P1" s="18"/>
      <c r="Q1" s="18"/>
      <c r="R1" s="18"/>
      <c r="S1" s="18"/>
      <c r="T1" s="18"/>
      <c r="U1" s="18"/>
      <c r="V1" s="18"/>
      <c r="W1" s="18"/>
      <c r="X1" s="18"/>
      <c r="Y1" s="18"/>
      <c r="Z1" s="18"/>
    </row>
    <row r="2" spans="1:26" ht="16.05" customHeight="1" x14ac:dyDescent="0.55000000000000004">
      <c r="A2" s="18"/>
      <c r="B2" s="30"/>
      <c r="C2" s="31"/>
      <c r="D2" s="30"/>
      <c r="E2" s="30"/>
      <c r="F2" s="18"/>
      <c r="G2" s="18"/>
      <c r="H2" s="18"/>
      <c r="I2" s="18"/>
      <c r="J2" s="18"/>
      <c r="K2" s="18"/>
      <c r="L2" s="18"/>
      <c r="M2" s="18"/>
      <c r="N2" s="18"/>
      <c r="O2" s="18"/>
      <c r="P2" s="18"/>
      <c r="Q2" s="18"/>
      <c r="R2" s="18"/>
      <c r="S2" s="18"/>
      <c r="T2" s="18"/>
      <c r="U2" s="18"/>
      <c r="V2" s="18"/>
      <c r="W2" s="18"/>
      <c r="X2" s="18"/>
      <c r="Y2" s="18"/>
      <c r="Z2" s="18"/>
    </row>
    <row r="3" spans="1:26" s="18" customFormat="1" x14ac:dyDescent="0.3">
      <c r="C3" s="3" t="s">
        <v>0</v>
      </c>
      <c r="D3" s="3" t="s">
        <v>1</v>
      </c>
      <c r="E3" s="3" t="s">
        <v>2</v>
      </c>
      <c r="F3" s="4" t="s">
        <v>3</v>
      </c>
      <c r="G3" s="4" t="s">
        <v>4</v>
      </c>
      <c r="I3" s="18" t="s">
        <v>66</v>
      </c>
    </row>
    <row r="4" spans="1:26" s="18" customFormat="1" x14ac:dyDescent="0.3">
      <c r="C4" t="s">
        <v>7</v>
      </c>
      <c r="D4" t="s">
        <v>8</v>
      </c>
      <c r="E4" t="s">
        <v>9</v>
      </c>
      <c r="F4" s="6">
        <v>1624</v>
      </c>
      <c r="G4" s="7">
        <v>114</v>
      </c>
      <c r="I4" s="18" t="s">
        <v>67</v>
      </c>
    </row>
    <row r="5" spans="1:26" s="18" customFormat="1" x14ac:dyDescent="0.3">
      <c r="C5" t="s">
        <v>12</v>
      </c>
      <c r="D5" t="s">
        <v>13</v>
      </c>
      <c r="E5" t="s">
        <v>14</v>
      </c>
      <c r="F5" s="6">
        <v>6706</v>
      </c>
      <c r="G5" s="7">
        <v>459</v>
      </c>
      <c r="I5" s="18" t="s">
        <v>68</v>
      </c>
    </row>
    <row r="6" spans="1:26" s="18" customFormat="1" x14ac:dyDescent="0.3">
      <c r="C6" t="s">
        <v>17</v>
      </c>
      <c r="D6" t="s">
        <v>13</v>
      </c>
      <c r="E6" t="s">
        <v>18</v>
      </c>
      <c r="F6" s="6">
        <v>959</v>
      </c>
      <c r="G6" s="7">
        <v>147</v>
      </c>
      <c r="I6" s="18" t="s">
        <v>69</v>
      </c>
    </row>
    <row r="7" spans="1:26" s="18" customFormat="1" x14ac:dyDescent="0.3">
      <c r="C7" t="s">
        <v>20</v>
      </c>
      <c r="D7" t="s">
        <v>21</v>
      </c>
      <c r="E7" t="s">
        <v>22</v>
      </c>
      <c r="F7" s="6">
        <v>9632</v>
      </c>
      <c r="G7" s="7">
        <v>288</v>
      </c>
      <c r="I7" s="18" t="s">
        <v>70</v>
      </c>
    </row>
    <row r="8" spans="1:26" s="18" customFormat="1" x14ac:dyDescent="0.3">
      <c r="C8" t="s">
        <v>25</v>
      </c>
      <c r="D8" t="s">
        <v>26</v>
      </c>
      <c r="E8" t="s">
        <v>27</v>
      </c>
      <c r="F8" s="6">
        <v>2100</v>
      </c>
      <c r="G8" s="7">
        <v>414</v>
      </c>
      <c r="I8" s="18" t="s">
        <v>71</v>
      </c>
    </row>
    <row r="9" spans="1:26" s="18" customFormat="1" x14ac:dyDescent="0.3">
      <c r="C9" t="s">
        <v>7</v>
      </c>
      <c r="D9" t="s">
        <v>13</v>
      </c>
      <c r="E9" t="s">
        <v>30</v>
      </c>
      <c r="F9" s="6">
        <v>8869</v>
      </c>
      <c r="G9" s="7">
        <v>432</v>
      </c>
      <c r="I9" s="18" t="s">
        <v>70</v>
      </c>
    </row>
    <row r="10" spans="1:26" s="18" customFormat="1" x14ac:dyDescent="0.3">
      <c r="C10" t="s">
        <v>25</v>
      </c>
      <c r="D10" t="s">
        <v>32</v>
      </c>
      <c r="E10" t="s">
        <v>33</v>
      </c>
      <c r="F10" s="6">
        <v>2681</v>
      </c>
      <c r="G10" s="7">
        <v>54</v>
      </c>
      <c r="I10" s="18" t="s">
        <v>72</v>
      </c>
    </row>
    <row r="11" spans="1:26" s="18" customFormat="1" x14ac:dyDescent="0.3">
      <c r="C11" t="s">
        <v>12</v>
      </c>
      <c r="D11" t="s">
        <v>13</v>
      </c>
      <c r="E11" t="s">
        <v>35</v>
      </c>
      <c r="F11" s="6">
        <v>5012</v>
      </c>
      <c r="G11" s="7">
        <v>210</v>
      </c>
      <c r="I11" s="18" t="s">
        <v>73</v>
      </c>
    </row>
    <row r="12" spans="1:26" s="18" customFormat="1" x14ac:dyDescent="0.3">
      <c r="C12" t="s">
        <v>37</v>
      </c>
      <c r="D12" t="s">
        <v>32</v>
      </c>
      <c r="E12" t="s">
        <v>16</v>
      </c>
      <c r="F12" s="6">
        <v>1281</v>
      </c>
      <c r="G12" s="7">
        <v>75</v>
      </c>
    </row>
    <row r="13" spans="1:26" s="18" customFormat="1" x14ac:dyDescent="0.3">
      <c r="C13" t="s">
        <v>40</v>
      </c>
      <c r="D13" t="s">
        <v>8</v>
      </c>
      <c r="E13" t="s">
        <v>16</v>
      </c>
      <c r="F13" s="6">
        <v>4991</v>
      </c>
      <c r="G13" s="7">
        <v>12</v>
      </c>
    </row>
    <row r="14" spans="1:26" s="18" customFormat="1" x14ac:dyDescent="0.3">
      <c r="C14" t="s">
        <v>43</v>
      </c>
      <c r="D14" t="s">
        <v>26</v>
      </c>
      <c r="E14" t="s">
        <v>27</v>
      </c>
      <c r="F14" s="6">
        <v>1785</v>
      </c>
      <c r="G14" s="7">
        <v>462</v>
      </c>
    </row>
    <row r="15" spans="1:26" s="18" customFormat="1" x14ac:dyDescent="0.3">
      <c r="C15" t="s">
        <v>44</v>
      </c>
      <c r="D15" t="s">
        <v>8</v>
      </c>
      <c r="E15" t="s">
        <v>31</v>
      </c>
      <c r="F15" s="6">
        <v>3983</v>
      </c>
      <c r="G15" s="7">
        <v>144</v>
      </c>
    </row>
    <row r="16" spans="1:26" s="18" customFormat="1" x14ac:dyDescent="0.3">
      <c r="C16" t="s">
        <v>17</v>
      </c>
      <c r="D16" t="s">
        <v>32</v>
      </c>
      <c r="E16" t="s">
        <v>29</v>
      </c>
      <c r="F16" s="6">
        <v>2646</v>
      </c>
      <c r="G16" s="7">
        <v>120</v>
      </c>
    </row>
    <row r="17" spans="3:7" s="18" customFormat="1" x14ac:dyDescent="0.3">
      <c r="C17" t="s">
        <v>43</v>
      </c>
      <c r="D17" t="s">
        <v>47</v>
      </c>
      <c r="E17" t="s">
        <v>11</v>
      </c>
      <c r="F17" s="6">
        <v>252</v>
      </c>
      <c r="G17" s="7">
        <v>54</v>
      </c>
    </row>
    <row r="18" spans="3:7" s="18" customFormat="1" x14ac:dyDescent="0.3">
      <c r="C18" t="s">
        <v>44</v>
      </c>
      <c r="D18" t="s">
        <v>13</v>
      </c>
      <c r="E18" t="s">
        <v>27</v>
      </c>
      <c r="F18" s="6">
        <v>2464</v>
      </c>
      <c r="G18" s="7">
        <v>234</v>
      </c>
    </row>
    <row r="19" spans="3:7" s="18" customFormat="1" x14ac:dyDescent="0.3">
      <c r="C19" t="s">
        <v>44</v>
      </c>
      <c r="D19" t="s">
        <v>13</v>
      </c>
      <c r="E19" t="s">
        <v>49</v>
      </c>
      <c r="F19" s="6">
        <v>2114</v>
      </c>
      <c r="G19" s="7">
        <v>66</v>
      </c>
    </row>
    <row r="20" spans="3:7" s="18" customFormat="1" x14ac:dyDescent="0.3">
      <c r="C20" t="s">
        <v>25</v>
      </c>
      <c r="D20" t="s">
        <v>8</v>
      </c>
      <c r="E20" t="s">
        <v>33</v>
      </c>
      <c r="F20" s="6">
        <v>7693</v>
      </c>
      <c r="G20" s="7">
        <v>87</v>
      </c>
    </row>
    <row r="21" spans="3:7" s="18" customFormat="1" x14ac:dyDescent="0.3">
      <c r="C21" t="s">
        <v>40</v>
      </c>
      <c r="D21" t="s">
        <v>47</v>
      </c>
      <c r="E21" t="s">
        <v>39</v>
      </c>
      <c r="F21" s="6">
        <v>15610</v>
      </c>
      <c r="G21" s="7">
        <v>339</v>
      </c>
    </row>
    <row r="22" spans="3:7" s="18" customFormat="1" x14ac:dyDescent="0.3">
      <c r="C22" t="s">
        <v>20</v>
      </c>
      <c r="D22" t="s">
        <v>47</v>
      </c>
      <c r="E22" t="s">
        <v>35</v>
      </c>
      <c r="F22" s="6">
        <v>336</v>
      </c>
      <c r="G22" s="7">
        <v>144</v>
      </c>
    </row>
    <row r="23" spans="3:7" s="18" customFormat="1" x14ac:dyDescent="0.3">
      <c r="C23" t="s">
        <v>43</v>
      </c>
      <c r="D23" t="s">
        <v>26</v>
      </c>
      <c r="E23" t="s">
        <v>39</v>
      </c>
      <c r="F23" s="6">
        <v>9443</v>
      </c>
      <c r="G23" s="7">
        <v>162</v>
      </c>
    </row>
    <row r="24" spans="3:7" s="18" customFormat="1" x14ac:dyDescent="0.3">
      <c r="C24" t="s">
        <v>17</v>
      </c>
      <c r="D24" t="s">
        <v>47</v>
      </c>
      <c r="E24" t="s">
        <v>45</v>
      </c>
      <c r="F24" s="6">
        <v>8155</v>
      </c>
      <c r="G24" s="7">
        <v>90</v>
      </c>
    </row>
    <row r="25" spans="3:7" s="18" customFormat="1" x14ac:dyDescent="0.3">
      <c r="C25" t="s">
        <v>12</v>
      </c>
      <c r="D25" t="s">
        <v>32</v>
      </c>
      <c r="E25" t="s">
        <v>45</v>
      </c>
      <c r="F25" s="6">
        <v>1701</v>
      </c>
      <c r="G25" s="7">
        <v>234</v>
      </c>
    </row>
    <row r="26" spans="3:7" s="18" customFormat="1" x14ac:dyDescent="0.3">
      <c r="C26" t="s">
        <v>52</v>
      </c>
      <c r="D26" t="s">
        <v>32</v>
      </c>
      <c r="E26" t="s">
        <v>35</v>
      </c>
      <c r="F26" s="6">
        <v>2205</v>
      </c>
      <c r="G26" s="7">
        <v>141</v>
      </c>
    </row>
    <row r="27" spans="3:7" s="18" customFormat="1" x14ac:dyDescent="0.3">
      <c r="C27" t="s">
        <v>12</v>
      </c>
      <c r="D27" t="s">
        <v>8</v>
      </c>
      <c r="E27" t="s">
        <v>36</v>
      </c>
      <c r="F27" s="6">
        <v>1771</v>
      </c>
      <c r="G27" s="7">
        <v>204</v>
      </c>
    </row>
    <row r="28" spans="3:7" s="18" customFormat="1" x14ac:dyDescent="0.3">
      <c r="C28" t="s">
        <v>20</v>
      </c>
      <c r="D28" t="s">
        <v>13</v>
      </c>
      <c r="E28" t="s">
        <v>24</v>
      </c>
      <c r="F28" s="6">
        <v>2114</v>
      </c>
      <c r="G28" s="7">
        <v>186</v>
      </c>
    </row>
    <row r="29" spans="3:7" s="18" customFormat="1" x14ac:dyDescent="0.3">
      <c r="C29" t="s">
        <v>20</v>
      </c>
      <c r="D29" t="s">
        <v>21</v>
      </c>
      <c r="E29" t="s">
        <v>11</v>
      </c>
      <c r="F29" s="6">
        <v>10311</v>
      </c>
      <c r="G29" s="7">
        <v>231</v>
      </c>
    </row>
    <row r="30" spans="3:7" s="18" customFormat="1" x14ac:dyDescent="0.3">
      <c r="C30" t="s">
        <v>44</v>
      </c>
      <c r="D30" t="s">
        <v>26</v>
      </c>
      <c r="E30" t="s">
        <v>29</v>
      </c>
      <c r="F30" s="6">
        <v>21</v>
      </c>
      <c r="G30" s="7">
        <v>168</v>
      </c>
    </row>
    <row r="31" spans="3:7" s="18" customFormat="1" x14ac:dyDescent="0.3">
      <c r="C31" t="s">
        <v>52</v>
      </c>
      <c r="D31" t="s">
        <v>13</v>
      </c>
      <c r="E31" t="s">
        <v>39</v>
      </c>
      <c r="F31" s="6">
        <v>1974</v>
      </c>
      <c r="G31" s="7">
        <v>195</v>
      </c>
    </row>
    <row r="32" spans="3:7" s="18" customFormat="1" x14ac:dyDescent="0.3">
      <c r="C32" t="s">
        <v>40</v>
      </c>
      <c r="D32" t="s">
        <v>21</v>
      </c>
      <c r="E32" t="s">
        <v>45</v>
      </c>
      <c r="F32" s="6">
        <v>6314</v>
      </c>
      <c r="G32" s="7">
        <v>15</v>
      </c>
    </row>
    <row r="33" spans="3:7" s="18" customFormat="1" x14ac:dyDescent="0.3">
      <c r="C33" t="s">
        <v>52</v>
      </c>
      <c r="D33" t="s">
        <v>8</v>
      </c>
      <c r="E33" t="s">
        <v>45</v>
      </c>
      <c r="F33" s="6">
        <v>4683</v>
      </c>
      <c r="G33" s="7">
        <v>30</v>
      </c>
    </row>
    <row r="34" spans="3:7" s="18" customFormat="1" x14ac:dyDescent="0.3">
      <c r="C34" t="s">
        <v>20</v>
      </c>
      <c r="D34" t="s">
        <v>8</v>
      </c>
      <c r="E34" t="s">
        <v>46</v>
      </c>
      <c r="F34" s="6">
        <v>6398</v>
      </c>
      <c r="G34" s="7">
        <v>102</v>
      </c>
    </row>
    <row r="35" spans="3:7" s="18" customFormat="1" x14ac:dyDescent="0.3">
      <c r="C35" t="s">
        <v>43</v>
      </c>
      <c r="D35" t="s">
        <v>13</v>
      </c>
      <c r="E35" t="s">
        <v>36</v>
      </c>
      <c r="F35" s="6">
        <v>553</v>
      </c>
      <c r="G35" s="7">
        <v>15</v>
      </c>
    </row>
    <row r="36" spans="3:7" s="18" customFormat="1" x14ac:dyDescent="0.3">
      <c r="C36" t="s">
        <v>12</v>
      </c>
      <c r="D36" t="s">
        <v>26</v>
      </c>
      <c r="E36" t="s">
        <v>9</v>
      </c>
      <c r="F36" s="6">
        <v>7021</v>
      </c>
      <c r="G36" s="7">
        <v>183</v>
      </c>
    </row>
    <row r="37" spans="3:7" s="18" customFormat="1" x14ac:dyDescent="0.3">
      <c r="C37" t="s">
        <v>7</v>
      </c>
      <c r="D37" t="s">
        <v>26</v>
      </c>
      <c r="E37" t="s">
        <v>35</v>
      </c>
      <c r="F37" s="6">
        <v>5817</v>
      </c>
      <c r="G37" s="7">
        <v>12</v>
      </c>
    </row>
    <row r="38" spans="3:7" s="18" customFormat="1" x14ac:dyDescent="0.3">
      <c r="C38" t="s">
        <v>20</v>
      </c>
      <c r="D38" t="s">
        <v>26</v>
      </c>
      <c r="E38" t="s">
        <v>16</v>
      </c>
      <c r="F38" s="6">
        <v>3976</v>
      </c>
      <c r="G38" s="7">
        <v>72</v>
      </c>
    </row>
    <row r="39" spans="3:7" s="18" customFormat="1" x14ac:dyDescent="0.3">
      <c r="C39" t="s">
        <v>25</v>
      </c>
      <c r="D39" t="s">
        <v>32</v>
      </c>
      <c r="E39" t="s">
        <v>50</v>
      </c>
      <c r="F39" s="6">
        <v>1134</v>
      </c>
      <c r="G39" s="7">
        <v>282</v>
      </c>
    </row>
    <row r="40" spans="3:7" s="18" customFormat="1" x14ac:dyDescent="0.3">
      <c r="C40" t="s">
        <v>43</v>
      </c>
      <c r="D40" t="s">
        <v>26</v>
      </c>
      <c r="E40" t="s">
        <v>51</v>
      </c>
      <c r="F40" s="6">
        <v>6027</v>
      </c>
      <c r="G40" s="7">
        <v>144</v>
      </c>
    </row>
    <row r="41" spans="3:7" s="18" customFormat="1" x14ac:dyDescent="0.3">
      <c r="C41" t="s">
        <v>25</v>
      </c>
      <c r="D41" t="s">
        <v>8</v>
      </c>
      <c r="E41" t="s">
        <v>29</v>
      </c>
      <c r="F41" s="6">
        <v>1904</v>
      </c>
      <c r="G41" s="7">
        <v>405</v>
      </c>
    </row>
    <row r="42" spans="3:7" s="18" customFormat="1" x14ac:dyDescent="0.3">
      <c r="C42" t="s">
        <v>37</v>
      </c>
      <c r="D42" t="s">
        <v>47</v>
      </c>
      <c r="E42" t="s">
        <v>14</v>
      </c>
      <c r="F42" s="6">
        <v>3262</v>
      </c>
      <c r="G42" s="7">
        <v>75</v>
      </c>
    </row>
    <row r="43" spans="3:7" s="18" customFormat="1" x14ac:dyDescent="0.3">
      <c r="C43" t="s">
        <v>7</v>
      </c>
      <c r="D43" t="s">
        <v>47</v>
      </c>
      <c r="E43" t="s">
        <v>50</v>
      </c>
      <c r="F43" s="6">
        <v>2289</v>
      </c>
      <c r="G43" s="7">
        <v>135</v>
      </c>
    </row>
    <row r="44" spans="3:7" s="18" customFormat="1" x14ac:dyDescent="0.3">
      <c r="C44" t="s">
        <v>40</v>
      </c>
      <c r="D44" t="s">
        <v>47</v>
      </c>
      <c r="E44" t="s">
        <v>50</v>
      </c>
      <c r="F44" s="6">
        <v>6986</v>
      </c>
      <c r="G44" s="7">
        <v>21</v>
      </c>
    </row>
    <row r="45" spans="3:7" s="18" customFormat="1" x14ac:dyDescent="0.3">
      <c r="C45" t="s">
        <v>43</v>
      </c>
      <c r="D45" t="s">
        <v>32</v>
      </c>
      <c r="E45" t="s">
        <v>45</v>
      </c>
      <c r="F45" s="6">
        <v>4417</v>
      </c>
      <c r="G45" s="7">
        <v>153</v>
      </c>
    </row>
    <row r="46" spans="3:7" s="18" customFormat="1" x14ac:dyDescent="0.3">
      <c r="C46" t="s">
        <v>25</v>
      </c>
      <c r="D46" t="s">
        <v>47</v>
      </c>
      <c r="E46" t="s">
        <v>24</v>
      </c>
      <c r="F46" s="6">
        <v>1442</v>
      </c>
      <c r="G46" s="7">
        <v>15</v>
      </c>
    </row>
    <row r="47" spans="3:7" s="18" customFormat="1" x14ac:dyDescent="0.3">
      <c r="C47" t="s">
        <v>44</v>
      </c>
      <c r="D47" t="s">
        <v>13</v>
      </c>
      <c r="E47" t="s">
        <v>16</v>
      </c>
      <c r="F47" s="6">
        <v>2415</v>
      </c>
      <c r="G47" s="7">
        <v>255</v>
      </c>
    </row>
    <row r="48" spans="3:7" s="18" customFormat="1" x14ac:dyDescent="0.3">
      <c r="C48" t="s">
        <v>43</v>
      </c>
      <c r="D48" t="s">
        <v>8</v>
      </c>
      <c r="E48" t="s">
        <v>36</v>
      </c>
      <c r="F48" s="6">
        <v>238</v>
      </c>
      <c r="G48" s="7">
        <v>18</v>
      </c>
    </row>
    <row r="49" spans="3:7" s="18" customFormat="1" x14ac:dyDescent="0.3">
      <c r="C49" t="s">
        <v>25</v>
      </c>
      <c r="D49" t="s">
        <v>8</v>
      </c>
      <c r="E49" t="s">
        <v>45</v>
      </c>
      <c r="F49" s="6">
        <v>4949</v>
      </c>
      <c r="G49" s="7">
        <v>189</v>
      </c>
    </row>
    <row r="50" spans="3:7" s="18" customFormat="1" x14ac:dyDescent="0.3">
      <c r="C50" t="s">
        <v>40</v>
      </c>
      <c r="D50" t="s">
        <v>32</v>
      </c>
      <c r="E50" t="s">
        <v>14</v>
      </c>
      <c r="F50" s="6">
        <v>5075</v>
      </c>
      <c r="G50" s="7">
        <v>21</v>
      </c>
    </row>
    <row r="51" spans="3:7" s="18" customFormat="1" x14ac:dyDescent="0.3">
      <c r="C51" t="s">
        <v>44</v>
      </c>
      <c r="D51" t="s">
        <v>21</v>
      </c>
      <c r="E51" t="s">
        <v>29</v>
      </c>
      <c r="F51" s="6">
        <v>9198</v>
      </c>
      <c r="G51" s="7">
        <v>36</v>
      </c>
    </row>
    <row r="52" spans="3:7" s="18" customFormat="1" x14ac:dyDescent="0.3">
      <c r="C52" t="s">
        <v>25</v>
      </c>
      <c r="D52" t="s">
        <v>47</v>
      </c>
      <c r="E52" t="s">
        <v>49</v>
      </c>
      <c r="F52" s="6">
        <v>3339</v>
      </c>
      <c r="G52" s="7">
        <v>75</v>
      </c>
    </row>
    <row r="53" spans="3:7" s="18" customFormat="1" x14ac:dyDescent="0.3">
      <c r="C53" t="s">
        <v>7</v>
      </c>
      <c r="D53" t="s">
        <v>47</v>
      </c>
      <c r="E53" t="s">
        <v>31</v>
      </c>
      <c r="F53" s="6">
        <v>5019</v>
      </c>
      <c r="G53" s="7">
        <v>156</v>
      </c>
    </row>
    <row r="54" spans="3:7" s="18" customFormat="1" x14ac:dyDescent="0.3">
      <c r="C54" t="s">
        <v>40</v>
      </c>
      <c r="D54" t="s">
        <v>21</v>
      </c>
      <c r="E54" t="s">
        <v>29</v>
      </c>
      <c r="F54" s="6">
        <v>16184</v>
      </c>
      <c r="G54" s="7">
        <v>39</v>
      </c>
    </row>
    <row r="55" spans="3:7" s="18" customFormat="1" x14ac:dyDescent="0.3">
      <c r="C55" t="s">
        <v>25</v>
      </c>
      <c r="D55" t="s">
        <v>21</v>
      </c>
      <c r="E55" t="s">
        <v>42</v>
      </c>
      <c r="F55" s="6">
        <v>497</v>
      </c>
      <c r="G55" s="7">
        <v>63</v>
      </c>
    </row>
    <row r="56" spans="3:7" s="18" customFormat="1" x14ac:dyDescent="0.3">
      <c r="C56" t="s">
        <v>43</v>
      </c>
      <c r="D56" t="s">
        <v>21</v>
      </c>
      <c r="E56" t="s">
        <v>49</v>
      </c>
      <c r="F56" s="6">
        <v>8211</v>
      </c>
      <c r="G56" s="7">
        <v>75</v>
      </c>
    </row>
    <row r="57" spans="3:7" s="18" customFormat="1" x14ac:dyDescent="0.3">
      <c r="C57" t="s">
        <v>43</v>
      </c>
      <c r="D57" t="s">
        <v>32</v>
      </c>
      <c r="E57" t="s">
        <v>51</v>
      </c>
      <c r="F57" s="6">
        <v>6580</v>
      </c>
      <c r="G57" s="7">
        <v>183</v>
      </c>
    </row>
    <row r="58" spans="3:7" s="18" customFormat="1" x14ac:dyDescent="0.3">
      <c r="C58" t="s">
        <v>20</v>
      </c>
      <c r="D58" t="s">
        <v>13</v>
      </c>
      <c r="E58" t="s">
        <v>11</v>
      </c>
      <c r="F58" s="6">
        <v>4760</v>
      </c>
      <c r="G58" s="7">
        <v>69</v>
      </c>
    </row>
    <row r="59" spans="3:7" s="18" customFormat="1" x14ac:dyDescent="0.3">
      <c r="C59" t="s">
        <v>7</v>
      </c>
      <c r="D59" t="s">
        <v>21</v>
      </c>
      <c r="E59" t="s">
        <v>27</v>
      </c>
      <c r="F59" s="6">
        <v>5439</v>
      </c>
      <c r="G59" s="7">
        <v>30</v>
      </c>
    </row>
    <row r="60" spans="3:7" s="18" customFormat="1" x14ac:dyDescent="0.3">
      <c r="C60" t="s">
        <v>20</v>
      </c>
      <c r="D60" t="s">
        <v>47</v>
      </c>
      <c r="E60" t="s">
        <v>31</v>
      </c>
      <c r="F60" s="6">
        <v>1463</v>
      </c>
      <c r="G60" s="7">
        <v>39</v>
      </c>
    </row>
    <row r="61" spans="3:7" s="18" customFormat="1" x14ac:dyDescent="0.3">
      <c r="C61" t="s">
        <v>44</v>
      </c>
      <c r="D61" t="s">
        <v>47</v>
      </c>
      <c r="E61" t="s">
        <v>14</v>
      </c>
      <c r="F61" s="6">
        <v>7777</v>
      </c>
      <c r="G61" s="7">
        <v>504</v>
      </c>
    </row>
    <row r="62" spans="3:7" s="18" customFormat="1" x14ac:dyDescent="0.3">
      <c r="C62" t="s">
        <v>17</v>
      </c>
      <c r="D62" t="s">
        <v>8</v>
      </c>
      <c r="E62" t="s">
        <v>49</v>
      </c>
      <c r="F62" s="6">
        <v>1085</v>
      </c>
      <c r="G62" s="7">
        <v>273</v>
      </c>
    </row>
    <row r="63" spans="3:7" s="18" customFormat="1" x14ac:dyDescent="0.3">
      <c r="C63" t="s">
        <v>40</v>
      </c>
      <c r="D63" t="s">
        <v>8</v>
      </c>
      <c r="E63" t="s">
        <v>33</v>
      </c>
      <c r="F63" s="6">
        <v>182</v>
      </c>
      <c r="G63" s="7">
        <v>48</v>
      </c>
    </row>
    <row r="64" spans="3:7" s="18" customFormat="1" x14ac:dyDescent="0.3">
      <c r="C64" t="s">
        <v>25</v>
      </c>
      <c r="D64" t="s">
        <v>47</v>
      </c>
      <c r="E64" t="s">
        <v>50</v>
      </c>
      <c r="F64" s="6">
        <v>4242</v>
      </c>
      <c r="G64" s="7">
        <v>207</v>
      </c>
    </row>
    <row r="65" spans="3:7" s="18" customFormat="1" x14ac:dyDescent="0.3">
      <c r="C65" t="s">
        <v>25</v>
      </c>
      <c r="D65" t="s">
        <v>21</v>
      </c>
      <c r="E65" t="s">
        <v>14</v>
      </c>
      <c r="F65" s="6">
        <v>6118</v>
      </c>
      <c r="G65" s="7">
        <v>9</v>
      </c>
    </row>
    <row r="66" spans="3:7" s="18" customFormat="1" x14ac:dyDescent="0.3">
      <c r="C66" t="s">
        <v>52</v>
      </c>
      <c r="D66" t="s">
        <v>21</v>
      </c>
      <c r="E66" t="s">
        <v>45</v>
      </c>
      <c r="F66" s="6">
        <v>2317</v>
      </c>
      <c r="G66" s="7">
        <v>261</v>
      </c>
    </row>
    <row r="67" spans="3:7" s="18" customFormat="1" x14ac:dyDescent="0.3">
      <c r="C67" t="s">
        <v>25</v>
      </c>
      <c r="D67" t="s">
        <v>32</v>
      </c>
      <c r="E67" t="s">
        <v>29</v>
      </c>
      <c r="F67" s="6">
        <v>938</v>
      </c>
      <c r="G67" s="7">
        <v>6</v>
      </c>
    </row>
    <row r="68" spans="3:7" s="18" customFormat="1" x14ac:dyDescent="0.3">
      <c r="C68" t="s">
        <v>12</v>
      </c>
      <c r="D68" t="s">
        <v>8</v>
      </c>
      <c r="E68" t="s">
        <v>24</v>
      </c>
      <c r="F68" s="6">
        <v>9709</v>
      </c>
      <c r="G68" s="7">
        <v>30</v>
      </c>
    </row>
    <row r="69" spans="3:7" s="18" customFormat="1" x14ac:dyDescent="0.3">
      <c r="C69" t="s">
        <v>37</v>
      </c>
      <c r="D69" t="s">
        <v>47</v>
      </c>
      <c r="E69" t="s">
        <v>39</v>
      </c>
      <c r="F69" s="6">
        <v>2205</v>
      </c>
      <c r="G69" s="7">
        <v>138</v>
      </c>
    </row>
    <row r="70" spans="3:7" s="18" customFormat="1" x14ac:dyDescent="0.3">
      <c r="C70" t="s">
        <v>37</v>
      </c>
      <c r="D70" t="s">
        <v>8</v>
      </c>
      <c r="E70" t="s">
        <v>31</v>
      </c>
      <c r="F70" s="6">
        <v>4487</v>
      </c>
      <c r="G70" s="7">
        <v>111</v>
      </c>
    </row>
    <row r="71" spans="3:7" s="18" customFormat="1" x14ac:dyDescent="0.3">
      <c r="C71" t="s">
        <v>40</v>
      </c>
      <c r="D71" t="s">
        <v>13</v>
      </c>
      <c r="E71" t="s">
        <v>22</v>
      </c>
      <c r="F71" s="6">
        <v>2415</v>
      </c>
      <c r="G71" s="7">
        <v>15</v>
      </c>
    </row>
    <row r="72" spans="3:7" s="18" customFormat="1" x14ac:dyDescent="0.3">
      <c r="C72" t="s">
        <v>7</v>
      </c>
      <c r="D72" t="s">
        <v>47</v>
      </c>
      <c r="E72" t="s">
        <v>36</v>
      </c>
      <c r="F72" s="6">
        <v>4018</v>
      </c>
      <c r="G72" s="7">
        <v>162</v>
      </c>
    </row>
    <row r="73" spans="3:7" s="18" customFormat="1" x14ac:dyDescent="0.3">
      <c r="C73" t="s">
        <v>40</v>
      </c>
      <c r="D73" t="s">
        <v>47</v>
      </c>
      <c r="E73" t="s">
        <v>36</v>
      </c>
      <c r="F73" s="6">
        <v>861</v>
      </c>
      <c r="G73" s="7">
        <v>195</v>
      </c>
    </row>
    <row r="74" spans="3:7" s="18" customFormat="1" x14ac:dyDescent="0.3">
      <c r="C74" t="s">
        <v>52</v>
      </c>
      <c r="D74" t="s">
        <v>32</v>
      </c>
      <c r="E74" t="s">
        <v>16</v>
      </c>
      <c r="F74" s="6">
        <v>5586</v>
      </c>
      <c r="G74" s="7">
        <v>525</v>
      </c>
    </row>
    <row r="75" spans="3:7" s="18" customFormat="1" x14ac:dyDescent="0.3">
      <c r="C75" t="s">
        <v>37</v>
      </c>
      <c r="D75" t="s">
        <v>47</v>
      </c>
      <c r="E75" t="s">
        <v>30</v>
      </c>
      <c r="F75" s="6">
        <v>2226</v>
      </c>
      <c r="G75" s="7">
        <v>48</v>
      </c>
    </row>
    <row r="76" spans="3:7" s="18" customFormat="1" x14ac:dyDescent="0.3">
      <c r="C76" t="s">
        <v>17</v>
      </c>
      <c r="D76" t="s">
        <v>47</v>
      </c>
      <c r="E76" t="s">
        <v>51</v>
      </c>
      <c r="F76" s="6">
        <v>14329</v>
      </c>
      <c r="G76" s="7">
        <v>150</v>
      </c>
    </row>
    <row r="77" spans="3:7" s="18" customFormat="1" x14ac:dyDescent="0.3">
      <c r="C77" t="s">
        <v>17</v>
      </c>
      <c r="D77" t="s">
        <v>47</v>
      </c>
      <c r="E77" t="s">
        <v>39</v>
      </c>
      <c r="F77" s="6">
        <v>8463</v>
      </c>
      <c r="G77" s="7">
        <v>492</v>
      </c>
    </row>
    <row r="78" spans="3:7" s="18" customFormat="1" x14ac:dyDescent="0.3">
      <c r="C78" t="s">
        <v>40</v>
      </c>
      <c r="D78" t="s">
        <v>47</v>
      </c>
      <c r="E78" t="s">
        <v>49</v>
      </c>
      <c r="F78" s="6">
        <v>2891</v>
      </c>
      <c r="G78" s="7">
        <v>102</v>
      </c>
    </row>
    <row r="79" spans="3:7" s="18" customFormat="1" x14ac:dyDescent="0.3">
      <c r="C79" t="s">
        <v>44</v>
      </c>
      <c r="D79" t="s">
        <v>21</v>
      </c>
      <c r="E79" t="s">
        <v>45</v>
      </c>
      <c r="F79" s="6">
        <v>3773</v>
      </c>
      <c r="G79" s="7">
        <v>165</v>
      </c>
    </row>
    <row r="80" spans="3:7" s="18" customFormat="1" x14ac:dyDescent="0.3">
      <c r="C80" t="s">
        <v>20</v>
      </c>
      <c r="D80" t="s">
        <v>21</v>
      </c>
      <c r="E80" t="s">
        <v>51</v>
      </c>
      <c r="F80" s="6">
        <v>854</v>
      </c>
      <c r="G80" s="7">
        <v>309</v>
      </c>
    </row>
    <row r="81" spans="3:7" s="18" customFormat="1" x14ac:dyDescent="0.3">
      <c r="C81" t="s">
        <v>25</v>
      </c>
      <c r="D81" t="s">
        <v>21</v>
      </c>
      <c r="E81" t="s">
        <v>31</v>
      </c>
      <c r="F81" s="6">
        <v>4970</v>
      </c>
      <c r="G81" s="7">
        <v>156</v>
      </c>
    </row>
    <row r="82" spans="3:7" s="18" customFormat="1" x14ac:dyDescent="0.3">
      <c r="C82" t="s">
        <v>17</v>
      </c>
      <c r="D82" t="s">
        <v>13</v>
      </c>
      <c r="E82" t="s">
        <v>48</v>
      </c>
      <c r="F82" s="6">
        <v>98</v>
      </c>
      <c r="G82" s="7">
        <v>159</v>
      </c>
    </row>
    <row r="83" spans="3:7" s="18" customFormat="1" x14ac:dyDescent="0.3">
      <c r="C83" t="s">
        <v>40</v>
      </c>
      <c r="D83" t="s">
        <v>13</v>
      </c>
      <c r="E83" t="s">
        <v>24</v>
      </c>
      <c r="F83" s="6">
        <v>13391</v>
      </c>
      <c r="G83" s="7">
        <v>201</v>
      </c>
    </row>
    <row r="84" spans="3:7" s="18" customFormat="1" x14ac:dyDescent="0.3">
      <c r="C84" t="s">
        <v>12</v>
      </c>
      <c r="D84" t="s">
        <v>26</v>
      </c>
      <c r="E84" t="s">
        <v>33</v>
      </c>
      <c r="F84" s="6">
        <v>8890</v>
      </c>
      <c r="G84" s="7">
        <v>210</v>
      </c>
    </row>
    <row r="85" spans="3:7" s="18" customFormat="1" x14ac:dyDescent="0.3">
      <c r="C85" t="s">
        <v>43</v>
      </c>
      <c r="D85" t="s">
        <v>32</v>
      </c>
      <c r="E85" t="s">
        <v>11</v>
      </c>
      <c r="F85" s="6">
        <v>56</v>
      </c>
      <c r="G85" s="7">
        <v>51</v>
      </c>
    </row>
    <row r="86" spans="3:7" s="18" customFormat="1" x14ac:dyDescent="0.3">
      <c r="C86" t="s">
        <v>44</v>
      </c>
      <c r="D86" t="s">
        <v>21</v>
      </c>
      <c r="E86" t="s">
        <v>27</v>
      </c>
      <c r="F86" s="6">
        <v>3339</v>
      </c>
      <c r="G86" s="7">
        <v>39</v>
      </c>
    </row>
    <row r="87" spans="3:7" s="18" customFormat="1" x14ac:dyDescent="0.3">
      <c r="C87" t="s">
        <v>52</v>
      </c>
      <c r="D87" t="s">
        <v>13</v>
      </c>
      <c r="E87" t="s">
        <v>22</v>
      </c>
      <c r="F87" s="6">
        <v>3808</v>
      </c>
      <c r="G87" s="7">
        <v>279</v>
      </c>
    </row>
    <row r="88" spans="3:7" s="18" customFormat="1" x14ac:dyDescent="0.3">
      <c r="C88" t="s">
        <v>52</v>
      </c>
      <c r="D88" t="s">
        <v>32</v>
      </c>
      <c r="E88" t="s">
        <v>11</v>
      </c>
      <c r="F88" s="6">
        <v>63</v>
      </c>
      <c r="G88" s="7">
        <v>123</v>
      </c>
    </row>
    <row r="89" spans="3:7" s="18" customFormat="1" x14ac:dyDescent="0.3">
      <c r="C89" t="s">
        <v>43</v>
      </c>
      <c r="D89" t="s">
        <v>26</v>
      </c>
      <c r="E89" t="s">
        <v>50</v>
      </c>
      <c r="F89" s="6">
        <v>7812</v>
      </c>
      <c r="G89" s="7">
        <v>81</v>
      </c>
    </row>
    <row r="90" spans="3:7" s="18" customFormat="1" x14ac:dyDescent="0.3">
      <c r="C90" t="s">
        <v>7</v>
      </c>
      <c r="D90" t="s">
        <v>8</v>
      </c>
      <c r="E90" t="s">
        <v>36</v>
      </c>
      <c r="F90" s="6">
        <v>7693</v>
      </c>
      <c r="G90" s="7">
        <v>21</v>
      </c>
    </row>
    <row r="91" spans="3:7" s="18" customFormat="1" x14ac:dyDescent="0.3">
      <c r="C91" t="s">
        <v>44</v>
      </c>
      <c r="D91" t="s">
        <v>21</v>
      </c>
      <c r="E91" t="s">
        <v>51</v>
      </c>
      <c r="F91" s="6">
        <v>973</v>
      </c>
      <c r="G91" s="7">
        <v>162</v>
      </c>
    </row>
    <row r="92" spans="3:7" s="18" customFormat="1" x14ac:dyDescent="0.3">
      <c r="C92" t="s">
        <v>52</v>
      </c>
      <c r="D92" t="s">
        <v>13</v>
      </c>
      <c r="E92" t="s">
        <v>42</v>
      </c>
      <c r="F92" s="6">
        <v>567</v>
      </c>
      <c r="G92" s="7">
        <v>228</v>
      </c>
    </row>
    <row r="93" spans="3:7" s="18" customFormat="1" x14ac:dyDescent="0.3">
      <c r="C93" t="s">
        <v>52</v>
      </c>
      <c r="D93" t="s">
        <v>21</v>
      </c>
      <c r="E93" t="s">
        <v>49</v>
      </c>
      <c r="F93" s="6">
        <v>2471</v>
      </c>
      <c r="G93" s="7">
        <v>342</v>
      </c>
    </row>
    <row r="94" spans="3:7" s="18" customFormat="1" x14ac:dyDescent="0.3">
      <c r="C94" t="s">
        <v>40</v>
      </c>
      <c r="D94" t="s">
        <v>32</v>
      </c>
      <c r="E94" t="s">
        <v>11</v>
      </c>
      <c r="F94" s="6">
        <v>7189</v>
      </c>
      <c r="G94" s="7">
        <v>54</v>
      </c>
    </row>
    <row r="95" spans="3:7" s="18" customFormat="1" x14ac:dyDescent="0.3">
      <c r="C95" t="s">
        <v>20</v>
      </c>
      <c r="D95" t="s">
        <v>13</v>
      </c>
      <c r="E95" t="s">
        <v>51</v>
      </c>
      <c r="F95" s="6">
        <v>7455</v>
      </c>
      <c r="G95" s="7">
        <v>216</v>
      </c>
    </row>
    <row r="96" spans="3:7" s="18" customFormat="1" x14ac:dyDescent="0.3">
      <c r="C96" t="s">
        <v>44</v>
      </c>
      <c r="D96" t="s">
        <v>47</v>
      </c>
      <c r="E96" t="s">
        <v>48</v>
      </c>
      <c r="F96" s="6">
        <v>3108</v>
      </c>
      <c r="G96" s="7">
        <v>54</v>
      </c>
    </row>
    <row r="97" spans="3:7" s="18" customFormat="1" x14ac:dyDescent="0.3">
      <c r="C97" t="s">
        <v>25</v>
      </c>
      <c r="D97" t="s">
        <v>32</v>
      </c>
      <c r="E97" t="s">
        <v>27</v>
      </c>
      <c r="F97" s="6">
        <v>469</v>
      </c>
      <c r="G97" s="7">
        <v>75</v>
      </c>
    </row>
    <row r="98" spans="3:7" s="18" customFormat="1" x14ac:dyDescent="0.3">
      <c r="C98" t="s">
        <v>17</v>
      </c>
      <c r="D98" t="s">
        <v>8</v>
      </c>
      <c r="E98" t="s">
        <v>45</v>
      </c>
      <c r="F98" s="6">
        <v>2737</v>
      </c>
      <c r="G98" s="7">
        <v>93</v>
      </c>
    </row>
    <row r="99" spans="3:7" s="18" customFormat="1" x14ac:dyDescent="0.3">
      <c r="C99" t="s">
        <v>17</v>
      </c>
      <c r="D99" t="s">
        <v>8</v>
      </c>
      <c r="E99" t="s">
        <v>27</v>
      </c>
      <c r="F99" s="6">
        <v>4305</v>
      </c>
      <c r="G99" s="7">
        <v>156</v>
      </c>
    </row>
    <row r="100" spans="3:7" s="18" customFormat="1" x14ac:dyDescent="0.3">
      <c r="C100" t="s">
        <v>17</v>
      </c>
      <c r="D100" t="s">
        <v>32</v>
      </c>
      <c r="E100" t="s">
        <v>31</v>
      </c>
      <c r="F100" s="6">
        <v>2408</v>
      </c>
      <c r="G100" s="7">
        <v>9</v>
      </c>
    </row>
    <row r="101" spans="3:7" s="18" customFormat="1" x14ac:dyDescent="0.3">
      <c r="C101" t="s">
        <v>44</v>
      </c>
      <c r="D101" t="s">
        <v>21</v>
      </c>
      <c r="E101" t="s">
        <v>36</v>
      </c>
      <c r="F101" s="6">
        <v>1281</v>
      </c>
      <c r="G101" s="7">
        <v>18</v>
      </c>
    </row>
    <row r="102" spans="3:7" s="18" customFormat="1" x14ac:dyDescent="0.3">
      <c r="C102" t="s">
        <v>7</v>
      </c>
      <c r="D102" t="s">
        <v>13</v>
      </c>
      <c r="E102" t="s">
        <v>14</v>
      </c>
      <c r="F102" s="6">
        <v>12348</v>
      </c>
      <c r="G102" s="7">
        <v>234</v>
      </c>
    </row>
    <row r="103" spans="3:7" s="18" customFormat="1" x14ac:dyDescent="0.3">
      <c r="C103" t="s">
        <v>44</v>
      </c>
      <c r="D103" t="s">
        <v>47</v>
      </c>
      <c r="E103" t="s">
        <v>51</v>
      </c>
      <c r="F103" s="6">
        <v>3689</v>
      </c>
      <c r="G103" s="7">
        <v>312</v>
      </c>
    </row>
    <row r="104" spans="3:7" s="18" customFormat="1" x14ac:dyDescent="0.3">
      <c r="C104" t="s">
        <v>37</v>
      </c>
      <c r="D104" t="s">
        <v>21</v>
      </c>
      <c r="E104" t="s">
        <v>36</v>
      </c>
      <c r="F104" s="6">
        <v>2870</v>
      </c>
      <c r="G104" s="7">
        <v>300</v>
      </c>
    </row>
    <row r="105" spans="3:7" s="18" customFormat="1" x14ac:dyDescent="0.3">
      <c r="C105" t="s">
        <v>43</v>
      </c>
      <c r="D105" t="s">
        <v>21</v>
      </c>
      <c r="E105" t="s">
        <v>50</v>
      </c>
      <c r="F105" s="6">
        <v>798</v>
      </c>
      <c r="G105" s="7">
        <v>519</v>
      </c>
    </row>
    <row r="106" spans="3:7" s="18" customFormat="1" x14ac:dyDescent="0.3">
      <c r="C106" t="s">
        <v>20</v>
      </c>
      <c r="D106" t="s">
        <v>8</v>
      </c>
      <c r="E106" t="s">
        <v>42</v>
      </c>
      <c r="F106" s="6">
        <v>2933</v>
      </c>
      <c r="G106" s="7">
        <v>9</v>
      </c>
    </row>
    <row r="107" spans="3:7" s="18" customFormat="1" x14ac:dyDescent="0.3">
      <c r="C107" t="s">
        <v>40</v>
      </c>
      <c r="D107" t="s">
        <v>13</v>
      </c>
      <c r="E107" t="s">
        <v>18</v>
      </c>
      <c r="F107" s="6">
        <v>2744</v>
      </c>
      <c r="G107" s="7">
        <v>9</v>
      </c>
    </row>
    <row r="108" spans="3:7" s="18" customFormat="1" x14ac:dyDescent="0.3">
      <c r="C108" t="s">
        <v>7</v>
      </c>
      <c r="D108" t="s">
        <v>21</v>
      </c>
      <c r="E108" t="s">
        <v>30</v>
      </c>
      <c r="F108" s="6">
        <v>9772</v>
      </c>
      <c r="G108" s="7">
        <v>90</v>
      </c>
    </row>
    <row r="109" spans="3:7" s="18" customFormat="1" x14ac:dyDescent="0.3">
      <c r="C109" t="s">
        <v>37</v>
      </c>
      <c r="D109" t="s">
        <v>47</v>
      </c>
      <c r="E109" t="s">
        <v>27</v>
      </c>
      <c r="F109" s="6">
        <v>1568</v>
      </c>
      <c r="G109" s="7">
        <v>96</v>
      </c>
    </row>
    <row r="110" spans="3:7" s="18" customFormat="1" x14ac:dyDescent="0.3">
      <c r="C110" t="s">
        <v>43</v>
      </c>
      <c r="D110" t="s">
        <v>21</v>
      </c>
      <c r="E110" t="s">
        <v>29</v>
      </c>
      <c r="F110" s="6">
        <v>11417</v>
      </c>
      <c r="G110" s="7">
        <v>21</v>
      </c>
    </row>
    <row r="111" spans="3:7" s="18" customFormat="1" x14ac:dyDescent="0.3">
      <c r="C111" t="s">
        <v>7</v>
      </c>
      <c r="D111" t="s">
        <v>47</v>
      </c>
      <c r="E111" t="s">
        <v>48</v>
      </c>
      <c r="F111" s="6">
        <v>6748</v>
      </c>
      <c r="G111" s="7">
        <v>48</v>
      </c>
    </row>
    <row r="112" spans="3:7" s="18" customFormat="1" x14ac:dyDescent="0.3">
      <c r="C112" t="s">
        <v>52</v>
      </c>
      <c r="D112" t="s">
        <v>21</v>
      </c>
      <c r="E112" t="s">
        <v>50</v>
      </c>
      <c r="F112" s="6">
        <v>1407</v>
      </c>
      <c r="G112" s="7">
        <v>72</v>
      </c>
    </row>
    <row r="113" spans="3:7" s="18" customFormat="1" x14ac:dyDescent="0.3">
      <c r="C113" t="s">
        <v>12</v>
      </c>
      <c r="D113" t="s">
        <v>13</v>
      </c>
      <c r="E113" t="s">
        <v>49</v>
      </c>
      <c r="F113" s="6">
        <v>2023</v>
      </c>
      <c r="G113" s="7">
        <v>168</v>
      </c>
    </row>
    <row r="114" spans="3:7" s="18" customFormat="1" x14ac:dyDescent="0.3">
      <c r="C114" t="s">
        <v>40</v>
      </c>
      <c r="D114" t="s">
        <v>26</v>
      </c>
      <c r="E114" t="s">
        <v>48</v>
      </c>
      <c r="F114" s="6">
        <v>5236</v>
      </c>
      <c r="G114" s="7">
        <v>51</v>
      </c>
    </row>
    <row r="115" spans="3:7" s="18" customFormat="1" x14ac:dyDescent="0.3">
      <c r="C115" t="s">
        <v>20</v>
      </c>
      <c r="D115" t="s">
        <v>21</v>
      </c>
      <c r="E115" t="s">
        <v>36</v>
      </c>
      <c r="F115" s="6">
        <v>1925</v>
      </c>
      <c r="G115" s="7">
        <v>192</v>
      </c>
    </row>
    <row r="116" spans="3:7" s="18" customFormat="1" x14ac:dyDescent="0.3">
      <c r="C116" t="s">
        <v>37</v>
      </c>
      <c r="D116" t="s">
        <v>8</v>
      </c>
      <c r="E116" t="s">
        <v>16</v>
      </c>
      <c r="F116" s="6">
        <v>6608</v>
      </c>
      <c r="G116" s="7">
        <v>225</v>
      </c>
    </row>
    <row r="117" spans="3:7" s="18" customFormat="1" x14ac:dyDescent="0.3">
      <c r="C117" t="s">
        <v>25</v>
      </c>
      <c r="D117" t="s">
        <v>47</v>
      </c>
      <c r="E117" t="s">
        <v>48</v>
      </c>
      <c r="F117" s="6">
        <v>8008</v>
      </c>
      <c r="G117" s="7">
        <v>456</v>
      </c>
    </row>
    <row r="118" spans="3:7" s="18" customFormat="1" x14ac:dyDescent="0.3">
      <c r="C118" t="s">
        <v>52</v>
      </c>
      <c r="D118" t="s">
        <v>47</v>
      </c>
      <c r="E118" t="s">
        <v>27</v>
      </c>
      <c r="F118" s="6">
        <v>1428</v>
      </c>
      <c r="G118" s="7">
        <v>93</v>
      </c>
    </row>
    <row r="119" spans="3:7" s="18" customFormat="1" x14ac:dyDescent="0.3">
      <c r="C119" t="s">
        <v>25</v>
      </c>
      <c r="D119" t="s">
        <v>47</v>
      </c>
      <c r="E119" t="s">
        <v>18</v>
      </c>
      <c r="F119" s="6">
        <v>525</v>
      </c>
      <c r="G119" s="7">
        <v>48</v>
      </c>
    </row>
    <row r="120" spans="3:7" s="18" customFormat="1" x14ac:dyDescent="0.3">
      <c r="C120" t="s">
        <v>25</v>
      </c>
      <c r="D120" t="s">
        <v>8</v>
      </c>
      <c r="E120" t="s">
        <v>22</v>
      </c>
      <c r="F120" s="6">
        <v>1505</v>
      </c>
      <c r="G120" s="7">
        <v>102</v>
      </c>
    </row>
    <row r="121" spans="3:7" s="18" customFormat="1" x14ac:dyDescent="0.3">
      <c r="C121" t="s">
        <v>37</v>
      </c>
      <c r="D121" t="s">
        <v>13</v>
      </c>
      <c r="E121" t="s">
        <v>9</v>
      </c>
      <c r="F121" s="6">
        <v>6755</v>
      </c>
      <c r="G121" s="7">
        <v>252</v>
      </c>
    </row>
    <row r="122" spans="3:7" s="18" customFormat="1" x14ac:dyDescent="0.3">
      <c r="C122" t="s">
        <v>43</v>
      </c>
      <c r="D122" t="s">
        <v>8</v>
      </c>
      <c r="E122" t="s">
        <v>22</v>
      </c>
      <c r="F122" s="6">
        <v>11571</v>
      </c>
      <c r="G122" s="7">
        <v>138</v>
      </c>
    </row>
    <row r="123" spans="3:7" s="18" customFormat="1" x14ac:dyDescent="0.3">
      <c r="C123" t="s">
        <v>7</v>
      </c>
      <c r="D123" t="s">
        <v>32</v>
      </c>
      <c r="E123" t="s">
        <v>27</v>
      </c>
      <c r="F123" s="6">
        <v>2541</v>
      </c>
      <c r="G123" s="7">
        <v>90</v>
      </c>
    </row>
    <row r="124" spans="3:7" s="18" customFormat="1" x14ac:dyDescent="0.3">
      <c r="C124" t="s">
        <v>20</v>
      </c>
      <c r="D124" t="s">
        <v>8</v>
      </c>
      <c r="E124" t="s">
        <v>9</v>
      </c>
      <c r="F124" s="6">
        <v>1526</v>
      </c>
      <c r="G124" s="7">
        <v>240</v>
      </c>
    </row>
    <row r="125" spans="3:7" s="18" customFormat="1" x14ac:dyDescent="0.3">
      <c r="C125" t="s">
        <v>7</v>
      </c>
      <c r="D125" t="s">
        <v>32</v>
      </c>
      <c r="E125" t="s">
        <v>18</v>
      </c>
      <c r="F125" s="6">
        <v>6125</v>
      </c>
      <c r="G125" s="7">
        <v>102</v>
      </c>
    </row>
    <row r="126" spans="3:7" s="18" customFormat="1" x14ac:dyDescent="0.3">
      <c r="C126" t="s">
        <v>20</v>
      </c>
      <c r="D126" t="s">
        <v>13</v>
      </c>
      <c r="E126" t="s">
        <v>50</v>
      </c>
      <c r="F126" s="6">
        <v>847</v>
      </c>
      <c r="G126" s="7">
        <v>129</v>
      </c>
    </row>
    <row r="127" spans="3:7" s="18" customFormat="1" x14ac:dyDescent="0.3">
      <c r="C127" t="s">
        <v>12</v>
      </c>
      <c r="D127" t="s">
        <v>13</v>
      </c>
      <c r="E127" t="s">
        <v>50</v>
      </c>
      <c r="F127" s="6">
        <v>4753</v>
      </c>
      <c r="G127" s="7">
        <v>300</v>
      </c>
    </row>
    <row r="128" spans="3:7" s="18" customFormat="1" x14ac:dyDescent="0.3">
      <c r="C128" t="s">
        <v>25</v>
      </c>
      <c r="D128" t="s">
        <v>32</v>
      </c>
      <c r="E128" t="s">
        <v>30</v>
      </c>
      <c r="F128" s="6">
        <v>959</v>
      </c>
      <c r="G128" s="7">
        <v>135</v>
      </c>
    </row>
    <row r="129" spans="3:7" s="18" customFormat="1" x14ac:dyDescent="0.3">
      <c r="C129" t="s">
        <v>37</v>
      </c>
      <c r="D129" t="s">
        <v>13</v>
      </c>
      <c r="E129" t="s">
        <v>46</v>
      </c>
      <c r="F129" s="6">
        <v>2793</v>
      </c>
      <c r="G129" s="7">
        <v>114</v>
      </c>
    </row>
    <row r="130" spans="3:7" s="18" customFormat="1" x14ac:dyDescent="0.3">
      <c r="C130" t="s">
        <v>37</v>
      </c>
      <c r="D130" t="s">
        <v>13</v>
      </c>
      <c r="E130" t="s">
        <v>16</v>
      </c>
      <c r="F130" s="6">
        <v>4606</v>
      </c>
      <c r="G130" s="7">
        <v>63</v>
      </c>
    </row>
    <row r="131" spans="3:7" s="18" customFormat="1" x14ac:dyDescent="0.3">
      <c r="C131" t="s">
        <v>37</v>
      </c>
      <c r="D131" t="s">
        <v>21</v>
      </c>
      <c r="E131" t="s">
        <v>49</v>
      </c>
      <c r="F131" s="6">
        <v>5551</v>
      </c>
      <c r="G131" s="7">
        <v>252</v>
      </c>
    </row>
    <row r="132" spans="3:7" s="18" customFormat="1" x14ac:dyDescent="0.3">
      <c r="C132" t="s">
        <v>52</v>
      </c>
      <c r="D132" t="s">
        <v>21</v>
      </c>
      <c r="E132" t="s">
        <v>14</v>
      </c>
      <c r="F132" s="6">
        <v>6657</v>
      </c>
      <c r="G132" s="7">
        <v>303</v>
      </c>
    </row>
    <row r="133" spans="3:7" s="18" customFormat="1" x14ac:dyDescent="0.3">
      <c r="C133" t="s">
        <v>37</v>
      </c>
      <c r="D133" t="s">
        <v>26</v>
      </c>
      <c r="E133" t="s">
        <v>31</v>
      </c>
      <c r="F133" s="6">
        <v>4438</v>
      </c>
      <c r="G133" s="7">
        <v>246</v>
      </c>
    </row>
    <row r="134" spans="3:7" s="18" customFormat="1" x14ac:dyDescent="0.3">
      <c r="C134" t="s">
        <v>12</v>
      </c>
      <c r="D134" t="s">
        <v>32</v>
      </c>
      <c r="E134" t="s">
        <v>35</v>
      </c>
      <c r="F134" s="6">
        <v>168</v>
      </c>
      <c r="G134" s="7">
        <v>84</v>
      </c>
    </row>
    <row r="135" spans="3:7" s="18" customFormat="1" x14ac:dyDescent="0.3">
      <c r="C135" t="s">
        <v>37</v>
      </c>
      <c r="D135" t="s">
        <v>47</v>
      </c>
      <c r="E135" t="s">
        <v>31</v>
      </c>
      <c r="F135" s="6">
        <v>7777</v>
      </c>
      <c r="G135" s="7">
        <v>39</v>
      </c>
    </row>
    <row r="136" spans="3:7" s="18" customFormat="1" x14ac:dyDescent="0.3">
      <c r="C136" t="s">
        <v>40</v>
      </c>
      <c r="D136" t="s">
        <v>21</v>
      </c>
      <c r="E136" t="s">
        <v>31</v>
      </c>
      <c r="F136" s="6">
        <v>3339</v>
      </c>
      <c r="G136" s="7">
        <v>348</v>
      </c>
    </row>
    <row r="137" spans="3:7" s="18" customFormat="1" x14ac:dyDescent="0.3">
      <c r="C137" t="s">
        <v>37</v>
      </c>
      <c r="D137" t="s">
        <v>8</v>
      </c>
      <c r="E137" t="s">
        <v>30</v>
      </c>
      <c r="F137" s="6">
        <v>6391</v>
      </c>
      <c r="G137" s="7">
        <v>48</v>
      </c>
    </row>
    <row r="138" spans="3:7" s="18" customFormat="1" x14ac:dyDescent="0.3">
      <c r="C138" t="s">
        <v>40</v>
      </c>
      <c r="D138" t="s">
        <v>8</v>
      </c>
      <c r="E138" t="s">
        <v>35</v>
      </c>
      <c r="F138" s="6">
        <v>518</v>
      </c>
      <c r="G138" s="7">
        <v>75</v>
      </c>
    </row>
    <row r="139" spans="3:7" s="18" customFormat="1" x14ac:dyDescent="0.3">
      <c r="C139" t="s">
        <v>37</v>
      </c>
      <c r="D139" t="s">
        <v>32</v>
      </c>
      <c r="E139" t="s">
        <v>51</v>
      </c>
      <c r="F139" s="6">
        <v>5677</v>
      </c>
      <c r="G139" s="7">
        <v>258</v>
      </c>
    </row>
    <row r="140" spans="3:7" s="18" customFormat="1" x14ac:dyDescent="0.3">
      <c r="C140" t="s">
        <v>25</v>
      </c>
      <c r="D140" t="s">
        <v>26</v>
      </c>
      <c r="E140" t="s">
        <v>31</v>
      </c>
      <c r="F140" s="6">
        <v>6048</v>
      </c>
      <c r="G140" s="7">
        <v>27</v>
      </c>
    </row>
    <row r="141" spans="3:7" s="18" customFormat="1" x14ac:dyDescent="0.3">
      <c r="C141" t="s">
        <v>12</v>
      </c>
      <c r="D141" t="s">
        <v>32</v>
      </c>
      <c r="E141" t="s">
        <v>14</v>
      </c>
      <c r="F141" s="6">
        <v>3752</v>
      </c>
      <c r="G141" s="7">
        <v>213</v>
      </c>
    </row>
    <row r="142" spans="3:7" s="18" customFormat="1" x14ac:dyDescent="0.3">
      <c r="C142" t="s">
        <v>40</v>
      </c>
      <c r="D142" t="s">
        <v>13</v>
      </c>
      <c r="E142" t="s">
        <v>49</v>
      </c>
      <c r="F142" s="6">
        <v>4480</v>
      </c>
      <c r="G142" s="7">
        <v>357</v>
      </c>
    </row>
    <row r="143" spans="3:7" s="18" customFormat="1" x14ac:dyDescent="0.3">
      <c r="C143" t="s">
        <v>17</v>
      </c>
      <c r="D143" t="s">
        <v>8</v>
      </c>
      <c r="E143" t="s">
        <v>18</v>
      </c>
      <c r="F143" s="6">
        <v>259</v>
      </c>
      <c r="G143" s="7">
        <v>207</v>
      </c>
    </row>
    <row r="144" spans="3:7" s="18" customFormat="1" x14ac:dyDescent="0.3">
      <c r="C144" t="s">
        <v>12</v>
      </c>
      <c r="D144" t="s">
        <v>8</v>
      </c>
      <c r="E144" t="s">
        <v>9</v>
      </c>
      <c r="F144" s="6">
        <v>42</v>
      </c>
      <c r="G144" s="7">
        <v>150</v>
      </c>
    </row>
    <row r="145" spans="3:7" s="18" customFormat="1" x14ac:dyDescent="0.3">
      <c r="C145" t="s">
        <v>20</v>
      </c>
      <c r="D145" t="s">
        <v>21</v>
      </c>
      <c r="E145" t="s">
        <v>48</v>
      </c>
      <c r="F145" s="6">
        <v>98</v>
      </c>
      <c r="G145" s="7">
        <v>204</v>
      </c>
    </row>
    <row r="146" spans="3:7" s="18" customFormat="1" x14ac:dyDescent="0.3">
      <c r="C146" t="s">
        <v>37</v>
      </c>
      <c r="D146" t="s">
        <v>13</v>
      </c>
      <c r="E146" t="s">
        <v>50</v>
      </c>
      <c r="F146" s="6">
        <v>2478</v>
      </c>
      <c r="G146" s="7">
        <v>21</v>
      </c>
    </row>
    <row r="147" spans="3:7" s="18" customFormat="1" x14ac:dyDescent="0.3">
      <c r="C147" t="s">
        <v>20</v>
      </c>
      <c r="D147" t="s">
        <v>47</v>
      </c>
      <c r="E147" t="s">
        <v>30</v>
      </c>
      <c r="F147" s="6">
        <v>7847</v>
      </c>
      <c r="G147" s="7">
        <v>174</v>
      </c>
    </row>
    <row r="148" spans="3:7" s="18" customFormat="1" x14ac:dyDescent="0.3">
      <c r="C148" t="s">
        <v>43</v>
      </c>
      <c r="D148" t="s">
        <v>8</v>
      </c>
      <c r="E148" t="s">
        <v>31</v>
      </c>
      <c r="F148" s="6">
        <v>9926</v>
      </c>
      <c r="G148" s="7">
        <v>201</v>
      </c>
    </row>
    <row r="149" spans="3:7" s="18" customFormat="1" x14ac:dyDescent="0.3">
      <c r="C149" t="s">
        <v>12</v>
      </c>
      <c r="D149" t="s">
        <v>32</v>
      </c>
      <c r="E149" t="s">
        <v>11</v>
      </c>
      <c r="F149" s="6">
        <v>819</v>
      </c>
      <c r="G149" s="7">
        <v>510</v>
      </c>
    </row>
    <row r="150" spans="3:7" s="18" customFormat="1" x14ac:dyDescent="0.3">
      <c r="C150" t="s">
        <v>25</v>
      </c>
      <c r="D150" t="s">
        <v>26</v>
      </c>
      <c r="E150" t="s">
        <v>49</v>
      </c>
      <c r="F150" s="6">
        <v>3052</v>
      </c>
      <c r="G150" s="7">
        <v>378</v>
      </c>
    </row>
    <row r="151" spans="3:7" s="18" customFormat="1" x14ac:dyDescent="0.3">
      <c r="C151" t="s">
        <v>17</v>
      </c>
      <c r="D151" t="s">
        <v>47</v>
      </c>
      <c r="E151" t="s">
        <v>42</v>
      </c>
      <c r="F151" s="6">
        <v>6832</v>
      </c>
      <c r="G151" s="7">
        <v>27</v>
      </c>
    </row>
    <row r="152" spans="3:7" s="18" customFormat="1" x14ac:dyDescent="0.3">
      <c r="C152" t="s">
        <v>43</v>
      </c>
      <c r="D152" t="s">
        <v>26</v>
      </c>
      <c r="E152" t="s">
        <v>29</v>
      </c>
      <c r="F152" s="6">
        <v>2016</v>
      </c>
      <c r="G152" s="7">
        <v>117</v>
      </c>
    </row>
    <row r="153" spans="3:7" s="18" customFormat="1" x14ac:dyDescent="0.3">
      <c r="C153" t="s">
        <v>25</v>
      </c>
      <c r="D153" t="s">
        <v>32</v>
      </c>
      <c r="E153" t="s">
        <v>42</v>
      </c>
      <c r="F153" s="6">
        <v>7322</v>
      </c>
      <c r="G153" s="7">
        <v>36</v>
      </c>
    </row>
    <row r="154" spans="3:7" s="18" customFormat="1" x14ac:dyDescent="0.3">
      <c r="C154" t="s">
        <v>12</v>
      </c>
      <c r="D154" t="s">
        <v>13</v>
      </c>
      <c r="E154" t="s">
        <v>30</v>
      </c>
      <c r="F154" s="6">
        <v>357</v>
      </c>
      <c r="G154" s="7">
        <v>126</v>
      </c>
    </row>
    <row r="155" spans="3:7" s="18" customFormat="1" x14ac:dyDescent="0.3">
      <c r="C155" t="s">
        <v>17</v>
      </c>
      <c r="D155" t="s">
        <v>26</v>
      </c>
      <c r="E155" t="s">
        <v>27</v>
      </c>
      <c r="F155" s="6">
        <v>3192</v>
      </c>
      <c r="G155" s="7">
        <v>72</v>
      </c>
    </row>
    <row r="156" spans="3:7" s="18" customFormat="1" x14ac:dyDescent="0.3">
      <c r="C156" t="s">
        <v>37</v>
      </c>
      <c r="D156" t="s">
        <v>21</v>
      </c>
      <c r="E156" t="s">
        <v>35</v>
      </c>
      <c r="F156" s="6">
        <v>8435</v>
      </c>
      <c r="G156" s="7">
        <v>42</v>
      </c>
    </row>
    <row r="157" spans="3:7" s="18" customFormat="1" x14ac:dyDescent="0.3">
      <c r="C157" t="s">
        <v>7</v>
      </c>
      <c r="D157" t="s">
        <v>26</v>
      </c>
      <c r="E157" t="s">
        <v>49</v>
      </c>
      <c r="F157" s="6">
        <v>0</v>
      </c>
      <c r="G157" s="7">
        <v>135</v>
      </c>
    </row>
    <row r="158" spans="3:7" s="18" customFormat="1" x14ac:dyDescent="0.3">
      <c r="C158" t="s">
        <v>37</v>
      </c>
      <c r="D158" t="s">
        <v>47</v>
      </c>
      <c r="E158" t="s">
        <v>46</v>
      </c>
      <c r="F158" s="6">
        <v>8862</v>
      </c>
      <c r="G158" s="7">
        <v>189</v>
      </c>
    </row>
    <row r="159" spans="3:7" s="18" customFormat="1" x14ac:dyDescent="0.3">
      <c r="C159" t="s">
        <v>25</v>
      </c>
      <c r="D159" t="s">
        <v>8</v>
      </c>
      <c r="E159" t="s">
        <v>51</v>
      </c>
      <c r="F159" s="6">
        <v>3556</v>
      </c>
      <c r="G159" s="7">
        <v>459</v>
      </c>
    </row>
    <row r="160" spans="3:7" s="18" customFormat="1" x14ac:dyDescent="0.3">
      <c r="C160" t="s">
        <v>40</v>
      </c>
      <c r="D160" t="s">
        <v>47</v>
      </c>
      <c r="E160" t="s">
        <v>24</v>
      </c>
      <c r="F160" s="6">
        <v>7280</v>
      </c>
      <c r="G160" s="7">
        <v>201</v>
      </c>
    </row>
    <row r="161" spans="3:7" s="18" customFormat="1" x14ac:dyDescent="0.3">
      <c r="C161" t="s">
        <v>25</v>
      </c>
      <c r="D161" t="s">
        <v>47</v>
      </c>
      <c r="E161" t="s">
        <v>9</v>
      </c>
      <c r="F161" s="6">
        <v>3402</v>
      </c>
      <c r="G161" s="7">
        <v>366</v>
      </c>
    </row>
    <row r="162" spans="3:7" s="18" customFormat="1" x14ac:dyDescent="0.3">
      <c r="C162" t="s">
        <v>44</v>
      </c>
      <c r="D162" t="s">
        <v>8</v>
      </c>
      <c r="E162" t="s">
        <v>49</v>
      </c>
      <c r="F162" s="6">
        <v>4592</v>
      </c>
      <c r="G162" s="7">
        <v>324</v>
      </c>
    </row>
    <row r="163" spans="3:7" s="18" customFormat="1" x14ac:dyDescent="0.3">
      <c r="C163" t="s">
        <v>17</v>
      </c>
      <c r="D163" t="s">
        <v>13</v>
      </c>
      <c r="E163" t="s">
        <v>24</v>
      </c>
      <c r="F163" s="6">
        <v>7833</v>
      </c>
      <c r="G163" s="7">
        <v>243</v>
      </c>
    </row>
    <row r="164" spans="3:7" s="18" customFormat="1" x14ac:dyDescent="0.3">
      <c r="C164" t="s">
        <v>43</v>
      </c>
      <c r="D164" t="s">
        <v>26</v>
      </c>
      <c r="E164" t="s">
        <v>42</v>
      </c>
      <c r="F164" s="6">
        <v>7651</v>
      </c>
      <c r="G164" s="7">
        <v>213</v>
      </c>
    </row>
    <row r="165" spans="3:7" s="18" customFormat="1" x14ac:dyDescent="0.3">
      <c r="C165" t="s">
        <v>7</v>
      </c>
      <c r="D165" t="s">
        <v>13</v>
      </c>
      <c r="E165" t="s">
        <v>9</v>
      </c>
      <c r="F165" s="6">
        <v>2275</v>
      </c>
      <c r="G165" s="7">
        <v>447</v>
      </c>
    </row>
    <row r="166" spans="3:7" s="18" customFormat="1" x14ac:dyDescent="0.3">
      <c r="C166" t="s">
        <v>7</v>
      </c>
      <c r="D166" t="s">
        <v>32</v>
      </c>
      <c r="E166" t="s">
        <v>11</v>
      </c>
      <c r="F166" s="6">
        <v>5670</v>
      </c>
      <c r="G166" s="7">
        <v>297</v>
      </c>
    </row>
    <row r="167" spans="3:7" s="18" customFormat="1" x14ac:dyDescent="0.3">
      <c r="C167" t="s">
        <v>37</v>
      </c>
      <c r="D167" t="s">
        <v>13</v>
      </c>
      <c r="E167" t="s">
        <v>29</v>
      </c>
      <c r="F167" s="6">
        <v>2135</v>
      </c>
      <c r="G167" s="7">
        <v>27</v>
      </c>
    </row>
    <row r="168" spans="3:7" s="18" customFormat="1" x14ac:dyDescent="0.3">
      <c r="C168" t="s">
        <v>7</v>
      </c>
      <c r="D168" t="s">
        <v>47</v>
      </c>
      <c r="E168" t="s">
        <v>45</v>
      </c>
      <c r="F168" s="6">
        <v>2779</v>
      </c>
      <c r="G168" s="7">
        <v>75</v>
      </c>
    </row>
    <row r="169" spans="3:7" s="18" customFormat="1" x14ac:dyDescent="0.3">
      <c r="C169" t="s">
        <v>52</v>
      </c>
      <c r="D169" t="s">
        <v>26</v>
      </c>
      <c r="E169" t="s">
        <v>30</v>
      </c>
      <c r="F169" s="6">
        <v>12950</v>
      </c>
      <c r="G169" s="7">
        <v>30</v>
      </c>
    </row>
    <row r="170" spans="3:7" s="18" customFormat="1" x14ac:dyDescent="0.3">
      <c r="C170" t="s">
        <v>37</v>
      </c>
      <c r="D170" t="s">
        <v>21</v>
      </c>
      <c r="E170" t="s">
        <v>22</v>
      </c>
      <c r="F170" s="6">
        <v>2646</v>
      </c>
      <c r="G170" s="7">
        <v>177</v>
      </c>
    </row>
    <row r="171" spans="3:7" s="18" customFormat="1" x14ac:dyDescent="0.3">
      <c r="C171" t="s">
        <v>7</v>
      </c>
      <c r="D171" t="s">
        <v>47</v>
      </c>
      <c r="E171" t="s">
        <v>30</v>
      </c>
      <c r="F171" s="6">
        <v>3794</v>
      </c>
      <c r="G171" s="7">
        <v>159</v>
      </c>
    </row>
    <row r="172" spans="3:7" s="18" customFormat="1" x14ac:dyDescent="0.3">
      <c r="C172" t="s">
        <v>44</v>
      </c>
      <c r="D172" t="s">
        <v>13</v>
      </c>
      <c r="E172" t="s">
        <v>30</v>
      </c>
      <c r="F172" s="6">
        <v>819</v>
      </c>
      <c r="G172" s="7">
        <v>306</v>
      </c>
    </row>
    <row r="173" spans="3:7" s="18" customFormat="1" x14ac:dyDescent="0.3">
      <c r="C173" t="s">
        <v>44</v>
      </c>
      <c r="D173" t="s">
        <v>47</v>
      </c>
      <c r="E173" t="s">
        <v>39</v>
      </c>
      <c r="F173" s="6">
        <v>2583</v>
      </c>
      <c r="G173" s="7">
        <v>18</v>
      </c>
    </row>
    <row r="174" spans="3:7" s="18" customFormat="1" x14ac:dyDescent="0.3">
      <c r="C174" t="s">
        <v>37</v>
      </c>
      <c r="D174" t="s">
        <v>13</v>
      </c>
      <c r="E174" t="s">
        <v>36</v>
      </c>
      <c r="F174" s="6">
        <v>4585</v>
      </c>
      <c r="G174" s="7">
        <v>240</v>
      </c>
    </row>
    <row r="175" spans="3:7" s="18" customFormat="1" x14ac:dyDescent="0.3">
      <c r="C175" t="s">
        <v>40</v>
      </c>
      <c r="D175" t="s">
        <v>47</v>
      </c>
      <c r="E175" t="s">
        <v>30</v>
      </c>
      <c r="F175" s="6">
        <v>1652</v>
      </c>
      <c r="G175" s="7">
        <v>93</v>
      </c>
    </row>
    <row r="176" spans="3:7" s="18" customFormat="1" x14ac:dyDescent="0.3">
      <c r="C176" t="s">
        <v>52</v>
      </c>
      <c r="D176" t="s">
        <v>47</v>
      </c>
      <c r="E176" t="s">
        <v>48</v>
      </c>
      <c r="F176" s="6">
        <v>4991</v>
      </c>
      <c r="G176" s="7">
        <v>9</v>
      </c>
    </row>
    <row r="177" spans="3:7" s="18" customFormat="1" x14ac:dyDescent="0.3">
      <c r="C177" t="s">
        <v>12</v>
      </c>
      <c r="D177" t="s">
        <v>47</v>
      </c>
      <c r="E177" t="s">
        <v>29</v>
      </c>
      <c r="F177" s="6">
        <v>2009</v>
      </c>
      <c r="G177" s="7">
        <v>219</v>
      </c>
    </row>
    <row r="178" spans="3:7" s="18" customFormat="1" x14ac:dyDescent="0.3">
      <c r="C178" t="s">
        <v>43</v>
      </c>
      <c r="D178" t="s">
        <v>26</v>
      </c>
      <c r="E178" t="s">
        <v>35</v>
      </c>
      <c r="F178" s="6">
        <v>1568</v>
      </c>
      <c r="G178" s="7">
        <v>141</v>
      </c>
    </row>
    <row r="179" spans="3:7" s="18" customFormat="1" x14ac:dyDescent="0.3">
      <c r="C179" t="s">
        <v>20</v>
      </c>
      <c r="D179" t="s">
        <v>8</v>
      </c>
      <c r="E179" t="s">
        <v>39</v>
      </c>
      <c r="F179" s="6">
        <v>3388</v>
      </c>
      <c r="G179" s="7">
        <v>123</v>
      </c>
    </row>
    <row r="180" spans="3:7" s="18" customFormat="1" x14ac:dyDescent="0.3">
      <c r="C180" t="s">
        <v>7</v>
      </c>
      <c r="D180" t="s">
        <v>32</v>
      </c>
      <c r="E180" t="s">
        <v>46</v>
      </c>
      <c r="F180" s="6">
        <v>623</v>
      </c>
      <c r="G180" s="7">
        <v>51</v>
      </c>
    </row>
    <row r="181" spans="3:7" s="18" customFormat="1" x14ac:dyDescent="0.3">
      <c r="C181" t="s">
        <v>25</v>
      </c>
      <c r="D181" t="s">
        <v>21</v>
      </c>
      <c r="E181" t="s">
        <v>18</v>
      </c>
      <c r="F181" s="6">
        <v>10073</v>
      </c>
      <c r="G181" s="7">
        <v>120</v>
      </c>
    </row>
    <row r="182" spans="3:7" s="18" customFormat="1" x14ac:dyDescent="0.3">
      <c r="C182" t="s">
        <v>12</v>
      </c>
      <c r="D182" t="s">
        <v>26</v>
      </c>
      <c r="E182" t="s">
        <v>48</v>
      </c>
      <c r="F182" s="6">
        <v>1561</v>
      </c>
      <c r="G182" s="7">
        <v>27</v>
      </c>
    </row>
    <row r="183" spans="3:7" s="18" customFormat="1" x14ac:dyDescent="0.3">
      <c r="C183" t="s">
        <v>17</v>
      </c>
      <c r="D183" t="s">
        <v>21</v>
      </c>
      <c r="E183" t="s">
        <v>50</v>
      </c>
      <c r="F183" s="6">
        <v>11522</v>
      </c>
      <c r="G183" s="7">
        <v>204</v>
      </c>
    </row>
    <row r="184" spans="3:7" s="18" customFormat="1" x14ac:dyDescent="0.3">
      <c r="C184" t="s">
        <v>25</v>
      </c>
      <c r="D184" t="s">
        <v>32</v>
      </c>
      <c r="E184" t="s">
        <v>11</v>
      </c>
      <c r="F184" s="6">
        <v>2317</v>
      </c>
      <c r="G184" s="7">
        <v>123</v>
      </c>
    </row>
    <row r="185" spans="3:7" s="18" customFormat="1" x14ac:dyDescent="0.3">
      <c r="C185" t="s">
        <v>52</v>
      </c>
      <c r="D185" t="s">
        <v>8</v>
      </c>
      <c r="E185" t="s">
        <v>51</v>
      </c>
      <c r="F185" s="6">
        <v>3059</v>
      </c>
      <c r="G185" s="7">
        <v>27</v>
      </c>
    </row>
    <row r="186" spans="3:7" s="18" customFormat="1" x14ac:dyDescent="0.3">
      <c r="C186" t="s">
        <v>20</v>
      </c>
      <c r="D186" t="s">
        <v>8</v>
      </c>
      <c r="E186" t="s">
        <v>48</v>
      </c>
      <c r="F186" s="6">
        <v>2324</v>
      </c>
      <c r="G186" s="7">
        <v>177</v>
      </c>
    </row>
    <row r="187" spans="3:7" s="18" customFormat="1" x14ac:dyDescent="0.3">
      <c r="C187" t="s">
        <v>44</v>
      </c>
      <c r="D187" t="s">
        <v>26</v>
      </c>
      <c r="E187" t="s">
        <v>48</v>
      </c>
      <c r="F187" s="6">
        <v>4956</v>
      </c>
      <c r="G187" s="7">
        <v>171</v>
      </c>
    </row>
    <row r="188" spans="3:7" s="18" customFormat="1" x14ac:dyDescent="0.3">
      <c r="C188" t="s">
        <v>52</v>
      </c>
      <c r="D188" t="s">
        <v>47</v>
      </c>
      <c r="E188" t="s">
        <v>36</v>
      </c>
      <c r="F188" s="6">
        <v>5355</v>
      </c>
      <c r="G188" s="7">
        <v>204</v>
      </c>
    </row>
    <row r="189" spans="3:7" s="18" customFormat="1" x14ac:dyDescent="0.3">
      <c r="C189" t="s">
        <v>44</v>
      </c>
      <c r="D189" t="s">
        <v>47</v>
      </c>
      <c r="E189" t="s">
        <v>16</v>
      </c>
      <c r="F189" s="6">
        <v>7259</v>
      </c>
      <c r="G189" s="7">
        <v>276</v>
      </c>
    </row>
    <row r="190" spans="3:7" s="18" customFormat="1" x14ac:dyDescent="0.3">
      <c r="C190" t="s">
        <v>12</v>
      </c>
      <c r="D190" t="s">
        <v>8</v>
      </c>
      <c r="E190" t="s">
        <v>48</v>
      </c>
      <c r="F190" s="6">
        <v>6279</v>
      </c>
      <c r="G190" s="7">
        <v>45</v>
      </c>
    </row>
    <row r="191" spans="3:7" s="18" customFormat="1" x14ac:dyDescent="0.3">
      <c r="C191" t="s">
        <v>7</v>
      </c>
      <c r="D191" t="s">
        <v>32</v>
      </c>
      <c r="E191" t="s">
        <v>49</v>
      </c>
      <c r="F191" s="6">
        <v>2541</v>
      </c>
      <c r="G191" s="7">
        <v>45</v>
      </c>
    </row>
    <row r="192" spans="3:7" s="18" customFormat="1" x14ac:dyDescent="0.3">
      <c r="C192" t="s">
        <v>25</v>
      </c>
      <c r="D192" t="s">
        <v>13</v>
      </c>
      <c r="E192" t="s">
        <v>50</v>
      </c>
      <c r="F192" s="6">
        <v>3864</v>
      </c>
      <c r="G192" s="7">
        <v>177</v>
      </c>
    </row>
    <row r="193" spans="3:7" s="18" customFormat="1" x14ac:dyDescent="0.3">
      <c r="C193" t="s">
        <v>40</v>
      </c>
      <c r="D193" t="s">
        <v>21</v>
      </c>
      <c r="E193" t="s">
        <v>11</v>
      </c>
      <c r="F193" s="6">
        <v>6146</v>
      </c>
      <c r="G193" s="7">
        <v>63</v>
      </c>
    </row>
    <row r="194" spans="3:7" s="18" customFormat="1" x14ac:dyDescent="0.3">
      <c r="C194" t="s">
        <v>17</v>
      </c>
      <c r="D194" t="s">
        <v>26</v>
      </c>
      <c r="E194" t="s">
        <v>22</v>
      </c>
      <c r="F194" s="6">
        <v>2639</v>
      </c>
      <c r="G194" s="7">
        <v>204</v>
      </c>
    </row>
    <row r="195" spans="3:7" s="18" customFormat="1" x14ac:dyDescent="0.3">
      <c r="C195" t="s">
        <v>12</v>
      </c>
      <c r="D195" t="s">
        <v>8</v>
      </c>
      <c r="E195" t="s">
        <v>35</v>
      </c>
      <c r="F195" s="6">
        <v>1890</v>
      </c>
      <c r="G195" s="7">
        <v>195</v>
      </c>
    </row>
    <row r="196" spans="3:7" s="18" customFormat="1" x14ac:dyDescent="0.3">
      <c r="C196" t="s">
        <v>37</v>
      </c>
      <c r="D196" t="s">
        <v>47</v>
      </c>
      <c r="E196" t="s">
        <v>16</v>
      </c>
      <c r="F196" s="6">
        <v>1932</v>
      </c>
      <c r="G196" s="7">
        <v>369</v>
      </c>
    </row>
    <row r="197" spans="3:7" s="18" customFormat="1" x14ac:dyDescent="0.3">
      <c r="C197" t="s">
        <v>44</v>
      </c>
      <c r="D197" t="s">
        <v>47</v>
      </c>
      <c r="E197" t="s">
        <v>27</v>
      </c>
      <c r="F197" s="6">
        <v>6300</v>
      </c>
      <c r="G197" s="7">
        <v>42</v>
      </c>
    </row>
    <row r="198" spans="3:7" s="18" customFormat="1" x14ac:dyDescent="0.3">
      <c r="C198" t="s">
        <v>25</v>
      </c>
      <c r="D198" t="s">
        <v>8</v>
      </c>
      <c r="E198" t="s">
        <v>9</v>
      </c>
      <c r="F198" s="6">
        <v>560</v>
      </c>
      <c r="G198" s="7">
        <v>81</v>
      </c>
    </row>
    <row r="199" spans="3:7" s="18" customFormat="1" x14ac:dyDescent="0.3">
      <c r="C199" t="s">
        <v>17</v>
      </c>
      <c r="D199" t="s">
        <v>8</v>
      </c>
      <c r="E199" t="s">
        <v>48</v>
      </c>
      <c r="F199" s="6">
        <v>2856</v>
      </c>
      <c r="G199" s="7">
        <v>246</v>
      </c>
    </row>
    <row r="200" spans="3:7" s="18" customFormat="1" x14ac:dyDescent="0.3">
      <c r="C200" t="s">
        <v>17</v>
      </c>
      <c r="D200" t="s">
        <v>47</v>
      </c>
      <c r="E200" t="s">
        <v>31</v>
      </c>
      <c r="F200" s="6">
        <v>707</v>
      </c>
      <c r="G200" s="7">
        <v>174</v>
      </c>
    </row>
    <row r="201" spans="3:7" s="18" customFormat="1" x14ac:dyDescent="0.3">
      <c r="C201" t="s">
        <v>12</v>
      </c>
      <c r="D201" t="s">
        <v>13</v>
      </c>
      <c r="E201" t="s">
        <v>9</v>
      </c>
      <c r="F201" s="6">
        <v>3598</v>
      </c>
      <c r="G201" s="7">
        <v>81</v>
      </c>
    </row>
    <row r="202" spans="3:7" s="18" customFormat="1" x14ac:dyDescent="0.3">
      <c r="C202" t="s">
        <v>7</v>
      </c>
      <c r="D202" t="s">
        <v>13</v>
      </c>
      <c r="E202" t="s">
        <v>35</v>
      </c>
      <c r="F202" s="6">
        <v>6853</v>
      </c>
      <c r="G202" s="7">
        <v>372</v>
      </c>
    </row>
    <row r="203" spans="3:7" s="18" customFormat="1" x14ac:dyDescent="0.3">
      <c r="C203" t="s">
        <v>7</v>
      </c>
      <c r="D203" t="s">
        <v>13</v>
      </c>
      <c r="E203" t="s">
        <v>29</v>
      </c>
      <c r="F203" s="6">
        <v>4725</v>
      </c>
      <c r="G203" s="7">
        <v>174</v>
      </c>
    </row>
    <row r="204" spans="3:7" s="18" customFormat="1" x14ac:dyDescent="0.3">
      <c r="C204" t="s">
        <v>20</v>
      </c>
      <c r="D204" t="s">
        <v>21</v>
      </c>
      <c r="E204" t="s">
        <v>14</v>
      </c>
      <c r="F204" s="6">
        <v>10304</v>
      </c>
      <c r="G204" s="7">
        <v>84</v>
      </c>
    </row>
    <row r="205" spans="3:7" s="18" customFormat="1" x14ac:dyDescent="0.3">
      <c r="C205" t="s">
        <v>20</v>
      </c>
      <c r="D205" t="s">
        <v>47</v>
      </c>
      <c r="E205" t="s">
        <v>29</v>
      </c>
      <c r="F205" s="6">
        <v>1274</v>
      </c>
      <c r="G205" s="7">
        <v>225</v>
      </c>
    </row>
    <row r="206" spans="3:7" s="18" customFormat="1" x14ac:dyDescent="0.3">
      <c r="C206" t="s">
        <v>40</v>
      </c>
      <c r="D206" t="s">
        <v>21</v>
      </c>
      <c r="E206" t="s">
        <v>9</v>
      </c>
      <c r="F206" s="6">
        <v>1526</v>
      </c>
      <c r="G206" s="7">
        <v>105</v>
      </c>
    </row>
    <row r="207" spans="3:7" s="18" customFormat="1" x14ac:dyDescent="0.3">
      <c r="C207" t="s">
        <v>7</v>
      </c>
      <c r="D207" t="s">
        <v>26</v>
      </c>
      <c r="E207" t="s">
        <v>51</v>
      </c>
      <c r="F207" s="6">
        <v>3101</v>
      </c>
      <c r="G207" s="7">
        <v>225</v>
      </c>
    </row>
    <row r="208" spans="3:7" s="18" customFormat="1" x14ac:dyDescent="0.3">
      <c r="C208" t="s">
        <v>43</v>
      </c>
      <c r="D208" t="s">
        <v>8</v>
      </c>
      <c r="E208" t="s">
        <v>16</v>
      </c>
      <c r="F208" s="6">
        <v>1057</v>
      </c>
      <c r="G208" s="7">
        <v>54</v>
      </c>
    </row>
    <row r="209" spans="3:7" s="18" customFormat="1" x14ac:dyDescent="0.3">
      <c r="C209" t="s">
        <v>37</v>
      </c>
      <c r="D209" t="s">
        <v>8</v>
      </c>
      <c r="E209" t="s">
        <v>48</v>
      </c>
      <c r="F209" s="6">
        <v>5306</v>
      </c>
      <c r="G209" s="7">
        <v>0</v>
      </c>
    </row>
    <row r="210" spans="3:7" s="18" customFormat="1" x14ac:dyDescent="0.3">
      <c r="C210" t="s">
        <v>40</v>
      </c>
      <c r="D210" t="s">
        <v>26</v>
      </c>
      <c r="E210" t="s">
        <v>46</v>
      </c>
      <c r="F210" s="6">
        <v>4018</v>
      </c>
      <c r="G210" s="7">
        <v>171</v>
      </c>
    </row>
    <row r="211" spans="3:7" s="18" customFormat="1" x14ac:dyDescent="0.3">
      <c r="C211" t="s">
        <v>17</v>
      </c>
      <c r="D211" t="s">
        <v>47</v>
      </c>
      <c r="E211" t="s">
        <v>29</v>
      </c>
      <c r="F211" s="6">
        <v>938</v>
      </c>
      <c r="G211" s="7">
        <v>189</v>
      </c>
    </row>
    <row r="212" spans="3:7" s="18" customFormat="1" x14ac:dyDescent="0.3">
      <c r="C212" t="s">
        <v>37</v>
      </c>
      <c r="D212" t="s">
        <v>32</v>
      </c>
      <c r="E212" t="s">
        <v>22</v>
      </c>
      <c r="F212" s="6">
        <v>1778</v>
      </c>
      <c r="G212" s="7">
        <v>270</v>
      </c>
    </row>
    <row r="213" spans="3:7" s="18" customFormat="1" x14ac:dyDescent="0.3">
      <c r="C213" t="s">
        <v>25</v>
      </c>
      <c r="D213" t="s">
        <v>26</v>
      </c>
      <c r="E213" t="s">
        <v>9</v>
      </c>
      <c r="F213" s="6">
        <v>1638</v>
      </c>
      <c r="G213" s="7">
        <v>63</v>
      </c>
    </row>
    <row r="214" spans="3:7" s="18" customFormat="1" x14ac:dyDescent="0.3">
      <c r="C214" t="s">
        <v>20</v>
      </c>
      <c r="D214" t="s">
        <v>32</v>
      </c>
      <c r="E214" t="s">
        <v>27</v>
      </c>
      <c r="F214" s="6">
        <v>154</v>
      </c>
      <c r="G214" s="7">
        <v>21</v>
      </c>
    </row>
    <row r="215" spans="3:7" s="18" customFormat="1" x14ac:dyDescent="0.3">
      <c r="C215" t="s">
        <v>37</v>
      </c>
      <c r="D215" t="s">
        <v>8</v>
      </c>
      <c r="E215" t="s">
        <v>35</v>
      </c>
      <c r="F215" s="6">
        <v>9835</v>
      </c>
      <c r="G215" s="7">
        <v>207</v>
      </c>
    </row>
    <row r="216" spans="3:7" s="18" customFormat="1" x14ac:dyDescent="0.3">
      <c r="C216" t="s">
        <v>17</v>
      </c>
      <c r="D216" t="s">
        <v>8</v>
      </c>
      <c r="E216" t="s">
        <v>39</v>
      </c>
      <c r="F216" s="6">
        <v>7273</v>
      </c>
      <c r="G216" s="7">
        <v>96</v>
      </c>
    </row>
    <row r="217" spans="3:7" s="18" customFormat="1" x14ac:dyDescent="0.3">
      <c r="C217" t="s">
        <v>40</v>
      </c>
      <c r="D217" t="s">
        <v>26</v>
      </c>
      <c r="E217" t="s">
        <v>35</v>
      </c>
      <c r="F217" s="6">
        <v>6909</v>
      </c>
      <c r="G217" s="7">
        <v>81</v>
      </c>
    </row>
    <row r="218" spans="3:7" s="18" customFormat="1" x14ac:dyDescent="0.3">
      <c r="C218" t="s">
        <v>17</v>
      </c>
      <c r="D218" t="s">
        <v>26</v>
      </c>
      <c r="E218" t="s">
        <v>46</v>
      </c>
      <c r="F218" s="6">
        <v>3920</v>
      </c>
      <c r="G218" s="7">
        <v>306</v>
      </c>
    </row>
    <row r="219" spans="3:7" s="18" customFormat="1" x14ac:dyDescent="0.3">
      <c r="C219" t="s">
        <v>52</v>
      </c>
      <c r="D219" t="s">
        <v>26</v>
      </c>
      <c r="E219" t="s">
        <v>42</v>
      </c>
      <c r="F219" s="6">
        <v>4858</v>
      </c>
      <c r="G219" s="7">
        <v>279</v>
      </c>
    </row>
    <row r="220" spans="3:7" s="18" customFormat="1" x14ac:dyDescent="0.3">
      <c r="C220" t="s">
        <v>43</v>
      </c>
      <c r="D220" t="s">
        <v>32</v>
      </c>
      <c r="E220" t="s">
        <v>18</v>
      </c>
      <c r="F220" s="6">
        <v>3549</v>
      </c>
      <c r="G220" s="7">
        <v>3</v>
      </c>
    </row>
    <row r="221" spans="3:7" s="18" customFormat="1" x14ac:dyDescent="0.3">
      <c r="C221" t="s">
        <v>37</v>
      </c>
      <c r="D221" t="s">
        <v>26</v>
      </c>
      <c r="E221" t="s">
        <v>50</v>
      </c>
      <c r="F221" s="6">
        <v>966</v>
      </c>
      <c r="G221" s="7">
        <v>198</v>
      </c>
    </row>
    <row r="222" spans="3:7" s="18" customFormat="1" x14ac:dyDescent="0.3">
      <c r="C222" t="s">
        <v>40</v>
      </c>
      <c r="D222" t="s">
        <v>26</v>
      </c>
      <c r="E222" t="s">
        <v>22</v>
      </c>
      <c r="F222" s="6">
        <v>385</v>
      </c>
      <c r="G222" s="7">
        <v>249</v>
      </c>
    </row>
    <row r="223" spans="3:7" s="18" customFormat="1" x14ac:dyDescent="0.3">
      <c r="C223" t="s">
        <v>25</v>
      </c>
      <c r="D223" t="s">
        <v>47</v>
      </c>
      <c r="E223" t="s">
        <v>29</v>
      </c>
      <c r="F223" s="6">
        <v>2219</v>
      </c>
      <c r="G223" s="7">
        <v>75</v>
      </c>
    </row>
    <row r="224" spans="3:7" s="18" customFormat="1" x14ac:dyDescent="0.3">
      <c r="C224" t="s">
        <v>17</v>
      </c>
      <c r="D224" t="s">
        <v>21</v>
      </c>
      <c r="E224" t="s">
        <v>14</v>
      </c>
      <c r="F224" s="6">
        <v>2954</v>
      </c>
      <c r="G224" s="7">
        <v>189</v>
      </c>
    </row>
    <row r="225" spans="3:7" s="18" customFormat="1" x14ac:dyDescent="0.3">
      <c r="C225" t="s">
        <v>37</v>
      </c>
      <c r="D225" t="s">
        <v>21</v>
      </c>
      <c r="E225" t="s">
        <v>14</v>
      </c>
      <c r="F225" s="6">
        <v>280</v>
      </c>
      <c r="G225" s="7">
        <v>87</v>
      </c>
    </row>
    <row r="226" spans="3:7" s="18" customFormat="1" x14ac:dyDescent="0.3">
      <c r="C226" t="s">
        <v>20</v>
      </c>
      <c r="D226" t="s">
        <v>21</v>
      </c>
      <c r="E226" t="s">
        <v>9</v>
      </c>
      <c r="F226" s="6">
        <v>6118</v>
      </c>
      <c r="G226" s="7">
        <v>174</v>
      </c>
    </row>
    <row r="227" spans="3:7" x14ac:dyDescent="0.3">
      <c r="C227" t="s">
        <v>43</v>
      </c>
      <c r="D227" t="s">
        <v>26</v>
      </c>
      <c r="E227" t="s">
        <v>24</v>
      </c>
      <c r="F227" s="6">
        <v>4802</v>
      </c>
      <c r="G227" s="7">
        <v>36</v>
      </c>
    </row>
    <row r="228" spans="3:7" x14ac:dyDescent="0.3">
      <c r="C228" t="s">
        <v>17</v>
      </c>
      <c r="D228" t="s">
        <v>32</v>
      </c>
      <c r="E228" t="s">
        <v>46</v>
      </c>
      <c r="F228" s="6">
        <v>4137</v>
      </c>
      <c r="G228" s="7">
        <v>60</v>
      </c>
    </row>
    <row r="229" spans="3:7" x14ac:dyDescent="0.3">
      <c r="C229" t="s">
        <v>44</v>
      </c>
      <c r="D229" t="s">
        <v>13</v>
      </c>
      <c r="E229" t="s">
        <v>45</v>
      </c>
      <c r="F229" s="6">
        <v>2023</v>
      </c>
      <c r="G229" s="7">
        <v>78</v>
      </c>
    </row>
    <row r="230" spans="3:7" x14ac:dyDescent="0.3">
      <c r="C230" t="s">
        <v>17</v>
      </c>
      <c r="D230" t="s">
        <v>21</v>
      </c>
      <c r="E230" t="s">
        <v>9</v>
      </c>
      <c r="F230" s="6">
        <v>9051</v>
      </c>
      <c r="G230" s="7">
        <v>57</v>
      </c>
    </row>
    <row r="231" spans="3:7" x14ac:dyDescent="0.3">
      <c r="C231" t="s">
        <v>17</v>
      </c>
      <c r="D231" t="s">
        <v>8</v>
      </c>
      <c r="E231" t="s">
        <v>51</v>
      </c>
      <c r="F231" s="6">
        <v>2919</v>
      </c>
      <c r="G231" s="7">
        <v>45</v>
      </c>
    </row>
    <row r="232" spans="3:7" x14ac:dyDescent="0.3">
      <c r="C232" t="s">
        <v>20</v>
      </c>
      <c r="D232" t="s">
        <v>32</v>
      </c>
      <c r="E232" t="s">
        <v>35</v>
      </c>
      <c r="F232" s="6">
        <v>5915</v>
      </c>
      <c r="G232" s="7">
        <v>3</v>
      </c>
    </row>
    <row r="233" spans="3:7" x14ac:dyDescent="0.3">
      <c r="C233" t="s">
        <v>52</v>
      </c>
      <c r="D233" t="s">
        <v>13</v>
      </c>
      <c r="E233" t="s">
        <v>24</v>
      </c>
      <c r="F233" s="6">
        <v>2562</v>
      </c>
      <c r="G233" s="7">
        <v>6</v>
      </c>
    </row>
    <row r="234" spans="3:7" x14ac:dyDescent="0.3">
      <c r="C234" t="s">
        <v>40</v>
      </c>
      <c r="D234" t="s">
        <v>8</v>
      </c>
      <c r="E234" t="s">
        <v>27</v>
      </c>
      <c r="F234" s="6">
        <v>8813</v>
      </c>
      <c r="G234" s="7">
        <v>21</v>
      </c>
    </row>
    <row r="235" spans="3:7" x14ac:dyDescent="0.3">
      <c r="C235" t="s">
        <v>40</v>
      </c>
      <c r="D235" t="s">
        <v>21</v>
      </c>
      <c r="E235" t="s">
        <v>22</v>
      </c>
      <c r="F235" s="6">
        <v>6111</v>
      </c>
      <c r="G235" s="7">
        <v>3</v>
      </c>
    </row>
    <row r="236" spans="3:7" x14ac:dyDescent="0.3">
      <c r="C236" t="s">
        <v>12</v>
      </c>
      <c r="D236" t="s">
        <v>47</v>
      </c>
      <c r="E236" t="s">
        <v>33</v>
      </c>
      <c r="F236" s="6">
        <v>3507</v>
      </c>
      <c r="G236" s="7">
        <v>288</v>
      </c>
    </row>
    <row r="237" spans="3:7" x14ac:dyDescent="0.3">
      <c r="C237" t="s">
        <v>25</v>
      </c>
      <c r="D237" t="s">
        <v>21</v>
      </c>
      <c r="E237" t="s">
        <v>11</v>
      </c>
      <c r="F237" s="6">
        <v>4319</v>
      </c>
      <c r="G237" s="7">
        <v>30</v>
      </c>
    </row>
    <row r="238" spans="3:7" x14ac:dyDescent="0.3">
      <c r="C238" t="s">
        <v>7</v>
      </c>
      <c r="D238" t="s">
        <v>32</v>
      </c>
      <c r="E238" t="s">
        <v>48</v>
      </c>
      <c r="F238" s="6">
        <v>609</v>
      </c>
      <c r="G238" s="7">
        <v>87</v>
      </c>
    </row>
    <row r="239" spans="3:7" x14ac:dyDescent="0.3">
      <c r="C239" t="s">
        <v>7</v>
      </c>
      <c r="D239" t="s">
        <v>26</v>
      </c>
      <c r="E239" t="s">
        <v>50</v>
      </c>
      <c r="F239" s="6">
        <v>6370</v>
      </c>
      <c r="G239" s="7">
        <v>30</v>
      </c>
    </row>
    <row r="240" spans="3:7" x14ac:dyDescent="0.3">
      <c r="C240" t="s">
        <v>40</v>
      </c>
      <c r="D240" t="s">
        <v>32</v>
      </c>
      <c r="E240" t="s">
        <v>36</v>
      </c>
      <c r="F240" s="6">
        <v>5474</v>
      </c>
      <c r="G240" s="7">
        <v>168</v>
      </c>
    </row>
    <row r="241" spans="3:7" x14ac:dyDescent="0.3">
      <c r="C241" t="s">
        <v>7</v>
      </c>
      <c r="D241" t="s">
        <v>21</v>
      </c>
      <c r="E241" t="s">
        <v>50</v>
      </c>
      <c r="F241" s="6">
        <v>3164</v>
      </c>
      <c r="G241" s="7">
        <v>306</v>
      </c>
    </row>
    <row r="242" spans="3:7" x14ac:dyDescent="0.3">
      <c r="C242" t="s">
        <v>25</v>
      </c>
      <c r="D242" t="s">
        <v>13</v>
      </c>
      <c r="E242" t="s">
        <v>18</v>
      </c>
      <c r="F242" s="6">
        <v>1302</v>
      </c>
      <c r="G242" s="7">
        <v>402</v>
      </c>
    </row>
    <row r="243" spans="3:7" x14ac:dyDescent="0.3">
      <c r="C243" t="s">
        <v>44</v>
      </c>
      <c r="D243" t="s">
        <v>8</v>
      </c>
      <c r="E243" t="s">
        <v>51</v>
      </c>
      <c r="F243" s="6">
        <v>7308</v>
      </c>
      <c r="G243" s="7">
        <v>327</v>
      </c>
    </row>
    <row r="244" spans="3:7" x14ac:dyDescent="0.3">
      <c r="C244" t="s">
        <v>7</v>
      </c>
      <c r="D244" t="s">
        <v>8</v>
      </c>
      <c r="E244" t="s">
        <v>50</v>
      </c>
      <c r="F244" s="6">
        <v>6132</v>
      </c>
      <c r="G244" s="7">
        <v>93</v>
      </c>
    </row>
    <row r="245" spans="3:7" x14ac:dyDescent="0.3">
      <c r="C245" t="s">
        <v>52</v>
      </c>
      <c r="D245" t="s">
        <v>13</v>
      </c>
      <c r="E245" t="s">
        <v>16</v>
      </c>
      <c r="F245" s="6">
        <v>3472</v>
      </c>
      <c r="G245" s="7">
        <v>96</v>
      </c>
    </row>
    <row r="246" spans="3:7" x14ac:dyDescent="0.3">
      <c r="C246" t="s">
        <v>12</v>
      </c>
      <c r="D246" t="s">
        <v>26</v>
      </c>
      <c r="E246" t="s">
        <v>22</v>
      </c>
      <c r="F246" s="6">
        <v>9660</v>
      </c>
      <c r="G246" s="7">
        <v>27</v>
      </c>
    </row>
    <row r="247" spans="3:7" x14ac:dyDescent="0.3">
      <c r="C247" t="s">
        <v>17</v>
      </c>
      <c r="D247" t="s">
        <v>32</v>
      </c>
      <c r="E247" t="s">
        <v>48</v>
      </c>
      <c r="F247" s="6">
        <v>2436</v>
      </c>
      <c r="G247" s="7">
        <v>99</v>
      </c>
    </row>
    <row r="248" spans="3:7" x14ac:dyDescent="0.3">
      <c r="C248" t="s">
        <v>17</v>
      </c>
      <c r="D248" t="s">
        <v>32</v>
      </c>
      <c r="E248" t="s">
        <v>30</v>
      </c>
      <c r="F248" s="6">
        <v>9506</v>
      </c>
      <c r="G248" s="7">
        <v>87</v>
      </c>
    </row>
    <row r="249" spans="3:7" x14ac:dyDescent="0.3">
      <c r="C249" t="s">
        <v>52</v>
      </c>
      <c r="D249" t="s">
        <v>8</v>
      </c>
      <c r="E249" t="s">
        <v>42</v>
      </c>
      <c r="F249" s="6">
        <v>245</v>
      </c>
      <c r="G249" s="7">
        <v>288</v>
      </c>
    </row>
    <row r="250" spans="3:7" x14ac:dyDescent="0.3">
      <c r="C250" t="s">
        <v>12</v>
      </c>
      <c r="D250" t="s">
        <v>13</v>
      </c>
      <c r="E250" t="s">
        <v>39</v>
      </c>
      <c r="F250" s="6">
        <v>2702</v>
      </c>
      <c r="G250" s="7">
        <v>363</v>
      </c>
    </row>
    <row r="251" spans="3:7" x14ac:dyDescent="0.3">
      <c r="C251" t="s">
        <v>52</v>
      </c>
      <c r="D251" t="s">
        <v>47</v>
      </c>
      <c r="E251" t="s">
        <v>31</v>
      </c>
      <c r="F251" s="6">
        <v>700</v>
      </c>
      <c r="G251" s="7">
        <v>87</v>
      </c>
    </row>
    <row r="252" spans="3:7" x14ac:dyDescent="0.3">
      <c r="C252" t="s">
        <v>25</v>
      </c>
      <c r="D252" t="s">
        <v>47</v>
      </c>
      <c r="E252" t="s">
        <v>31</v>
      </c>
      <c r="F252" s="6">
        <v>3759</v>
      </c>
      <c r="G252" s="7">
        <v>150</v>
      </c>
    </row>
    <row r="253" spans="3:7" x14ac:dyDescent="0.3">
      <c r="C253" t="s">
        <v>43</v>
      </c>
      <c r="D253" t="s">
        <v>13</v>
      </c>
      <c r="E253" t="s">
        <v>31</v>
      </c>
      <c r="F253" s="6">
        <v>1589</v>
      </c>
      <c r="G253" s="7">
        <v>303</v>
      </c>
    </row>
    <row r="254" spans="3:7" x14ac:dyDescent="0.3">
      <c r="C254" t="s">
        <v>37</v>
      </c>
      <c r="D254" t="s">
        <v>13</v>
      </c>
      <c r="E254" t="s">
        <v>51</v>
      </c>
      <c r="F254" s="6">
        <v>5194</v>
      </c>
      <c r="G254" s="7">
        <v>288</v>
      </c>
    </row>
    <row r="255" spans="3:7" x14ac:dyDescent="0.3">
      <c r="C255" t="s">
        <v>52</v>
      </c>
      <c r="D255" t="s">
        <v>21</v>
      </c>
      <c r="E255" t="s">
        <v>11</v>
      </c>
      <c r="F255" s="6">
        <v>945</v>
      </c>
      <c r="G255" s="7">
        <v>75</v>
      </c>
    </row>
    <row r="256" spans="3:7" x14ac:dyDescent="0.3">
      <c r="C256" t="s">
        <v>7</v>
      </c>
      <c r="D256" t="s">
        <v>32</v>
      </c>
      <c r="E256" t="s">
        <v>33</v>
      </c>
      <c r="F256" s="6">
        <v>1988</v>
      </c>
      <c r="G256" s="7">
        <v>39</v>
      </c>
    </row>
    <row r="257" spans="3:7" x14ac:dyDescent="0.3">
      <c r="C257" t="s">
        <v>25</v>
      </c>
      <c r="D257" t="s">
        <v>47</v>
      </c>
      <c r="E257" t="s">
        <v>14</v>
      </c>
      <c r="F257" s="6">
        <v>6734</v>
      </c>
      <c r="G257" s="7">
        <v>123</v>
      </c>
    </row>
    <row r="258" spans="3:7" x14ac:dyDescent="0.3">
      <c r="C258" t="s">
        <v>7</v>
      </c>
      <c r="D258" t="s">
        <v>21</v>
      </c>
      <c r="E258" t="s">
        <v>18</v>
      </c>
      <c r="F258" s="6">
        <v>217</v>
      </c>
      <c r="G258" s="7">
        <v>36</v>
      </c>
    </row>
    <row r="259" spans="3:7" x14ac:dyDescent="0.3">
      <c r="C259" t="s">
        <v>40</v>
      </c>
      <c r="D259" t="s">
        <v>47</v>
      </c>
      <c r="E259" t="s">
        <v>35</v>
      </c>
      <c r="F259" s="6">
        <v>6279</v>
      </c>
      <c r="G259" s="7">
        <v>237</v>
      </c>
    </row>
    <row r="260" spans="3:7" x14ac:dyDescent="0.3">
      <c r="C260" t="s">
        <v>7</v>
      </c>
      <c r="D260" t="s">
        <v>21</v>
      </c>
      <c r="E260" t="s">
        <v>11</v>
      </c>
      <c r="F260" s="6">
        <v>4424</v>
      </c>
      <c r="G260" s="7">
        <v>201</v>
      </c>
    </row>
    <row r="261" spans="3:7" x14ac:dyDescent="0.3">
      <c r="C261" t="s">
        <v>43</v>
      </c>
      <c r="D261" t="s">
        <v>21</v>
      </c>
      <c r="E261" t="s">
        <v>31</v>
      </c>
      <c r="F261" s="6">
        <v>189</v>
      </c>
      <c r="G261" s="7">
        <v>48</v>
      </c>
    </row>
    <row r="262" spans="3:7" x14ac:dyDescent="0.3">
      <c r="C262" t="s">
        <v>40</v>
      </c>
      <c r="D262" t="s">
        <v>13</v>
      </c>
      <c r="E262" t="s">
        <v>35</v>
      </c>
      <c r="F262" s="6">
        <v>490</v>
      </c>
      <c r="G262" s="7">
        <v>84</v>
      </c>
    </row>
    <row r="263" spans="3:7" x14ac:dyDescent="0.3">
      <c r="C263" t="s">
        <v>12</v>
      </c>
      <c r="D263" t="s">
        <v>8</v>
      </c>
      <c r="E263" t="s">
        <v>42</v>
      </c>
      <c r="F263" s="6">
        <v>434</v>
      </c>
      <c r="G263" s="7">
        <v>87</v>
      </c>
    </row>
    <row r="264" spans="3:7" x14ac:dyDescent="0.3">
      <c r="C264" t="s">
        <v>37</v>
      </c>
      <c r="D264" t="s">
        <v>32</v>
      </c>
      <c r="E264" t="s">
        <v>9</v>
      </c>
      <c r="F264" s="6">
        <v>10129</v>
      </c>
      <c r="G264" s="7">
        <v>312</v>
      </c>
    </row>
    <row r="265" spans="3:7" x14ac:dyDescent="0.3">
      <c r="C265" t="s">
        <v>44</v>
      </c>
      <c r="D265" t="s">
        <v>26</v>
      </c>
      <c r="E265" t="s">
        <v>51</v>
      </c>
      <c r="F265" s="6">
        <v>1652</v>
      </c>
      <c r="G265" s="7">
        <v>102</v>
      </c>
    </row>
    <row r="266" spans="3:7" x14ac:dyDescent="0.3">
      <c r="C266" t="s">
        <v>12</v>
      </c>
      <c r="D266" t="s">
        <v>32</v>
      </c>
      <c r="E266" t="s">
        <v>42</v>
      </c>
      <c r="F266" s="6">
        <v>6433</v>
      </c>
      <c r="G266" s="7">
        <v>78</v>
      </c>
    </row>
    <row r="267" spans="3:7" x14ac:dyDescent="0.3">
      <c r="C267" t="s">
        <v>44</v>
      </c>
      <c r="D267" t="s">
        <v>47</v>
      </c>
      <c r="E267" t="s">
        <v>45</v>
      </c>
      <c r="F267" s="6">
        <v>2212</v>
      </c>
      <c r="G267" s="7">
        <v>117</v>
      </c>
    </row>
    <row r="268" spans="3:7" x14ac:dyDescent="0.3">
      <c r="C268" t="s">
        <v>20</v>
      </c>
      <c r="D268" t="s">
        <v>13</v>
      </c>
      <c r="E268" t="s">
        <v>36</v>
      </c>
      <c r="F268" s="6">
        <v>609</v>
      </c>
      <c r="G268" s="7">
        <v>99</v>
      </c>
    </row>
    <row r="269" spans="3:7" x14ac:dyDescent="0.3">
      <c r="C269" t="s">
        <v>7</v>
      </c>
      <c r="D269" t="s">
        <v>13</v>
      </c>
      <c r="E269" t="s">
        <v>46</v>
      </c>
      <c r="F269" s="6">
        <v>1638</v>
      </c>
      <c r="G269" s="7">
        <v>48</v>
      </c>
    </row>
    <row r="270" spans="3:7" x14ac:dyDescent="0.3">
      <c r="C270" t="s">
        <v>37</v>
      </c>
      <c r="D270" t="s">
        <v>47</v>
      </c>
      <c r="E270" t="s">
        <v>24</v>
      </c>
      <c r="F270" s="6">
        <v>3829</v>
      </c>
      <c r="G270" s="7">
        <v>24</v>
      </c>
    </row>
    <row r="271" spans="3:7" x14ac:dyDescent="0.3">
      <c r="C271" t="s">
        <v>7</v>
      </c>
      <c r="D271" t="s">
        <v>26</v>
      </c>
      <c r="E271" t="s">
        <v>24</v>
      </c>
      <c r="F271" s="6">
        <v>5775</v>
      </c>
      <c r="G271" s="7">
        <v>42</v>
      </c>
    </row>
    <row r="272" spans="3:7" x14ac:dyDescent="0.3">
      <c r="C272" t="s">
        <v>25</v>
      </c>
      <c r="D272" t="s">
        <v>13</v>
      </c>
      <c r="E272" t="s">
        <v>39</v>
      </c>
      <c r="F272" s="6">
        <v>1071</v>
      </c>
      <c r="G272" s="7">
        <v>270</v>
      </c>
    </row>
    <row r="273" spans="3:7" x14ac:dyDescent="0.3">
      <c r="C273" t="s">
        <v>12</v>
      </c>
      <c r="D273" t="s">
        <v>21</v>
      </c>
      <c r="E273" t="s">
        <v>45</v>
      </c>
      <c r="F273" s="6">
        <v>5019</v>
      </c>
      <c r="G273" s="7">
        <v>150</v>
      </c>
    </row>
    <row r="274" spans="3:7" x14ac:dyDescent="0.3">
      <c r="C274" t="s">
        <v>43</v>
      </c>
      <c r="D274" t="s">
        <v>8</v>
      </c>
      <c r="E274" t="s">
        <v>24</v>
      </c>
      <c r="F274" s="6">
        <v>2863</v>
      </c>
      <c r="G274" s="7">
        <v>42</v>
      </c>
    </row>
    <row r="275" spans="3:7" x14ac:dyDescent="0.3">
      <c r="C275" t="s">
        <v>7</v>
      </c>
      <c r="D275" t="s">
        <v>13</v>
      </c>
      <c r="E275" t="s">
        <v>49</v>
      </c>
      <c r="F275" s="6">
        <v>1617</v>
      </c>
      <c r="G275" s="7">
        <v>126</v>
      </c>
    </row>
    <row r="276" spans="3:7" x14ac:dyDescent="0.3">
      <c r="C276" t="s">
        <v>25</v>
      </c>
      <c r="D276" t="s">
        <v>8</v>
      </c>
      <c r="E276" t="s">
        <v>48</v>
      </c>
      <c r="F276" s="6">
        <v>6818</v>
      </c>
      <c r="G276" s="7">
        <v>6</v>
      </c>
    </row>
    <row r="277" spans="3:7" x14ac:dyDescent="0.3">
      <c r="C277" t="s">
        <v>44</v>
      </c>
      <c r="D277" t="s">
        <v>13</v>
      </c>
      <c r="E277" t="s">
        <v>24</v>
      </c>
      <c r="F277" s="6">
        <v>6657</v>
      </c>
      <c r="G277" s="7">
        <v>276</v>
      </c>
    </row>
    <row r="278" spans="3:7" x14ac:dyDescent="0.3">
      <c r="C278" t="s">
        <v>44</v>
      </c>
      <c r="D278" t="s">
        <v>47</v>
      </c>
      <c r="E278" t="s">
        <v>31</v>
      </c>
      <c r="F278" s="6">
        <v>2919</v>
      </c>
      <c r="G278" s="7">
        <v>93</v>
      </c>
    </row>
    <row r="279" spans="3:7" x14ac:dyDescent="0.3">
      <c r="C279" t="s">
        <v>43</v>
      </c>
      <c r="D279" t="s">
        <v>21</v>
      </c>
      <c r="E279" t="s">
        <v>33</v>
      </c>
      <c r="F279" s="6">
        <v>3094</v>
      </c>
      <c r="G279" s="7">
        <v>246</v>
      </c>
    </row>
    <row r="280" spans="3:7" x14ac:dyDescent="0.3">
      <c r="C280" t="s">
        <v>25</v>
      </c>
      <c r="D280" t="s">
        <v>26</v>
      </c>
      <c r="E280" t="s">
        <v>46</v>
      </c>
      <c r="F280" s="6">
        <v>2989</v>
      </c>
      <c r="G280" s="7">
        <v>3</v>
      </c>
    </row>
    <row r="281" spans="3:7" x14ac:dyDescent="0.3">
      <c r="C281" t="s">
        <v>12</v>
      </c>
      <c r="D281" t="s">
        <v>32</v>
      </c>
      <c r="E281" t="s">
        <v>50</v>
      </c>
      <c r="F281" s="6">
        <v>2268</v>
      </c>
      <c r="G281" s="7">
        <v>63</v>
      </c>
    </row>
    <row r="282" spans="3:7" x14ac:dyDescent="0.3">
      <c r="C282" t="s">
        <v>40</v>
      </c>
      <c r="D282" t="s">
        <v>13</v>
      </c>
      <c r="E282" t="s">
        <v>33</v>
      </c>
      <c r="F282" s="6">
        <v>4753</v>
      </c>
      <c r="G282" s="7">
        <v>246</v>
      </c>
    </row>
    <row r="283" spans="3:7" x14ac:dyDescent="0.3">
      <c r="C283" t="s">
        <v>43</v>
      </c>
      <c r="D283" t="s">
        <v>47</v>
      </c>
      <c r="E283" t="s">
        <v>36</v>
      </c>
      <c r="F283" s="6">
        <v>7511</v>
      </c>
      <c r="G283" s="7">
        <v>120</v>
      </c>
    </row>
    <row r="284" spans="3:7" x14ac:dyDescent="0.3">
      <c r="C284" t="s">
        <v>43</v>
      </c>
      <c r="D284" t="s">
        <v>32</v>
      </c>
      <c r="E284" t="s">
        <v>33</v>
      </c>
      <c r="F284" s="6">
        <v>4326</v>
      </c>
      <c r="G284" s="7">
        <v>348</v>
      </c>
    </row>
    <row r="285" spans="3:7" x14ac:dyDescent="0.3">
      <c r="C285" t="s">
        <v>20</v>
      </c>
      <c r="D285" t="s">
        <v>47</v>
      </c>
      <c r="E285" t="s">
        <v>45</v>
      </c>
      <c r="F285" s="6">
        <v>4935</v>
      </c>
      <c r="G285" s="7">
        <v>126</v>
      </c>
    </row>
    <row r="286" spans="3:7" x14ac:dyDescent="0.3">
      <c r="C286" t="s">
        <v>25</v>
      </c>
      <c r="D286" t="s">
        <v>13</v>
      </c>
      <c r="E286" t="s">
        <v>9</v>
      </c>
      <c r="F286" s="6">
        <v>4781</v>
      </c>
      <c r="G286" s="7">
        <v>123</v>
      </c>
    </row>
    <row r="287" spans="3:7" x14ac:dyDescent="0.3">
      <c r="C287" t="s">
        <v>40</v>
      </c>
      <c r="D287" t="s">
        <v>32</v>
      </c>
      <c r="E287" t="s">
        <v>27</v>
      </c>
      <c r="F287" s="6">
        <v>7483</v>
      </c>
      <c r="G287" s="7">
        <v>45</v>
      </c>
    </row>
    <row r="288" spans="3:7" x14ac:dyDescent="0.3">
      <c r="C288" t="s">
        <v>52</v>
      </c>
      <c r="D288" t="s">
        <v>32</v>
      </c>
      <c r="E288" t="s">
        <v>18</v>
      </c>
      <c r="F288" s="6">
        <v>6860</v>
      </c>
      <c r="G288" s="7">
        <v>126</v>
      </c>
    </row>
    <row r="289" spans="3:7" x14ac:dyDescent="0.3">
      <c r="C289" t="s">
        <v>7</v>
      </c>
      <c r="D289" t="s">
        <v>8</v>
      </c>
      <c r="E289" t="s">
        <v>49</v>
      </c>
      <c r="F289" s="6">
        <v>9002</v>
      </c>
      <c r="G289" s="7">
        <v>72</v>
      </c>
    </row>
    <row r="290" spans="3:7" x14ac:dyDescent="0.3">
      <c r="C290" t="s">
        <v>25</v>
      </c>
      <c r="D290" t="s">
        <v>21</v>
      </c>
      <c r="E290" t="s">
        <v>49</v>
      </c>
      <c r="F290" s="6">
        <v>1400</v>
      </c>
      <c r="G290" s="7">
        <v>135</v>
      </c>
    </row>
    <row r="291" spans="3:7" x14ac:dyDescent="0.3">
      <c r="C291" t="s">
        <v>52</v>
      </c>
      <c r="D291" t="s">
        <v>47</v>
      </c>
      <c r="E291" t="s">
        <v>35</v>
      </c>
      <c r="F291" s="6">
        <v>4053</v>
      </c>
      <c r="G291" s="7">
        <v>24</v>
      </c>
    </row>
    <row r="292" spans="3:7" x14ac:dyDescent="0.3">
      <c r="C292" t="s">
        <v>37</v>
      </c>
      <c r="D292" t="s">
        <v>21</v>
      </c>
      <c r="E292" t="s">
        <v>33</v>
      </c>
      <c r="F292" s="6">
        <v>2149</v>
      </c>
      <c r="G292" s="7">
        <v>117</v>
      </c>
    </row>
    <row r="293" spans="3:7" x14ac:dyDescent="0.3">
      <c r="C293" t="s">
        <v>44</v>
      </c>
      <c r="D293" t="s">
        <v>26</v>
      </c>
      <c r="E293" t="s">
        <v>49</v>
      </c>
      <c r="F293" s="6">
        <v>3640</v>
      </c>
      <c r="G293" s="7">
        <v>51</v>
      </c>
    </row>
    <row r="294" spans="3:7" x14ac:dyDescent="0.3">
      <c r="C294" t="s">
        <v>43</v>
      </c>
      <c r="D294" t="s">
        <v>26</v>
      </c>
      <c r="E294" t="s">
        <v>45</v>
      </c>
      <c r="F294" s="6">
        <v>630</v>
      </c>
      <c r="G294" s="7">
        <v>36</v>
      </c>
    </row>
    <row r="295" spans="3:7" x14ac:dyDescent="0.3">
      <c r="C295" t="s">
        <v>17</v>
      </c>
      <c r="D295" t="s">
        <v>13</v>
      </c>
      <c r="E295" t="s">
        <v>50</v>
      </c>
      <c r="F295" s="6">
        <v>2429</v>
      </c>
      <c r="G295" s="7">
        <v>144</v>
      </c>
    </row>
    <row r="296" spans="3:7" x14ac:dyDescent="0.3">
      <c r="C296" t="s">
        <v>17</v>
      </c>
      <c r="D296" t="s">
        <v>21</v>
      </c>
      <c r="E296" t="s">
        <v>27</v>
      </c>
      <c r="F296" s="6">
        <v>2142</v>
      </c>
      <c r="G296" s="7">
        <v>114</v>
      </c>
    </row>
    <row r="297" spans="3:7" x14ac:dyDescent="0.3">
      <c r="C297" t="s">
        <v>37</v>
      </c>
      <c r="D297" t="s">
        <v>8</v>
      </c>
      <c r="E297" t="s">
        <v>9</v>
      </c>
      <c r="F297" s="6">
        <v>6454</v>
      </c>
      <c r="G297" s="7">
        <v>54</v>
      </c>
    </row>
    <row r="298" spans="3:7" x14ac:dyDescent="0.3">
      <c r="C298" t="s">
        <v>37</v>
      </c>
      <c r="D298" t="s">
        <v>8</v>
      </c>
      <c r="E298" t="s">
        <v>29</v>
      </c>
      <c r="F298" s="6">
        <v>4487</v>
      </c>
      <c r="G298" s="7">
        <v>333</v>
      </c>
    </row>
    <row r="299" spans="3:7" x14ac:dyDescent="0.3">
      <c r="C299" t="s">
        <v>44</v>
      </c>
      <c r="D299" t="s">
        <v>8</v>
      </c>
      <c r="E299" t="s">
        <v>18</v>
      </c>
      <c r="F299" s="6">
        <v>938</v>
      </c>
      <c r="G299" s="7">
        <v>366</v>
      </c>
    </row>
    <row r="300" spans="3:7" x14ac:dyDescent="0.3">
      <c r="C300" t="s">
        <v>44</v>
      </c>
      <c r="D300" t="s">
        <v>32</v>
      </c>
      <c r="E300" t="s">
        <v>48</v>
      </c>
      <c r="F300" s="6">
        <v>8841</v>
      </c>
      <c r="G300" s="7">
        <v>303</v>
      </c>
    </row>
    <row r="301" spans="3:7" x14ac:dyDescent="0.3">
      <c r="C301" t="s">
        <v>43</v>
      </c>
      <c r="D301" t="s">
        <v>26</v>
      </c>
      <c r="E301" t="s">
        <v>30</v>
      </c>
      <c r="F301" s="6">
        <v>4018</v>
      </c>
      <c r="G301" s="7">
        <v>126</v>
      </c>
    </row>
    <row r="302" spans="3:7" x14ac:dyDescent="0.3">
      <c r="C302" t="s">
        <v>20</v>
      </c>
      <c r="D302" t="s">
        <v>8</v>
      </c>
      <c r="E302" t="s">
        <v>24</v>
      </c>
      <c r="F302" s="6">
        <v>714</v>
      </c>
      <c r="G302" s="7">
        <v>231</v>
      </c>
    </row>
    <row r="303" spans="3:7" x14ac:dyDescent="0.3">
      <c r="C303" t="s">
        <v>17</v>
      </c>
      <c r="D303" t="s">
        <v>32</v>
      </c>
      <c r="E303" t="s">
        <v>27</v>
      </c>
      <c r="F303" s="6">
        <v>3850</v>
      </c>
      <c r="G303" s="7">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D2032-9260-4710-B438-4568B9E698C4}">
  <dimension ref="A1:Z303"/>
  <sheetViews>
    <sheetView workbookViewId="0">
      <selection activeCell="L6" sqref="L6"/>
    </sheetView>
  </sheetViews>
  <sheetFormatPr defaultRowHeight="14.4" x14ac:dyDescent="0.3"/>
  <cols>
    <col min="1" max="1" width="3.44140625" customWidth="1"/>
    <col min="2" max="2" width="3.6640625" customWidth="1"/>
    <col min="3" max="3" width="17.21875" customWidth="1"/>
    <col min="4" max="4" width="11.5546875" bestFit="1" customWidth="1"/>
    <col min="5" max="5" width="20.33203125" bestFit="1" customWidth="1"/>
    <col min="6" max="6" width="10.21875" customWidth="1"/>
    <col min="7" max="7" width="9.21875" customWidth="1"/>
    <col min="11" max="11" width="23.77734375" customWidth="1"/>
  </cols>
  <sheetData>
    <row r="1" spans="1:26" ht="36" customHeight="1" x14ac:dyDescent="0.55000000000000004">
      <c r="A1" s="14"/>
      <c r="B1" s="15"/>
      <c r="C1" s="12" t="s">
        <v>87</v>
      </c>
      <c r="D1" s="16"/>
      <c r="E1" s="16"/>
      <c r="F1" s="17"/>
      <c r="G1" s="17"/>
      <c r="H1" s="17"/>
      <c r="I1" s="17"/>
      <c r="J1" s="17"/>
      <c r="K1" s="17"/>
      <c r="L1" s="18"/>
      <c r="M1" s="18"/>
      <c r="N1" s="18"/>
      <c r="O1" s="18"/>
      <c r="P1" s="18"/>
      <c r="Q1" s="18"/>
      <c r="R1" s="18"/>
      <c r="S1" s="18"/>
      <c r="T1" s="18"/>
      <c r="U1" s="18"/>
      <c r="V1" s="18"/>
      <c r="W1" s="18"/>
      <c r="X1" s="18"/>
      <c r="Y1" s="18"/>
      <c r="Z1" s="18"/>
    </row>
    <row r="2" spans="1:26" ht="16.05" customHeight="1" x14ac:dyDescent="0.55000000000000004">
      <c r="A2" s="18"/>
      <c r="B2" s="30"/>
      <c r="C2" s="31"/>
      <c r="D2" s="30"/>
      <c r="E2" s="30"/>
      <c r="F2" s="18"/>
      <c r="G2" s="18"/>
      <c r="H2" s="18"/>
      <c r="I2" s="18"/>
      <c r="J2" s="18"/>
      <c r="K2" s="18"/>
      <c r="L2" s="18"/>
      <c r="M2" s="18"/>
      <c r="N2" s="18"/>
      <c r="O2" s="18"/>
      <c r="P2" s="18"/>
      <c r="Q2" s="18"/>
      <c r="R2" s="18"/>
      <c r="S2" s="18"/>
      <c r="T2" s="18"/>
      <c r="U2" s="18"/>
      <c r="V2" s="18"/>
      <c r="W2" s="18"/>
      <c r="X2" s="18"/>
      <c r="Y2" s="18"/>
      <c r="Z2" s="18"/>
    </row>
    <row r="3" spans="1:26" s="18" customFormat="1" x14ac:dyDescent="0.3">
      <c r="C3" s="3" t="s">
        <v>0</v>
      </c>
      <c r="D3" s="3" t="s">
        <v>1</v>
      </c>
      <c r="E3" s="3" t="s">
        <v>2</v>
      </c>
      <c r="F3" s="4" t="s">
        <v>3</v>
      </c>
      <c r="G3" s="4" t="s">
        <v>4</v>
      </c>
      <c r="I3" s="18" t="s">
        <v>66</v>
      </c>
    </row>
    <row r="4" spans="1:26" s="18" customFormat="1" x14ac:dyDescent="0.3">
      <c r="C4" t="s">
        <v>7</v>
      </c>
      <c r="D4" t="s">
        <v>8</v>
      </c>
      <c r="E4" t="s">
        <v>9</v>
      </c>
      <c r="F4" s="6">
        <v>1624</v>
      </c>
      <c r="G4" s="7">
        <v>114</v>
      </c>
      <c r="I4" s="18" t="s">
        <v>67</v>
      </c>
    </row>
    <row r="5" spans="1:26" s="18" customFormat="1" x14ac:dyDescent="0.3">
      <c r="C5" t="s">
        <v>12</v>
      </c>
      <c r="D5" t="s">
        <v>13</v>
      </c>
      <c r="E5" t="s">
        <v>14</v>
      </c>
      <c r="F5" s="6">
        <v>6706</v>
      </c>
      <c r="G5" s="7">
        <v>459</v>
      </c>
      <c r="I5" s="18" t="s">
        <v>68</v>
      </c>
    </row>
    <row r="6" spans="1:26" s="18" customFormat="1" x14ac:dyDescent="0.3">
      <c r="C6" t="s">
        <v>17</v>
      </c>
      <c r="D6" t="s">
        <v>13</v>
      </c>
      <c r="E6" t="s">
        <v>18</v>
      </c>
      <c r="F6" s="6">
        <v>959</v>
      </c>
      <c r="G6" s="7">
        <v>147</v>
      </c>
      <c r="I6" s="18" t="s">
        <v>69</v>
      </c>
    </row>
    <row r="7" spans="1:26" s="18" customFormat="1" x14ac:dyDescent="0.3">
      <c r="C7" t="s">
        <v>20</v>
      </c>
      <c r="D7" t="s">
        <v>21</v>
      </c>
      <c r="E7" t="s">
        <v>22</v>
      </c>
      <c r="F7" s="6">
        <v>9632</v>
      </c>
      <c r="G7" s="7">
        <v>288</v>
      </c>
      <c r="I7" s="18" t="s">
        <v>70</v>
      </c>
    </row>
    <row r="8" spans="1:26" s="18" customFormat="1" x14ac:dyDescent="0.3">
      <c r="C8" t="s">
        <v>25</v>
      </c>
      <c r="D8" t="s">
        <v>26</v>
      </c>
      <c r="E8" t="s">
        <v>27</v>
      </c>
      <c r="F8" s="6">
        <v>2100</v>
      </c>
      <c r="G8" s="7">
        <v>414</v>
      </c>
      <c r="I8" s="18" t="s">
        <v>71</v>
      </c>
    </row>
    <row r="9" spans="1:26" s="18" customFormat="1" x14ac:dyDescent="0.3">
      <c r="C9" t="s">
        <v>7</v>
      </c>
      <c r="D9" t="s">
        <v>13</v>
      </c>
      <c r="E9" t="s">
        <v>30</v>
      </c>
      <c r="F9" s="6">
        <v>8869</v>
      </c>
      <c r="G9" s="7">
        <v>432</v>
      </c>
      <c r="I9" s="18" t="s">
        <v>70</v>
      </c>
    </row>
    <row r="10" spans="1:26" s="18" customFormat="1" x14ac:dyDescent="0.3">
      <c r="C10" t="s">
        <v>25</v>
      </c>
      <c r="D10" t="s">
        <v>32</v>
      </c>
      <c r="E10" t="s">
        <v>33</v>
      </c>
      <c r="F10" s="6">
        <v>2681</v>
      </c>
      <c r="G10" s="7">
        <v>54</v>
      </c>
      <c r="I10" s="18" t="s">
        <v>72</v>
      </c>
    </row>
    <row r="11" spans="1:26" s="18" customFormat="1" x14ac:dyDescent="0.3">
      <c r="C11" t="s">
        <v>12</v>
      </c>
      <c r="D11" t="s">
        <v>13</v>
      </c>
      <c r="E11" t="s">
        <v>35</v>
      </c>
      <c r="F11" s="6">
        <v>5012</v>
      </c>
      <c r="G11" s="7">
        <v>210</v>
      </c>
      <c r="I11" s="18" t="s">
        <v>73</v>
      </c>
    </row>
    <row r="12" spans="1:26" s="18" customFormat="1" x14ac:dyDescent="0.3">
      <c r="C12" t="s">
        <v>37</v>
      </c>
      <c r="D12" t="s">
        <v>32</v>
      </c>
      <c r="E12" t="s">
        <v>16</v>
      </c>
      <c r="F12" s="6">
        <v>1281</v>
      </c>
      <c r="G12" s="7">
        <v>75</v>
      </c>
    </row>
    <row r="13" spans="1:26" s="18" customFormat="1" x14ac:dyDescent="0.3">
      <c r="C13" t="s">
        <v>40</v>
      </c>
      <c r="D13" t="s">
        <v>8</v>
      </c>
      <c r="E13" t="s">
        <v>16</v>
      </c>
      <c r="F13" s="6">
        <v>4991</v>
      </c>
      <c r="G13" s="7">
        <v>12</v>
      </c>
    </row>
    <row r="14" spans="1:26" s="18" customFormat="1" x14ac:dyDescent="0.3">
      <c r="C14" t="s">
        <v>43</v>
      </c>
      <c r="D14" t="s">
        <v>26</v>
      </c>
      <c r="E14" t="s">
        <v>27</v>
      </c>
      <c r="F14" s="6">
        <v>1785</v>
      </c>
      <c r="G14" s="7">
        <v>462</v>
      </c>
    </row>
    <row r="15" spans="1:26" s="18" customFormat="1" x14ac:dyDescent="0.3">
      <c r="C15" t="s">
        <v>44</v>
      </c>
      <c r="D15" t="s">
        <v>8</v>
      </c>
      <c r="E15" t="s">
        <v>31</v>
      </c>
      <c r="F15" s="6">
        <v>3983</v>
      </c>
      <c r="G15" s="7">
        <v>144</v>
      </c>
    </row>
    <row r="16" spans="1:26" s="18" customFormat="1" x14ac:dyDescent="0.3">
      <c r="C16" t="s">
        <v>17</v>
      </c>
      <c r="D16" t="s">
        <v>32</v>
      </c>
      <c r="E16" t="s">
        <v>29</v>
      </c>
      <c r="F16" s="6">
        <v>2646</v>
      </c>
      <c r="G16" s="7">
        <v>120</v>
      </c>
    </row>
    <row r="17" spans="3:7" s="18" customFormat="1" x14ac:dyDescent="0.3">
      <c r="C17" t="s">
        <v>43</v>
      </c>
      <c r="D17" t="s">
        <v>47</v>
      </c>
      <c r="E17" t="s">
        <v>11</v>
      </c>
      <c r="F17" s="6">
        <v>252</v>
      </c>
      <c r="G17" s="7">
        <v>54</v>
      </c>
    </row>
    <row r="18" spans="3:7" s="18" customFormat="1" x14ac:dyDescent="0.3">
      <c r="C18" t="s">
        <v>44</v>
      </c>
      <c r="D18" t="s">
        <v>13</v>
      </c>
      <c r="E18" t="s">
        <v>27</v>
      </c>
      <c r="F18" s="6">
        <v>2464</v>
      </c>
      <c r="G18" s="7">
        <v>234</v>
      </c>
    </row>
    <row r="19" spans="3:7" s="18" customFormat="1" x14ac:dyDescent="0.3">
      <c r="C19" t="s">
        <v>44</v>
      </c>
      <c r="D19" t="s">
        <v>13</v>
      </c>
      <c r="E19" t="s">
        <v>49</v>
      </c>
      <c r="F19" s="6">
        <v>2114</v>
      </c>
      <c r="G19" s="7">
        <v>66</v>
      </c>
    </row>
    <row r="20" spans="3:7" s="18" customFormat="1" x14ac:dyDescent="0.3">
      <c r="C20" t="s">
        <v>25</v>
      </c>
      <c r="D20" t="s">
        <v>8</v>
      </c>
      <c r="E20" t="s">
        <v>33</v>
      </c>
      <c r="F20" s="6">
        <v>7693</v>
      </c>
      <c r="G20" s="7">
        <v>87</v>
      </c>
    </row>
    <row r="21" spans="3:7" s="18" customFormat="1" x14ac:dyDescent="0.3">
      <c r="C21" t="s">
        <v>40</v>
      </c>
      <c r="D21" t="s">
        <v>47</v>
      </c>
      <c r="E21" t="s">
        <v>39</v>
      </c>
      <c r="F21" s="6">
        <v>15610</v>
      </c>
      <c r="G21" s="7">
        <v>339</v>
      </c>
    </row>
    <row r="22" spans="3:7" s="18" customFormat="1" x14ac:dyDescent="0.3">
      <c r="C22" t="s">
        <v>20</v>
      </c>
      <c r="D22" t="s">
        <v>47</v>
      </c>
      <c r="E22" t="s">
        <v>35</v>
      </c>
      <c r="F22" s="6">
        <v>336</v>
      </c>
      <c r="G22" s="7">
        <v>144</v>
      </c>
    </row>
    <row r="23" spans="3:7" s="18" customFormat="1" x14ac:dyDescent="0.3">
      <c r="C23" t="s">
        <v>43</v>
      </c>
      <c r="D23" t="s">
        <v>26</v>
      </c>
      <c r="E23" t="s">
        <v>39</v>
      </c>
      <c r="F23" s="6">
        <v>9443</v>
      </c>
      <c r="G23" s="7">
        <v>162</v>
      </c>
    </row>
    <row r="24" spans="3:7" s="18" customFormat="1" x14ac:dyDescent="0.3">
      <c r="C24" t="s">
        <v>17</v>
      </c>
      <c r="D24" t="s">
        <v>47</v>
      </c>
      <c r="E24" t="s">
        <v>45</v>
      </c>
      <c r="F24" s="6">
        <v>8155</v>
      </c>
      <c r="G24" s="7">
        <v>90</v>
      </c>
    </row>
    <row r="25" spans="3:7" s="18" customFormat="1" x14ac:dyDescent="0.3">
      <c r="C25" t="s">
        <v>12</v>
      </c>
      <c r="D25" t="s">
        <v>32</v>
      </c>
      <c r="E25" t="s">
        <v>45</v>
      </c>
      <c r="F25" s="6">
        <v>1701</v>
      </c>
      <c r="G25" s="7">
        <v>234</v>
      </c>
    </row>
    <row r="26" spans="3:7" s="18" customFormat="1" x14ac:dyDescent="0.3">
      <c r="C26" t="s">
        <v>52</v>
      </c>
      <c r="D26" t="s">
        <v>32</v>
      </c>
      <c r="E26" t="s">
        <v>35</v>
      </c>
      <c r="F26" s="6">
        <v>2205</v>
      </c>
      <c r="G26" s="7">
        <v>141</v>
      </c>
    </row>
    <row r="27" spans="3:7" s="18" customFormat="1" x14ac:dyDescent="0.3">
      <c r="C27" t="s">
        <v>12</v>
      </c>
      <c r="D27" t="s">
        <v>8</v>
      </c>
      <c r="E27" t="s">
        <v>36</v>
      </c>
      <c r="F27" s="6">
        <v>1771</v>
      </c>
      <c r="G27" s="7">
        <v>204</v>
      </c>
    </row>
    <row r="28" spans="3:7" s="18" customFormat="1" x14ac:dyDescent="0.3">
      <c r="C28" t="s">
        <v>20</v>
      </c>
      <c r="D28" t="s">
        <v>13</v>
      </c>
      <c r="E28" t="s">
        <v>24</v>
      </c>
      <c r="F28" s="6">
        <v>2114</v>
      </c>
      <c r="G28" s="7">
        <v>186</v>
      </c>
    </row>
    <row r="29" spans="3:7" s="18" customFormat="1" x14ac:dyDescent="0.3">
      <c r="C29" t="s">
        <v>20</v>
      </c>
      <c r="D29" t="s">
        <v>21</v>
      </c>
      <c r="E29" t="s">
        <v>11</v>
      </c>
      <c r="F29" s="6">
        <v>10311</v>
      </c>
      <c r="G29" s="7">
        <v>231</v>
      </c>
    </row>
    <row r="30" spans="3:7" s="18" customFormat="1" x14ac:dyDescent="0.3">
      <c r="C30" t="s">
        <v>44</v>
      </c>
      <c r="D30" t="s">
        <v>26</v>
      </c>
      <c r="E30" t="s">
        <v>29</v>
      </c>
      <c r="F30" s="6">
        <v>21</v>
      </c>
      <c r="G30" s="7">
        <v>168</v>
      </c>
    </row>
    <row r="31" spans="3:7" s="18" customFormat="1" x14ac:dyDescent="0.3">
      <c r="C31" t="s">
        <v>52</v>
      </c>
      <c r="D31" t="s">
        <v>13</v>
      </c>
      <c r="E31" t="s">
        <v>39</v>
      </c>
      <c r="F31" s="6">
        <v>1974</v>
      </c>
      <c r="G31" s="7">
        <v>195</v>
      </c>
    </row>
    <row r="32" spans="3:7" s="18" customFormat="1" x14ac:dyDescent="0.3">
      <c r="C32" t="s">
        <v>40</v>
      </c>
      <c r="D32" t="s">
        <v>21</v>
      </c>
      <c r="E32" t="s">
        <v>45</v>
      </c>
      <c r="F32" s="6">
        <v>6314</v>
      </c>
      <c r="G32" s="7">
        <v>15</v>
      </c>
    </row>
    <row r="33" spans="3:7" s="18" customFormat="1" x14ac:dyDescent="0.3">
      <c r="C33" t="s">
        <v>52</v>
      </c>
      <c r="D33" t="s">
        <v>8</v>
      </c>
      <c r="E33" t="s">
        <v>45</v>
      </c>
      <c r="F33" s="6">
        <v>4683</v>
      </c>
      <c r="G33" s="7">
        <v>30</v>
      </c>
    </row>
    <row r="34" spans="3:7" s="18" customFormat="1" x14ac:dyDescent="0.3">
      <c r="C34" t="s">
        <v>20</v>
      </c>
      <c r="D34" t="s">
        <v>8</v>
      </c>
      <c r="E34" t="s">
        <v>46</v>
      </c>
      <c r="F34" s="6">
        <v>6398</v>
      </c>
      <c r="G34" s="7">
        <v>102</v>
      </c>
    </row>
    <row r="35" spans="3:7" s="18" customFormat="1" x14ac:dyDescent="0.3">
      <c r="C35" t="s">
        <v>43</v>
      </c>
      <c r="D35" t="s">
        <v>13</v>
      </c>
      <c r="E35" t="s">
        <v>36</v>
      </c>
      <c r="F35" s="6">
        <v>553</v>
      </c>
      <c r="G35" s="7">
        <v>15</v>
      </c>
    </row>
    <row r="36" spans="3:7" s="18" customFormat="1" x14ac:dyDescent="0.3">
      <c r="C36" t="s">
        <v>12</v>
      </c>
      <c r="D36" t="s">
        <v>26</v>
      </c>
      <c r="E36" t="s">
        <v>9</v>
      </c>
      <c r="F36" s="6">
        <v>7021</v>
      </c>
      <c r="G36" s="7">
        <v>183</v>
      </c>
    </row>
    <row r="37" spans="3:7" s="18" customFormat="1" x14ac:dyDescent="0.3">
      <c r="C37" t="s">
        <v>7</v>
      </c>
      <c r="D37" t="s">
        <v>26</v>
      </c>
      <c r="E37" t="s">
        <v>35</v>
      </c>
      <c r="F37" s="6">
        <v>5817</v>
      </c>
      <c r="G37" s="7">
        <v>12</v>
      </c>
    </row>
    <row r="38" spans="3:7" s="18" customFormat="1" x14ac:dyDescent="0.3">
      <c r="C38" t="s">
        <v>20</v>
      </c>
      <c r="D38" t="s">
        <v>26</v>
      </c>
      <c r="E38" t="s">
        <v>16</v>
      </c>
      <c r="F38" s="6">
        <v>3976</v>
      </c>
      <c r="G38" s="7">
        <v>72</v>
      </c>
    </row>
    <row r="39" spans="3:7" s="18" customFormat="1" x14ac:dyDescent="0.3">
      <c r="C39" t="s">
        <v>25</v>
      </c>
      <c r="D39" t="s">
        <v>32</v>
      </c>
      <c r="E39" t="s">
        <v>50</v>
      </c>
      <c r="F39" s="6">
        <v>1134</v>
      </c>
      <c r="G39" s="7">
        <v>282</v>
      </c>
    </row>
    <row r="40" spans="3:7" s="18" customFormat="1" x14ac:dyDescent="0.3">
      <c r="C40" t="s">
        <v>43</v>
      </c>
      <c r="D40" t="s">
        <v>26</v>
      </c>
      <c r="E40" t="s">
        <v>51</v>
      </c>
      <c r="F40" s="6">
        <v>6027</v>
      </c>
      <c r="G40" s="7">
        <v>144</v>
      </c>
    </row>
    <row r="41" spans="3:7" s="18" customFormat="1" x14ac:dyDescent="0.3">
      <c r="C41" t="s">
        <v>25</v>
      </c>
      <c r="D41" t="s">
        <v>8</v>
      </c>
      <c r="E41" t="s">
        <v>29</v>
      </c>
      <c r="F41" s="6">
        <v>1904</v>
      </c>
      <c r="G41" s="7">
        <v>405</v>
      </c>
    </row>
    <row r="42" spans="3:7" s="18" customFormat="1" x14ac:dyDescent="0.3">
      <c r="C42" t="s">
        <v>37</v>
      </c>
      <c r="D42" t="s">
        <v>47</v>
      </c>
      <c r="E42" t="s">
        <v>14</v>
      </c>
      <c r="F42" s="6">
        <v>3262</v>
      </c>
      <c r="G42" s="7">
        <v>75</v>
      </c>
    </row>
    <row r="43" spans="3:7" s="18" customFormat="1" x14ac:dyDescent="0.3">
      <c r="C43" t="s">
        <v>7</v>
      </c>
      <c r="D43" t="s">
        <v>47</v>
      </c>
      <c r="E43" t="s">
        <v>50</v>
      </c>
      <c r="F43" s="6">
        <v>2289</v>
      </c>
      <c r="G43" s="7">
        <v>135</v>
      </c>
    </row>
    <row r="44" spans="3:7" s="18" customFormat="1" x14ac:dyDescent="0.3">
      <c r="C44" t="s">
        <v>40</v>
      </c>
      <c r="D44" t="s">
        <v>47</v>
      </c>
      <c r="E44" t="s">
        <v>50</v>
      </c>
      <c r="F44" s="6">
        <v>6986</v>
      </c>
      <c r="G44" s="7">
        <v>21</v>
      </c>
    </row>
    <row r="45" spans="3:7" s="18" customFormat="1" x14ac:dyDescent="0.3">
      <c r="C45" t="s">
        <v>43</v>
      </c>
      <c r="D45" t="s">
        <v>32</v>
      </c>
      <c r="E45" t="s">
        <v>45</v>
      </c>
      <c r="F45" s="6">
        <v>4417</v>
      </c>
      <c r="G45" s="7">
        <v>153</v>
      </c>
    </row>
    <row r="46" spans="3:7" s="18" customFormat="1" x14ac:dyDescent="0.3">
      <c r="C46" t="s">
        <v>25</v>
      </c>
      <c r="D46" t="s">
        <v>47</v>
      </c>
      <c r="E46" t="s">
        <v>24</v>
      </c>
      <c r="F46" s="6">
        <v>1442</v>
      </c>
      <c r="G46" s="7">
        <v>15</v>
      </c>
    </row>
    <row r="47" spans="3:7" s="18" customFormat="1" x14ac:dyDescent="0.3">
      <c r="C47" t="s">
        <v>44</v>
      </c>
      <c r="D47" t="s">
        <v>13</v>
      </c>
      <c r="E47" t="s">
        <v>16</v>
      </c>
      <c r="F47" s="6">
        <v>2415</v>
      </c>
      <c r="G47" s="7">
        <v>255</v>
      </c>
    </row>
    <row r="48" spans="3:7" s="18" customFormat="1" x14ac:dyDescent="0.3">
      <c r="C48" t="s">
        <v>43</v>
      </c>
      <c r="D48" t="s">
        <v>8</v>
      </c>
      <c r="E48" t="s">
        <v>36</v>
      </c>
      <c r="F48" s="6">
        <v>238</v>
      </c>
      <c r="G48" s="7">
        <v>18</v>
      </c>
    </row>
    <row r="49" spans="3:7" s="18" customFormat="1" x14ac:dyDescent="0.3">
      <c r="C49" t="s">
        <v>25</v>
      </c>
      <c r="D49" t="s">
        <v>8</v>
      </c>
      <c r="E49" t="s">
        <v>45</v>
      </c>
      <c r="F49" s="6">
        <v>4949</v>
      </c>
      <c r="G49" s="7">
        <v>189</v>
      </c>
    </row>
    <row r="50" spans="3:7" s="18" customFormat="1" x14ac:dyDescent="0.3">
      <c r="C50" t="s">
        <v>40</v>
      </c>
      <c r="D50" t="s">
        <v>32</v>
      </c>
      <c r="E50" t="s">
        <v>14</v>
      </c>
      <c r="F50" s="6">
        <v>5075</v>
      </c>
      <c r="G50" s="7">
        <v>21</v>
      </c>
    </row>
    <row r="51" spans="3:7" s="18" customFormat="1" x14ac:dyDescent="0.3">
      <c r="C51" t="s">
        <v>44</v>
      </c>
      <c r="D51" t="s">
        <v>21</v>
      </c>
      <c r="E51" t="s">
        <v>29</v>
      </c>
      <c r="F51" s="6">
        <v>9198</v>
      </c>
      <c r="G51" s="7">
        <v>36</v>
      </c>
    </row>
    <row r="52" spans="3:7" s="18" customFormat="1" x14ac:dyDescent="0.3">
      <c r="C52" t="s">
        <v>25</v>
      </c>
      <c r="D52" t="s">
        <v>47</v>
      </c>
      <c r="E52" t="s">
        <v>49</v>
      </c>
      <c r="F52" s="6">
        <v>3339</v>
      </c>
      <c r="G52" s="7">
        <v>75</v>
      </c>
    </row>
    <row r="53" spans="3:7" s="18" customFormat="1" x14ac:dyDescent="0.3">
      <c r="C53" t="s">
        <v>7</v>
      </c>
      <c r="D53" t="s">
        <v>47</v>
      </c>
      <c r="E53" t="s">
        <v>31</v>
      </c>
      <c r="F53" s="6">
        <v>5019</v>
      </c>
      <c r="G53" s="7">
        <v>156</v>
      </c>
    </row>
    <row r="54" spans="3:7" s="18" customFormat="1" x14ac:dyDescent="0.3">
      <c r="C54" t="s">
        <v>40</v>
      </c>
      <c r="D54" t="s">
        <v>21</v>
      </c>
      <c r="E54" t="s">
        <v>29</v>
      </c>
      <c r="F54" s="6">
        <v>16184</v>
      </c>
      <c r="G54" s="7">
        <v>39</v>
      </c>
    </row>
    <row r="55" spans="3:7" s="18" customFormat="1" x14ac:dyDescent="0.3">
      <c r="C55" t="s">
        <v>25</v>
      </c>
      <c r="D55" t="s">
        <v>21</v>
      </c>
      <c r="E55" t="s">
        <v>42</v>
      </c>
      <c r="F55" s="6">
        <v>497</v>
      </c>
      <c r="G55" s="7">
        <v>63</v>
      </c>
    </row>
    <row r="56" spans="3:7" s="18" customFormat="1" x14ac:dyDescent="0.3">
      <c r="C56" t="s">
        <v>43</v>
      </c>
      <c r="D56" t="s">
        <v>21</v>
      </c>
      <c r="E56" t="s">
        <v>49</v>
      </c>
      <c r="F56" s="6">
        <v>8211</v>
      </c>
      <c r="G56" s="7">
        <v>75</v>
      </c>
    </row>
    <row r="57" spans="3:7" s="18" customFormat="1" x14ac:dyDescent="0.3">
      <c r="C57" t="s">
        <v>43</v>
      </c>
      <c r="D57" t="s">
        <v>32</v>
      </c>
      <c r="E57" t="s">
        <v>51</v>
      </c>
      <c r="F57" s="6">
        <v>6580</v>
      </c>
      <c r="G57" s="7">
        <v>183</v>
      </c>
    </row>
    <row r="58" spans="3:7" s="18" customFormat="1" x14ac:dyDescent="0.3">
      <c r="C58" t="s">
        <v>20</v>
      </c>
      <c r="D58" t="s">
        <v>13</v>
      </c>
      <c r="E58" t="s">
        <v>11</v>
      </c>
      <c r="F58" s="6">
        <v>4760</v>
      </c>
      <c r="G58" s="7">
        <v>69</v>
      </c>
    </row>
    <row r="59" spans="3:7" s="18" customFormat="1" x14ac:dyDescent="0.3">
      <c r="C59" t="s">
        <v>7</v>
      </c>
      <c r="D59" t="s">
        <v>21</v>
      </c>
      <c r="E59" t="s">
        <v>27</v>
      </c>
      <c r="F59" s="6">
        <v>5439</v>
      </c>
      <c r="G59" s="7">
        <v>30</v>
      </c>
    </row>
    <row r="60" spans="3:7" s="18" customFormat="1" x14ac:dyDescent="0.3">
      <c r="C60" t="s">
        <v>20</v>
      </c>
      <c r="D60" t="s">
        <v>47</v>
      </c>
      <c r="E60" t="s">
        <v>31</v>
      </c>
      <c r="F60" s="6">
        <v>1463</v>
      </c>
      <c r="G60" s="7">
        <v>39</v>
      </c>
    </row>
    <row r="61" spans="3:7" s="18" customFormat="1" x14ac:dyDescent="0.3">
      <c r="C61" t="s">
        <v>44</v>
      </c>
      <c r="D61" t="s">
        <v>47</v>
      </c>
      <c r="E61" t="s">
        <v>14</v>
      </c>
      <c r="F61" s="6">
        <v>7777</v>
      </c>
      <c r="G61" s="7">
        <v>504</v>
      </c>
    </row>
    <row r="62" spans="3:7" s="18" customFormat="1" x14ac:dyDescent="0.3">
      <c r="C62" t="s">
        <v>17</v>
      </c>
      <c r="D62" t="s">
        <v>8</v>
      </c>
      <c r="E62" t="s">
        <v>49</v>
      </c>
      <c r="F62" s="6">
        <v>1085</v>
      </c>
      <c r="G62" s="7">
        <v>273</v>
      </c>
    </row>
    <row r="63" spans="3:7" s="18" customFormat="1" x14ac:dyDescent="0.3">
      <c r="C63" t="s">
        <v>40</v>
      </c>
      <c r="D63" t="s">
        <v>8</v>
      </c>
      <c r="E63" t="s">
        <v>33</v>
      </c>
      <c r="F63" s="6">
        <v>182</v>
      </c>
      <c r="G63" s="7">
        <v>48</v>
      </c>
    </row>
    <row r="64" spans="3:7" s="18" customFormat="1" x14ac:dyDescent="0.3">
      <c r="C64" t="s">
        <v>25</v>
      </c>
      <c r="D64" t="s">
        <v>47</v>
      </c>
      <c r="E64" t="s">
        <v>50</v>
      </c>
      <c r="F64" s="6">
        <v>4242</v>
      </c>
      <c r="G64" s="7">
        <v>207</v>
      </c>
    </row>
    <row r="65" spans="3:7" s="18" customFormat="1" x14ac:dyDescent="0.3">
      <c r="C65" t="s">
        <v>25</v>
      </c>
      <c r="D65" t="s">
        <v>21</v>
      </c>
      <c r="E65" t="s">
        <v>14</v>
      </c>
      <c r="F65" s="6">
        <v>6118</v>
      </c>
      <c r="G65" s="7">
        <v>9</v>
      </c>
    </row>
    <row r="66" spans="3:7" s="18" customFormat="1" x14ac:dyDescent="0.3">
      <c r="C66" t="s">
        <v>52</v>
      </c>
      <c r="D66" t="s">
        <v>21</v>
      </c>
      <c r="E66" t="s">
        <v>45</v>
      </c>
      <c r="F66" s="6">
        <v>2317</v>
      </c>
      <c r="G66" s="7">
        <v>261</v>
      </c>
    </row>
    <row r="67" spans="3:7" s="18" customFormat="1" x14ac:dyDescent="0.3">
      <c r="C67" t="s">
        <v>25</v>
      </c>
      <c r="D67" t="s">
        <v>32</v>
      </c>
      <c r="E67" t="s">
        <v>29</v>
      </c>
      <c r="F67" s="6">
        <v>938</v>
      </c>
      <c r="G67" s="7">
        <v>6</v>
      </c>
    </row>
    <row r="68" spans="3:7" s="18" customFormat="1" x14ac:dyDescent="0.3">
      <c r="C68" t="s">
        <v>12</v>
      </c>
      <c r="D68" t="s">
        <v>8</v>
      </c>
      <c r="E68" t="s">
        <v>24</v>
      </c>
      <c r="F68" s="6">
        <v>9709</v>
      </c>
      <c r="G68" s="7">
        <v>30</v>
      </c>
    </row>
    <row r="69" spans="3:7" s="18" customFormat="1" x14ac:dyDescent="0.3">
      <c r="C69" t="s">
        <v>37</v>
      </c>
      <c r="D69" t="s">
        <v>47</v>
      </c>
      <c r="E69" t="s">
        <v>39</v>
      </c>
      <c r="F69" s="6">
        <v>2205</v>
      </c>
      <c r="G69" s="7">
        <v>138</v>
      </c>
    </row>
    <row r="70" spans="3:7" s="18" customFormat="1" x14ac:dyDescent="0.3">
      <c r="C70" t="s">
        <v>37</v>
      </c>
      <c r="D70" t="s">
        <v>8</v>
      </c>
      <c r="E70" t="s">
        <v>31</v>
      </c>
      <c r="F70" s="6">
        <v>4487</v>
      </c>
      <c r="G70" s="7">
        <v>111</v>
      </c>
    </row>
    <row r="71" spans="3:7" s="18" customFormat="1" x14ac:dyDescent="0.3">
      <c r="C71" t="s">
        <v>40</v>
      </c>
      <c r="D71" t="s">
        <v>13</v>
      </c>
      <c r="E71" t="s">
        <v>22</v>
      </c>
      <c r="F71" s="6">
        <v>2415</v>
      </c>
      <c r="G71" s="7">
        <v>15</v>
      </c>
    </row>
    <row r="72" spans="3:7" s="18" customFormat="1" x14ac:dyDescent="0.3">
      <c r="C72" t="s">
        <v>7</v>
      </c>
      <c r="D72" t="s">
        <v>47</v>
      </c>
      <c r="E72" t="s">
        <v>36</v>
      </c>
      <c r="F72" s="6">
        <v>4018</v>
      </c>
      <c r="G72" s="7">
        <v>162</v>
      </c>
    </row>
    <row r="73" spans="3:7" s="18" customFormat="1" x14ac:dyDescent="0.3">
      <c r="C73" t="s">
        <v>40</v>
      </c>
      <c r="D73" t="s">
        <v>47</v>
      </c>
      <c r="E73" t="s">
        <v>36</v>
      </c>
      <c r="F73" s="6">
        <v>861</v>
      </c>
      <c r="G73" s="7">
        <v>195</v>
      </c>
    </row>
    <row r="74" spans="3:7" s="18" customFormat="1" x14ac:dyDescent="0.3">
      <c r="C74" t="s">
        <v>52</v>
      </c>
      <c r="D74" t="s">
        <v>32</v>
      </c>
      <c r="E74" t="s">
        <v>16</v>
      </c>
      <c r="F74" s="6">
        <v>5586</v>
      </c>
      <c r="G74" s="7">
        <v>525</v>
      </c>
    </row>
    <row r="75" spans="3:7" s="18" customFormat="1" x14ac:dyDescent="0.3">
      <c r="C75" t="s">
        <v>37</v>
      </c>
      <c r="D75" t="s">
        <v>47</v>
      </c>
      <c r="E75" t="s">
        <v>30</v>
      </c>
      <c r="F75" s="6">
        <v>2226</v>
      </c>
      <c r="G75" s="7">
        <v>48</v>
      </c>
    </row>
    <row r="76" spans="3:7" s="18" customFormat="1" x14ac:dyDescent="0.3">
      <c r="C76" t="s">
        <v>17</v>
      </c>
      <c r="D76" t="s">
        <v>47</v>
      </c>
      <c r="E76" t="s">
        <v>51</v>
      </c>
      <c r="F76" s="6">
        <v>14329</v>
      </c>
      <c r="G76" s="7">
        <v>150</v>
      </c>
    </row>
    <row r="77" spans="3:7" s="18" customFormat="1" x14ac:dyDescent="0.3">
      <c r="C77" t="s">
        <v>17</v>
      </c>
      <c r="D77" t="s">
        <v>47</v>
      </c>
      <c r="E77" t="s">
        <v>39</v>
      </c>
      <c r="F77" s="6">
        <v>8463</v>
      </c>
      <c r="G77" s="7">
        <v>492</v>
      </c>
    </row>
    <row r="78" spans="3:7" s="18" customFormat="1" x14ac:dyDescent="0.3">
      <c r="C78" t="s">
        <v>40</v>
      </c>
      <c r="D78" t="s">
        <v>47</v>
      </c>
      <c r="E78" t="s">
        <v>49</v>
      </c>
      <c r="F78" s="6">
        <v>2891</v>
      </c>
      <c r="G78" s="7">
        <v>102</v>
      </c>
    </row>
    <row r="79" spans="3:7" s="18" customFormat="1" x14ac:dyDescent="0.3">
      <c r="C79" t="s">
        <v>44</v>
      </c>
      <c r="D79" t="s">
        <v>21</v>
      </c>
      <c r="E79" t="s">
        <v>45</v>
      </c>
      <c r="F79" s="6">
        <v>3773</v>
      </c>
      <c r="G79" s="7">
        <v>165</v>
      </c>
    </row>
    <row r="80" spans="3:7" s="18" customFormat="1" x14ac:dyDescent="0.3">
      <c r="C80" t="s">
        <v>20</v>
      </c>
      <c r="D80" t="s">
        <v>21</v>
      </c>
      <c r="E80" t="s">
        <v>51</v>
      </c>
      <c r="F80" s="6">
        <v>854</v>
      </c>
      <c r="G80" s="7">
        <v>309</v>
      </c>
    </row>
    <row r="81" spans="3:7" s="18" customFormat="1" x14ac:dyDescent="0.3">
      <c r="C81" t="s">
        <v>25</v>
      </c>
      <c r="D81" t="s">
        <v>21</v>
      </c>
      <c r="E81" t="s">
        <v>31</v>
      </c>
      <c r="F81" s="6">
        <v>4970</v>
      </c>
      <c r="G81" s="7">
        <v>156</v>
      </c>
    </row>
    <row r="82" spans="3:7" s="18" customFormat="1" x14ac:dyDescent="0.3">
      <c r="C82" t="s">
        <v>17</v>
      </c>
      <c r="D82" t="s">
        <v>13</v>
      </c>
      <c r="E82" t="s">
        <v>48</v>
      </c>
      <c r="F82" s="6">
        <v>98</v>
      </c>
      <c r="G82" s="7">
        <v>159</v>
      </c>
    </row>
    <row r="83" spans="3:7" s="18" customFormat="1" x14ac:dyDescent="0.3">
      <c r="C83" t="s">
        <v>40</v>
      </c>
      <c r="D83" t="s">
        <v>13</v>
      </c>
      <c r="E83" t="s">
        <v>24</v>
      </c>
      <c r="F83" s="6">
        <v>13391</v>
      </c>
      <c r="G83" s="7">
        <v>201</v>
      </c>
    </row>
    <row r="84" spans="3:7" s="18" customFormat="1" x14ac:dyDescent="0.3">
      <c r="C84" t="s">
        <v>12</v>
      </c>
      <c r="D84" t="s">
        <v>26</v>
      </c>
      <c r="E84" t="s">
        <v>33</v>
      </c>
      <c r="F84" s="6">
        <v>8890</v>
      </c>
      <c r="G84" s="7">
        <v>210</v>
      </c>
    </row>
    <row r="85" spans="3:7" s="18" customFormat="1" x14ac:dyDescent="0.3">
      <c r="C85" t="s">
        <v>43</v>
      </c>
      <c r="D85" t="s">
        <v>32</v>
      </c>
      <c r="E85" t="s">
        <v>11</v>
      </c>
      <c r="F85" s="6">
        <v>56</v>
      </c>
      <c r="G85" s="7">
        <v>51</v>
      </c>
    </row>
    <row r="86" spans="3:7" s="18" customFormat="1" x14ac:dyDescent="0.3">
      <c r="C86" t="s">
        <v>44</v>
      </c>
      <c r="D86" t="s">
        <v>21</v>
      </c>
      <c r="E86" t="s">
        <v>27</v>
      </c>
      <c r="F86" s="6">
        <v>3339</v>
      </c>
      <c r="G86" s="7">
        <v>39</v>
      </c>
    </row>
    <row r="87" spans="3:7" s="18" customFormat="1" x14ac:dyDescent="0.3">
      <c r="C87" t="s">
        <v>52</v>
      </c>
      <c r="D87" t="s">
        <v>13</v>
      </c>
      <c r="E87" t="s">
        <v>22</v>
      </c>
      <c r="F87" s="6">
        <v>3808</v>
      </c>
      <c r="G87" s="7">
        <v>279</v>
      </c>
    </row>
    <row r="88" spans="3:7" s="18" customFormat="1" x14ac:dyDescent="0.3">
      <c r="C88" t="s">
        <v>52</v>
      </c>
      <c r="D88" t="s">
        <v>32</v>
      </c>
      <c r="E88" t="s">
        <v>11</v>
      </c>
      <c r="F88" s="6">
        <v>63</v>
      </c>
      <c r="G88" s="7">
        <v>123</v>
      </c>
    </row>
    <row r="89" spans="3:7" s="18" customFormat="1" x14ac:dyDescent="0.3">
      <c r="C89" t="s">
        <v>43</v>
      </c>
      <c r="D89" t="s">
        <v>26</v>
      </c>
      <c r="E89" t="s">
        <v>50</v>
      </c>
      <c r="F89" s="6">
        <v>7812</v>
      </c>
      <c r="G89" s="7">
        <v>81</v>
      </c>
    </row>
    <row r="90" spans="3:7" s="18" customFormat="1" x14ac:dyDescent="0.3">
      <c r="C90" t="s">
        <v>7</v>
      </c>
      <c r="D90" t="s">
        <v>8</v>
      </c>
      <c r="E90" t="s">
        <v>36</v>
      </c>
      <c r="F90" s="6">
        <v>7693</v>
      </c>
      <c r="G90" s="7">
        <v>21</v>
      </c>
    </row>
    <row r="91" spans="3:7" s="18" customFormat="1" x14ac:dyDescent="0.3">
      <c r="C91" t="s">
        <v>44</v>
      </c>
      <c r="D91" t="s">
        <v>21</v>
      </c>
      <c r="E91" t="s">
        <v>51</v>
      </c>
      <c r="F91" s="6">
        <v>973</v>
      </c>
      <c r="G91" s="7">
        <v>162</v>
      </c>
    </row>
    <row r="92" spans="3:7" s="18" customFormat="1" x14ac:dyDescent="0.3">
      <c r="C92" t="s">
        <v>52</v>
      </c>
      <c r="D92" t="s">
        <v>13</v>
      </c>
      <c r="E92" t="s">
        <v>42</v>
      </c>
      <c r="F92" s="6">
        <v>567</v>
      </c>
      <c r="G92" s="7">
        <v>228</v>
      </c>
    </row>
    <row r="93" spans="3:7" s="18" customFormat="1" x14ac:dyDescent="0.3">
      <c r="C93" t="s">
        <v>52</v>
      </c>
      <c r="D93" t="s">
        <v>21</v>
      </c>
      <c r="E93" t="s">
        <v>49</v>
      </c>
      <c r="F93" s="6">
        <v>2471</v>
      </c>
      <c r="G93" s="7">
        <v>342</v>
      </c>
    </row>
    <row r="94" spans="3:7" s="18" customFormat="1" x14ac:dyDescent="0.3">
      <c r="C94" t="s">
        <v>40</v>
      </c>
      <c r="D94" t="s">
        <v>32</v>
      </c>
      <c r="E94" t="s">
        <v>11</v>
      </c>
      <c r="F94" s="6">
        <v>7189</v>
      </c>
      <c r="G94" s="7">
        <v>54</v>
      </c>
    </row>
    <row r="95" spans="3:7" s="18" customFormat="1" x14ac:dyDescent="0.3">
      <c r="C95" t="s">
        <v>20</v>
      </c>
      <c r="D95" t="s">
        <v>13</v>
      </c>
      <c r="E95" t="s">
        <v>51</v>
      </c>
      <c r="F95" s="6">
        <v>7455</v>
      </c>
      <c r="G95" s="7">
        <v>216</v>
      </c>
    </row>
    <row r="96" spans="3:7" s="18" customFormat="1" x14ac:dyDescent="0.3">
      <c r="C96" t="s">
        <v>44</v>
      </c>
      <c r="D96" t="s">
        <v>47</v>
      </c>
      <c r="E96" t="s">
        <v>48</v>
      </c>
      <c r="F96" s="6">
        <v>3108</v>
      </c>
      <c r="G96" s="7">
        <v>54</v>
      </c>
    </row>
    <row r="97" spans="3:7" s="18" customFormat="1" x14ac:dyDescent="0.3">
      <c r="C97" t="s">
        <v>25</v>
      </c>
      <c r="D97" t="s">
        <v>32</v>
      </c>
      <c r="E97" t="s">
        <v>27</v>
      </c>
      <c r="F97" s="6">
        <v>469</v>
      </c>
      <c r="G97" s="7">
        <v>75</v>
      </c>
    </row>
    <row r="98" spans="3:7" s="18" customFormat="1" x14ac:dyDescent="0.3">
      <c r="C98" t="s">
        <v>17</v>
      </c>
      <c r="D98" t="s">
        <v>8</v>
      </c>
      <c r="E98" t="s">
        <v>45</v>
      </c>
      <c r="F98" s="6">
        <v>2737</v>
      </c>
      <c r="G98" s="7">
        <v>93</v>
      </c>
    </row>
    <row r="99" spans="3:7" s="18" customFormat="1" x14ac:dyDescent="0.3">
      <c r="C99" t="s">
        <v>17</v>
      </c>
      <c r="D99" t="s">
        <v>8</v>
      </c>
      <c r="E99" t="s">
        <v>27</v>
      </c>
      <c r="F99" s="6">
        <v>4305</v>
      </c>
      <c r="G99" s="7">
        <v>156</v>
      </c>
    </row>
    <row r="100" spans="3:7" s="18" customFormat="1" x14ac:dyDescent="0.3">
      <c r="C100" t="s">
        <v>17</v>
      </c>
      <c r="D100" t="s">
        <v>32</v>
      </c>
      <c r="E100" t="s">
        <v>31</v>
      </c>
      <c r="F100" s="6">
        <v>2408</v>
      </c>
      <c r="G100" s="7">
        <v>9</v>
      </c>
    </row>
    <row r="101" spans="3:7" s="18" customFormat="1" x14ac:dyDescent="0.3">
      <c r="C101" t="s">
        <v>44</v>
      </c>
      <c r="D101" t="s">
        <v>21</v>
      </c>
      <c r="E101" t="s">
        <v>36</v>
      </c>
      <c r="F101" s="6">
        <v>1281</v>
      </c>
      <c r="G101" s="7">
        <v>18</v>
      </c>
    </row>
    <row r="102" spans="3:7" s="18" customFormat="1" x14ac:dyDescent="0.3">
      <c r="C102" t="s">
        <v>7</v>
      </c>
      <c r="D102" t="s">
        <v>13</v>
      </c>
      <c r="E102" t="s">
        <v>14</v>
      </c>
      <c r="F102" s="6">
        <v>12348</v>
      </c>
      <c r="G102" s="7">
        <v>234</v>
      </c>
    </row>
    <row r="103" spans="3:7" s="18" customFormat="1" x14ac:dyDescent="0.3">
      <c r="C103" t="s">
        <v>44</v>
      </c>
      <c r="D103" t="s">
        <v>47</v>
      </c>
      <c r="E103" t="s">
        <v>51</v>
      </c>
      <c r="F103" s="6">
        <v>3689</v>
      </c>
      <c r="G103" s="7">
        <v>312</v>
      </c>
    </row>
    <row r="104" spans="3:7" s="18" customFormat="1" x14ac:dyDescent="0.3">
      <c r="C104" t="s">
        <v>37</v>
      </c>
      <c r="D104" t="s">
        <v>21</v>
      </c>
      <c r="E104" t="s">
        <v>36</v>
      </c>
      <c r="F104" s="6">
        <v>2870</v>
      </c>
      <c r="G104" s="7">
        <v>300</v>
      </c>
    </row>
    <row r="105" spans="3:7" s="18" customFormat="1" x14ac:dyDescent="0.3">
      <c r="C105" t="s">
        <v>43</v>
      </c>
      <c r="D105" t="s">
        <v>21</v>
      </c>
      <c r="E105" t="s">
        <v>50</v>
      </c>
      <c r="F105" s="6">
        <v>798</v>
      </c>
      <c r="G105" s="7">
        <v>519</v>
      </c>
    </row>
    <row r="106" spans="3:7" s="18" customFormat="1" x14ac:dyDescent="0.3">
      <c r="C106" t="s">
        <v>20</v>
      </c>
      <c r="D106" t="s">
        <v>8</v>
      </c>
      <c r="E106" t="s">
        <v>42</v>
      </c>
      <c r="F106" s="6">
        <v>2933</v>
      </c>
      <c r="G106" s="7">
        <v>9</v>
      </c>
    </row>
    <row r="107" spans="3:7" s="18" customFormat="1" x14ac:dyDescent="0.3">
      <c r="C107" t="s">
        <v>40</v>
      </c>
      <c r="D107" t="s">
        <v>13</v>
      </c>
      <c r="E107" t="s">
        <v>18</v>
      </c>
      <c r="F107" s="6">
        <v>2744</v>
      </c>
      <c r="G107" s="7">
        <v>9</v>
      </c>
    </row>
    <row r="108" spans="3:7" s="18" customFormat="1" x14ac:dyDescent="0.3">
      <c r="C108" t="s">
        <v>7</v>
      </c>
      <c r="D108" t="s">
        <v>21</v>
      </c>
      <c r="E108" t="s">
        <v>30</v>
      </c>
      <c r="F108" s="6">
        <v>9772</v>
      </c>
      <c r="G108" s="7">
        <v>90</v>
      </c>
    </row>
    <row r="109" spans="3:7" s="18" customFormat="1" x14ac:dyDescent="0.3">
      <c r="C109" t="s">
        <v>37</v>
      </c>
      <c r="D109" t="s">
        <v>47</v>
      </c>
      <c r="E109" t="s">
        <v>27</v>
      </c>
      <c r="F109" s="6">
        <v>1568</v>
      </c>
      <c r="G109" s="7">
        <v>96</v>
      </c>
    </row>
    <row r="110" spans="3:7" s="18" customFormat="1" x14ac:dyDescent="0.3">
      <c r="C110" t="s">
        <v>43</v>
      </c>
      <c r="D110" t="s">
        <v>21</v>
      </c>
      <c r="E110" t="s">
        <v>29</v>
      </c>
      <c r="F110" s="6">
        <v>11417</v>
      </c>
      <c r="G110" s="7">
        <v>21</v>
      </c>
    </row>
    <row r="111" spans="3:7" s="18" customFormat="1" x14ac:dyDescent="0.3">
      <c r="C111" t="s">
        <v>7</v>
      </c>
      <c r="D111" t="s">
        <v>47</v>
      </c>
      <c r="E111" t="s">
        <v>48</v>
      </c>
      <c r="F111" s="6">
        <v>6748</v>
      </c>
      <c r="G111" s="7">
        <v>48</v>
      </c>
    </row>
    <row r="112" spans="3:7" s="18" customFormat="1" x14ac:dyDescent="0.3">
      <c r="C112" t="s">
        <v>52</v>
      </c>
      <c r="D112" t="s">
        <v>21</v>
      </c>
      <c r="E112" t="s">
        <v>50</v>
      </c>
      <c r="F112" s="6">
        <v>1407</v>
      </c>
      <c r="G112" s="7">
        <v>72</v>
      </c>
    </row>
    <row r="113" spans="3:7" s="18" customFormat="1" x14ac:dyDescent="0.3">
      <c r="C113" t="s">
        <v>12</v>
      </c>
      <c r="D113" t="s">
        <v>13</v>
      </c>
      <c r="E113" t="s">
        <v>49</v>
      </c>
      <c r="F113" s="6">
        <v>2023</v>
      </c>
      <c r="G113" s="7">
        <v>168</v>
      </c>
    </row>
    <row r="114" spans="3:7" s="18" customFormat="1" x14ac:dyDescent="0.3">
      <c r="C114" t="s">
        <v>40</v>
      </c>
      <c r="D114" t="s">
        <v>26</v>
      </c>
      <c r="E114" t="s">
        <v>48</v>
      </c>
      <c r="F114" s="6">
        <v>5236</v>
      </c>
      <c r="G114" s="7">
        <v>51</v>
      </c>
    </row>
    <row r="115" spans="3:7" s="18" customFormat="1" x14ac:dyDescent="0.3">
      <c r="C115" t="s">
        <v>20</v>
      </c>
      <c r="D115" t="s">
        <v>21</v>
      </c>
      <c r="E115" t="s">
        <v>36</v>
      </c>
      <c r="F115" s="6">
        <v>1925</v>
      </c>
      <c r="G115" s="7">
        <v>192</v>
      </c>
    </row>
    <row r="116" spans="3:7" s="18" customFormat="1" x14ac:dyDescent="0.3">
      <c r="C116" t="s">
        <v>37</v>
      </c>
      <c r="D116" t="s">
        <v>8</v>
      </c>
      <c r="E116" t="s">
        <v>16</v>
      </c>
      <c r="F116" s="6">
        <v>6608</v>
      </c>
      <c r="G116" s="7">
        <v>225</v>
      </c>
    </row>
    <row r="117" spans="3:7" s="18" customFormat="1" x14ac:dyDescent="0.3">
      <c r="C117" t="s">
        <v>25</v>
      </c>
      <c r="D117" t="s">
        <v>47</v>
      </c>
      <c r="E117" t="s">
        <v>48</v>
      </c>
      <c r="F117" s="6">
        <v>8008</v>
      </c>
      <c r="G117" s="7">
        <v>456</v>
      </c>
    </row>
    <row r="118" spans="3:7" s="18" customFormat="1" x14ac:dyDescent="0.3">
      <c r="C118" t="s">
        <v>52</v>
      </c>
      <c r="D118" t="s">
        <v>47</v>
      </c>
      <c r="E118" t="s">
        <v>27</v>
      </c>
      <c r="F118" s="6">
        <v>1428</v>
      </c>
      <c r="G118" s="7">
        <v>93</v>
      </c>
    </row>
    <row r="119" spans="3:7" s="18" customFormat="1" x14ac:dyDescent="0.3">
      <c r="C119" t="s">
        <v>25</v>
      </c>
      <c r="D119" t="s">
        <v>47</v>
      </c>
      <c r="E119" t="s">
        <v>18</v>
      </c>
      <c r="F119" s="6">
        <v>525</v>
      </c>
      <c r="G119" s="7">
        <v>48</v>
      </c>
    </row>
    <row r="120" spans="3:7" s="18" customFormat="1" x14ac:dyDescent="0.3">
      <c r="C120" t="s">
        <v>25</v>
      </c>
      <c r="D120" t="s">
        <v>8</v>
      </c>
      <c r="E120" t="s">
        <v>22</v>
      </c>
      <c r="F120" s="6">
        <v>1505</v>
      </c>
      <c r="G120" s="7">
        <v>102</v>
      </c>
    </row>
    <row r="121" spans="3:7" s="18" customFormat="1" x14ac:dyDescent="0.3">
      <c r="C121" t="s">
        <v>37</v>
      </c>
      <c r="D121" t="s">
        <v>13</v>
      </c>
      <c r="E121" t="s">
        <v>9</v>
      </c>
      <c r="F121" s="6">
        <v>6755</v>
      </c>
      <c r="G121" s="7">
        <v>252</v>
      </c>
    </row>
    <row r="122" spans="3:7" s="18" customFormat="1" x14ac:dyDescent="0.3">
      <c r="C122" t="s">
        <v>43</v>
      </c>
      <c r="D122" t="s">
        <v>8</v>
      </c>
      <c r="E122" t="s">
        <v>22</v>
      </c>
      <c r="F122" s="6">
        <v>11571</v>
      </c>
      <c r="G122" s="7">
        <v>138</v>
      </c>
    </row>
    <row r="123" spans="3:7" s="18" customFormat="1" x14ac:dyDescent="0.3">
      <c r="C123" t="s">
        <v>7</v>
      </c>
      <c r="D123" t="s">
        <v>32</v>
      </c>
      <c r="E123" t="s">
        <v>27</v>
      </c>
      <c r="F123" s="6">
        <v>2541</v>
      </c>
      <c r="G123" s="7">
        <v>90</v>
      </c>
    </row>
    <row r="124" spans="3:7" s="18" customFormat="1" x14ac:dyDescent="0.3">
      <c r="C124" t="s">
        <v>20</v>
      </c>
      <c r="D124" t="s">
        <v>8</v>
      </c>
      <c r="E124" t="s">
        <v>9</v>
      </c>
      <c r="F124" s="6">
        <v>1526</v>
      </c>
      <c r="G124" s="7">
        <v>240</v>
      </c>
    </row>
    <row r="125" spans="3:7" s="18" customFormat="1" x14ac:dyDescent="0.3">
      <c r="C125" t="s">
        <v>7</v>
      </c>
      <c r="D125" t="s">
        <v>32</v>
      </c>
      <c r="E125" t="s">
        <v>18</v>
      </c>
      <c r="F125" s="6">
        <v>6125</v>
      </c>
      <c r="G125" s="7">
        <v>102</v>
      </c>
    </row>
    <row r="126" spans="3:7" s="18" customFormat="1" x14ac:dyDescent="0.3">
      <c r="C126" t="s">
        <v>20</v>
      </c>
      <c r="D126" t="s">
        <v>13</v>
      </c>
      <c r="E126" t="s">
        <v>50</v>
      </c>
      <c r="F126" s="6">
        <v>847</v>
      </c>
      <c r="G126" s="7">
        <v>129</v>
      </c>
    </row>
    <row r="127" spans="3:7" s="18" customFormat="1" x14ac:dyDescent="0.3">
      <c r="C127" t="s">
        <v>12</v>
      </c>
      <c r="D127" t="s">
        <v>13</v>
      </c>
      <c r="E127" t="s">
        <v>50</v>
      </c>
      <c r="F127" s="6">
        <v>4753</v>
      </c>
      <c r="G127" s="7">
        <v>300</v>
      </c>
    </row>
    <row r="128" spans="3:7" s="18" customFormat="1" x14ac:dyDescent="0.3">
      <c r="C128" t="s">
        <v>25</v>
      </c>
      <c r="D128" t="s">
        <v>32</v>
      </c>
      <c r="E128" t="s">
        <v>30</v>
      </c>
      <c r="F128" s="6">
        <v>959</v>
      </c>
      <c r="G128" s="7">
        <v>135</v>
      </c>
    </row>
    <row r="129" spans="3:7" s="18" customFormat="1" x14ac:dyDescent="0.3">
      <c r="C129" t="s">
        <v>37</v>
      </c>
      <c r="D129" t="s">
        <v>13</v>
      </c>
      <c r="E129" t="s">
        <v>46</v>
      </c>
      <c r="F129" s="6">
        <v>2793</v>
      </c>
      <c r="G129" s="7">
        <v>114</v>
      </c>
    </row>
    <row r="130" spans="3:7" s="18" customFormat="1" x14ac:dyDescent="0.3">
      <c r="C130" t="s">
        <v>37</v>
      </c>
      <c r="D130" t="s">
        <v>13</v>
      </c>
      <c r="E130" t="s">
        <v>16</v>
      </c>
      <c r="F130" s="6">
        <v>4606</v>
      </c>
      <c r="G130" s="7">
        <v>63</v>
      </c>
    </row>
    <row r="131" spans="3:7" s="18" customFormat="1" x14ac:dyDescent="0.3">
      <c r="C131" t="s">
        <v>37</v>
      </c>
      <c r="D131" t="s">
        <v>21</v>
      </c>
      <c r="E131" t="s">
        <v>49</v>
      </c>
      <c r="F131" s="6">
        <v>5551</v>
      </c>
      <c r="G131" s="7">
        <v>252</v>
      </c>
    </row>
    <row r="132" spans="3:7" s="18" customFormat="1" x14ac:dyDescent="0.3">
      <c r="C132" t="s">
        <v>52</v>
      </c>
      <c r="D132" t="s">
        <v>21</v>
      </c>
      <c r="E132" t="s">
        <v>14</v>
      </c>
      <c r="F132" s="6">
        <v>6657</v>
      </c>
      <c r="G132" s="7">
        <v>303</v>
      </c>
    </row>
    <row r="133" spans="3:7" s="18" customFormat="1" x14ac:dyDescent="0.3">
      <c r="C133" t="s">
        <v>37</v>
      </c>
      <c r="D133" t="s">
        <v>26</v>
      </c>
      <c r="E133" t="s">
        <v>31</v>
      </c>
      <c r="F133" s="6">
        <v>4438</v>
      </c>
      <c r="G133" s="7">
        <v>246</v>
      </c>
    </row>
    <row r="134" spans="3:7" s="18" customFormat="1" x14ac:dyDescent="0.3">
      <c r="C134" t="s">
        <v>12</v>
      </c>
      <c r="D134" t="s">
        <v>32</v>
      </c>
      <c r="E134" t="s">
        <v>35</v>
      </c>
      <c r="F134" s="6">
        <v>168</v>
      </c>
      <c r="G134" s="7">
        <v>84</v>
      </c>
    </row>
    <row r="135" spans="3:7" s="18" customFormat="1" x14ac:dyDescent="0.3">
      <c r="C135" t="s">
        <v>37</v>
      </c>
      <c r="D135" t="s">
        <v>47</v>
      </c>
      <c r="E135" t="s">
        <v>31</v>
      </c>
      <c r="F135" s="6">
        <v>7777</v>
      </c>
      <c r="G135" s="7">
        <v>39</v>
      </c>
    </row>
    <row r="136" spans="3:7" s="18" customFormat="1" x14ac:dyDescent="0.3">
      <c r="C136" t="s">
        <v>40</v>
      </c>
      <c r="D136" t="s">
        <v>21</v>
      </c>
      <c r="E136" t="s">
        <v>31</v>
      </c>
      <c r="F136" s="6">
        <v>3339</v>
      </c>
      <c r="G136" s="7">
        <v>348</v>
      </c>
    </row>
    <row r="137" spans="3:7" s="18" customFormat="1" x14ac:dyDescent="0.3">
      <c r="C137" t="s">
        <v>37</v>
      </c>
      <c r="D137" t="s">
        <v>8</v>
      </c>
      <c r="E137" t="s">
        <v>30</v>
      </c>
      <c r="F137" s="6">
        <v>6391</v>
      </c>
      <c r="G137" s="7">
        <v>48</v>
      </c>
    </row>
    <row r="138" spans="3:7" s="18" customFormat="1" x14ac:dyDescent="0.3">
      <c r="C138" t="s">
        <v>40</v>
      </c>
      <c r="D138" t="s">
        <v>8</v>
      </c>
      <c r="E138" t="s">
        <v>35</v>
      </c>
      <c r="F138" s="6">
        <v>518</v>
      </c>
      <c r="G138" s="7">
        <v>75</v>
      </c>
    </row>
    <row r="139" spans="3:7" s="18" customFormat="1" x14ac:dyDescent="0.3">
      <c r="C139" t="s">
        <v>37</v>
      </c>
      <c r="D139" t="s">
        <v>32</v>
      </c>
      <c r="E139" t="s">
        <v>51</v>
      </c>
      <c r="F139" s="6">
        <v>5677</v>
      </c>
      <c r="G139" s="7">
        <v>258</v>
      </c>
    </row>
    <row r="140" spans="3:7" s="18" customFormat="1" x14ac:dyDescent="0.3">
      <c r="C140" t="s">
        <v>25</v>
      </c>
      <c r="D140" t="s">
        <v>26</v>
      </c>
      <c r="E140" t="s">
        <v>31</v>
      </c>
      <c r="F140" s="6">
        <v>6048</v>
      </c>
      <c r="G140" s="7">
        <v>27</v>
      </c>
    </row>
    <row r="141" spans="3:7" s="18" customFormat="1" x14ac:dyDescent="0.3">
      <c r="C141" t="s">
        <v>12</v>
      </c>
      <c r="D141" t="s">
        <v>32</v>
      </c>
      <c r="E141" t="s">
        <v>14</v>
      </c>
      <c r="F141" s="6">
        <v>3752</v>
      </c>
      <c r="G141" s="7">
        <v>213</v>
      </c>
    </row>
    <row r="142" spans="3:7" s="18" customFormat="1" x14ac:dyDescent="0.3">
      <c r="C142" t="s">
        <v>40</v>
      </c>
      <c r="D142" t="s">
        <v>13</v>
      </c>
      <c r="E142" t="s">
        <v>49</v>
      </c>
      <c r="F142" s="6">
        <v>4480</v>
      </c>
      <c r="G142" s="7">
        <v>357</v>
      </c>
    </row>
    <row r="143" spans="3:7" s="18" customFormat="1" x14ac:dyDescent="0.3">
      <c r="C143" t="s">
        <v>17</v>
      </c>
      <c r="D143" t="s">
        <v>8</v>
      </c>
      <c r="E143" t="s">
        <v>18</v>
      </c>
      <c r="F143" s="6">
        <v>259</v>
      </c>
      <c r="G143" s="7">
        <v>207</v>
      </c>
    </row>
    <row r="144" spans="3:7" s="18" customFormat="1" x14ac:dyDescent="0.3">
      <c r="C144" t="s">
        <v>12</v>
      </c>
      <c r="D144" t="s">
        <v>8</v>
      </c>
      <c r="E144" t="s">
        <v>9</v>
      </c>
      <c r="F144" s="6">
        <v>42</v>
      </c>
      <c r="G144" s="7">
        <v>150</v>
      </c>
    </row>
    <row r="145" spans="3:7" s="18" customFormat="1" x14ac:dyDescent="0.3">
      <c r="C145" t="s">
        <v>20</v>
      </c>
      <c r="D145" t="s">
        <v>21</v>
      </c>
      <c r="E145" t="s">
        <v>48</v>
      </c>
      <c r="F145" s="6">
        <v>98</v>
      </c>
      <c r="G145" s="7">
        <v>204</v>
      </c>
    </row>
    <row r="146" spans="3:7" s="18" customFormat="1" x14ac:dyDescent="0.3">
      <c r="C146" t="s">
        <v>37</v>
      </c>
      <c r="D146" t="s">
        <v>13</v>
      </c>
      <c r="E146" t="s">
        <v>50</v>
      </c>
      <c r="F146" s="6">
        <v>2478</v>
      </c>
      <c r="G146" s="7">
        <v>21</v>
      </c>
    </row>
    <row r="147" spans="3:7" s="18" customFormat="1" x14ac:dyDescent="0.3">
      <c r="C147" t="s">
        <v>20</v>
      </c>
      <c r="D147" t="s">
        <v>47</v>
      </c>
      <c r="E147" t="s">
        <v>30</v>
      </c>
      <c r="F147" s="6">
        <v>7847</v>
      </c>
      <c r="G147" s="7">
        <v>174</v>
      </c>
    </row>
    <row r="148" spans="3:7" s="18" customFormat="1" x14ac:dyDescent="0.3">
      <c r="C148" t="s">
        <v>43</v>
      </c>
      <c r="D148" t="s">
        <v>8</v>
      </c>
      <c r="E148" t="s">
        <v>31</v>
      </c>
      <c r="F148" s="6">
        <v>9926</v>
      </c>
      <c r="G148" s="7">
        <v>201</v>
      </c>
    </row>
    <row r="149" spans="3:7" s="18" customFormat="1" x14ac:dyDescent="0.3">
      <c r="C149" t="s">
        <v>12</v>
      </c>
      <c r="D149" t="s">
        <v>32</v>
      </c>
      <c r="E149" t="s">
        <v>11</v>
      </c>
      <c r="F149" s="6">
        <v>819</v>
      </c>
      <c r="G149" s="7">
        <v>510</v>
      </c>
    </row>
    <row r="150" spans="3:7" s="18" customFormat="1" x14ac:dyDescent="0.3">
      <c r="C150" t="s">
        <v>25</v>
      </c>
      <c r="D150" t="s">
        <v>26</v>
      </c>
      <c r="E150" t="s">
        <v>49</v>
      </c>
      <c r="F150" s="6">
        <v>3052</v>
      </c>
      <c r="G150" s="7">
        <v>378</v>
      </c>
    </row>
    <row r="151" spans="3:7" s="18" customFormat="1" x14ac:dyDescent="0.3">
      <c r="C151" t="s">
        <v>17</v>
      </c>
      <c r="D151" t="s">
        <v>47</v>
      </c>
      <c r="E151" t="s">
        <v>42</v>
      </c>
      <c r="F151" s="6">
        <v>6832</v>
      </c>
      <c r="G151" s="7">
        <v>27</v>
      </c>
    </row>
    <row r="152" spans="3:7" s="18" customFormat="1" x14ac:dyDescent="0.3">
      <c r="C152" t="s">
        <v>43</v>
      </c>
      <c r="D152" t="s">
        <v>26</v>
      </c>
      <c r="E152" t="s">
        <v>29</v>
      </c>
      <c r="F152" s="6">
        <v>2016</v>
      </c>
      <c r="G152" s="7">
        <v>117</v>
      </c>
    </row>
    <row r="153" spans="3:7" s="18" customFormat="1" x14ac:dyDescent="0.3">
      <c r="C153" t="s">
        <v>25</v>
      </c>
      <c r="D153" t="s">
        <v>32</v>
      </c>
      <c r="E153" t="s">
        <v>42</v>
      </c>
      <c r="F153" s="6">
        <v>7322</v>
      </c>
      <c r="G153" s="7">
        <v>36</v>
      </c>
    </row>
    <row r="154" spans="3:7" s="18" customFormat="1" x14ac:dyDescent="0.3">
      <c r="C154" t="s">
        <v>12</v>
      </c>
      <c r="D154" t="s">
        <v>13</v>
      </c>
      <c r="E154" t="s">
        <v>30</v>
      </c>
      <c r="F154" s="6">
        <v>357</v>
      </c>
      <c r="G154" s="7">
        <v>126</v>
      </c>
    </row>
    <row r="155" spans="3:7" s="18" customFormat="1" x14ac:dyDescent="0.3">
      <c r="C155" t="s">
        <v>17</v>
      </c>
      <c r="D155" t="s">
        <v>26</v>
      </c>
      <c r="E155" t="s">
        <v>27</v>
      </c>
      <c r="F155" s="6">
        <v>3192</v>
      </c>
      <c r="G155" s="7">
        <v>72</v>
      </c>
    </row>
    <row r="156" spans="3:7" s="18" customFormat="1" x14ac:dyDescent="0.3">
      <c r="C156" t="s">
        <v>37</v>
      </c>
      <c r="D156" t="s">
        <v>21</v>
      </c>
      <c r="E156" t="s">
        <v>35</v>
      </c>
      <c r="F156" s="6">
        <v>8435</v>
      </c>
      <c r="G156" s="7">
        <v>42</v>
      </c>
    </row>
    <row r="157" spans="3:7" s="18" customFormat="1" x14ac:dyDescent="0.3">
      <c r="C157" t="s">
        <v>7</v>
      </c>
      <c r="D157" t="s">
        <v>26</v>
      </c>
      <c r="E157" t="s">
        <v>49</v>
      </c>
      <c r="F157" s="6">
        <v>0</v>
      </c>
      <c r="G157" s="7">
        <v>135</v>
      </c>
    </row>
    <row r="158" spans="3:7" s="18" customFormat="1" x14ac:dyDescent="0.3">
      <c r="C158" t="s">
        <v>37</v>
      </c>
      <c r="D158" t="s">
        <v>47</v>
      </c>
      <c r="E158" t="s">
        <v>46</v>
      </c>
      <c r="F158" s="6">
        <v>8862</v>
      </c>
      <c r="G158" s="7">
        <v>189</v>
      </c>
    </row>
    <row r="159" spans="3:7" s="18" customFormat="1" x14ac:dyDescent="0.3">
      <c r="C159" t="s">
        <v>25</v>
      </c>
      <c r="D159" t="s">
        <v>8</v>
      </c>
      <c r="E159" t="s">
        <v>51</v>
      </c>
      <c r="F159" s="6">
        <v>3556</v>
      </c>
      <c r="G159" s="7">
        <v>459</v>
      </c>
    </row>
    <row r="160" spans="3:7" s="18" customFormat="1" x14ac:dyDescent="0.3">
      <c r="C160" t="s">
        <v>40</v>
      </c>
      <c r="D160" t="s">
        <v>47</v>
      </c>
      <c r="E160" t="s">
        <v>24</v>
      </c>
      <c r="F160" s="6">
        <v>7280</v>
      </c>
      <c r="G160" s="7">
        <v>201</v>
      </c>
    </row>
    <row r="161" spans="3:7" s="18" customFormat="1" x14ac:dyDescent="0.3">
      <c r="C161" t="s">
        <v>25</v>
      </c>
      <c r="D161" t="s">
        <v>47</v>
      </c>
      <c r="E161" t="s">
        <v>9</v>
      </c>
      <c r="F161" s="6">
        <v>3402</v>
      </c>
      <c r="G161" s="7">
        <v>366</v>
      </c>
    </row>
    <row r="162" spans="3:7" s="18" customFormat="1" x14ac:dyDescent="0.3">
      <c r="C162" t="s">
        <v>44</v>
      </c>
      <c r="D162" t="s">
        <v>8</v>
      </c>
      <c r="E162" t="s">
        <v>49</v>
      </c>
      <c r="F162" s="6">
        <v>4592</v>
      </c>
      <c r="G162" s="7">
        <v>324</v>
      </c>
    </row>
    <row r="163" spans="3:7" s="18" customFormat="1" x14ac:dyDescent="0.3">
      <c r="C163" t="s">
        <v>17</v>
      </c>
      <c r="D163" t="s">
        <v>13</v>
      </c>
      <c r="E163" t="s">
        <v>24</v>
      </c>
      <c r="F163" s="6">
        <v>7833</v>
      </c>
      <c r="G163" s="7">
        <v>243</v>
      </c>
    </row>
    <row r="164" spans="3:7" s="18" customFormat="1" x14ac:dyDescent="0.3">
      <c r="C164" t="s">
        <v>43</v>
      </c>
      <c r="D164" t="s">
        <v>26</v>
      </c>
      <c r="E164" t="s">
        <v>42</v>
      </c>
      <c r="F164" s="6">
        <v>7651</v>
      </c>
      <c r="G164" s="7">
        <v>213</v>
      </c>
    </row>
    <row r="165" spans="3:7" s="18" customFormat="1" x14ac:dyDescent="0.3">
      <c r="C165" t="s">
        <v>7</v>
      </c>
      <c r="D165" t="s">
        <v>13</v>
      </c>
      <c r="E165" t="s">
        <v>9</v>
      </c>
      <c r="F165" s="6">
        <v>2275</v>
      </c>
      <c r="G165" s="7">
        <v>447</v>
      </c>
    </row>
    <row r="166" spans="3:7" s="18" customFormat="1" x14ac:dyDescent="0.3">
      <c r="C166" t="s">
        <v>7</v>
      </c>
      <c r="D166" t="s">
        <v>32</v>
      </c>
      <c r="E166" t="s">
        <v>11</v>
      </c>
      <c r="F166" s="6">
        <v>5670</v>
      </c>
      <c r="G166" s="7">
        <v>297</v>
      </c>
    </row>
    <row r="167" spans="3:7" s="18" customFormat="1" x14ac:dyDescent="0.3">
      <c r="C167" t="s">
        <v>37</v>
      </c>
      <c r="D167" t="s">
        <v>13</v>
      </c>
      <c r="E167" t="s">
        <v>29</v>
      </c>
      <c r="F167" s="6">
        <v>2135</v>
      </c>
      <c r="G167" s="7">
        <v>27</v>
      </c>
    </row>
    <row r="168" spans="3:7" s="18" customFormat="1" x14ac:dyDescent="0.3">
      <c r="C168" t="s">
        <v>7</v>
      </c>
      <c r="D168" t="s">
        <v>47</v>
      </c>
      <c r="E168" t="s">
        <v>45</v>
      </c>
      <c r="F168" s="6">
        <v>2779</v>
      </c>
      <c r="G168" s="7">
        <v>75</v>
      </c>
    </row>
    <row r="169" spans="3:7" s="18" customFormat="1" x14ac:dyDescent="0.3">
      <c r="C169" t="s">
        <v>52</v>
      </c>
      <c r="D169" t="s">
        <v>26</v>
      </c>
      <c r="E169" t="s">
        <v>30</v>
      </c>
      <c r="F169" s="6">
        <v>12950</v>
      </c>
      <c r="G169" s="7">
        <v>30</v>
      </c>
    </row>
    <row r="170" spans="3:7" s="18" customFormat="1" x14ac:dyDescent="0.3">
      <c r="C170" t="s">
        <v>37</v>
      </c>
      <c r="D170" t="s">
        <v>21</v>
      </c>
      <c r="E170" t="s">
        <v>22</v>
      </c>
      <c r="F170" s="6">
        <v>2646</v>
      </c>
      <c r="G170" s="7">
        <v>177</v>
      </c>
    </row>
    <row r="171" spans="3:7" s="18" customFormat="1" x14ac:dyDescent="0.3">
      <c r="C171" t="s">
        <v>7</v>
      </c>
      <c r="D171" t="s">
        <v>47</v>
      </c>
      <c r="E171" t="s">
        <v>30</v>
      </c>
      <c r="F171" s="6">
        <v>3794</v>
      </c>
      <c r="G171" s="7">
        <v>159</v>
      </c>
    </row>
    <row r="172" spans="3:7" s="18" customFormat="1" x14ac:dyDescent="0.3">
      <c r="C172" t="s">
        <v>44</v>
      </c>
      <c r="D172" t="s">
        <v>13</v>
      </c>
      <c r="E172" t="s">
        <v>30</v>
      </c>
      <c r="F172" s="6">
        <v>819</v>
      </c>
      <c r="G172" s="7">
        <v>306</v>
      </c>
    </row>
    <row r="173" spans="3:7" s="18" customFormat="1" x14ac:dyDescent="0.3">
      <c r="C173" t="s">
        <v>44</v>
      </c>
      <c r="D173" t="s">
        <v>47</v>
      </c>
      <c r="E173" t="s">
        <v>39</v>
      </c>
      <c r="F173" s="6">
        <v>2583</v>
      </c>
      <c r="G173" s="7">
        <v>18</v>
      </c>
    </row>
    <row r="174" spans="3:7" s="18" customFormat="1" x14ac:dyDescent="0.3">
      <c r="C174" t="s">
        <v>37</v>
      </c>
      <c r="D174" t="s">
        <v>13</v>
      </c>
      <c r="E174" t="s">
        <v>36</v>
      </c>
      <c r="F174" s="6">
        <v>4585</v>
      </c>
      <c r="G174" s="7">
        <v>240</v>
      </c>
    </row>
    <row r="175" spans="3:7" s="18" customFormat="1" x14ac:dyDescent="0.3">
      <c r="C175" t="s">
        <v>40</v>
      </c>
      <c r="D175" t="s">
        <v>47</v>
      </c>
      <c r="E175" t="s">
        <v>30</v>
      </c>
      <c r="F175" s="6">
        <v>1652</v>
      </c>
      <c r="G175" s="7">
        <v>93</v>
      </c>
    </row>
    <row r="176" spans="3:7" s="18" customFormat="1" x14ac:dyDescent="0.3">
      <c r="C176" t="s">
        <v>52</v>
      </c>
      <c r="D176" t="s">
        <v>47</v>
      </c>
      <c r="E176" t="s">
        <v>48</v>
      </c>
      <c r="F176" s="6">
        <v>4991</v>
      </c>
      <c r="G176" s="7">
        <v>9</v>
      </c>
    </row>
    <row r="177" spans="3:7" s="18" customFormat="1" x14ac:dyDescent="0.3">
      <c r="C177" t="s">
        <v>12</v>
      </c>
      <c r="D177" t="s">
        <v>47</v>
      </c>
      <c r="E177" t="s">
        <v>29</v>
      </c>
      <c r="F177" s="6">
        <v>2009</v>
      </c>
      <c r="G177" s="7">
        <v>219</v>
      </c>
    </row>
    <row r="178" spans="3:7" s="18" customFormat="1" x14ac:dyDescent="0.3">
      <c r="C178" t="s">
        <v>43</v>
      </c>
      <c r="D178" t="s">
        <v>26</v>
      </c>
      <c r="E178" t="s">
        <v>35</v>
      </c>
      <c r="F178" s="6">
        <v>1568</v>
      </c>
      <c r="G178" s="7">
        <v>141</v>
      </c>
    </row>
    <row r="179" spans="3:7" s="18" customFormat="1" x14ac:dyDescent="0.3">
      <c r="C179" t="s">
        <v>20</v>
      </c>
      <c r="D179" t="s">
        <v>8</v>
      </c>
      <c r="E179" t="s">
        <v>39</v>
      </c>
      <c r="F179" s="6">
        <v>3388</v>
      </c>
      <c r="G179" s="7">
        <v>123</v>
      </c>
    </row>
    <row r="180" spans="3:7" s="18" customFormat="1" x14ac:dyDescent="0.3">
      <c r="C180" t="s">
        <v>7</v>
      </c>
      <c r="D180" t="s">
        <v>32</v>
      </c>
      <c r="E180" t="s">
        <v>46</v>
      </c>
      <c r="F180" s="6">
        <v>623</v>
      </c>
      <c r="G180" s="7">
        <v>51</v>
      </c>
    </row>
    <row r="181" spans="3:7" s="18" customFormat="1" x14ac:dyDescent="0.3">
      <c r="C181" t="s">
        <v>25</v>
      </c>
      <c r="D181" t="s">
        <v>21</v>
      </c>
      <c r="E181" t="s">
        <v>18</v>
      </c>
      <c r="F181" s="6">
        <v>10073</v>
      </c>
      <c r="G181" s="7">
        <v>120</v>
      </c>
    </row>
    <row r="182" spans="3:7" s="18" customFormat="1" x14ac:dyDescent="0.3">
      <c r="C182" t="s">
        <v>12</v>
      </c>
      <c r="D182" t="s">
        <v>26</v>
      </c>
      <c r="E182" t="s">
        <v>48</v>
      </c>
      <c r="F182" s="6">
        <v>1561</v>
      </c>
      <c r="G182" s="7">
        <v>27</v>
      </c>
    </row>
    <row r="183" spans="3:7" s="18" customFormat="1" x14ac:dyDescent="0.3">
      <c r="C183" t="s">
        <v>17</v>
      </c>
      <c r="D183" t="s">
        <v>21</v>
      </c>
      <c r="E183" t="s">
        <v>50</v>
      </c>
      <c r="F183" s="6">
        <v>11522</v>
      </c>
      <c r="G183" s="7">
        <v>204</v>
      </c>
    </row>
    <row r="184" spans="3:7" s="18" customFormat="1" x14ac:dyDescent="0.3">
      <c r="C184" t="s">
        <v>25</v>
      </c>
      <c r="D184" t="s">
        <v>32</v>
      </c>
      <c r="E184" t="s">
        <v>11</v>
      </c>
      <c r="F184" s="6">
        <v>2317</v>
      </c>
      <c r="G184" s="7">
        <v>123</v>
      </c>
    </row>
    <row r="185" spans="3:7" s="18" customFormat="1" x14ac:dyDescent="0.3">
      <c r="C185" t="s">
        <v>52</v>
      </c>
      <c r="D185" t="s">
        <v>8</v>
      </c>
      <c r="E185" t="s">
        <v>51</v>
      </c>
      <c r="F185" s="6">
        <v>3059</v>
      </c>
      <c r="G185" s="7">
        <v>27</v>
      </c>
    </row>
    <row r="186" spans="3:7" s="18" customFormat="1" x14ac:dyDescent="0.3">
      <c r="C186" t="s">
        <v>20</v>
      </c>
      <c r="D186" t="s">
        <v>8</v>
      </c>
      <c r="E186" t="s">
        <v>48</v>
      </c>
      <c r="F186" s="6">
        <v>2324</v>
      </c>
      <c r="G186" s="7">
        <v>177</v>
      </c>
    </row>
    <row r="187" spans="3:7" s="18" customFormat="1" x14ac:dyDescent="0.3">
      <c r="C187" t="s">
        <v>44</v>
      </c>
      <c r="D187" t="s">
        <v>26</v>
      </c>
      <c r="E187" t="s">
        <v>48</v>
      </c>
      <c r="F187" s="6">
        <v>4956</v>
      </c>
      <c r="G187" s="7">
        <v>171</v>
      </c>
    </row>
    <row r="188" spans="3:7" s="18" customFormat="1" x14ac:dyDescent="0.3">
      <c r="C188" t="s">
        <v>52</v>
      </c>
      <c r="D188" t="s">
        <v>47</v>
      </c>
      <c r="E188" t="s">
        <v>36</v>
      </c>
      <c r="F188" s="6">
        <v>5355</v>
      </c>
      <c r="G188" s="7">
        <v>204</v>
      </c>
    </row>
    <row r="189" spans="3:7" s="18" customFormat="1" x14ac:dyDescent="0.3">
      <c r="C189" t="s">
        <v>44</v>
      </c>
      <c r="D189" t="s">
        <v>47</v>
      </c>
      <c r="E189" t="s">
        <v>16</v>
      </c>
      <c r="F189" s="6">
        <v>7259</v>
      </c>
      <c r="G189" s="7">
        <v>276</v>
      </c>
    </row>
    <row r="190" spans="3:7" s="18" customFormat="1" x14ac:dyDescent="0.3">
      <c r="C190" t="s">
        <v>12</v>
      </c>
      <c r="D190" t="s">
        <v>8</v>
      </c>
      <c r="E190" t="s">
        <v>48</v>
      </c>
      <c r="F190" s="6">
        <v>6279</v>
      </c>
      <c r="G190" s="7">
        <v>45</v>
      </c>
    </row>
    <row r="191" spans="3:7" s="18" customFormat="1" x14ac:dyDescent="0.3">
      <c r="C191" t="s">
        <v>7</v>
      </c>
      <c r="D191" t="s">
        <v>32</v>
      </c>
      <c r="E191" t="s">
        <v>49</v>
      </c>
      <c r="F191" s="6">
        <v>2541</v>
      </c>
      <c r="G191" s="7">
        <v>45</v>
      </c>
    </row>
    <row r="192" spans="3:7" s="18" customFormat="1" x14ac:dyDescent="0.3">
      <c r="C192" t="s">
        <v>25</v>
      </c>
      <c r="D192" t="s">
        <v>13</v>
      </c>
      <c r="E192" t="s">
        <v>50</v>
      </c>
      <c r="F192" s="6">
        <v>3864</v>
      </c>
      <c r="G192" s="7">
        <v>177</v>
      </c>
    </row>
    <row r="193" spans="3:7" s="18" customFormat="1" x14ac:dyDescent="0.3">
      <c r="C193" t="s">
        <v>40</v>
      </c>
      <c r="D193" t="s">
        <v>21</v>
      </c>
      <c r="E193" t="s">
        <v>11</v>
      </c>
      <c r="F193" s="6">
        <v>6146</v>
      </c>
      <c r="G193" s="7">
        <v>63</v>
      </c>
    </row>
    <row r="194" spans="3:7" s="18" customFormat="1" x14ac:dyDescent="0.3">
      <c r="C194" t="s">
        <v>17</v>
      </c>
      <c r="D194" t="s">
        <v>26</v>
      </c>
      <c r="E194" t="s">
        <v>22</v>
      </c>
      <c r="F194" s="6">
        <v>2639</v>
      </c>
      <c r="G194" s="7">
        <v>204</v>
      </c>
    </row>
    <row r="195" spans="3:7" s="18" customFormat="1" x14ac:dyDescent="0.3">
      <c r="C195" t="s">
        <v>12</v>
      </c>
      <c r="D195" t="s">
        <v>8</v>
      </c>
      <c r="E195" t="s">
        <v>35</v>
      </c>
      <c r="F195" s="6">
        <v>1890</v>
      </c>
      <c r="G195" s="7">
        <v>195</v>
      </c>
    </row>
    <row r="196" spans="3:7" s="18" customFormat="1" x14ac:dyDescent="0.3">
      <c r="C196" t="s">
        <v>37</v>
      </c>
      <c r="D196" t="s">
        <v>47</v>
      </c>
      <c r="E196" t="s">
        <v>16</v>
      </c>
      <c r="F196" s="6">
        <v>1932</v>
      </c>
      <c r="G196" s="7">
        <v>369</v>
      </c>
    </row>
    <row r="197" spans="3:7" s="18" customFormat="1" x14ac:dyDescent="0.3">
      <c r="C197" t="s">
        <v>44</v>
      </c>
      <c r="D197" t="s">
        <v>47</v>
      </c>
      <c r="E197" t="s">
        <v>27</v>
      </c>
      <c r="F197" s="6">
        <v>6300</v>
      </c>
      <c r="G197" s="7">
        <v>42</v>
      </c>
    </row>
    <row r="198" spans="3:7" s="18" customFormat="1" x14ac:dyDescent="0.3">
      <c r="C198" t="s">
        <v>25</v>
      </c>
      <c r="D198" t="s">
        <v>8</v>
      </c>
      <c r="E198" t="s">
        <v>9</v>
      </c>
      <c r="F198" s="6">
        <v>560</v>
      </c>
      <c r="G198" s="7">
        <v>81</v>
      </c>
    </row>
    <row r="199" spans="3:7" s="18" customFormat="1" x14ac:dyDescent="0.3">
      <c r="C199" t="s">
        <v>17</v>
      </c>
      <c r="D199" t="s">
        <v>8</v>
      </c>
      <c r="E199" t="s">
        <v>48</v>
      </c>
      <c r="F199" s="6">
        <v>2856</v>
      </c>
      <c r="G199" s="7">
        <v>246</v>
      </c>
    </row>
    <row r="200" spans="3:7" s="18" customFormat="1" x14ac:dyDescent="0.3">
      <c r="C200" t="s">
        <v>17</v>
      </c>
      <c r="D200" t="s">
        <v>47</v>
      </c>
      <c r="E200" t="s">
        <v>31</v>
      </c>
      <c r="F200" s="6">
        <v>707</v>
      </c>
      <c r="G200" s="7">
        <v>174</v>
      </c>
    </row>
    <row r="201" spans="3:7" s="18" customFormat="1" x14ac:dyDescent="0.3">
      <c r="C201" t="s">
        <v>12</v>
      </c>
      <c r="D201" t="s">
        <v>13</v>
      </c>
      <c r="E201" t="s">
        <v>9</v>
      </c>
      <c r="F201" s="6">
        <v>3598</v>
      </c>
      <c r="G201" s="7">
        <v>81</v>
      </c>
    </row>
    <row r="202" spans="3:7" s="18" customFormat="1" x14ac:dyDescent="0.3">
      <c r="C202" t="s">
        <v>7</v>
      </c>
      <c r="D202" t="s">
        <v>13</v>
      </c>
      <c r="E202" t="s">
        <v>35</v>
      </c>
      <c r="F202" s="6">
        <v>6853</v>
      </c>
      <c r="G202" s="7">
        <v>372</v>
      </c>
    </row>
    <row r="203" spans="3:7" s="18" customFormat="1" x14ac:dyDescent="0.3">
      <c r="C203" t="s">
        <v>7</v>
      </c>
      <c r="D203" t="s">
        <v>13</v>
      </c>
      <c r="E203" t="s">
        <v>29</v>
      </c>
      <c r="F203" s="6">
        <v>4725</v>
      </c>
      <c r="G203" s="7">
        <v>174</v>
      </c>
    </row>
    <row r="204" spans="3:7" s="18" customFormat="1" x14ac:dyDescent="0.3">
      <c r="C204" t="s">
        <v>20</v>
      </c>
      <c r="D204" t="s">
        <v>21</v>
      </c>
      <c r="E204" t="s">
        <v>14</v>
      </c>
      <c r="F204" s="6">
        <v>10304</v>
      </c>
      <c r="G204" s="7">
        <v>84</v>
      </c>
    </row>
    <row r="205" spans="3:7" s="18" customFormat="1" x14ac:dyDescent="0.3">
      <c r="C205" t="s">
        <v>20</v>
      </c>
      <c r="D205" t="s">
        <v>47</v>
      </c>
      <c r="E205" t="s">
        <v>29</v>
      </c>
      <c r="F205" s="6">
        <v>1274</v>
      </c>
      <c r="G205" s="7">
        <v>225</v>
      </c>
    </row>
    <row r="206" spans="3:7" s="18" customFormat="1" x14ac:dyDescent="0.3">
      <c r="C206" t="s">
        <v>40</v>
      </c>
      <c r="D206" t="s">
        <v>21</v>
      </c>
      <c r="E206" t="s">
        <v>9</v>
      </c>
      <c r="F206" s="6">
        <v>1526</v>
      </c>
      <c r="G206" s="7">
        <v>105</v>
      </c>
    </row>
    <row r="207" spans="3:7" s="18" customFormat="1" x14ac:dyDescent="0.3">
      <c r="C207" t="s">
        <v>7</v>
      </c>
      <c r="D207" t="s">
        <v>26</v>
      </c>
      <c r="E207" t="s">
        <v>51</v>
      </c>
      <c r="F207" s="6">
        <v>3101</v>
      </c>
      <c r="G207" s="7">
        <v>225</v>
      </c>
    </row>
    <row r="208" spans="3:7" s="18" customFormat="1" x14ac:dyDescent="0.3">
      <c r="C208" t="s">
        <v>43</v>
      </c>
      <c r="D208" t="s">
        <v>8</v>
      </c>
      <c r="E208" t="s">
        <v>16</v>
      </c>
      <c r="F208" s="6">
        <v>1057</v>
      </c>
      <c r="G208" s="7">
        <v>54</v>
      </c>
    </row>
    <row r="209" spans="3:7" s="18" customFormat="1" x14ac:dyDescent="0.3">
      <c r="C209" t="s">
        <v>37</v>
      </c>
      <c r="D209" t="s">
        <v>8</v>
      </c>
      <c r="E209" t="s">
        <v>48</v>
      </c>
      <c r="F209" s="6">
        <v>5306</v>
      </c>
      <c r="G209" s="7">
        <v>0</v>
      </c>
    </row>
    <row r="210" spans="3:7" s="18" customFormat="1" x14ac:dyDescent="0.3">
      <c r="C210" t="s">
        <v>40</v>
      </c>
      <c r="D210" t="s">
        <v>26</v>
      </c>
      <c r="E210" t="s">
        <v>46</v>
      </c>
      <c r="F210" s="6">
        <v>4018</v>
      </c>
      <c r="G210" s="7">
        <v>171</v>
      </c>
    </row>
    <row r="211" spans="3:7" s="18" customFormat="1" x14ac:dyDescent="0.3">
      <c r="C211" t="s">
        <v>17</v>
      </c>
      <c r="D211" t="s">
        <v>47</v>
      </c>
      <c r="E211" t="s">
        <v>29</v>
      </c>
      <c r="F211" s="6">
        <v>938</v>
      </c>
      <c r="G211" s="7">
        <v>189</v>
      </c>
    </row>
    <row r="212" spans="3:7" s="18" customFormat="1" x14ac:dyDescent="0.3">
      <c r="C212" t="s">
        <v>37</v>
      </c>
      <c r="D212" t="s">
        <v>32</v>
      </c>
      <c r="E212" t="s">
        <v>22</v>
      </c>
      <c r="F212" s="6">
        <v>1778</v>
      </c>
      <c r="G212" s="7">
        <v>270</v>
      </c>
    </row>
    <row r="213" spans="3:7" s="18" customFormat="1" x14ac:dyDescent="0.3">
      <c r="C213" t="s">
        <v>25</v>
      </c>
      <c r="D213" t="s">
        <v>26</v>
      </c>
      <c r="E213" t="s">
        <v>9</v>
      </c>
      <c r="F213" s="6">
        <v>1638</v>
      </c>
      <c r="G213" s="7">
        <v>63</v>
      </c>
    </row>
    <row r="214" spans="3:7" s="18" customFormat="1" x14ac:dyDescent="0.3">
      <c r="C214" t="s">
        <v>20</v>
      </c>
      <c r="D214" t="s">
        <v>32</v>
      </c>
      <c r="E214" t="s">
        <v>27</v>
      </c>
      <c r="F214" s="6">
        <v>154</v>
      </c>
      <c r="G214" s="7">
        <v>21</v>
      </c>
    </row>
    <row r="215" spans="3:7" s="18" customFormat="1" x14ac:dyDescent="0.3">
      <c r="C215" t="s">
        <v>37</v>
      </c>
      <c r="D215" t="s">
        <v>8</v>
      </c>
      <c r="E215" t="s">
        <v>35</v>
      </c>
      <c r="F215" s="6">
        <v>9835</v>
      </c>
      <c r="G215" s="7">
        <v>207</v>
      </c>
    </row>
    <row r="216" spans="3:7" s="18" customFormat="1" x14ac:dyDescent="0.3">
      <c r="C216" t="s">
        <v>17</v>
      </c>
      <c r="D216" t="s">
        <v>8</v>
      </c>
      <c r="E216" t="s">
        <v>39</v>
      </c>
      <c r="F216" s="6">
        <v>7273</v>
      </c>
      <c r="G216" s="7">
        <v>96</v>
      </c>
    </row>
    <row r="217" spans="3:7" s="18" customFormat="1" x14ac:dyDescent="0.3">
      <c r="C217" t="s">
        <v>40</v>
      </c>
      <c r="D217" t="s">
        <v>26</v>
      </c>
      <c r="E217" t="s">
        <v>35</v>
      </c>
      <c r="F217" s="6">
        <v>6909</v>
      </c>
      <c r="G217" s="7">
        <v>81</v>
      </c>
    </row>
    <row r="218" spans="3:7" s="18" customFormat="1" x14ac:dyDescent="0.3">
      <c r="C218" t="s">
        <v>17</v>
      </c>
      <c r="D218" t="s">
        <v>26</v>
      </c>
      <c r="E218" t="s">
        <v>46</v>
      </c>
      <c r="F218" s="6">
        <v>3920</v>
      </c>
      <c r="G218" s="7">
        <v>306</v>
      </c>
    </row>
    <row r="219" spans="3:7" s="18" customFormat="1" x14ac:dyDescent="0.3">
      <c r="C219" t="s">
        <v>52</v>
      </c>
      <c r="D219" t="s">
        <v>26</v>
      </c>
      <c r="E219" t="s">
        <v>42</v>
      </c>
      <c r="F219" s="6">
        <v>4858</v>
      </c>
      <c r="G219" s="7">
        <v>279</v>
      </c>
    </row>
    <row r="220" spans="3:7" s="18" customFormat="1" x14ac:dyDescent="0.3">
      <c r="C220" t="s">
        <v>43</v>
      </c>
      <c r="D220" t="s">
        <v>32</v>
      </c>
      <c r="E220" t="s">
        <v>18</v>
      </c>
      <c r="F220" s="6">
        <v>3549</v>
      </c>
      <c r="G220" s="7">
        <v>3</v>
      </c>
    </row>
    <row r="221" spans="3:7" s="18" customFormat="1" x14ac:dyDescent="0.3">
      <c r="C221" t="s">
        <v>37</v>
      </c>
      <c r="D221" t="s">
        <v>26</v>
      </c>
      <c r="E221" t="s">
        <v>50</v>
      </c>
      <c r="F221" s="6">
        <v>966</v>
      </c>
      <c r="G221" s="7">
        <v>198</v>
      </c>
    </row>
    <row r="222" spans="3:7" s="18" customFormat="1" x14ac:dyDescent="0.3">
      <c r="C222" t="s">
        <v>40</v>
      </c>
      <c r="D222" t="s">
        <v>26</v>
      </c>
      <c r="E222" t="s">
        <v>22</v>
      </c>
      <c r="F222" s="6">
        <v>385</v>
      </c>
      <c r="G222" s="7">
        <v>249</v>
      </c>
    </row>
    <row r="223" spans="3:7" s="18" customFormat="1" x14ac:dyDescent="0.3">
      <c r="C223" t="s">
        <v>25</v>
      </c>
      <c r="D223" t="s">
        <v>47</v>
      </c>
      <c r="E223" t="s">
        <v>29</v>
      </c>
      <c r="F223" s="6">
        <v>2219</v>
      </c>
      <c r="G223" s="7">
        <v>75</v>
      </c>
    </row>
    <row r="224" spans="3:7" s="18" customFormat="1" x14ac:dyDescent="0.3">
      <c r="C224" t="s">
        <v>17</v>
      </c>
      <c r="D224" t="s">
        <v>21</v>
      </c>
      <c r="E224" t="s">
        <v>14</v>
      </c>
      <c r="F224" s="6">
        <v>2954</v>
      </c>
      <c r="G224" s="7">
        <v>189</v>
      </c>
    </row>
    <row r="225" spans="3:7" s="18" customFormat="1" x14ac:dyDescent="0.3">
      <c r="C225" t="s">
        <v>37</v>
      </c>
      <c r="D225" t="s">
        <v>21</v>
      </c>
      <c r="E225" t="s">
        <v>14</v>
      </c>
      <c r="F225" s="6">
        <v>280</v>
      </c>
      <c r="G225" s="7">
        <v>87</v>
      </c>
    </row>
    <row r="226" spans="3:7" s="18" customFormat="1" x14ac:dyDescent="0.3">
      <c r="C226" t="s">
        <v>20</v>
      </c>
      <c r="D226" t="s">
        <v>21</v>
      </c>
      <c r="E226" t="s">
        <v>9</v>
      </c>
      <c r="F226" s="6">
        <v>6118</v>
      </c>
      <c r="G226" s="7">
        <v>174</v>
      </c>
    </row>
    <row r="227" spans="3:7" x14ac:dyDescent="0.3">
      <c r="C227" t="s">
        <v>43</v>
      </c>
      <c r="D227" t="s">
        <v>26</v>
      </c>
      <c r="E227" t="s">
        <v>24</v>
      </c>
      <c r="F227" s="6">
        <v>4802</v>
      </c>
      <c r="G227" s="7">
        <v>36</v>
      </c>
    </row>
    <row r="228" spans="3:7" x14ac:dyDescent="0.3">
      <c r="C228" t="s">
        <v>17</v>
      </c>
      <c r="D228" t="s">
        <v>32</v>
      </c>
      <c r="E228" t="s">
        <v>46</v>
      </c>
      <c r="F228" s="6">
        <v>4137</v>
      </c>
      <c r="G228" s="7">
        <v>60</v>
      </c>
    </row>
    <row r="229" spans="3:7" x14ac:dyDescent="0.3">
      <c r="C229" t="s">
        <v>44</v>
      </c>
      <c r="D229" t="s">
        <v>13</v>
      </c>
      <c r="E229" t="s">
        <v>45</v>
      </c>
      <c r="F229" s="6">
        <v>2023</v>
      </c>
      <c r="G229" s="7">
        <v>78</v>
      </c>
    </row>
    <row r="230" spans="3:7" x14ac:dyDescent="0.3">
      <c r="C230" t="s">
        <v>17</v>
      </c>
      <c r="D230" t="s">
        <v>21</v>
      </c>
      <c r="E230" t="s">
        <v>9</v>
      </c>
      <c r="F230" s="6">
        <v>9051</v>
      </c>
      <c r="G230" s="7">
        <v>57</v>
      </c>
    </row>
    <row r="231" spans="3:7" x14ac:dyDescent="0.3">
      <c r="C231" t="s">
        <v>17</v>
      </c>
      <c r="D231" t="s">
        <v>8</v>
      </c>
      <c r="E231" t="s">
        <v>51</v>
      </c>
      <c r="F231" s="6">
        <v>2919</v>
      </c>
      <c r="G231" s="7">
        <v>45</v>
      </c>
    </row>
    <row r="232" spans="3:7" x14ac:dyDescent="0.3">
      <c r="C232" t="s">
        <v>20</v>
      </c>
      <c r="D232" t="s">
        <v>32</v>
      </c>
      <c r="E232" t="s">
        <v>35</v>
      </c>
      <c r="F232" s="6">
        <v>5915</v>
      </c>
      <c r="G232" s="7">
        <v>3</v>
      </c>
    </row>
    <row r="233" spans="3:7" x14ac:dyDescent="0.3">
      <c r="C233" t="s">
        <v>52</v>
      </c>
      <c r="D233" t="s">
        <v>13</v>
      </c>
      <c r="E233" t="s">
        <v>24</v>
      </c>
      <c r="F233" s="6">
        <v>2562</v>
      </c>
      <c r="G233" s="7">
        <v>6</v>
      </c>
    </row>
    <row r="234" spans="3:7" x14ac:dyDescent="0.3">
      <c r="C234" t="s">
        <v>40</v>
      </c>
      <c r="D234" t="s">
        <v>8</v>
      </c>
      <c r="E234" t="s">
        <v>27</v>
      </c>
      <c r="F234" s="6">
        <v>8813</v>
      </c>
      <c r="G234" s="7">
        <v>21</v>
      </c>
    </row>
    <row r="235" spans="3:7" x14ac:dyDescent="0.3">
      <c r="C235" t="s">
        <v>40</v>
      </c>
      <c r="D235" t="s">
        <v>21</v>
      </c>
      <c r="E235" t="s">
        <v>22</v>
      </c>
      <c r="F235" s="6">
        <v>6111</v>
      </c>
      <c r="G235" s="7">
        <v>3</v>
      </c>
    </row>
    <row r="236" spans="3:7" x14ac:dyDescent="0.3">
      <c r="C236" t="s">
        <v>12</v>
      </c>
      <c r="D236" t="s">
        <v>47</v>
      </c>
      <c r="E236" t="s">
        <v>33</v>
      </c>
      <c r="F236" s="6">
        <v>3507</v>
      </c>
      <c r="G236" s="7">
        <v>288</v>
      </c>
    </row>
    <row r="237" spans="3:7" x14ac:dyDescent="0.3">
      <c r="C237" t="s">
        <v>25</v>
      </c>
      <c r="D237" t="s">
        <v>21</v>
      </c>
      <c r="E237" t="s">
        <v>11</v>
      </c>
      <c r="F237" s="6">
        <v>4319</v>
      </c>
      <c r="G237" s="7">
        <v>30</v>
      </c>
    </row>
    <row r="238" spans="3:7" x14ac:dyDescent="0.3">
      <c r="C238" t="s">
        <v>7</v>
      </c>
      <c r="D238" t="s">
        <v>32</v>
      </c>
      <c r="E238" t="s">
        <v>48</v>
      </c>
      <c r="F238" s="6">
        <v>609</v>
      </c>
      <c r="G238" s="7">
        <v>87</v>
      </c>
    </row>
    <row r="239" spans="3:7" x14ac:dyDescent="0.3">
      <c r="C239" t="s">
        <v>7</v>
      </c>
      <c r="D239" t="s">
        <v>26</v>
      </c>
      <c r="E239" t="s">
        <v>50</v>
      </c>
      <c r="F239" s="6">
        <v>6370</v>
      </c>
      <c r="G239" s="7">
        <v>30</v>
      </c>
    </row>
    <row r="240" spans="3:7" x14ac:dyDescent="0.3">
      <c r="C240" t="s">
        <v>40</v>
      </c>
      <c r="D240" t="s">
        <v>32</v>
      </c>
      <c r="E240" t="s">
        <v>36</v>
      </c>
      <c r="F240" s="6">
        <v>5474</v>
      </c>
      <c r="G240" s="7">
        <v>168</v>
      </c>
    </row>
    <row r="241" spans="3:7" x14ac:dyDescent="0.3">
      <c r="C241" t="s">
        <v>7</v>
      </c>
      <c r="D241" t="s">
        <v>21</v>
      </c>
      <c r="E241" t="s">
        <v>50</v>
      </c>
      <c r="F241" s="6">
        <v>3164</v>
      </c>
      <c r="G241" s="7">
        <v>306</v>
      </c>
    </row>
    <row r="242" spans="3:7" x14ac:dyDescent="0.3">
      <c r="C242" t="s">
        <v>25</v>
      </c>
      <c r="D242" t="s">
        <v>13</v>
      </c>
      <c r="E242" t="s">
        <v>18</v>
      </c>
      <c r="F242" s="6">
        <v>1302</v>
      </c>
      <c r="G242" s="7">
        <v>402</v>
      </c>
    </row>
    <row r="243" spans="3:7" x14ac:dyDescent="0.3">
      <c r="C243" t="s">
        <v>44</v>
      </c>
      <c r="D243" t="s">
        <v>8</v>
      </c>
      <c r="E243" t="s">
        <v>51</v>
      </c>
      <c r="F243" s="6">
        <v>7308</v>
      </c>
      <c r="G243" s="7">
        <v>327</v>
      </c>
    </row>
    <row r="244" spans="3:7" x14ac:dyDescent="0.3">
      <c r="C244" t="s">
        <v>7</v>
      </c>
      <c r="D244" t="s">
        <v>8</v>
      </c>
      <c r="E244" t="s">
        <v>50</v>
      </c>
      <c r="F244" s="6">
        <v>6132</v>
      </c>
      <c r="G244" s="7">
        <v>93</v>
      </c>
    </row>
    <row r="245" spans="3:7" x14ac:dyDescent="0.3">
      <c r="C245" t="s">
        <v>52</v>
      </c>
      <c r="D245" t="s">
        <v>13</v>
      </c>
      <c r="E245" t="s">
        <v>16</v>
      </c>
      <c r="F245" s="6">
        <v>3472</v>
      </c>
      <c r="G245" s="7">
        <v>96</v>
      </c>
    </row>
    <row r="246" spans="3:7" x14ac:dyDescent="0.3">
      <c r="C246" t="s">
        <v>12</v>
      </c>
      <c r="D246" t="s">
        <v>26</v>
      </c>
      <c r="E246" t="s">
        <v>22</v>
      </c>
      <c r="F246" s="6">
        <v>9660</v>
      </c>
      <c r="G246" s="7">
        <v>27</v>
      </c>
    </row>
    <row r="247" spans="3:7" x14ac:dyDescent="0.3">
      <c r="C247" t="s">
        <v>17</v>
      </c>
      <c r="D247" t="s">
        <v>32</v>
      </c>
      <c r="E247" t="s">
        <v>48</v>
      </c>
      <c r="F247" s="6">
        <v>2436</v>
      </c>
      <c r="G247" s="7">
        <v>99</v>
      </c>
    </row>
    <row r="248" spans="3:7" x14ac:dyDescent="0.3">
      <c r="C248" t="s">
        <v>17</v>
      </c>
      <c r="D248" t="s">
        <v>32</v>
      </c>
      <c r="E248" t="s">
        <v>30</v>
      </c>
      <c r="F248" s="6">
        <v>9506</v>
      </c>
      <c r="G248" s="7">
        <v>87</v>
      </c>
    </row>
    <row r="249" spans="3:7" x14ac:dyDescent="0.3">
      <c r="C249" t="s">
        <v>52</v>
      </c>
      <c r="D249" t="s">
        <v>8</v>
      </c>
      <c r="E249" t="s">
        <v>42</v>
      </c>
      <c r="F249" s="6">
        <v>245</v>
      </c>
      <c r="G249" s="7">
        <v>288</v>
      </c>
    </row>
    <row r="250" spans="3:7" x14ac:dyDescent="0.3">
      <c r="C250" t="s">
        <v>12</v>
      </c>
      <c r="D250" t="s">
        <v>13</v>
      </c>
      <c r="E250" t="s">
        <v>39</v>
      </c>
      <c r="F250" s="6">
        <v>2702</v>
      </c>
      <c r="G250" s="7">
        <v>363</v>
      </c>
    </row>
    <row r="251" spans="3:7" x14ac:dyDescent="0.3">
      <c r="C251" t="s">
        <v>52</v>
      </c>
      <c r="D251" t="s">
        <v>47</v>
      </c>
      <c r="E251" t="s">
        <v>31</v>
      </c>
      <c r="F251" s="6">
        <v>700</v>
      </c>
      <c r="G251" s="7">
        <v>87</v>
      </c>
    </row>
    <row r="252" spans="3:7" x14ac:dyDescent="0.3">
      <c r="C252" t="s">
        <v>25</v>
      </c>
      <c r="D252" t="s">
        <v>47</v>
      </c>
      <c r="E252" t="s">
        <v>31</v>
      </c>
      <c r="F252" s="6">
        <v>3759</v>
      </c>
      <c r="G252" s="7">
        <v>150</v>
      </c>
    </row>
    <row r="253" spans="3:7" x14ac:dyDescent="0.3">
      <c r="C253" t="s">
        <v>43</v>
      </c>
      <c r="D253" t="s">
        <v>13</v>
      </c>
      <c r="E253" t="s">
        <v>31</v>
      </c>
      <c r="F253" s="6">
        <v>1589</v>
      </c>
      <c r="G253" s="7">
        <v>303</v>
      </c>
    </row>
    <row r="254" spans="3:7" x14ac:dyDescent="0.3">
      <c r="C254" t="s">
        <v>37</v>
      </c>
      <c r="D254" t="s">
        <v>13</v>
      </c>
      <c r="E254" t="s">
        <v>51</v>
      </c>
      <c r="F254" s="6">
        <v>5194</v>
      </c>
      <c r="G254" s="7">
        <v>288</v>
      </c>
    </row>
    <row r="255" spans="3:7" x14ac:dyDescent="0.3">
      <c r="C255" t="s">
        <v>52</v>
      </c>
      <c r="D255" t="s">
        <v>21</v>
      </c>
      <c r="E255" t="s">
        <v>11</v>
      </c>
      <c r="F255" s="6">
        <v>945</v>
      </c>
      <c r="G255" s="7">
        <v>75</v>
      </c>
    </row>
    <row r="256" spans="3:7" x14ac:dyDescent="0.3">
      <c r="C256" t="s">
        <v>7</v>
      </c>
      <c r="D256" t="s">
        <v>32</v>
      </c>
      <c r="E256" t="s">
        <v>33</v>
      </c>
      <c r="F256" s="6">
        <v>1988</v>
      </c>
      <c r="G256" s="7">
        <v>39</v>
      </c>
    </row>
    <row r="257" spans="3:7" x14ac:dyDescent="0.3">
      <c r="C257" t="s">
        <v>25</v>
      </c>
      <c r="D257" t="s">
        <v>47</v>
      </c>
      <c r="E257" t="s">
        <v>14</v>
      </c>
      <c r="F257" s="6">
        <v>6734</v>
      </c>
      <c r="G257" s="7">
        <v>123</v>
      </c>
    </row>
    <row r="258" spans="3:7" x14ac:dyDescent="0.3">
      <c r="C258" t="s">
        <v>7</v>
      </c>
      <c r="D258" t="s">
        <v>21</v>
      </c>
      <c r="E258" t="s">
        <v>18</v>
      </c>
      <c r="F258" s="6">
        <v>217</v>
      </c>
      <c r="G258" s="7">
        <v>36</v>
      </c>
    </row>
    <row r="259" spans="3:7" x14ac:dyDescent="0.3">
      <c r="C259" t="s">
        <v>40</v>
      </c>
      <c r="D259" t="s">
        <v>47</v>
      </c>
      <c r="E259" t="s">
        <v>35</v>
      </c>
      <c r="F259" s="6">
        <v>6279</v>
      </c>
      <c r="G259" s="7">
        <v>237</v>
      </c>
    </row>
    <row r="260" spans="3:7" x14ac:dyDescent="0.3">
      <c r="C260" t="s">
        <v>7</v>
      </c>
      <c r="D260" t="s">
        <v>21</v>
      </c>
      <c r="E260" t="s">
        <v>11</v>
      </c>
      <c r="F260" s="6">
        <v>4424</v>
      </c>
      <c r="G260" s="7">
        <v>201</v>
      </c>
    </row>
    <row r="261" spans="3:7" x14ac:dyDescent="0.3">
      <c r="C261" t="s">
        <v>43</v>
      </c>
      <c r="D261" t="s">
        <v>21</v>
      </c>
      <c r="E261" t="s">
        <v>31</v>
      </c>
      <c r="F261" s="6">
        <v>189</v>
      </c>
      <c r="G261" s="7">
        <v>48</v>
      </c>
    </row>
    <row r="262" spans="3:7" x14ac:dyDescent="0.3">
      <c r="C262" t="s">
        <v>40</v>
      </c>
      <c r="D262" t="s">
        <v>13</v>
      </c>
      <c r="E262" t="s">
        <v>35</v>
      </c>
      <c r="F262" s="6">
        <v>490</v>
      </c>
      <c r="G262" s="7">
        <v>84</v>
      </c>
    </row>
    <row r="263" spans="3:7" x14ac:dyDescent="0.3">
      <c r="C263" t="s">
        <v>12</v>
      </c>
      <c r="D263" t="s">
        <v>8</v>
      </c>
      <c r="E263" t="s">
        <v>42</v>
      </c>
      <c r="F263" s="6">
        <v>434</v>
      </c>
      <c r="G263" s="7">
        <v>87</v>
      </c>
    </row>
    <row r="264" spans="3:7" x14ac:dyDescent="0.3">
      <c r="C264" t="s">
        <v>37</v>
      </c>
      <c r="D264" t="s">
        <v>32</v>
      </c>
      <c r="E264" t="s">
        <v>9</v>
      </c>
      <c r="F264" s="6">
        <v>10129</v>
      </c>
      <c r="G264" s="7">
        <v>312</v>
      </c>
    </row>
    <row r="265" spans="3:7" x14ac:dyDescent="0.3">
      <c r="C265" t="s">
        <v>44</v>
      </c>
      <c r="D265" t="s">
        <v>26</v>
      </c>
      <c r="E265" t="s">
        <v>51</v>
      </c>
      <c r="F265" s="6">
        <v>1652</v>
      </c>
      <c r="G265" s="7">
        <v>102</v>
      </c>
    </row>
    <row r="266" spans="3:7" x14ac:dyDescent="0.3">
      <c r="C266" t="s">
        <v>12</v>
      </c>
      <c r="D266" t="s">
        <v>32</v>
      </c>
      <c r="E266" t="s">
        <v>42</v>
      </c>
      <c r="F266" s="6">
        <v>6433</v>
      </c>
      <c r="G266" s="7">
        <v>78</v>
      </c>
    </row>
    <row r="267" spans="3:7" x14ac:dyDescent="0.3">
      <c r="C267" t="s">
        <v>44</v>
      </c>
      <c r="D267" t="s">
        <v>47</v>
      </c>
      <c r="E267" t="s">
        <v>45</v>
      </c>
      <c r="F267" s="6">
        <v>2212</v>
      </c>
      <c r="G267" s="7">
        <v>117</v>
      </c>
    </row>
    <row r="268" spans="3:7" x14ac:dyDescent="0.3">
      <c r="C268" t="s">
        <v>20</v>
      </c>
      <c r="D268" t="s">
        <v>13</v>
      </c>
      <c r="E268" t="s">
        <v>36</v>
      </c>
      <c r="F268" s="6">
        <v>609</v>
      </c>
      <c r="G268" s="7">
        <v>99</v>
      </c>
    </row>
    <row r="269" spans="3:7" x14ac:dyDescent="0.3">
      <c r="C269" t="s">
        <v>7</v>
      </c>
      <c r="D269" t="s">
        <v>13</v>
      </c>
      <c r="E269" t="s">
        <v>46</v>
      </c>
      <c r="F269" s="6">
        <v>1638</v>
      </c>
      <c r="G269" s="7">
        <v>48</v>
      </c>
    </row>
    <row r="270" spans="3:7" x14ac:dyDescent="0.3">
      <c r="C270" t="s">
        <v>37</v>
      </c>
      <c r="D270" t="s">
        <v>47</v>
      </c>
      <c r="E270" t="s">
        <v>24</v>
      </c>
      <c r="F270" s="6">
        <v>3829</v>
      </c>
      <c r="G270" s="7">
        <v>24</v>
      </c>
    </row>
    <row r="271" spans="3:7" x14ac:dyDescent="0.3">
      <c r="C271" t="s">
        <v>7</v>
      </c>
      <c r="D271" t="s">
        <v>26</v>
      </c>
      <c r="E271" t="s">
        <v>24</v>
      </c>
      <c r="F271" s="6">
        <v>5775</v>
      </c>
      <c r="G271" s="7">
        <v>42</v>
      </c>
    </row>
    <row r="272" spans="3:7" x14ac:dyDescent="0.3">
      <c r="C272" t="s">
        <v>25</v>
      </c>
      <c r="D272" t="s">
        <v>13</v>
      </c>
      <c r="E272" t="s">
        <v>39</v>
      </c>
      <c r="F272" s="6">
        <v>1071</v>
      </c>
      <c r="G272" s="7">
        <v>270</v>
      </c>
    </row>
    <row r="273" spans="3:7" x14ac:dyDescent="0.3">
      <c r="C273" t="s">
        <v>12</v>
      </c>
      <c r="D273" t="s">
        <v>21</v>
      </c>
      <c r="E273" t="s">
        <v>45</v>
      </c>
      <c r="F273" s="6">
        <v>5019</v>
      </c>
      <c r="G273" s="7">
        <v>150</v>
      </c>
    </row>
    <row r="274" spans="3:7" x14ac:dyDescent="0.3">
      <c r="C274" t="s">
        <v>43</v>
      </c>
      <c r="D274" t="s">
        <v>8</v>
      </c>
      <c r="E274" t="s">
        <v>24</v>
      </c>
      <c r="F274" s="6">
        <v>2863</v>
      </c>
      <c r="G274" s="7">
        <v>42</v>
      </c>
    </row>
    <row r="275" spans="3:7" x14ac:dyDescent="0.3">
      <c r="C275" t="s">
        <v>7</v>
      </c>
      <c r="D275" t="s">
        <v>13</v>
      </c>
      <c r="E275" t="s">
        <v>49</v>
      </c>
      <c r="F275" s="6">
        <v>1617</v>
      </c>
      <c r="G275" s="7">
        <v>126</v>
      </c>
    </row>
    <row r="276" spans="3:7" x14ac:dyDescent="0.3">
      <c r="C276" t="s">
        <v>25</v>
      </c>
      <c r="D276" t="s">
        <v>8</v>
      </c>
      <c r="E276" t="s">
        <v>48</v>
      </c>
      <c r="F276" s="6">
        <v>6818</v>
      </c>
      <c r="G276" s="7">
        <v>6</v>
      </c>
    </row>
    <row r="277" spans="3:7" x14ac:dyDescent="0.3">
      <c r="C277" t="s">
        <v>44</v>
      </c>
      <c r="D277" t="s">
        <v>13</v>
      </c>
      <c r="E277" t="s">
        <v>24</v>
      </c>
      <c r="F277" s="6">
        <v>6657</v>
      </c>
      <c r="G277" s="7">
        <v>276</v>
      </c>
    </row>
    <row r="278" spans="3:7" x14ac:dyDescent="0.3">
      <c r="C278" t="s">
        <v>44</v>
      </c>
      <c r="D278" t="s">
        <v>47</v>
      </c>
      <c r="E278" t="s">
        <v>31</v>
      </c>
      <c r="F278" s="6">
        <v>2919</v>
      </c>
      <c r="G278" s="7">
        <v>93</v>
      </c>
    </row>
    <row r="279" spans="3:7" x14ac:dyDescent="0.3">
      <c r="C279" t="s">
        <v>43</v>
      </c>
      <c r="D279" t="s">
        <v>21</v>
      </c>
      <c r="E279" t="s">
        <v>33</v>
      </c>
      <c r="F279" s="6">
        <v>3094</v>
      </c>
      <c r="G279" s="7">
        <v>246</v>
      </c>
    </row>
    <row r="280" spans="3:7" x14ac:dyDescent="0.3">
      <c r="C280" t="s">
        <v>25</v>
      </c>
      <c r="D280" t="s">
        <v>26</v>
      </c>
      <c r="E280" t="s">
        <v>46</v>
      </c>
      <c r="F280" s="6">
        <v>2989</v>
      </c>
      <c r="G280" s="7">
        <v>3</v>
      </c>
    </row>
    <row r="281" spans="3:7" x14ac:dyDescent="0.3">
      <c r="C281" t="s">
        <v>12</v>
      </c>
      <c r="D281" t="s">
        <v>32</v>
      </c>
      <c r="E281" t="s">
        <v>50</v>
      </c>
      <c r="F281" s="6">
        <v>2268</v>
      </c>
      <c r="G281" s="7">
        <v>63</v>
      </c>
    </row>
    <row r="282" spans="3:7" x14ac:dyDescent="0.3">
      <c r="C282" t="s">
        <v>40</v>
      </c>
      <c r="D282" t="s">
        <v>13</v>
      </c>
      <c r="E282" t="s">
        <v>33</v>
      </c>
      <c r="F282" s="6">
        <v>4753</v>
      </c>
      <c r="G282" s="7">
        <v>246</v>
      </c>
    </row>
    <row r="283" spans="3:7" x14ac:dyDescent="0.3">
      <c r="C283" t="s">
        <v>43</v>
      </c>
      <c r="D283" t="s">
        <v>47</v>
      </c>
      <c r="E283" t="s">
        <v>36</v>
      </c>
      <c r="F283" s="6">
        <v>7511</v>
      </c>
      <c r="G283" s="7">
        <v>120</v>
      </c>
    </row>
    <row r="284" spans="3:7" x14ac:dyDescent="0.3">
      <c r="C284" t="s">
        <v>43</v>
      </c>
      <c r="D284" t="s">
        <v>32</v>
      </c>
      <c r="E284" t="s">
        <v>33</v>
      </c>
      <c r="F284" s="6">
        <v>4326</v>
      </c>
      <c r="G284" s="7">
        <v>348</v>
      </c>
    </row>
    <row r="285" spans="3:7" x14ac:dyDescent="0.3">
      <c r="C285" t="s">
        <v>20</v>
      </c>
      <c r="D285" t="s">
        <v>47</v>
      </c>
      <c r="E285" t="s">
        <v>45</v>
      </c>
      <c r="F285" s="6">
        <v>4935</v>
      </c>
      <c r="G285" s="7">
        <v>126</v>
      </c>
    </row>
    <row r="286" spans="3:7" x14ac:dyDescent="0.3">
      <c r="C286" t="s">
        <v>25</v>
      </c>
      <c r="D286" t="s">
        <v>13</v>
      </c>
      <c r="E286" t="s">
        <v>9</v>
      </c>
      <c r="F286" s="6">
        <v>4781</v>
      </c>
      <c r="G286" s="7">
        <v>123</v>
      </c>
    </row>
    <row r="287" spans="3:7" x14ac:dyDescent="0.3">
      <c r="C287" t="s">
        <v>40</v>
      </c>
      <c r="D287" t="s">
        <v>32</v>
      </c>
      <c r="E287" t="s">
        <v>27</v>
      </c>
      <c r="F287" s="6">
        <v>7483</v>
      </c>
      <c r="G287" s="7">
        <v>45</v>
      </c>
    </row>
    <row r="288" spans="3:7" x14ac:dyDescent="0.3">
      <c r="C288" t="s">
        <v>52</v>
      </c>
      <c r="D288" t="s">
        <v>32</v>
      </c>
      <c r="E288" t="s">
        <v>18</v>
      </c>
      <c r="F288" s="6">
        <v>6860</v>
      </c>
      <c r="G288" s="7">
        <v>126</v>
      </c>
    </row>
    <row r="289" spans="3:7" x14ac:dyDescent="0.3">
      <c r="C289" t="s">
        <v>7</v>
      </c>
      <c r="D289" t="s">
        <v>8</v>
      </c>
      <c r="E289" t="s">
        <v>49</v>
      </c>
      <c r="F289" s="6">
        <v>9002</v>
      </c>
      <c r="G289" s="7">
        <v>72</v>
      </c>
    </row>
    <row r="290" spans="3:7" x14ac:dyDescent="0.3">
      <c r="C290" t="s">
        <v>25</v>
      </c>
      <c r="D290" t="s">
        <v>21</v>
      </c>
      <c r="E290" t="s">
        <v>49</v>
      </c>
      <c r="F290" s="6">
        <v>1400</v>
      </c>
      <c r="G290" s="7">
        <v>135</v>
      </c>
    </row>
    <row r="291" spans="3:7" x14ac:dyDescent="0.3">
      <c r="C291" t="s">
        <v>52</v>
      </c>
      <c r="D291" t="s">
        <v>47</v>
      </c>
      <c r="E291" t="s">
        <v>35</v>
      </c>
      <c r="F291" s="6">
        <v>4053</v>
      </c>
      <c r="G291" s="7">
        <v>24</v>
      </c>
    </row>
    <row r="292" spans="3:7" x14ac:dyDescent="0.3">
      <c r="C292" t="s">
        <v>37</v>
      </c>
      <c r="D292" t="s">
        <v>21</v>
      </c>
      <c r="E292" t="s">
        <v>33</v>
      </c>
      <c r="F292" s="6">
        <v>2149</v>
      </c>
      <c r="G292" s="7">
        <v>117</v>
      </c>
    </row>
    <row r="293" spans="3:7" x14ac:dyDescent="0.3">
      <c r="C293" t="s">
        <v>44</v>
      </c>
      <c r="D293" t="s">
        <v>26</v>
      </c>
      <c r="E293" t="s">
        <v>49</v>
      </c>
      <c r="F293" s="6">
        <v>3640</v>
      </c>
      <c r="G293" s="7">
        <v>51</v>
      </c>
    </row>
    <row r="294" spans="3:7" x14ac:dyDescent="0.3">
      <c r="C294" t="s">
        <v>43</v>
      </c>
      <c r="D294" t="s">
        <v>26</v>
      </c>
      <c r="E294" t="s">
        <v>45</v>
      </c>
      <c r="F294" s="6">
        <v>630</v>
      </c>
      <c r="G294" s="7">
        <v>36</v>
      </c>
    </row>
    <row r="295" spans="3:7" x14ac:dyDescent="0.3">
      <c r="C295" t="s">
        <v>17</v>
      </c>
      <c r="D295" t="s">
        <v>13</v>
      </c>
      <c r="E295" t="s">
        <v>50</v>
      </c>
      <c r="F295" s="6">
        <v>2429</v>
      </c>
      <c r="G295" s="7">
        <v>144</v>
      </c>
    </row>
    <row r="296" spans="3:7" x14ac:dyDescent="0.3">
      <c r="C296" t="s">
        <v>17</v>
      </c>
      <c r="D296" t="s">
        <v>21</v>
      </c>
      <c r="E296" t="s">
        <v>27</v>
      </c>
      <c r="F296" s="6">
        <v>2142</v>
      </c>
      <c r="G296" s="7">
        <v>114</v>
      </c>
    </row>
    <row r="297" spans="3:7" x14ac:dyDescent="0.3">
      <c r="C297" t="s">
        <v>37</v>
      </c>
      <c r="D297" t="s">
        <v>8</v>
      </c>
      <c r="E297" t="s">
        <v>9</v>
      </c>
      <c r="F297" s="6">
        <v>6454</v>
      </c>
      <c r="G297" s="7">
        <v>54</v>
      </c>
    </row>
    <row r="298" spans="3:7" x14ac:dyDescent="0.3">
      <c r="C298" t="s">
        <v>37</v>
      </c>
      <c r="D298" t="s">
        <v>8</v>
      </c>
      <c r="E298" t="s">
        <v>29</v>
      </c>
      <c r="F298" s="6">
        <v>4487</v>
      </c>
      <c r="G298" s="7">
        <v>333</v>
      </c>
    </row>
    <row r="299" spans="3:7" x14ac:dyDescent="0.3">
      <c r="C299" t="s">
        <v>44</v>
      </c>
      <c r="D299" t="s">
        <v>8</v>
      </c>
      <c r="E299" t="s">
        <v>18</v>
      </c>
      <c r="F299" s="6">
        <v>938</v>
      </c>
      <c r="G299" s="7">
        <v>366</v>
      </c>
    </row>
    <row r="300" spans="3:7" x14ac:dyDescent="0.3">
      <c r="C300" t="s">
        <v>44</v>
      </c>
      <c r="D300" t="s">
        <v>32</v>
      </c>
      <c r="E300" t="s">
        <v>48</v>
      </c>
      <c r="F300" s="6">
        <v>8841</v>
      </c>
      <c r="G300" s="7">
        <v>303</v>
      </c>
    </row>
    <row r="301" spans="3:7" x14ac:dyDescent="0.3">
      <c r="C301" t="s">
        <v>43</v>
      </c>
      <c r="D301" t="s">
        <v>26</v>
      </c>
      <c r="E301" t="s">
        <v>30</v>
      </c>
      <c r="F301" s="6">
        <v>4018</v>
      </c>
      <c r="G301" s="7">
        <v>126</v>
      </c>
    </row>
    <row r="302" spans="3:7" x14ac:dyDescent="0.3">
      <c r="C302" t="s">
        <v>20</v>
      </c>
      <c r="D302" t="s">
        <v>8</v>
      </c>
      <c r="E302" t="s">
        <v>24</v>
      </c>
      <c r="F302" s="6">
        <v>714</v>
      </c>
      <c r="G302" s="7">
        <v>231</v>
      </c>
    </row>
    <row r="303" spans="3:7" x14ac:dyDescent="0.3">
      <c r="C303" t="s">
        <v>17</v>
      </c>
      <c r="D303" t="s">
        <v>32</v>
      </c>
      <c r="E303" t="s">
        <v>27</v>
      </c>
      <c r="F303" s="6">
        <v>3850</v>
      </c>
      <c r="G303" s="7">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93C7-D4CA-4441-AA93-ABBBE59AF567}">
  <dimension ref="A1:N12"/>
  <sheetViews>
    <sheetView workbookViewId="0">
      <selection activeCell="F9" sqref="F9"/>
    </sheetView>
  </sheetViews>
  <sheetFormatPr defaultColWidth="8.77734375" defaultRowHeight="14.4" x14ac:dyDescent="0.3"/>
  <cols>
    <col min="1" max="1" width="3" style="18" customWidth="1"/>
    <col min="2" max="2" width="2.88671875" style="18" customWidth="1"/>
    <col min="3" max="3" width="8.77734375" style="18"/>
    <col min="4" max="4" width="11.5546875" style="18" bestFit="1" customWidth="1"/>
    <col min="5" max="5" width="14.109375" style="18" bestFit="1" customWidth="1"/>
    <col min="6" max="6" width="7.6640625" style="18" customWidth="1"/>
    <col min="7" max="16384" width="8.77734375" style="18"/>
  </cols>
  <sheetData>
    <row r="1" spans="1:14" ht="36" customHeight="1" x14ac:dyDescent="0.55000000000000004">
      <c r="A1" s="33"/>
      <c r="B1" s="34"/>
      <c r="C1" s="12" t="s">
        <v>74</v>
      </c>
      <c r="D1" s="16"/>
      <c r="E1" s="16"/>
      <c r="F1" s="17"/>
      <c r="G1" s="17"/>
      <c r="H1" s="17"/>
      <c r="I1" s="17"/>
      <c r="J1" s="17"/>
      <c r="K1" s="17"/>
      <c r="L1" s="17"/>
      <c r="M1" s="16"/>
      <c r="N1" s="16"/>
    </row>
    <row r="5" spans="1:14" x14ac:dyDescent="0.3">
      <c r="D5" s="39" t="s">
        <v>90</v>
      </c>
      <c r="E5" s="89" t="s">
        <v>3</v>
      </c>
      <c r="F5" s="89"/>
      <c r="G5" s="39" t="s">
        <v>4</v>
      </c>
    </row>
    <row r="6" spans="1:14" x14ac:dyDescent="0.3">
      <c r="D6" s="39" t="str" cm="1">
        <f t="array" ref="D6:D11">_xlfn.UNIQUE(Sales_table[Geography])</f>
        <v>UK</v>
      </c>
      <c r="E6" s="40">
        <f>SUMIF(Sales_table[Geography],D6,Sales_table[Amount])</f>
        <v>173530</v>
      </c>
      <c r="F6" s="41">
        <f>E6</f>
        <v>173530</v>
      </c>
      <c r="G6" s="45">
        <f>SUMIF(Sales_table[Geography],D6,Sales_table[Units])</f>
        <v>5745</v>
      </c>
    </row>
    <row r="7" spans="1:14" x14ac:dyDescent="0.3">
      <c r="D7" s="39" t="str">
        <v>New Zealand</v>
      </c>
      <c r="E7" s="40">
        <f>SUMIF(Sales_table[Geography],D7,Sales_table[Amount])</f>
        <v>218813</v>
      </c>
      <c r="F7" s="41">
        <f t="shared" ref="F7:F11" si="0">E7</f>
        <v>218813</v>
      </c>
      <c r="G7" s="45">
        <f>SUMIF(Sales_table[Geography],D7,Sales_table[Units])</f>
        <v>7431</v>
      </c>
    </row>
    <row r="8" spans="1:14" x14ac:dyDescent="0.3">
      <c r="D8" s="39" t="str">
        <v>Australia</v>
      </c>
      <c r="E8" s="40">
        <f>SUMIF(Sales_table[Geography],D8,Sales_table[Amount])</f>
        <v>168679</v>
      </c>
      <c r="F8" s="41">
        <f t="shared" si="0"/>
        <v>168679</v>
      </c>
      <c r="G8" s="45">
        <f>SUMIF(Sales_table[Geography],D8,Sales_table[Units])</f>
        <v>6264</v>
      </c>
    </row>
    <row r="9" spans="1:14" x14ac:dyDescent="0.3">
      <c r="D9" s="39" t="str">
        <v>USA</v>
      </c>
      <c r="E9" s="40">
        <f>SUMIF(Sales_table[Geography],D9,Sales_table[Amount])</f>
        <v>189434</v>
      </c>
      <c r="F9" s="41">
        <f t="shared" si="0"/>
        <v>189434</v>
      </c>
      <c r="G9" s="45">
        <f>SUMIF(Sales_table[Geography],D9,Sales_table[Units])</f>
        <v>10158</v>
      </c>
    </row>
    <row r="10" spans="1:14" x14ac:dyDescent="0.3">
      <c r="D10" s="39" t="str">
        <v>Canada</v>
      </c>
      <c r="E10" s="40">
        <f>SUMIF(Sales_table[Geography],D10,Sales_table[Amount])</f>
        <v>237944</v>
      </c>
      <c r="F10" s="41">
        <f t="shared" si="0"/>
        <v>237944</v>
      </c>
      <c r="G10" s="45">
        <f>SUMIF(Sales_table[Geography],D10,Sales_table[Units])</f>
        <v>7302</v>
      </c>
    </row>
    <row r="11" spans="1:14" x14ac:dyDescent="0.3">
      <c r="D11" s="39" t="str">
        <v>India</v>
      </c>
      <c r="E11" s="40">
        <f>SUMIF(Sales_table[Geography],D11,Sales_table[Amount])</f>
        <v>252469</v>
      </c>
      <c r="F11" s="41">
        <f t="shared" si="0"/>
        <v>252469</v>
      </c>
      <c r="G11" s="45">
        <f>SUMIF(Sales_table[Geography],D11,Sales_table[Units])</f>
        <v>8760</v>
      </c>
    </row>
    <row r="12" spans="1:14" s="42" customFormat="1" x14ac:dyDescent="0.3">
      <c r="B12" s="42" t="s">
        <v>91</v>
      </c>
      <c r="D12" s="43"/>
      <c r="E12" s="44">
        <f>SUM(E6:E11)</f>
        <v>1240869</v>
      </c>
      <c r="F12" s="43"/>
      <c r="G12" s="46">
        <f>SUM(G6:G11)</f>
        <v>45660</v>
      </c>
    </row>
  </sheetData>
  <mergeCells count="1">
    <mergeCell ref="E5:F5"/>
  </mergeCells>
  <conditionalFormatting sqref="F6:F11">
    <cfRule type="dataBar" priority="1">
      <dataBar showValue="0">
        <cfvo type="min"/>
        <cfvo type="max"/>
        <color rgb="FF008AEF"/>
      </dataBar>
      <extLst>
        <ext xmlns:x14="http://schemas.microsoft.com/office/spreadsheetml/2009/9/main" uri="{B025F937-C7B1-47D3-B67F-A62EFF666E3E}">
          <x14:id>{853519F9-2610-4C4C-B736-CAAA092D46EF}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53519F9-2610-4C4C-B736-CAAA092D46EF}">
            <x14:dataBar minLength="0" maxLength="100" border="1" negativeBarBorderColorSameAsPositive="0">
              <x14:cfvo type="autoMin"/>
              <x14:cfvo type="autoMax"/>
              <x14:borderColor rgb="FF008AEF"/>
              <x14:negativeFillColor rgb="FFFF0000"/>
              <x14:negativeBorderColor rgb="FFFF0000"/>
              <x14:axisColor rgb="FF000000"/>
            </x14:dataBar>
          </x14:cfRule>
          <xm:sqref>F6:F11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F4E0E-23FA-4F20-A054-EA9C51F6361A}">
  <dimension ref="A1:V9"/>
  <sheetViews>
    <sheetView workbookViewId="0">
      <selection activeCell="M16" sqref="M16"/>
    </sheetView>
  </sheetViews>
  <sheetFormatPr defaultColWidth="8.77734375" defaultRowHeight="14.4" x14ac:dyDescent="0.3"/>
  <cols>
    <col min="1" max="1" width="4" style="18" customWidth="1"/>
    <col min="2" max="2" width="4.33203125" style="18" customWidth="1"/>
    <col min="3" max="15" width="8.77734375" style="18"/>
    <col min="16" max="16" width="11.5546875" style="18" bestFit="1" customWidth="1"/>
    <col min="17" max="17" width="13.21875" style="18" bestFit="1" customWidth="1"/>
    <col min="18" max="18" width="14.109375" style="18" customWidth="1"/>
    <col min="19" max="19" width="10" style="18" bestFit="1" customWidth="1"/>
    <col min="20" max="21" width="15.5546875" style="18" bestFit="1" customWidth="1"/>
    <col min="22" max="22" width="10.77734375" style="18" bestFit="1" customWidth="1"/>
    <col min="23" max="16384" width="8.77734375" style="18"/>
  </cols>
  <sheetData>
    <row r="1" spans="1:22" ht="36" customHeight="1" x14ac:dyDescent="0.55000000000000004">
      <c r="A1" s="33"/>
      <c r="B1" s="34"/>
      <c r="C1" s="12" t="s">
        <v>75</v>
      </c>
      <c r="D1" s="16"/>
      <c r="E1" s="16"/>
      <c r="F1" s="17"/>
      <c r="G1" s="17"/>
      <c r="H1" s="17"/>
      <c r="I1" s="17"/>
      <c r="J1" s="17"/>
      <c r="K1" s="17"/>
      <c r="L1" s="17"/>
      <c r="M1" s="16"/>
      <c r="N1" s="16"/>
    </row>
    <row r="3" spans="1:22" x14ac:dyDescent="0.3">
      <c r="P3" s="47" t="s">
        <v>90</v>
      </c>
      <c r="Q3" t="s">
        <v>96</v>
      </c>
      <c r="R3" t="s">
        <v>94</v>
      </c>
      <c r="S3" t="s">
        <v>95</v>
      </c>
      <c r="T3"/>
      <c r="U3"/>
      <c r="V3"/>
    </row>
    <row r="4" spans="1:22" x14ac:dyDescent="0.3">
      <c r="P4" s="48" t="s">
        <v>32</v>
      </c>
      <c r="Q4" s="49">
        <v>168679</v>
      </c>
      <c r="R4">
        <v>168679</v>
      </c>
      <c r="S4" s="49">
        <v>6264</v>
      </c>
      <c r="T4"/>
      <c r="U4"/>
      <c r="V4"/>
    </row>
    <row r="5" spans="1:22" x14ac:dyDescent="0.3">
      <c r="P5" s="48" t="s">
        <v>21</v>
      </c>
      <c r="Q5" s="49">
        <v>237944</v>
      </c>
      <c r="R5">
        <v>237944</v>
      </c>
      <c r="S5" s="49">
        <v>7302</v>
      </c>
    </row>
    <row r="6" spans="1:22" x14ac:dyDescent="0.3">
      <c r="P6" s="48" t="s">
        <v>47</v>
      </c>
      <c r="Q6" s="49">
        <v>252469</v>
      </c>
      <c r="R6">
        <v>252469</v>
      </c>
      <c r="S6" s="49">
        <v>8760</v>
      </c>
    </row>
    <row r="7" spans="1:22" x14ac:dyDescent="0.3">
      <c r="P7" s="48" t="s">
        <v>8</v>
      </c>
      <c r="Q7" s="49">
        <v>218813</v>
      </c>
      <c r="R7">
        <v>218813</v>
      </c>
      <c r="S7" s="49">
        <v>7431</v>
      </c>
    </row>
    <row r="8" spans="1:22" x14ac:dyDescent="0.3">
      <c r="P8" s="48" t="s">
        <v>26</v>
      </c>
      <c r="Q8" s="49">
        <v>173530</v>
      </c>
      <c r="R8">
        <v>173530</v>
      </c>
      <c r="S8" s="49">
        <v>5745</v>
      </c>
    </row>
    <row r="9" spans="1:22" x14ac:dyDescent="0.3">
      <c r="P9" s="48" t="s">
        <v>13</v>
      </c>
      <c r="Q9" s="49">
        <v>189434</v>
      </c>
      <c r="R9">
        <v>189434</v>
      </c>
      <c r="S9" s="49">
        <v>10158</v>
      </c>
    </row>
  </sheetData>
  <conditionalFormatting pivot="1" sqref="R4:R9">
    <cfRule type="dataBar" priority="1">
      <dataBar showValue="0">
        <cfvo type="min"/>
        <cfvo type="max"/>
        <color rgb="FF008AEF"/>
      </dataBar>
      <extLst>
        <ext xmlns:x14="http://schemas.microsoft.com/office/spreadsheetml/2009/9/main" uri="{B025F937-C7B1-47D3-B67F-A62EFF666E3E}">
          <x14:id>{8E944DA0-E7A6-4661-B487-10A9F5D0D438}</x14:id>
        </ext>
      </extLst>
    </cfRule>
  </conditionalFormatting>
  <conditionalFormatting sqref="R3">
    <cfRule type="dataBar" priority="4">
      <dataBar>
        <cfvo type="min"/>
        <cfvo type="max"/>
        <color rgb="FF008AEF"/>
      </dataBar>
      <extLst>
        <ext xmlns:x14="http://schemas.microsoft.com/office/spreadsheetml/2009/9/main" uri="{B025F937-C7B1-47D3-B67F-A62EFF666E3E}">
          <x14:id>{7199281E-3BB4-4C8D-AE07-25FB06B8252D}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E944DA0-E7A6-4661-B487-10A9F5D0D438}">
            <x14:dataBar minLength="0" maxLength="100" border="1" negativeBarBorderColorSameAsPositive="0">
              <x14:cfvo type="autoMin"/>
              <x14:cfvo type="autoMax"/>
              <x14:borderColor rgb="FF008AEF"/>
              <x14:negativeFillColor rgb="FFFF0000"/>
              <x14:negativeBorderColor rgb="FFFF0000"/>
              <x14:axisColor rgb="FF000000"/>
            </x14:dataBar>
          </x14:cfRule>
          <xm:sqref>R4:R9</xm:sqref>
        </x14:conditionalFormatting>
        <x14:conditionalFormatting xmlns:xm="http://schemas.microsoft.com/office/excel/2006/main">
          <x14:cfRule type="dataBar" id="{7199281E-3BB4-4C8D-AE07-25FB06B8252D}">
            <x14:dataBar minLength="0" maxLength="100" border="1" negativeBarBorderColorSameAsPositive="0">
              <x14:cfvo type="autoMin"/>
              <x14:cfvo type="autoMax"/>
              <x14:borderColor rgb="FF008AEF"/>
              <x14:negativeFillColor rgb="FFFF0000"/>
              <x14:negativeBorderColor rgb="FFFF0000"/>
              <x14:axisColor rgb="FF000000"/>
            </x14:dataBar>
          </x14:cfRule>
          <xm:sqref>R3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1725-6437-4FA7-A108-8E89E7C197D2}">
  <dimension ref="A1:N41"/>
  <sheetViews>
    <sheetView showGridLines="0" topLeftCell="E16" workbookViewId="0">
      <selection activeCell="K20" sqref="K20"/>
    </sheetView>
  </sheetViews>
  <sheetFormatPr defaultColWidth="8.77734375" defaultRowHeight="14.4" x14ac:dyDescent="0.3"/>
  <cols>
    <col min="1" max="1" width="2.77734375" style="18" customWidth="1"/>
    <col min="2" max="2" width="4.21875" style="18" customWidth="1"/>
    <col min="3" max="5" width="8.77734375" style="18"/>
    <col min="6" max="6" width="5.33203125" style="18" customWidth="1"/>
    <col min="7" max="10" width="8.77734375" style="18" hidden="1" customWidth="1"/>
    <col min="11" max="11" width="20.21875" style="18" bestFit="1" customWidth="1"/>
    <col min="12" max="12" width="9.33203125" style="30" bestFit="1" customWidth="1"/>
    <col min="13" max="14" width="9.33203125" style="18" bestFit="1" customWidth="1"/>
    <col min="15" max="16384" width="8.77734375" style="18"/>
  </cols>
  <sheetData>
    <row r="1" spans="1:14" ht="36" customHeight="1" x14ac:dyDescent="0.55000000000000004">
      <c r="A1" s="33"/>
      <c r="B1" s="34"/>
      <c r="C1" s="12" t="s">
        <v>76</v>
      </c>
      <c r="D1" s="35"/>
      <c r="E1" s="36"/>
      <c r="F1" s="17"/>
      <c r="G1" s="17"/>
      <c r="H1" s="17"/>
      <c r="I1" s="17"/>
      <c r="J1" s="17"/>
      <c r="K1" s="17"/>
      <c r="L1" s="16"/>
      <c r="M1" s="16"/>
      <c r="N1" s="16"/>
    </row>
    <row r="18" spans="11:14" x14ac:dyDescent="0.3">
      <c r="K18" s="21" t="s">
        <v>2</v>
      </c>
      <c r="L18" s="19" t="s">
        <v>97</v>
      </c>
      <c r="M18"/>
      <c r="N18"/>
    </row>
    <row r="19" spans="11:14" x14ac:dyDescent="0.3">
      <c r="K19" s="55" t="s">
        <v>11</v>
      </c>
      <c r="L19" s="56">
        <v>68.985507246376812</v>
      </c>
      <c r="M19"/>
      <c r="N19"/>
    </row>
    <row r="20" spans="11:14" x14ac:dyDescent="0.3">
      <c r="K20" s="55" t="s">
        <v>24</v>
      </c>
      <c r="L20" s="56">
        <v>35.698464912280699</v>
      </c>
      <c r="M20"/>
      <c r="N20"/>
    </row>
    <row r="21" spans="11:14" x14ac:dyDescent="0.3">
      <c r="K21" s="55" t="s">
        <v>29</v>
      </c>
      <c r="L21" s="56">
        <v>34.129353233830848</v>
      </c>
      <c r="M21"/>
      <c r="N21"/>
    </row>
    <row r="22" spans="11:14" x14ac:dyDescent="0.3">
      <c r="K22" s="55" t="s">
        <v>14</v>
      </c>
      <c r="L22" s="56">
        <v>27.494949494949495</v>
      </c>
      <c r="M22"/>
      <c r="N22"/>
    </row>
    <row r="23" spans="11:14" x14ac:dyDescent="0.3">
      <c r="K23" s="55" t="s">
        <v>46</v>
      </c>
      <c r="L23" s="56">
        <v>27.351851851851851</v>
      </c>
      <c r="M23"/>
      <c r="N23"/>
    </row>
    <row r="24" spans="11:14" x14ac:dyDescent="0.3">
      <c r="K24" s="53" t="s">
        <v>92</v>
      </c>
      <c r="L24" s="54">
        <v>33.216494845360828</v>
      </c>
      <c r="M24"/>
      <c r="N24"/>
    </row>
    <row r="25" spans="11:14" x14ac:dyDescent="0.3">
      <c r="K25"/>
      <c r="L25"/>
      <c r="M25"/>
      <c r="N25"/>
    </row>
    <row r="26" spans="11:14" x14ac:dyDescent="0.3">
      <c r="K26"/>
      <c r="L26"/>
      <c r="M26"/>
      <c r="N26"/>
    </row>
    <row r="27" spans="11:14" x14ac:dyDescent="0.3">
      <c r="K27"/>
      <c r="L27"/>
      <c r="M27"/>
      <c r="N27"/>
    </row>
    <row r="28" spans="11:14" x14ac:dyDescent="0.3">
      <c r="K28"/>
      <c r="L28"/>
      <c r="M28"/>
      <c r="N28"/>
    </row>
    <row r="29" spans="11:14" x14ac:dyDescent="0.3">
      <c r="K29"/>
      <c r="L29"/>
      <c r="M29"/>
      <c r="N29"/>
    </row>
    <row r="30" spans="11:14" x14ac:dyDescent="0.3">
      <c r="K30"/>
      <c r="L30"/>
      <c r="M30"/>
      <c r="N30"/>
    </row>
    <row r="31" spans="11:14" x14ac:dyDescent="0.3">
      <c r="K31"/>
      <c r="L31"/>
      <c r="M31"/>
      <c r="N31"/>
    </row>
    <row r="32" spans="11:14" x14ac:dyDescent="0.3">
      <c r="K32"/>
      <c r="L32"/>
      <c r="M32"/>
      <c r="N32"/>
    </row>
    <row r="33" spans="11:14" x14ac:dyDescent="0.3">
      <c r="K33"/>
      <c r="L33"/>
      <c r="M33"/>
      <c r="N33"/>
    </row>
    <row r="34" spans="11:14" x14ac:dyDescent="0.3">
      <c r="K34"/>
      <c r="L34"/>
      <c r="M34"/>
      <c r="N34"/>
    </row>
    <row r="35" spans="11:14" x14ac:dyDescent="0.3">
      <c r="K35"/>
      <c r="L35"/>
      <c r="M35"/>
      <c r="N35"/>
    </row>
    <row r="36" spans="11:14" x14ac:dyDescent="0.3">
      <c r="K36"/>
      <c r="L36"/>
      <c r="M36"/>
      <c r="N36"/>
    </row>
    <row r="37" spans="11:14" x14ac:dyDescent="0.3">
      <c r="K37"/>
      <c r="L37"/>
      <c r="M37"/>
      <c r="N37"/>
    </row>
    <row r="38" spans="11:14" x14ac:dyDescent="0.3">
      <c r="K38"/>
      <c r="L38"/>
      <c r="M38"/>
      <c r="N38"/>
    </row>
    <row r="39" spans="11:14" x14ac:dyDescent="0.3">
      <c r="K39"/>
      <c r="L39"/>
      <c r="M39"/>
      <c r="N39"/>
    </row>
    <row r="40" spans="11:14" x14ac:dyDescent="0.3">
      <c r="K40"/>
      <c r="L40"/>
      <c r="M40"/>
      <c r="N40"/>
    </row>
    <row r="41" spans="11:14" x14ac:dyDescent="0.3">
      <c r="K41"/>
      <c r="L41"/>
      <c r="M41"/>
      <c r="N41"/>
    </row>
  </sheetData>
  <printOptions gridLines="1"/>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95EBC-ABF9-4E3A-A8E7-06BD433631B8}">
  <dimension ref="A1:N303"/>
  <sheetViews>
    <sheetView topLeftCell="C1" workbookViewId="0">
      <selection activeCell="Q4" sqref="Q4"/>
    </sheetView>
  </sheetViews>
  <sheetFormatPr defaultColWidth="8.77734375" defaultRowHeight="14.4" x14ac:dyDescent="0.3"/>
  <cols>
    <col min="1" max="1" width="2.77734375" style="18" customWidth="1"/>
    <col min="2" max="2" width="15.109375" style="18" bestFit="1" customWidth="1"/>
    <col min="3" max="3" width="20.21875" style="18" bestFit="1" customWidth="1"/>
    <col min="4" max="4" width="14.109375" style="18" customWidth="1"/>
    <col min="5" max="5" width="8" style="18" bestFit="1" customWidth="1"/>
    <col min="6" max="16384" width="8.77734375" style="18"/>
  </cols>
  <sheetData>
    <row r="1" spans="1:14" ht="36" customHeight="1" x14ac:dyDescent="0.55000000000000004">
      <c r="A1" s="33"/>
      <c r="B1" s="34"/>
      <c r="C1" s="35"/>
      <c r="D1" s="12" t="s">
        <v>77</v>
      </c>
      <c r="E1" s="36"/>
      <c r="F1" s="17"/>
      <c r="G1" s="17"/>
      <c r="H1" s="17"/>
      <c r="I1" s="17"/>
      <c r="J1" s="17"/>
      <c r="K1" s="17"/>
      <c r="L1" s="17"/>
      <c r="M1" s="16"/>
      <c r="N1" s="16"/>
    </row>
    <row r="3" spans="1:14" x14ac:dyDescent="0.3">
      <c r="B3" s="3" t="s">
        <v>0</v>
      </c>
      <c r="C3" s="3" t="s">
        <v>2</v>
      </c>
      <c r="D3" s="3" t="s">
        <v>1</v>
      </c>
      <c r="E3" s="4" t="s">
        <v>3</v>
      </c>
      <c r="F3" s="4" t="s">
        <v>4</v>
      </c>
    </row>
    <row r="4" spans="1:14" x14ac:dyDescent="0.3">
      <c r="B4" t="s">
        <v>7</v>
      </c>
      <c r="C4" t="s">
        <v>49</v>
      </c>
      <c r="D4" t="s">
        <v>26</v>
      </c>
      <c r="E4" s="6">
        <v>0</v>
      </c>
      <c r="F4" s="7">
        <v>135</v>
      </c>
    </row>
    <row r="5" spans="1:14" x14ac:dyDescent="0.3">
      <c r="B5" t="s">
        <v>44</v>
      </c>
      <c r="C5" t="s">
        <v>29</v>
      </c>
      <c r="D5" t="s">
        <v>26</v>
      </c>
      <c r="E5" s="6">
        <v>21</v>
      </c>
      <c r="F5" s="7">
        <v>168</v>
      </c>
    </row>
    <row r="6" spans="1:14" x14ac:dyDescent="0.3">
      <c r="B6" t="s">
        <v>12</v>
      </c>
      <c r="C6" t="s">
        <v>9</v>
      </c>
      <c r="D6" t="s">
        <v>8</v>
      </c>
      <c r="E6" s="6">
        <v>42</v>
      </c>
      <c r="F6" s="7">
        <v>150</v>
      </c>
    </row>
    <row r="7" spans="1:14" x14ac:dyDescent="0.3">
      <c r="B7" t="s">
        <v>43</v>
      </c>
      <c r="C7" t="s">
        <v>11</v>
      </c>
      <c r="D7" t="s">
        <v>32</v>
      </c>
      <c r="E7" s="6">
        <v>56</v>
      </c>
      <c r="F7" s="7">
        <v>51</v>
      </c>
    </row>
    <row r="8" spans="1:14" x14ac:dyDescent="0.3">
      <c r="B8" t="s">
        <v>52</v>
      </c>
      <c r="C8" t="s">
        <v>11</v>
      </c>
      <c r="D8" t="s">
        <v>32</v>
      </c>
      <c r="E8" s="6">
        <v>63</v>
      </c>
      <c r="F8" s="7">
        <v>123</v>
      </c>
    </row>
    <row r="9" spans="1:14" x14ac:dyDescent="0.3">
      <c r="B9" t="s">
        <v>17</v>
      </c>
      <c r="C9" t="s">
        <v>48</v>
      </c>
      <c r="D9" t="s">
        <v>13</v>
      </c>
      <c r="E9" s="6">
        <v>98</v>
      </c>
      <c r="F9" s="7">
        <v>159</v>
      </c>
    </row>
    <row r="10" spans="1:14" x14ac:dyDescent="0.3">
      <c r="B10" t="s">
        <v>20</v>
      </c>
      <c r="C10" t="s">
        <v>48</v>
      </c>
      <c r="D10" t="s">
        <v>21</v>
      </c>
      <c r="E10" s="6">
        <v>98</v>
      </c>
      <c r="F10" s="7">
        <v>204</v>
      </c>
    </row>
    <row r="11" spans="1:14" x14ac:dyDescent="0.3">
      <c r="B11" t="s">
        <v>20</v>
      </c>
      <c r="C11" t="s">
        <v>27</v>
      </c>
      <c r="D11" t="s">
        <v>32</v>
      </c>
      <c r="E11" s="6">
        <v>154</v>
      </c>
      <c r="F11" s="7">
        <v>21</v>
      </c>
    </row>
    <row r="12" spans="1:14" x14ac:dyDescent="0.3">
      <c r="B12" t="s">
        <v>12</v>
      </c>
      <c r="C12" t="s">
        <v>35</v>
      </c>
      <c r="D12" t="s">
        <v>32</v>
      </c>
      <c r="E12" s="6">
        <v>168</v>
      </c>
      <c r="F12" s="7">
        <v>84</v>
      </c>
    </row>
    <row r="13" spans="1:14" x14ac:dyDescent="0.3">
      <c r="B13" t="s">
        <v>40</v>
      </c>
      <c r="C13" t="s">
        <v>33</v>
      </c>
      <c r="D13" t="s">
        <v>8</v>
      </c>
      <c r="E13" s="6">
        <v>182</v>
      </c>
      <c r="F13" s="7">
        <v>48</v>
      </c>
    </row>
    <row r="14" spans="1:14" x14ac:dyDescent="0.3">
      <c r="B14" t="s">
        <v>43</v>
      </c>
      <c r="C14" t="s">
        <v>31</v>
      </c>
      <c r="D14" t="s">
        <v>21</v>
      </c>
      <c r="E14" s="6">
        <v>189</v>
      </c>
      <c r="F14" s="7">
        <v>48</v>
      </c>
    </row>
    <row r="15" spans="1:14" x14ac:dyDescent="0.3">
      <c r="B15" t="s">
        <v>7</v>
      </c>
      <c r="C15" t="s">
        <v>18</v>
      </c>
      <c r="D15" t="s">
        <v>21</v>
      </c>
      <c r="E15" s="6">
        <v>217</v>
      </c>
      <c r="F15" s="7">
        <v>36</v>
      </c>
    </row>
    <row r="16" spans="1:14" x14ac:dyDescent="0.3">
      <c r="B16" t="s">
        <v>43</v>
      </c>
      <c r="C16" t="s">
        <v>36</v>
      </c>
      <c r="D16" t="s">
        <v>8</v>
      </c>
      <c r="E16" s="6">
        <v>238</v>
      </c>
      <c r="F16" s="7">
        <v>18</v>
      </c>
    </row>
    <row r="17" spans="2:6" x14ac:dyDescent="0.3">
      <c r="B17" t="s">
        <v>52</v>
      </c>
      <c r="C17" t="s">
        <v>42</v>
      </c>
      <c r="D17" t="s">
        <v>8</v>
      </c>
      <c r="E17" s="6">
        <v>245</v>
      </c>
      <c r="F17" s="7">
        <v>288</v>
      </c>
    </row>
    <row r="18" spans="2:6" x14ac:dyDescent="0.3">
      <c r="B18" t="s">
        <v>43</v>
      </c>
      <c r="C18" t="s">
        <v>11</v>
      </c>
      <c r="D18" t="s">
        <v>47</v>
      </c>
      <c r="E18" s="6">
        <v>252</v>
      </c>
      <c r="F18" s="7">
        <v>54</v>
      </c>
    </row>
    <row r="19" spans="2:6" x14ac:dyDescent="0.3">
      <c r="B19" t="s">
        <v>17</v>
      </c>
      <c r="C19" t="s">
        <v>18</v>
      </c>
      <c r="D19" t="s">
        <v>8</v>
      </c>
      <c r="E19" s="6">
        <v>259</v>
      </c>
      <c r="F19" s="7">
        <v>207</v>
      </c>
    </row>
    <row r="20" spans="2:6" x14ac:dyDescent="0.3">
      <c r="B20" t="s">
        <v>37</v>
      </c>
      <c r="C20" t="s">
        <v>14</v>
      </c>
      <c r="D20" t="s">
        <v>21</v>
      </c>
      <c r="E20" s="6">
        <v>280</v>
      </c>
      <c r="F20" s="7">
        <v>87</v>
      </c>
    </row>
    <row r="21" spans="2:6" x14ac:dyDescent="0.3">
      <c r="B21" t="s">
        <v>20</v>
      </c>
      <c r="C21" t="s">
        <v>35</v>
      </c>
      <c r="D21" t="s">
        <v>47</v>
      </c>
      <c r="E21" s="6">
        <v>336</v>
      </c>
      <c r="F21" s="7">
        <v>144</v>
      </c>
    </row>
    <row r="22" spans="2:6" x14ac:dyDescent="0.3">
      <c r="B22" t="s">
        <v>12</v>
      </c>
      <c r="C22" t="s">
        <v>30</v>
      </c>
      <c r="D22" t="s">
        <v>13</v>
      </c>
      <c r="E22" s="6">
        <v>357</v>
      </c>
      <c r="F22" s="7">
        <v>126</v>
      </c>
    </row>
    <row r="23" spans="2:6" x14ac:dyDescent="0.3">
      <c r="B23" t="s">
        <v>40</v>
      </c>
      <c r="C23" t="s">
        <v>22</v>
      </c>
      <c r="D23" t="s">
        <v>26</v>
      </c>
      <c r="E23" s="6">
        <v>385</v>
      </c>
      <c r="F23" s="7">
        <v>249</v>
      </c>
    </row>
    <row r="24" spans="2:6" x14ac:dyDescent="0.3">
      <c r="B24" t="s">
        <v>12</v>
      </c>
      <c r="C24" t="s">
        <v>42</v>
      </c>
      <c r="D24" t="s">
        <v>8</v>
      </c>
      <c r="E24" s="6">
        <v>434</v>
      </c>
      <c r="F24" s="7">
        <v>87</v>
      </c>
    </row>
    <row r="25" spans="2:6" x14ac:dyDescent="0.3">
      <c r="B25" t="s">
        <v>25</v>
      </c>
      <c r="C25" t="s">
        <v>27</v>
      </c>
      <c r="D25" t="s">
        <v>32</v>
      </c>
      <c r="E25" s="6">
        <v>469</v>
      </c>
      <c r="F25" s="7">
        <v>75</v>
      </c>
    </row>
    <row r="26" spans="2:6" x14ac:dyDescent="0.3">
      <c r="B26" t="s">
        <v>40</v>
      </c>
      <c r="C26" t="s">
        <v>35</v>
      </c>
      <c r="D26" t="s">
        <v>13</v>
      </c>
      <c r="E26" s="6">
        <v>490</v>
      </c>
      <c r="F26" s="7">
        <v>84</v>
      </c>
    </row>
    <row r="27" spans="2:6" x14ac:dyDescent="0.3">
      <c r="B27" t="s">
        <v>25</v>
      </c>
      <c r="C27" t="s">
        <v>42</v>
      </c>
      <c r="D27" t="s">
        <v>21</v>
      </c>
      <c r="E27" s="6">
        <v>497</v>
      </c>
      <c r="F27" s="7">
        <v>63</v>
      </c>
    </row>
    <row r="28" spans="2:6" x14ac:dyDescent="0.3">
      <c r="B28" t="s">
        <v>40</v>
      </c>
      <c r="C28" t="s">
        <v>35</v>
      </c>
      <c r="D28" t="s">
        <v>8</v>
      </c>
      <c r="E28" s="6">
        <v>518</v>
      </c>
      <c r="F28" s="7">
        <v>75</v>
      </c>
    </row>
    <row r="29" spans="2:6" x14ac:dyDescent="0.3">
      <c r="B29" t="s">
        <v>25</v>
      </c>
      <c r="C29" t="s">
        <v>18</v>
      </c>
      <c r="D29" t="s">
        <v>47</v>
      </c>
      <c r="E29" s="6">
        <v>525</v>
      </c>
      <c r="F29" s="7">
        <v>48</v>
      </c>
    </row>
    <row r="30" spans="2:6" x14ac:dyDescent="0.3">
      <c r="B30" t="s">
        <v>43</v>
      </c>
      <c r="C30" t="s">
        <v>36</v>
      </c>
      <c r="D30" t="s">
        <v>13</v>
      </c>
      <c r="E30" s="6">
        <v>553</v>
      </c>
      <c r="F30" s="7">
        <v>15</v>
      </c>
    </row>
    <row r="31" spans="2:6" x14ac:dyDescent="0.3">
      <c r="B31" t="s">
        <v>25</v>
      </c>
      <c r="C31" t="s">
        <v>9</v>
      </c>
      <c r="D31" t="s">
        <v>8</v>
      </c>
      <c r="E31" s="6">
        <v>560</v>
      </c>
      <c r="F31" s="7">
        <v>81</v>
      </c>
    </row>
    <row r="32" spans="2:6" x14ac:dyDescent="0.3">
      <c r="B32" t="s">
        <v>52</v>
      </c>
      <c r="C32" t="s">
        <v>42</v>
      </c>
      <c r="D32" t="s">
        <v>13</v>
      </c>
      <c r="E32" s="6">
        <v>567</v>
      </c>
      <c r="F32" s="7">
        <v>228</v>
      </c>
    </row>
    <row r="33" spans="2:6" x14ac:dyDescent="0.3">
      <c r="B33" t="s">
        <v>7</v>
      </c>
      <c r="C33" t="s">
        <v>48</v>
      </c>
      <c r="D33" t="s">
        <v>32</v>
      </c>
      <c r="E33" s="6">
        <v>609</v>
      </c>
      <c r="F33" s="7">
        <v>87</v>
      </c>
    </row>
    <row r="34" spans="2:6" x14ac:dyDescent="0.3">
      <c r="B34" t="s">
        <v>20</v>
      </c>
      <c r="C34" t="s">
        <v>36</v>
      </c>
      <c r="D34" t="s">
        <v>13</v>
      </c>
      <c r="E34" s="6">
        <v>609</v>
      </c>
      <c r="F34" s="7">
        <v>99</v>
      </c>
    </row>
    <row r="35" spans="2:6" x14ac:dyDescent="0.3">
      <c r="B35" t="s">
        <v>7</v>
      </c>
      <c r="C35" t="s">
        <v>46</v>
      </c>
      <c r="D35" t="s">
        <v>32</v>
      </c>
      <c r="E35" s="6">
        <v>623</v>
      </c>
      <c r="F35" s="7">
        <v>51</v>
      </c>
    </row>
    <row r="36" spans="2:6" x14ac:dyDescent="0.3">
      <c r="B36" t="s">
        <v>43</v>
      </c>
      <c r="C36" t="s">
        <v>45</v>
      </c>
      <c r="D36" t="s">
        <v>26</v>
      </c>
      <c r="E36" s="6">
        <v>630</v>
      </c>
      <c r="F36" s="7">
        <v>36</v>
      </c>
    </row>
    <row r="37" spans="2:6" x14ac:dyDescent="0.3">
      <c r="B37" t="s">
        <v>52</v>
      </c>
      <c r="C37" t="s">
        <v>31</v>
      </c>
      <c r="D37" t="s">
        <v>47</v>
      </c>
      <c r="E37" s="6">
        <v>700</v>
      </c>
      <c r="F37" s="7">
        <v>87</v>
      </c>
    </row>
    <row r="38" spans="2:6" x14ac:dyDescent="0.3">
      <c r="B38" t="s">
        <v>17</v>
      </c>
      <c r="C38" t="s">
        <v>31</v>
      </c>
      <c r="D38" t="s">
        <v>47</v>
      </c>
      <c r="E38" s="6">
        <v>707</v>
      </c>
      <c r="F38" s="7">
        <v>174</v>
      </c>
    </row>
    <row r="39" spans="2:6" x14ac:dyDescent="0.3">
      <c r="B39" t="s">
        <v>20</v>
      </c>
      <c r="C39" t="s">
        <v>24</v>
      </c>
      <c r="D39" t="s">
        <v>8</v>
      </c>
      <c r="E39" s="6">
        <v>714</v>
      </c>
      <c r="F39" s="7">
        <v>231</v>
      </c>
    </row>
    <row r="40" spans="2:6" x14ac:dyDescent="0.3">
      <c r="B40" t="s">
        <v>43</v>
      </c>
      <c r="C40" t="s">
        <v>50</v>
      </c>
      <c r="D40" t="s">
        <v>21</v>
      </c>
      <c r="E40" s="6">
        <v>798</v>
      </c>
      <c r="F40" s="7">
        <v>519</v>
      </c>
    </row>
    <row r="41" spans="2:6" x14ac:dyDescent="0.3">
      <c r="B41" t="s">
        <v>12</v>
      </c>
      <c r="C41" t="s">
        <v>11</v>
      </c>
      <c r="D41" t="s">
        <v>32</v>
      </c>
      <c r="E41" s="6">
        <v>819</v>
      </c>
      <c r="F41" s="7">
        <v>510</v>
      </c>
    </row>
    <row r="42" spans="2:6" x14ac:dyDescent="0.3">
      <c r="B42" t="s">
        <v>44</v>
      </c>
      <c r="C42" t="s">
        <v>30</v>
      </c>
      <c r="D42" t="s">
        <v>13</v>
      </c>
      <c r="E42" s="6">
        <v>819</v>
      </c>
      <c r="F42" s="7">
        <v>306</v>
      </c>
    </row>
    <row r="43" spans="2:6" x14ac:dyDescent="0.3">
      <c r="B43" t="s">
        <v>20</v>
      </c>
      <c r="C43" t="s">
        <v>50</v>
      </c>
      <c r="D43" t="s">
        <v>13</v>
      </c>
      <c r="E43" s="6">
        <v>847</v>
      </c>
      <c r="F43" s="7">
        <v>129</v>
      </c>
    </row>
    <row r="44" spans="2:6" x14ac:dyDescent="0.3">
      <c r="B44" t="s">
        <v>20</v>
      </c>
      <c r="C44" t="s">
        <v>51</v>
      </c>
      <c r="D44" t="s">
        <v>21</v>
      </c>
      <c r="E44" s="6">
        <v>854</v>
      </c>
      <c r="F44" s="7">
        <v>309</v>
      </c>
    </row>
    <row r="45" spans="2:6" x14ac:dyDescent="0.3">
      <c r="B45" t="s">
        <v>40</v>
      </c>
      <c r="C45" t="s">
        <v>36</v>
      </c>
      <c r="D45" t="s">
        <v>47</v>
      </c>
      <c r="E45" s="6">
        <v>861</v>
      </c>
      <c r="F45" s="7">
        <v>195</v>
      </c>
    </row>
    <row r="46" spans="2:6" x14ac:dyDescent="0.3">
      <c r="B46" t="s">
        <v>25</v>
      </c>
      <c r="C46" t="s">
        <v>29</v>
      </c>
      <c r="D46" t="s">
        <v>32</v>
      </c>
      <c r="E46" s="6">
        <v>938</v>
      </c>
      <c r="F46" s="7">
        <v>6</v>
      </c>
    </row>
    <row r="47" spans="2:6" x14ac:dyDescent="0.3">
      <c r="B47" t="s">
        <v>17</v>
      </c>
      <c r="C47" t="s">
        <v>29</v>
      </c>
      <c r="D47" t="s">
        <v>47</v>
      </c>
      <c r="E47" s="6">
        <v>938</v>
      </c>
      <c r="F47" s="7">
        <v>189</v>
      </c>
    </row>
    <row r="48" spans="2:6" x14ac:dyDescent="0.3">
      <c r="B48" t="s">
        <v>44</v>
      </c>
      <c r="C48" t="s">
        <v>18</v>
      </c>
      <c r="D48" t="s">
        <v>8</v>
      </c>
      <c r="E48" s="6">
        <v>938</v>
      </c>
      <c r="F48" s="7">
        <v>366</v>
      </c>
    </row>
    <row r="49" spans="2:6" x14ac:dyDescent="0.3">
      <c r="B49" t="s">
        <v>52</v>
      </c>
      <c r="C49" t="s">
        <v>11</v>
      </c>
      <c r="D49" t="s">
        <v>21</v>
      </c>
      <c r="E49" s="6">
        <v>945</v>
      </c>
      <c r="F49" s="7">
        <v>75</v>
      </c>
    </row>
    <row r="50" spans="2:6" x14ac:dyDescent="0.3">
      <c r="B50" t="s">
        <v>17</v>
      </c>
      <c r="C50" t="s">
        <v>18</v>
      </c>
      <c r="D50" t="s">
        <v>13</v>
      </c>
      <c r="E50" s="6">
        <v>959</v>
      </c>
      <c r="F50" s="7">
        <v>147</v>
      </c>
    </row>
    <row r="51" spans="2:6" x14ac:dyDescent="0.3">
      <c r="B51" t="s">
        <v>25</v>
      </c>
      <c r="C51" t="s">
        <v>30</v>
      </c>
      <c r="D51" t="s">
        <v>32</v>
      </c>
      <c r="E51" s="6">
        <v>959</v>
      </c>
      <c r="F51" s="7">
        <v>135</v>
      </c>
    </row>
    <row r="52" spans="2:6" x14ac:dyDescent="0.3">
      <c r="B52" t="s">
        <v>37</v>
      </c>
      <c r="C52" t="s">
        <v>50</v>
      </c>
      <c r="D52" t="s">
        <v>26</v>
      </c>
      <c r="E52" s="6">
        <v>966</v>
      </c>
      <c r="F52" s="7">
        <v>198</v>
      </c>
    </row>
    <row r="53" spans="2:6" x14ac:dyDescent="0.3">
      <c r="B53" t="s">
        <v>44</v>
      </c>
      <c r="C53" t="s">
        <v>51</v>
      </c>
      <c r="D53" t="s">
        <v>21</v>
      </c>
      <c r="E53" s="6">
        <v>973</v>
      </c>
      <c r="F53" s="7">
        <v>162</v>
      </c>
    </row>
    <row r="54" spans="2:6" x14ac:dyDescent="0.3">
      <c r="B54" t="s">
        <v>43</v>
      </c>
      <c r="C54" t="s">
        <v>16</v>
      </c>
      <c r="D54" t="s">
        <v>8</v>
      </c>
      <c r="E54" s="6">
        <v>1057</v>
      </c>
      <c r="F54" s="7">
        <v>54</v>
      </c>
    </row>
    <row r="55" spans="2:6" x14ac:dyDescent="0.3">
      <c r="B55" t="s">
        <v>25</v>
      </c>
      <c r="C55" t="s">
        <v>39</v>
      </c>
      <c r="D55" t="s">
        <v>13</v>
      </c>
      <c r="E55" s="6">
        <v>1071</v>
      </c>
      <c r="F55" s="7">
        <v>270</v>
      </c>
    </row>
    <row r="56" spans="2:6" x14ac:dyDescent="0.3">
      <c r="B56" t="s">
        <v>17</v>
      </c>
      <c r="C56" t="s">
        <v>49</v>
      </c>
      <c r="D56" t="s">
        <v>8</v>
      </c>
      <c r="E56" s="6">
        <v>1085</v>
      </c>
      <c r="F56" s="7">
        <v>273</v>
      </c>
    </row>
    <row r="57" spans="2:6" x14ac:dyDescent="0.3">
      <c r="B57" t="s">
        <v>25</v>
      </c>
      <c r="C57" t="s">
        <v>50</v>
      </c>
      <c r="D57" t="s">
        <v>32</v>
      </c>
      <c r="E57" s="6">
        <v>1134</v>
      </c>
      <c r="F57" s="7">
        <v>282</v>
      </c>
    </row>
    <row r="58" spans="2:6" x14ac:dyDescent="0.3">
      <c r="B58" t="s">
        <v>20</v>
      </c>
      <c r="C58" t="s">
        <v>29</v>
      </c>
      <c r="D58" t="s">
        <v>47</v>
      </c>
      <c r="E58" s="6">
        <v>1274</v>
      </c>
      <c r="F58" s="7">
        <v>225</v>
      </c>
    </row>
    <row r="59" spans="2:6" x14ac:dyDescent="0.3">
      <c r="B59" t="s">
        <v>37</v>
      </c>
      <c r="C59" t="s">
        <v>16</v>
      </c>
      <c r="D59" t="s">
        <v>32</v>
      </c>
      <c r="E59" s="6">
        <v>1281</v>
      </c>
      <c r="F59" s="7">
        <v>75</v>
      </c>
    </row>
    <row r="60" spans="2:6" x14ac:dyDescent="0.3">
      <c r="B60" t="s">
        <v>44</v>
      </c>
      <c r="C60" t="s">
        <v>36</v>
      </c>
      <c r="D60" t="s">
        <v>21</v>
      </c>
      <c r="E60" s="6">
        <v>1281</v>
      </c>
      <c r="F60" s="7">
        <v>18</v>
      </c>
    </row>
    <row r="61" spans="2:6" x14ac:dyDescent="0.3">
      <c r="B61" t="s">
        <v>25</v>
      </c>
      <c r="C61" t="s">
        <v>18</v>
      </c>
      <c r="D61" t="s">
        <v>13</v>
      </c>
      <c r="E61" s="6">
        <v>1302</v>
      </c>
      <c r="F61" s="7">
        <v>402</v>
      </c>
    </row>
    <row r="62" spans="2:6" x14ac:dyDescent="0.3">
      <c r="B62" t="s">
        <v>25</v>
      </c>
      <c r="C62" t="s">
        <v>49</v>
      </c>
      <c r="D62" t="s">
        <v>21</v>
      </c>
      <c r="E62" s="6">
        <v>1400</v>
      </c>
      <c r="F62" s="7">
        <v>135</v>
      </c>
    </row>
    <row r="63" spans="2:6" x14ac:dyDescent="0.3">
      <c r="B63" t="s">
        <v>52</v>
      </c>
      <c r="C63" t="s">
        <v>50</v>
      </c>
      <c r="D63" t="s">
        <v>21</v>
      </c>
      <c r="E63" s="6">
        <v>1407</v>
      </c>
      <c r="F63" s="7">
        <v>72</v>
      </c>
    </row>
    <row r="64" spans="2:6" x14ac:dyDescent="0.3">
      <c r="B64" t="s">
        <v>52</v>
      </c>
      <c r="C64" t="s">
        <v>27</v>
      </c>
      <c r="D64" t="s">
        <v>47</v>
      </c>
      <c r="E64" s="6">
        <v>1428</v>
      </c>
      <c r="F64" s="7">
        <v>93</v>
      </c>
    </row>
    <row r="65" spans="2:6" x14ac:dyDescent="0.3">
      <c r="B65" t="s">
        <v>25</v>
      </c>
      <c r="C65" t="s">
        <v>24</v>
      </c>
      <c r="D65" t="s">
        <v>47</v>
      </c>
      <c r="E65" s="6">
        <v>1442</v>
      </c>
      <c r="F65" s="7">
        <v>15</v>
      </c>
    </row>
    <row r="66" spans="2:6" x14ac:dyDescent="0.3">
      <c r="B66" t="s">
        <v>20</v>
      </c>
      <c r="C66" t="s">
        <v>31</v>
      </c>
      <c r="D66" t="s">
        <v>47</v>
      </c>
      <c r="E66" s="6">
        <v>1463</v>
      </c>
      <c r="F66" s="7">
        <v>39</v>
      </c>
    </row>
    <row r="67" spans="2:6" x14ac:dyDescent="0.3">
      <c r="B67" t="s">
        <v>25</v>
      </c>
      <c r="C67" t="s">
        <v>22</v>
      </c>
      <c r="D67" t="s">
        <v>8</v>
      </c>
      <c r="E67" s="6">
        <v>1505</v>
      </c>
      <c r="F67" s="7">
        <v>102</v>
      </c>
    </row>
    <row r="68" spans="2:6" x14ac:dyDescent="0.3">
      <c r="B68" t="s">
        <v>20</v>
      </c>
      <c r="C68" t="s">
        <v>9</v>
      </c>
      <c r="D68" t="s">
        <v>8</v>
      </c>
      <c r="E68" s="6">
        <v>1526</v>
      </c>
      <c r="F68" s="7">
        <v>240</v>
      </c>
    </row>
    <row r="69" spans="2:6" x14ac:dyDescent="0.3">
      <c r="B69" t="s">
        <v>40</v>
      </c>
      <c r="C69" t="s">
        <v>9</v>
      </c>
      <c r="D69" t="s">
        <v>21</v>
      </c>
      <c r="E69" s="6">
        <v>1526</v>
      </c>
      <c r="F69" s="7">
        <v>105</v>
      </c>
    </row>
    <row r="70" spans="2:6" x14ac:dyDescent="0.3">
      <c r="B70" t="s">
        <v>12</v>
      </c>
      <c r="C70" t="s">
        <v>48</v>
      </c>
      <c r="D70" t="s">
        <v>26</v>
      </c>
      <c r="E70" s="6">
        <v>1561</v>
      </c>
      <c r="F70" s="7">
        <v>27</v>
      </c>
    </row>
    <row r="71" spans="2:6" x14ac:dyDescent="0.3">
      <c r="B71" t="s">
        <v>37</v>
      </c>
      <c r="C71" t="s">
        <v>27</v>
      </c>
      <c r="D71" t="s">
        <v>47</v>
      </c>
      <c r="E71" s="6">
        <v>1568</v>
      </c>
      <c r="F71" s="7">
        <v>96</v>
      </c>
    </row>
    <row r="72" spans="2:6" x14ac:dyDescent="0.3">
      <c r="B72" t="s">
        <v>43</v>
      </c>
      <c r="C72" t="s">
        <v>35</v>
      </c>
      <c r="D72" t="s">
        <v>26</v>
      </c>
      <c r="E72" s="6">
        <v>1568</v>
      </c>
      <c r="F72" s="7">
        <v>141</v>
      </c>
    </row>
    <row r="73" spans="2:6" x14ac:dyDescent="0.3">
      <c r="B73" t="s">
        <v>43</v>
      </c>
      <c r="C73" t="s">
        <v>31</v>
      </c>
      <c r="D73" t="s">
        <v>13</v>
      </c>
      <c r="E73" s="6">
        <v>1589</v>
      </c>
      <c r="F73" s="7">
        <v>303</v>
      </c>
    </row>
    <row r="74" spans="2:6" x14ac:dyDescent="0.3">
      <c r="B74" t="s">
        <v>7</v>
      </c>
      <c r="C74" t="s">
        <v>49</v>
      </c>
      <c r="D74" t="s">
        <v>13</v>
      </c>
      <c r="E74" s="6">
        <v>1617</v>
      </c>
      <c r="F74" s="7">
        <v>126</v>
      </c>
    </row>
    <row r="75" spans="2:6" x14ac:dyDescent="0.3">
      <c r="B75" t="s">
        <v>7</v>
      </c>
      <c r="C75" t="s">
        <v>9</v>
      </c>
      <c r="D75" t="s">
        <v>8</v>
      </c>
      <c r="E75" s="6">
        <v>1624</v>
      </c>
      <c r="F75" s="7">
        <v>114</v>
      </c>
    </row>
    <row r="76" spans="2:6" x14ac:dyDescent="0.3">
      <c r="B76" t="s">
        <v>25</v>
      </c>
      <c r="C76" t="s">
        <v>9</v>
      </c>
      <c r="D76" t="s">
        <v>26</v>
      </c>
      <c r="E76" s="6">
        <v>1638</v>
      </c>
      <c r="F76" s="7">
        <v>63</v>
      </c>
    </row>
    <row r="77" spans="2:6" x14ac:dyDescent="0.3">
      <c r="B77" t="s">
        <v>7</v>
      </c>
      <c r="C77" t="s">
        <v>46</v>
      </c>
      <c r="D77" t="s">
        <v>13</v>
      </c>
      <c r="E77" s="6">
        <v>1638</v>
      </c>
      <c r="F77" s="7">
        <v>48</v>
      </c>
    </row>
    <row r="78" spans="2:6" x14ac:dyDescent="0.3">
      <c r="B78" t="s">
        <v>40</v>
      </c>
      <c r="C78" t="s">
        <v>30</v>
      </c>
      <c r="D78" t="s">
        <v>47</v>
      </c>
      <c r="E78" s="6">
        <v>1652</v>
      </c>
      <c r="F78" s="7">
        <v>93</v>
      </c>
    </row>
    <row r="79" spans="2:6" x14ac:dyDescent="0.3">
      <c r="B79" t="s">
        <v>44</v>
      </c>
      <c r="C79" t="s">
        <v>51</v>
      </c>
      <c r="D79" t="s">
        <v>26</v>
      </c>
      <c r="E79" s="6">
        <v>1652</v>
      </c>
      <c r="F79" s="7">
        <v>102</v>
      </c>
    </row>
    <row r="80" spans="2:6" x14ac:dyDescent="0.3">
      <c r="B80" t="s">
        <v>12</v>
      </c>
      <c r="C80" t="s">
        <v>45</v>
      </c>
      <c r="D80" t="s">
        <v>32</v>
      </c>
      <c r="E80" s="6">
        <v>1701</v>
      </c>
      <c r="F80" s="7">
        <v>234</v>
      </c>
    </row>
    <row r="81" spans="2:6" x14ac:dyDescent="0.3">
      <c r="B81" t="s">
        <v>12</v>
      </c>
      <c r="C81" t="s">
        <v>36</v>
      </c>
      <c r="D81" t="s">
        <v>8</v>
      </c>
      <c r="E81" s="6">
        <v>1771</v>
      </c>
      <c r="F81" s="7">
        <v>204</v>
      </c>
    </row>
    <row r="82" spans="2:6" x14ac:dyDescent="0.3">
      <c r="B82" t="s">
        <v>37</v>
      </c>
      <c r="C82" t="s">
        <v>22</v>
      </c>
      <c r="D82" t="s">
        <v>32</v>
      </c>
      <c r="E82" s="6">
        <v>1778</v>
      </c>
      <c r="F82" s="7">
        <v>270</v>
      </c>
    </row>
    <row r="83" spans="2:6" x14ac:dyDescent="0.3">
      <c r="B83" t="s">
        <v>43</v>
      </c>
      <c r="C83" t="s">
        <v>27</v>
      </c>
      <c r="D83" t="s">
        <v>26</v>
      </c>
      <c r="E83" s="6">
        <v>1785</v>
      </c>
      <c r="F83" s="7">
        <v>462</v>
      </c>
    </row>
    <row r="84" spans="2:6" x14ac:dyDescent="0.3">
      <c r="B84" t="s">
        <v>12</v>
      </c>
      <c r="C84" t="s">
        <v>35</v>
      </c>
      <c r="D84" t="s">
        <v>8</v>
      </c>
      <c r="E84" s="6">
        <v>1890</v>
      </c>
      <c r="F84" s="7">
        <v>195</v>
      </c>
    </row>
    <row r="85" spans="2:6" x14ac:dyDescent="0.3">
      <c r="B85" t="s">
        <v>25</v>
      </c>
      <c r="C85" t="s">
        <v>29</v>
      </c>
      <c r="D85" t="s">
        <v>8</v>
      </c>
      <c r="E85" s="6">
        <v>1904</v>
      </c>
      <c r="F85" s="7">
        <v>405</v>
      </c>
    </row>
    <row r="86" spans="2:6" x14ac:dyDescent="0.3">
      <c r="B86" t="s">
        <v>20</v>
      </c>
      <c r="C86" t="s">
        <v>36</v>
      </c>
      <c r="D86" t="s">
        <v>21</v>
      </c>
      <c r="E86" s="6">
        <v>1925</v>
      </c>
      <c r="F86" s="7">
        <v>192</v>
      </c>
    </row>
    <row r="87" spans="2:6" x14ac:dyDescent="0.3">
      <c r="B87" t="s">
        <v>37</v>
      </c>
      <c r="C87" t="s">
        <v>16</v>
      </c>
      <c r="D87" t="s">
        <v>47</v>
      </c>
      <c r="E87" s="6">
        <v>1932</v>
      </c>
      <c r="F87" s="7">
        <v>369</v>
      </c>
    </row>
    <row r="88" spans="2:6" x14ac:dyDescent="0.3">
      <c r="B88" t="s">
        <v>52</v>
      </c>
      <c r="C88" t="s">
        <v>39</v>
      </c>
      <c r="D88" t="s">
        <v>13</v>
      </c>
      <c r="E88" s="6">
        <v>1974</v>
      </c>
      <c r="F88" s="7">
        <v>195</v>
      </c>
    </row>
    <row r="89" spans="2:6" x14ac:dyDescent="0.3">
      <c r="B89" t="s">
        <v>7</v>
      </c>
      <c r="C89" t="s">
        <v>33</v>
      </c>
      <c r="D89" t="s">
        <v>32</v>
      </c>
      <c r="E89" s="6">
        <v>1988</v>
      </c>
      <c r="F89" s="7">
        <v>39</v>
      </c>
    </row>
    <row r="90" spans="2:6" x14ac:dyDescent="0.3">
      <c r="B90" t="s">
        <v>12</v>
      </c>
      <c r="C90" t="s">
        <v>29</v>
      </c>
      <c r="D90" t="s">
        <v>47</v>
      </c>
      <c r="E90" s="6">
        <v>2009</v>
      </c>
      <c r="F90" s="7">
        <v>219</v>
      </c>
    </row>
    <row r="91" spans="2:6" x14ac:dyDescent="0.3">
      <c r="B91" t="s">
        <v>43</v>
      </c>
      <c r="C91" t="s">
        <v>29</v>
      </c>
      <c r="D91" t="s">
        <v>26</v>
      </c>
      <c r="E91" s="6">
        <v>2016</v>
      </c>
      <c r="F91" s="7">
        <v>117</v>
      </c>
    </row>
    <row r="92" spans="2:6" x14ac:dyDescent="0.3">
      <c r="B92" t="s">
        <v>12</v>
      </c>
      <c r="C92" t="s">
        <v>49</v>
      </c>
      <c r="D92" t="s">
        <v>13</v>
      </c>
      <c r="E92" s="6">
        <v>2023</v>
      </c>
      <c r="F92" s="7">
        <v>168</v>
      </c>
    </row>
    <row r="93" spans="2:6" x14ac:dyDescent="0.3">
      <c r="B93" t="s">
        <v>44</v>
      </c>
      <c r="C93" t="s">
        <v>45</v>
      </c>
      <c r="D93" t="s">
        <v>13</v>
      </c>
      <c r="E93" s="6">
        <v>2023</v>
      </c>
      <c r="F93" s="7">
        <v>78</v>
      </c>
    </row>
    <row r="94" spans="2:6" x14ac:dyDescent="0.3">
      <c r="B94" t="s">
        <v>25</v>
      </c>
      <c r="C94" t="s">
        <v>27</v>
      </c>
      <c r="D94" t="s">
        <v>26</v>
      </c>
      <c r="E94" s="6">
        <v>2100</v>
      </c>
      <c r="F94" s="7">
        <v>414</v>
      </c>
    </row>
    <row r="95" spans="2:6" x14ac:dyDescent="0.3">
      <c r="B95" t="s">
        <v>44</v>
      </c>
      <c r="C95" t="s">
        <v>49</v>
      </c>
      <c r="D95" t="s">
        <v>13</v>
      </c>
      <c r="E95" s="6">
        <v>2114</v>
      </c>
      <c r="F95" s="7">
        <v>66</v>
      </c>
    </row>
    <row r="96" spans="2:6" x14ac:dyDescent="0.3">
      <c r="B96" t="s">
        <v>20</v>
      </c>
      <c r="C96" t="s">
        <v>24</v>
      </c>
      <c r="D96" t="s">
        <v>13</v>
      </c>
      <c r="E96" s="6">
        <v>2114</v>
      </c>
      <c r="F96" s="7">
        <v>186</v>
      </c>
    </row>
    <row r="97" spans="2:6" x14ac:dyDescent="0.3">
      <c r="B97" t="s">
        <v>37</v>
      </c>
      <c r="C97" t="s">
        <v>29</v>
      </c>
      <c r="D97" t="s">
        <v>13</v>
      </c>
      <c r="E97" s="6">
        <v>2135</v>
      </c>
      <c r="F97" s="7">
        <v>27</v>
      </c>
    </row>
    <row r="98" spans="2:6" x14ac:dyDescent="0.3">
      <c r="B98" t="s">
        <v>17</v>
      </c>
      <c r="C98" t="s">
        <v>27</v>
      </c>
      <c r="D98" t="s">
        <v>21</v>
      </c>
      <c r="E98" s="6">
        <v>2142</v>
      </c>
      <c r="F98" s="7">
        <v>114</v>
      </c>
    </row>
    <row r="99" spans="2:6" x14ac:dyDescent="0.3">
      <c r="B99" t="s">
        <v>37</v>
      </c>
      <c r="C99" t="s">
        <v>33</v>
      </c>
      <c r="D99" t="s">
        <v>21</v>
      </c>
      <c r="E99" s="6">
        <v>2149</v>
      </c>
      <c r="F99" s="7">
        <v>117</v>
      </c>
    </row>
    <row r="100" spans="2:6" x14ac:dyDescent="0.3">
      <c r="B100" t="s">
        <v>52</v>
      </c>
      <c r="C100" t="s">
        <v>35</v>
      </c>
      <c r="D100" t="s">
        <v>32</v>
      </c>
      <c r="E100" s="6">
        <v>2205</v>
      </c>
      <c r="F100" s="7">
        <v>141</v>
      </c>
    </row>
    <row r="101" spans="2:6" x14ac:dyDescent="0.3">
      <c r="B101" t="s">
        <v>37</v>
      </c>
      <c r="C101" t="s">
        <v>39</v>
      </c>
      <c r="D101" t="s">
        <v>47</v>
      </c>
      <c r="E101" s="6">
        <v>2205</v>
      </c>
      <c r="F101" s="7">
        <v>138</v>
      </c>
    </row>
    <row r="102" spans="2:6" x14ac:dyDescent="0.3">
      <c r="B102" t="s">
        <v>44</v>
      </c>
      <c r="C102" t="s">
        <v>45</v>
      </c>
      <c r="D102" t="s">
        <v>47</v>
      </c>
      <c r="E102" s="6">
        <v>2212</v>
      </c>
      <c r="F102" s="7">
        <v>117</v>
      </c>
    </row>
    <row r="103" spans="2:6" x14ac:dyDescent="0.3">
      <c r="B103" t="s">
        <v>25</v>
      </c>
      <c r="C103" t="s">
        <v>29</v>
      </c>
      <c r="D103" t="s">
        <v>47</v>
      </c>
      <c r="E103" s="6">
        <v>2219</v>
      </c>
      <c r="F103" s="7">
        <v>75</v>
      </c>
    </row>
    <row r="104" spans="2:6" x14ac:dyDescent="0.3">
      <c r="B104" t="s">
        <v>37</v>
      </c>
      <c r="C104" t="s">
        <v>30</v>
      </c>
      <c r="D104" t="s">
        <v>47</v>
      </c>
      <c r="E104" s="6">
        <v>2226</v>
      </c>
      <c r="F104" s="7">
        <v>48</v>
      </c>
    </row>
    <row r="105" spans="2:6" x14ac:dyDescent="0.3">
      <c r="B105" t="s">
        <v>12</v>
      </c>
      <c r="C105" t="s">
        <v>50</v>
      </c>
      <c r="D105" t="s">
        <v>32</v>
      </c>
      <c r="E105" s="6">
        <v>2268</v>
      </c>
      <c r="F105" s="7">
        <v>63</v>
      </c>
    </row>
    <row r="106" spans="2:6" x14ac:dyDescent="0.3">
      <c r="B106" t="s">
        <v>7</v>
      </c>
      <c r="C106" t="s">
        <v>9</v>
      </c>
      <c r="D106" t="s">
        <v>13</v>
      </c>
      <c r="E106" s="6">
        <v>2275</v>
      </c>
      <c r="F106" s="7">
        <v>447</v>
      </c>
    </row>
    <row r="107" spans="2:6" x14ac:dyDescent="0.3">
      <c r="B107" t="s">
        <v>7</v>
      </c>
      <c r="C107" t="s">
        <v>50</v>
      </c>
      <c r="D107" t="s">
        <v>47</v>
      </c>
      <c r="E107" s="6">
        <v>2289</v>
      </c>
      <c r="F107" s="7">
        <v>135</v>
      </c>
    </row>
    <row r="108" spans="2:6" x14ac:dyDescent="0.3">
      <c r="B108" t="s">
        <v>52</v>
      </c>
      <c r="C108" t="s">
        <v>45</v>
      </c>
      <c r="D108" t="s">
        <v>21</v>
      </c>
      <c r="E108" s="6">
        <v>2317</v>
      </c>
      <c r="F108" s="7">
        <v>261</v>
      </c>
    </row>
    <row r="109" spans="2:6" x14ac:dyDescent="0.3">
      <c r="B109" t="s">
        <v>25</v>
      </c>
      <c r="C109" t="s">
        <v>11</v>
      </c>
      <c r="D109" t="s">
        <v>32</v>
      </c>
      <c r="E109" s="6">
        <v>2317</v>
      </c>
      <c r="F109" s="7">
        <v>123</v>
      </c>
    </row>
    <row r="110" spans="2:6" x14ac:dyDescent="0.3">
      <c r="B110" t="s">
        <v>20</v>
      </c>
      <c r="C110" t="s">
        <v>48</v>
      </c>
      <c r="D110" t="s">
        <v>8</v>
      </c>
      <c r="E110" s="6">
        <v>2324</v>
      </c>
      <c r="F110" s="7">
        <v>177</v>
      </c>
    </row>
    <row r="111" spans="2:6" x14ac:dyDescent="0.3">
      <c r="B111" t="s">
        <v>17</v>
      </c>
      <c r="C111" t="s">
        <v>31</v>
      </c>
      <c r="D111" t="s">
        <v>32</v>
      </c>
      <c r="E111" s="6">
        <v>2408</v>
      </c>
      <c r="F111" s="7">
        <v>9</v>
      </c>
    </row>
    <row r="112" spans="2:6" x14ac:dyDescent="0.3">
      <c r="B112" t="s">
        <v>44</v>
      </c>
      <c r="C112" t="s">
        <v>16</v>
      </c>
      <c r="D112" t="s">
        <v>13</v>
      </c>
      <c r="E112" s="6">
        <v>2415</v>
      </c>
      <c r="F112" s="7">
        <v>255</v>
      </c>
    </row>
    <row r="113" spans="2:6" x14ac:dyDescent="0.3">
      <c r="B113" t="s">
        <v>40</v>
      </c>
      <c r="C113" t="s">
        <v>22</v>
      </c>
      <c r="D113" t="s">
        <v>13</v>
      </c>
      <c r="E113" s="6">
        <v>2415</v>
      </c>
      <c r="F113" s="7">
        <v>15</v>
      </c>
    </row>
    <row r="114" spans="2:6" x14ac:dyDescent="0.3">
      <c r="B114" t="s">
        <v>17</v>
      </c>
      <c r="C114" t="s">
        <v>50</v>
      </c>
      <c r="D114" t="s">
        <v>13</v>
      </c>
      <c r="E114" s="6">
        <v>2429</v>
      </c>
      <c r="F114" s="7">
        <v>144</v>
      </c>
    </row>
    <row r="115" spans="2:6" x14ac:dyDescent="0.3">
      <c r="B115" t="s">
        <v>17</v>
      </c>
      <c r="C115" t="s">
        <v>48</v>
      </c>
      <c r="D115" t="s">
        <v>32</v>
      </c>
      <c r="E115" s="6">
        <v>2436</v>
      </c>
      <c r="F115" s="7">
        <v>99</v>
      </c>
    </row>
    <row r="116" spans="2:6" x14ac:dyDescent="0.3">
      <c r="B116" t="s">
        <v>44</v>
      </c>
      <c r="C116" t="s">
        <v>27</v>
      </c>
      <c r="D116" t="s">
        <v>13</v>
      </c>
      <c r="E116" s="6">
        <v>2464</v>
      </c>
      <c r="F116" s="7">
        <v>234</v>
      </c>
    </row>
    <row r="117" spans="2:6" x14ac:dyDescent="0.3">
      <c r="B117" t="s">
        <v>52</v>
      </c>
      <c r="C117" t="s">
        <v>49</v>
      </c>
      <c r="D117" t="s">
        <v>21</v>
      </c>
      <c r="E117" s="6">
        <v>2471</v>
      </c>
      <c r="F117" s="7">
        <v>342</v>
      </c>
    </row>
    <row r="118" spans="2:6" x14ac:dyDescent="0.3">
      <c r="B118" t="s">
        <v>37</v>
      </c>
      <c r="C118" t="s">
        <v>50</v>
      </c>
      <c r="D118" t="s">
        <v>13</v>
      </c>
      <c r="E118" s="6">
        <v>2478</v>
      </c>
      <c r="F118" s="7">
        <v>21</v>
      </c>
    </row>
    <row r="119" spans="2:6" x14ac:dyDescent="0.3">
      <c r="B119" t="s">
        <v>7</v>
      </c>
      <c r="C119" t="s">
        <v>27</v>
      </c>
      <c r="D119" t="s">
        <v>32</v>
      </c>
      <c r="E119" s="6">
        <v>2541</v>
      </c>
      <c r="F119" s="7">
        <v>90</v>
      </c>
    </row>
    <row r="120" spans="2:6" x14ac:dyDescent="0.3">
      <c r="B120" t="s">
        <v>7</v>
      </c>
      <c r="C120" t="s">
        <v>49</v>
      </c>
      <c r="D120" t="s">
        <v>32</v>
      </c>
      <c r="E120" s="6">
        <v>2541</v>
      </c>
      <c r="F120" s="7">
        <v>45</v>
      </c>
    </row>
    <row r="121" spans="2:6" x14ac:dyDescent="0.3">
      <c r="B121" t="s">
        <v>52</v>
      </c>
      <c r="C121" t="s">
        <v>24</v>
      </c>
      <c r="D121" t="s">
        <v>13</v>
      </c>
      <c r="E121" s="6">
        <v>2562</v>
      </c>
      <c r="F121" s="7">
        <v>6</v>
      </c>
    </row>
    <row r="122" spans="2:6" x14ac:dyDescent="0.3">
      <c r="B122" t="s">
        <v>44</v>
      </c>
      <c r="C122" t="s">
        <v>39</v>
      </c>
      <c r="D122" t="s">
        <v>47</v>
      </c>
      <c r="E122" s="6">
        <v>2583</v>
      </c>
      <c r="F122" s="7">
        <v>18</v>
      </c>
    </row>
    <row r="123" spans="2:6" x14ac:dyDescent="0.3">
      <c r="B123" t="s">
        <v>17</v>
      </c>
      <c r="C123" t="s">
        <v>22</v>
      </c>
      <c r="D123" t="s">
        <v>26</v>
      </c>
      <c r="E123" s="6">
        <v>2639</v>
      </c>
      <c r="F123" s="7">
        <v>204</v>
      </c>
    </row>
    <row r="124" spans="2:6" x14ac:dyDescent="0.3">
      <c r="B124" t="s">
        <v>17</v>
      </c>
      <c r="C124" t="s">
        <v>29</v>
      </c>
      <c r="D124" t="s">
        <v>32</v>
      </c>
      <c r="E124" s="6">
        <v>2646</v>
      </c>
      <c r="F124" s="7">
        <v>120</v>
      </c>
    </row>
    <row r="125" spans="2:6" x14ac:dyDescent="0.3">
      <c r="B125" t="s">
        <v>37</v>
      </c>
      <c r="C125" t="s">
        <v>22</v>
      </c>
      <c r="D125" t="s">
        <v>21</v>
      </c>
      <c r="E125" s="6">
        <v>2646</v>
      </c>
      <c r="F125" s="7">
        <v>177</v>
      </c>
    </row>
    <row r="126" spans="2:6" x14ac:dyDescent="0.3">
      <c r="B126" t="s">
        <v>25</v>
      </c>
      <c r="C126" t="s">
        <v>33</v>
      </c>
      <c r="D126" t="s">
        <v>32</v>
      </c>
      <c r="E126" s="6">
        <v>2681</v>
      </c>
      <c r="F126" s="7">
        <v>54</v>
      </c>
    </row>
    <row r="127" spans="2:6" x14ac:dyDescent="0.3">
      <c r="B127" t="s">
        <v>12</v>
      </c>
      <c r="C127" t="s">
        <v>39</v>
      </c>
      <c r="D127" t="s">
        <v>13</v>
      </c>
      <c r="E127" s="6">
        <v>2702</v>
      </c>
      <c r="F127" s="7">
        <v>363</v>
      </c>
    </row>
    <row r="128" spans="2:6" x14ac:dyDescent="0.3">
      <c r="B128" t="s">
        <v>17</v>
      </c>
      <c r="C128" t="s">
        <v>45</v>
      </c>
      <c r="D128" t="s">
        <v>8</v>
      </c>
      <c r="E128" s="6">
        <v>2737</v>
      </c>
      <c r="F128" s="7">
        <v>93</v>
      </c>
    </row>
    <row r="129" spans="2:6" x14ac:dyDescent="0.3">
      <c r="B129" t="s">
        <v>40</v>
      </c>
      <c r="C129" t="s">
        <v>18</v>
      </c>
      <c r="D129" t="s">
        <v>13</v>
      </c>
      <c r="E129" s="6">
        <v>2744</v>
      </c>
      <c r="F129" s="7">
        <v>9</v>
      </c>
    </row>
    <row r="130" spans="2:6" x14ac:dyDescent="0.3">
      <c r="B130" t="s">
        <v>7</v>
      </c>
      <c r="C130" t="s">
        <v>45</v>
      </c>
      <c r="D130" t="s">
        <v>47</v>
      </c>
      <c r="E130" s="6">
        <v>2779</v>
      </c>
      <c r="F130" s="7">
        <v>75</v>
      </c>
    </row>
    <row r="131" spans="2:6" x14ac:dyDescent="0.3">
      <c r="B131" t="s">
        <v>37</v>
      </c>
      <c r="C131" t="s">
        <v>46</v>
      </c>
      <c r="D131" t="s">
        <v>13</v>
      </c>
      <c r="E131" s="6">
        <v>2793</v>
      </c>
      <c r="F131" s="7">
        <v>114</v>
      </c>
    </row>
    <row r="132" spans="2:6" x14ac:dyDescent="0.3">
      <c r="B132" t="s">
        <v>17</v>
      </c>
      <c r="C132" t="s">
        <v>48</v>
      </c>
      <c r="D132" t="s">
        <v>8</v>
      </c>
      <c r="E132" s="6">
        <v>2856</v>
      </c>
      <c r="F132" s="7">
        <v>246</v>
      </c>
    </row>
    <row r="133" spans="2:6" x14ac:dyDescent="0.3">
      <c r="B133" t="s">
        <v>43</v>
      </c>
      <c r="C133" t="s">
        <v>24</v>
      </c>
      <c r="D133" t="s">
        <v>8</v>
      </c>
      <c r="E133" s="6">
        <v>2863</v>
      </c>
      <c r="F133" s="7">
        <v>42</v>
      </c>
    </row>
    <row r="134" spans="2:6" x14ac:dyDescent="0.3">
      <c r="B134" t="s">
        <v>37</v>
      </c>
      <c r="C134" t="s">
        <v>36</v>
      </c>
      <c r="D134" t="s">
        <v>21</v>
      </c>
      <c r="E134" s="6">
        <v>2870</v>
      </c>
      <c r="F134" s="7">
        <v>300</v>
      </c>
    </row>
    <row r="135" spans="2:6" x14ac:dyDescent="0.3">
      <c r="B135" t="s">
        <v>40</v>
      </c>
      <c r="C135" t="s">
        <v>49</v>
      </c>
      <c r="D135" t="s">
        <v>47</v>
      </c>
      <c r="E135" s="6">
        <v>2891</v>
      </c>
      <c r="F135" s="7">
        <v>102</v>
      </c>
    </row>
    <row r="136" spans="2:6" x14ac:dyDescent="0.3">
      <c r="B136" t="s">
        <v>17</v>
      </c>
      <c r="C136" t="s">
        <v>51</v>
      </c>
      <c r="D136" t="s">
        <v>8</v>
      </c>
      <c r="E136" s="6">
        <v>2919</v>
      </c>
      <c r="F136" s="7">
        <v>45</v>
      </c>
    </row>
    <row r="137" spans="2:6" x14ac:dyDescent="0.3">
      <c r="B137" t="s">
        <v>44</v>
      </c>
      <c r="C137" t="s">
        <v>31</v>
      </c>
      <c r="D137" t="s">
        <v>47</v>
      </c>
      <c r="E137" s="6">
        <v>2919</v>
      </c>
      <c r="F137" s="7">
        <v>93</v>
      </c>
    </row>
    <row r="138" spans="2:6" x14ac:dyDescent="0.3">
      <c r="B138" t="s">
        <v>20</v>
      </c>
      <c r="C138" t="s">
        <v>42</v>
      </c>
      <c r="D138" t="s">
        <v>8</v>
      </c>
      <c r="E138" s="6">
        <v>2933</v>
      </c>
      <c r="F138" s="7">
        <v>9</v>
      </c>
    </row>
    <row r="139" spans="2:6" x14ac:dyDescent="0.3">
      <c r="B139" t="s">
        <v>17</v>
      </c>
      <c r="C139" t="s">
        <v>14</v>
      </c>
      <c r="D139" t="s">
        <v>21</v>
      </c>
      <c r="E139" s="6">
        <v>2954</v>
      </c>
      <c r="F139" s="7">
        <v>189</v>
      </c>
    </row>
    <row r="140" spans="2:6" x14ac:dyDescent="0.3">
      <c r="B140" t="s">
        <v>25</v>
      </c>
      <c r="C140" t="s">
        <v>46</v>
      </c>
      <c r="D140" t="s">
        <v>26</v>
      </c>
      <c r="E140" s="6">
        <v>2989</v>
      </c>
      <c r="F140" s="7">
        <v>3</v>
      </c>
    </row>
    <row r="141" spans="2:6" x14ac:dyDescent="0.3">
      <c r="B141" t="s">
        <v>25</v>
      </c>
      <c r="C141" t="s">
        <v>49</v>
      </c>
      <c r="D141" t="s">
        <v>26</v>
      </c>
      <c r="E141" s="6">
        <v>3052</v>
      </c>
      <c r="F141" s="7">
        <v>378</v>
      </c>
    </row>
    <row r="142" spans="2:6" x14ac:dyDescent="0.3">
      <c r="B142" t="s">
        <v>52</v>
      </c>
      <c r="C142" t="s">
        <v>51</v>
      </c>
      <c r="D142" t="s">
        <v>8</v>
      </c>
      <c r="E142" s="6">
        <v>3059</v>
      </c>
      <c r="F142" s="7">
        <v>27</v>
      </c>
    </row>
    <row r="143" spans="2:6" x14ac:dyDescent="0.3">
      <c r="B143" t="s">
        <v>43</v>
      </c>
      <c r="C143" t="s">
        <v>33</v>
      </c>
      <c r="D143" t="s">
        <v>21</v>
      </c>
      <c r="E143" s="6">
        <v>3094</v>
      </c>
      <c r="F143" s="7">
        <v>246</v>
      </c>
    </row>
    <row r="144" spans="2:6" x14ac:dyDescent="0.3">
      <c r="B144" t="s">
        <v>7</v>
      </c>
      <c r="C144" t="s">
        <v>51</v>
      </c>
      <c r="D144" t="s">
        <v>26</v>
      </c>
      <c r="E144" s="6">
        <v>3101</v>
      </c>
      <c r="F144" s="7">
        <v>225</v>
      </c>
    </row>
    <row r="145" spans="2:6" x14ac:dyDescent="0.3">
      <c r="B145" t="s">
        <v>44</v>
      </c>
      <c r="C145" t="s">
        <v>48</v>
      </c>
      <c r="D145" t="s">
        <v>47</v>
      </c>
      <c r="E145" s="6">
        <v>3108</v>
      </c>
      <c r="F145" s="7">
        <v>54</v>
      </c>
    </row>
    <row r="146" spans="2:6" x14ac:dyDescent="0.3">
      <c r="B146" t="s">
        <v>7</v>
      </c>
      <c r="C146" t="s">
        <v>50</v>
      </c>
      <c r="D146" t="s">
        <v>21</v>
      </c>
      <c r="E146" s="6">
        <v>3164</v>
      </c>
      <c r="F146" s="7">
        <v>306</v>
      </c>
    </row>
    <row r="147" spans="2:6" x14ac:dyDescent="0.3">
      <c r="B147" t="s">
        <v>17</v>
      </c>
      <c r="C147" t="s">
        <v>27</v>
      </c>
      <c r="D147" t="s">
        <v>26</v>
      </c>
      <c r="E147" s="6">
        <v>3192</v>
      </c>
      <c r="F147" s="7">
        <v>72</v>
      </c>
    </row>
    <row r="148" spans="2:6" x14ac:dyDescent="0.3">
      <c r="B148" t="s">
        <v>37</v>
      </c>
      <c r="C148" t="s">
        <v>14</v>
      </c>
      <c r="D148" t="s">
        <v>47</v>
      </c>
      <c r="E148" s="6">
        <v>3262</v>
      </c>
      <c r="F148" s="7">
        <v>75</v>
      </c>
    </row>
    <row r="149" spans="2:6" x14ac:dyDescent="0.3">
      <c r="B149" t="s">
        <v>25</v>
      </c>
      <c r="C149" t="s">
        <v>49</v>
      </c>
      <c r="D149" t="s">
        <v>47</v>
      </c>
      <c r="E149" s="6">
        <v>3339</v>
      </c>
      <c r="F149" s="7">
        <v>75</v>
      </c>
    </row>
    <row r="150" spans="2:6" x14ac:dyDescent="0.3">
      <c r="B150" t="s">
        <v>44</v>
      </c>
      <c r="C150" t="s">
        <v>27</v>
      </c>
      <c r="D150" t="s">
        <v>21</v>
      </c>
      <c r="E150" s="6">
        <v>3339</v>
      </c>
      <c r="F150" s="7">
        <v>39</v>
      </c>
    </row>
    <row r="151" spans="2:6" x14ac:dyDescent="0.3">
      <c r="B151" t="s">
        <v>40</v>
      </c>
      <c r="C151" t="s">
        <v>31</v>
      </c>
      <c r="D151" t="s">
        <v>21</v>
      </c>
      <c r="E151" s="6">
        <v>3339</v>
      </c>
      <c r="F151" s="7">
        <v>348</v>
      </c>
    </row>
    <row r="152" spans="2:6" x14ac:dyDescent="0.3">
      <c r="B152" t="s">
        <v>20</v>
      </c>
      <c r="C152" t="s">
        <v>39</v>
      </c>
      <c r="D152" t="s">
        <v>8</v>
      </c>
      <c r="E152" s="6">
        <v>3388</v>
      </c>
      <c r="F152" s="7">
        <v>123</v>
      </c>
    </row>
    <row r="153" spans="2:6" x14ac:dyDescent="0.3">
      <c r="B153" t="s">
        <v>25</v>
      </c>
      <c r="C153" t="s">
        <v>9</v>
      </c>
      <c r="D153" t="s">
        <v>47</v>
      </c>
      <c r="E153" s="6">
        <v>3402</v>
      </c>
      <c r="F153" s="7">
        <v>366</v>
      </c>
    </row>
    <row r="154" spans="2:6" x14ac:dyDescent="0.3">
      <c r="B154" t="s">
        <v>52</v>
      </c>
      <c r="C154" t="s">
        <v>16</v>
      </c>
      <c r="D154" t="s">
        <v>13</v>
      </c>
      <c r="E154" s="6">
        <v>3472</v>
      </c>
      <c r="F154" s="7">
        <v>96</v>
      </c>
    </row>
    <row r="155" spans="2:6" x14ac:dyDescent="0.3">
      <c r="B155" t="s">
        <v>12</v>
      </c>
      <c r="C155" t="s">
        <v>33</v>
      </c>
      <c r="D155" t="s">
        <v>47</v>
      </c>
      <c r="E155" s="6">
        <v>3507</v>
      </c>
      <c r="F155" s="7">
        <v>288</v>
      </c>
    </row>
    <row r="156" spans="2:6" x14ac:dyDescent="0.3">
      <c r="B156" t="s">
        <v>43</v>
      </c>
      <c r="C156" t="s">
        <v>18</v>
      </c>
      <c r="D156" t="s">
        <v>32</v>
      </c>
      <c r="E156" s="6">
        <v>3549</v>
      </c>
      <c r="F156" s="7">
        <v>3</v>
      </c>
    </row>
    <row r="157" spans="2:6" x14ac:dyDescent="0.3">
      <c r="B157" t="s">
        <v>25</v>
      </c>
      <c r="C157" t="s">
        <v>51</v>
      </c>
      <c r="D157" t="s">
        <v>8</v>
      </c>
      <c r="E157" s="6">
        <v>3556</v>
      </c>
      <c r="F157" s="7">
        <v>459</v>
      </c>
    </row>
    <row r="158" spans="2:6" x14ac:dyDescent="0.3">
      <c r="B158" t="s">
        <v>12</v>
      </c>
      <c r="C158" t="s">
        <v>9</v>
      </c>
      <c r="D158" t="s">
        <v>13</v>
      </c>
      <c r="E158" s="6">
        <v>3598</v>
      </c>
      <c r="F158" s="7">
        <v>81</v>
      </c>
    </row>
    <row r="159" spans="2:6" x14ac:dyDescent="0.3">
      <c r="B159" t="s">
        <v>44</v>
      </c>
      <c r="C159" t="s">
        <v>49</v>
      </c>
      <c r="D159" t="s">
        <v>26</v>
      </c>
      <c r="E159" s="6">
        <v>3640</v>
      </c>
      <c r="F159" s="7">
        <v>51</v>
      </c>
    </row>
    <row r="160" spans="2:6" x14ac:dyDescent="0.3">
      <c r="B160" t="s">
        <v>44</v>
      </c>
      <c r="C160" t="s">
        <v>51</v>
      </c>
      <c r="D160" t="s">
        <v>47</v>
      </c>
      <c r="E160" s="6">
        <v>3689</v>
      </c>
      <c r="F160" s="7">
        <v>312</v>
      </c>
    </row>
    <row r="161" spans="2:6" x14ac:dyDescent="0.3">
      <c r="B161" t="s">
        <v>12</v>
      </c>
      <c r="C161" t="s">
        <v>14</v>
      </c>
      <c r="D161" t="s">
        <v>32</v>
      </c>
      <c r="E161" s="6">
        <v>3752</v>
      </c>
      <c r="F161" s="7">
        <v>213</v>
      </c>
    </row>
    <row r="162" spans="2:6" x14ac:dyDescent="0.3">
      <c r="B162" t="s">
        <v>25</v>
      </c>
      <c r="C162" t="s">
        <v>31</v>
      </c>
      <c r="D162" t="s">
        <v>47</v>
      </c>
      <c r="E162" s="6">
        <v>3759</v>
      </c>
      <c r="F162" s="7">
        <v>150</v>
      </c>
    </row>
    <row r="163" spans="2:6" x14ac:dyDescent="0.3">
      <c r="B163" t="s">
        <v>44</v>
      </c>
      <c r="C163" t="s">
        <v>45</v>
      </c>
      <c r="D163" t="s">
        <v>21</v>
      </c>
      <c r="E163" s="6">
        <v>3773</v>
      </c>
      <c r="F163" s="7">
        <v>165</v>
      </c>
    </row>
    <row r="164" spans="2:6" x14ac:dyDescent="0.3">
      <c r="B164" t="s">
        <v>7</v>
      </c>
      <c r="C164" t="s">
        <v>30</v>
      </c>
      <c r="D164" t="s">
        <v>47</v>
      </c>
      <c r="E164" s="6">
        <v>3794</v>
      </c>
      <c r="F164" s="7">
        <v>159</v>
      </c>
    </row>
    <row r="165" spans="2:6" x14ac:dyDescent="0.3">
      <c r="B165" t="s">
        <v>52</v>
      </c>
      <c r="C165" t="s">
        <v>22</v>
      </c>
      <c r="D165" t="s">
        <v>13</v>
      </c>
      <c r="E165" s="6">
        <v>3808</v>
      </c>
      <c r="F165" s="7">
        <v>279</v>
      </c>
    </row>
    <row r="166" spans="2:6" x14ac:dyDescent="0.3">
      <c r="B166" t="s">
        <v>37</v>
      </c>
      <c r="C166" t="s">
        <v>24</v>
      </c>
      <c r="D166" t="s">
        <v>47</v>
      </c>
      <c r="E166" s="6">
        <v>3829</v>
      </c>
      <c r="F166" s="7">
        <v>24</v>
      </c>
    </row>
    <row r="167" spans="2:6" x14ac:dyDescent="0.3">
      <c r="B167" t="s">
        <v>17</v>
      </c>
      <c r="C167" t="s">
        <v>27</v>
      </c>
      <c r="D167" t="s">
        <v>32</v>
      </c>
      <c r="E167" s="6">
        <v>3850</v>
      </c>
      <c r="F167" s="7">
        <v>102</v>
      </c>
    </row>
    <row r="168" spans="2:6" x14ac:dyDescent="0.3">
      <c r="B168" t="s">
        <v>25</v>
      </c>
      <c r="C168" t="s">
        <v>50</v>
      </c>
      <c r="D168" t="s">
        <v>13</v>
      </c>
      <c r="E168" s="6">
        <v>3864</v>
      </c>
      <c r="F168" s="7">
        <v>177</v>
      </c>
    </row>
    <row r="169" spans="2:6" x14ac:dyDescent="0.3">
      <c r="B169" t="s">
        <v>17</v>
      </c>
      <c r="C169" t="s">
        <v>46</v>
      </c>
      <c r="D169" t="s">
        <v>26</v>
      </c>
      <c r="E169" s="6">
        <v>3920</v>
      </c>
      <c r="F169" s="7">
        <v>306</v>
      </c>
    </row>
    <row r="170" spans="2:6" x14ac:dyDescent="0.3">
      <c r="B170" t="s">
        <v>20</v>
      </c>
      <c r="C170" t="s">
        <v>16</v>
      </c>
      <c r="D170" t="s">
        <v>26</v>
      </c>
      <c r="E170" s="6">
        <v>3976</v>
      </c>
      <c r="F170" s="7">
        <v>72</v>
      </c>
    </row>
    <row r="171" spans="2:6" x14ac:dyDescent="0.3">
      <c r="B171" t="s">
        <v>44</v>
      </c>
      <c r="C171" t="s">
        <v>31</v>
      </c>
      <c r="D171" t="s">
        <v>8</v>
      </c>
      <c r="E171" s="6">
        <v>3983</v>
      </c>
      <c r="F171" s="7">
        <v>144</v>
      </c>
    </row>
    <row r="172" spans="2:6" x14ac:dyDescent="0.3">
      <c r="B172" t="s">
        <v>7</v>
      </c>
      <c r="C172" t="s">
        <v>36</v>
      </c>
      <c r="D172" t="s">
        <v>47</v>
      </c>
      <c r="E172" s="6">
        <v>4018</v>
      </c>
      <c r="F172" s="7">
        <v>162</v>
      </c>
    </row>
    <row r="173" spans="2:6" x14ac:dyDescent="0.3">
      <c r="B173" t="s">
        <v>40</v>
      </c>
      <c r="C173" t="s">
        <v>46</v>
      </c>
      <c r="D173" t="s">
        <v>26</v>
      </c>
      <c r="E173" s="6">
        <v>4018</v>
      </c>
      <c r="F173" s="7">
        <v>171</v>
      </c>
    </row>
    <row r="174" spans="2:6" x14ac:dyDescent="0.3">
      <c r="B174" t="s">
        <v>43</v>
      </c>
      <c r="C174" t="s">
        <v>30</v>
      </c>
      <c r="D174" t="s">
        <v>26</v>
      </c>
      <c r="E174" s="6">
        <v>4018</v>
      </c>
      <c r="F174" s="7">
        <v>126</v>
      </c>
    </row>
    <row r="175" spans="2:6" x14ac:dyDescent="0.3">
      <c r="B175" t="s">
        <v>52</v>
      </c>
      <c r="C175" t="s">
        <v>35</v>
      </c>
      <c r="D175" t="s">
        <v>47</v>
      </c>
      <c r="E175" s="6">
        <v>4053</v>
      </c>
      <c r="F175" s="7">
        <v>24</v>
      </c>
    </row>
    <row r="176" spans="2:6" x14ac:dyDescent="0.3">
      <c r="B176" t="s">
        <v>17</v>
      </c>
      <c r="C176" t="s">
        <v>46</v>
      </c>
      <c r="D176" t="s">
        <v>32</v>
      </c>
      <c r="E176" s="6">
        <v>4137</v>
      </c>
      <c r="F176" s="7">
        <v>60</v>
      </c>
    </row>
    <row r="177" spans="2:6" x14ac:dyDescent="0.3">
      <c r="B177" t="s">
        <v>25</v>
      </c>
      <c r="C177" t="s">
        <v>50</v>
      </c>
      <c r="D177" t="s">
        <v>47</v>
      </c>
      <c r="E177" s="6">
        <v>4242</v>
      </c>
      <c r="F177" s="7">
        <v>207</v>
      </c>
    </row>
    <row r="178" spans="2:6" x14ac:dyDescent="0.3">
      <c r="B178" t="s">
        <v>17</v>
      </c>
      <c r="C178" t="s">
        <v>27</v>
      </c>
      <c r="D178" t="s">
        <v>8</v>
      </c>
      <c r="E178" s="6">
        <v>4305</v>
      </c>
      <c r="F178" s="7">
        <v>156</v>
      </c>
    </row>
    <row r="179" spans="2:6" x14ac:dyDescent="0.3">
      <c r="B179" t="s">
        <v>25</v>
      </c>
      <c r="C179" t="s">
        <v>11</v>
      </c>
      <c r="D179" t="s">
        <v>21</v>
      </c>
      <c r="E179" s="6">
        <v>4319</v>
      </c>
      <c r="F179" s="7">
        <v>30</v>
      </c>
    </row>
    <row r="180" spans="2:6" x14ac:dyDescent="0.3">
      <c r="B180" t="s">
        <v>43</v>
      </c>
      <c r="C180" t="s">
        <v>33</v>
      </c>
      <c r="D180" t="s">
        <v>32</v>
      </c>
      <c r="E180" s="6">
        <v>4326</v>
      </c>
      <c r="F180" s="7">
        <v>348</v>
      </c>
    </row>
    <row r="181" spans="2:6" x14ac:dyDescent="0.3">
      <c r="B181" t="s">
        <v>43</v>
      </c>
      <c r="C181" t="s">
        <v>45</v>
      </c>
      <c r="D181" t="s">
        <v>32</v>
      </c>
      <c r="E181" s="6">
        <v>4417</v>
      </c>
      <c r="F181" s="7">
        <v>153</v>
      </c>
    </row>
    <row r="182" spans="2:6" x14ac:dyDescent="0.3">
      <c r="B182" t="s">
        <v>7</v>
      </c>
      <c r="C182" t="s">
        <v>11</v>
      </c>
      <c r="D182" t="s">
        <v>21</v>
      </c>
      <c r="E182" s="6">
        <v>4424</v>
      </c>
      <c r="F182" s="7">
        <v>201</v>
      </c>
    </row>
    <row r="183" spans="2:6" x14ac:dyDescent="0.3">
      <c r="B183" t="s">
        <v>37</v>
      </c>
      <c r="C183" t="s">
        <v>31</v>
      </c>
      <c r="D183" t="s">
        <v>26</v>
      </c>
      <c r="E183" s="6">
        <v>4438</v>
      </c>
      <c r="F183" s="7">
        <v>246</v>
      </c>
    </row>
    <row r="184" spans="2:6" x14ac:dyDescent="0.3">
      <c r="B184" t="s">
        <v>40</v>
      </c>
      <c r="C184" t="s">
        <v>49</v>
      </c>
      <c r="D184" t="s">
        <v>13</v>
      </c>
      <c r="E184" s="6">
        <v>4480</v>
      </c>
      <c r="F184" s="7">
        <v>357</v>
      </c>
    </row>
    <row r="185" spans="2:6" x14ac:dyDescent="0.3">
      <c r="B185" t="s">
        <v>37</v>
      </c>
      <c r="C185" t="s">
        <v>31</v>
      </c>
      <c r="D185" t="s">
        <v>8</v>
      </c>
      <c r="E185" s="6">
        <v>4487</v>
      </c>
      <c r="F185" s="7">
        <v>111</v>
      </c>
    </row>
    <row r="186" spans="2:6" x14ac:dyDescent="0.3">
      <c r="B186" t="s">
        <v>37</v>
      </c>
      <c r="C186" t="s">
        <v>29</v>
      </c>
      <c r="D186" t="s">
        <v>8</v>
      </c>
      <c r="E186" s="6">
        <v>4487</v>
      </c>
      <c r="F186" s="7">
        <v>333</v>
      </c>
    </row>
    <row r="187" spans="2:6" x14ac:dyDescent="0.3">
      <c r="B187" t="s">
        <v>37</v>
      </c>
      <c r="C187" t="s">
        <v>36</v>
      </c>
      <c r="D187" t="s">
        <v>13</v>
      </c>
      <c r="E187" s="6">
        <v>4585</v>
      </c>
      <c r="F187" s="7">
        <v>240</v>
      </c>
    </row>
    <row r="188" spans="2:6" x14ac:dyDescent="0.3">
      <c r="B188" t="s">
        <v>44</v>
      </c>
      <c r="C188" t="s">
        <v>49</v>
      </c>
      <c r="D188" t="s">
        <v>8</v>
      </c>
      <c r="E188" s="6">
        <v>4592</v>
      </c>
      <c r="F188" s="7">
        <v>324</v>
      </c>
    </row>
    <row r="189" spans="2:6" x14ac:dyDescent="0.3">
      <c r="B189" t="s">
        <v>37</v>
      </c>
      <c r="C189" t="s">
        <v>16</v>
      </c>
      <c r="D189" t="s">
        <v>13</v>
      </c>
      <c r="E189" s="6">
        <v>4606</v>
      </c>
      <c r="F189" s="7">
        <v>63</v>
      </c>
    </row>
    <row r="190" spans="2:6" x14ac:dyDescent="0.3">
      <c r="B190" t="s">
        <v>52</v>
      </c>
      <c r="C190" t="s">
        <v>45</v>
      </c>
      <c r="D190" t="s">
        <v>8</v>
      </c>
      <c r="E190" s="6">
        <v>4683</v>
      </c>
      <c r="F190" s="7">
        <v>30</v>
      </c>
    </row>
    <row r="191" spans="2:6" x14ac:dyDescent="0.3">
      <c r="B191" t="s">
        <v>7</v>
      </c>
      <c r="C191" t="s">
        <v>29</v>
      </c>
      <c r="D191" t="s">
        <v>13</v>
      </c>
      <c r="E191" s="6">
        <v>4725</v>
      </c>
      <c r="F191" s="7">
        <v>174</v>
      </c>
    </row>
    <row r="192" spans="2:6" x14ac:dyDescent="0.3">
      <c r="B192" t="s">
        <v>12</v>
      </c>
      <c r="C192" t="s">
        <v>50</v>
      </c>
      <c r="D192" t="s">
        <v>13</v>
      </c>
      <c r="E192" s="6">
        <v>4753</v>
      </c>
      <c r="F192" s="7">
        <v>300</v>
      </c>
    </row>
    <row r="193" spans="2:6" x14ac:dyDescent="0.3">
      <c r="B193" t="s">
        <v>40</v>
      </c>
      <c r="C193" t="s">
        <v>33</v>
      </c>
      <c r="D193" t="s">
        <v>13</v>
      </c>
      <c r="E193" s="6">
        <v>4753</v>
      </c>
      <c r="F193" s="7">
        <v>246</v>
      </c>
    </row>
    <row r="194" spans="2:6" x14ac:dyDescent="0.3">
      <c r="B194" t="s">
        <v>20</v>
      </c>
      <c r="C194" t="s">
        <v>11</v>
      </c>
      <c r="D194" t="s">
        <v>13</v>
      </c>
      <c r="E194" s="6">
        <v>4760</v>
      </c>
      <c r="F194" s="7">
        <v>69</v>
      </c>
    </row>
    <row r="195" spans="2:6" x14ac:dyDescent="0.3">
      <c r="B195" t="s">
        <v>25</v>
      </c>
      <c r="C195" t="s">
        <v>9</v>
      </c>
      <c r="D195" t="s">
        <v>13</v>
      </c>
      <c r="E195" s="6">
        <v>4781</v>
      </c>
      <c r="F195" s="7">
        <v>123</v>
      </c>
    </row>
    <row r="196" spans="2:6" x14ac:dyDescent="0.3">
      <c r="B196" t="s">
        <v>43</v>
      </c>
      <c r="C196" t="s">
        <v>24</v>
      </c>
      <c r="D196" t="s">
        <v>26</v>
      </c>
      <c r="E196" s="6">
        <v>4802</v>
      </c>
      <c r="F196" s="7">
        <v>36</v>
      </c>
    </row>
    <row r="197" spans="2:6" x14ac:dyDescent="0.3">
      <c r="B197" t="s">
        <v>52</v>
      </c>
      <c r="C197" t="s">
        <v>42</v>
      </c>
      <c r="D197" t="s">
        <v>26</v>
      </c>
      <c r="E197" s="6">
        <v>4858</v>
      </c>
      <c r="F197" s="7">
        <v>279</v>
      </c>
    </row>
    <row r="198" spans="2:6" x14ac:dyDescent="0.3">
      <c r="B198" t="s">
        <v>20</v>
      </c>
      <c r="C198" t="s">
        <v>45</v>
      </c>
      <c r="D198" t="s">
        <v>47</v>
      </c>
      <c r="E198" s="6">
        <v>4935</v>
      </c>
      <c r="F198" s="7">
        <v>126</v>
      </c>
    </row>
    <row r="199" spans="2:6" x14ac:dyDescent="0.3">
      <c r="B199" t="s">
        <v>25</v>
      </c>
      <c r="C199" t="s">
        <v>45</v>
      </c>
      <c r="D199" t="s">
        <v>8</v>
      </c>
      <c r="E199" s="6">
        <v>4949</v>
      </c>
      <c r="F199" s="7">
        <v>189</v>
      </c>
    </row>
    <row r="200" spans="2:6" x14ac:dyDescent="0.3">
      <c r="B200" t="s">
        <v>44</v>
      </c>
      <c r="C200" t="s">
        <v>48</v>
      </c>
      <c r="D200" t="s">
        <v>26</v>
      </c>
      <c r="E200" s="6">
        <v>4956</v>
      </c>
      <c r="F200" s="7">
        <v>171</v>
      </c>
    </row>
    <row r="201" spans="2:6" x14ac:dyDescent="0.3">
      <c r="B201" t="s">
        <v>25</v>
      </c>
      <c r="C201" t="s">
        <v>31</v>
      </c>
      <c r="D201" t="s">
        <v>21</v>
      </c>
      <c r="E201" s="6">
        <v>4970</v>
      </c>
      <c r="F201" s="7">
        <v>156</v>
      </c>
    </row>
    <row r="202" spans="2:6" x14ac:dyDescent="0.3">
      <c r="B202" t="s">
        <v>40</v>
      </c>
      <c r="C202" t="s">
        <v>16</v>
      </c>
      <c r="D202" t="s">
        <v>8</v>
      </c>
      <c r="E202" s="6">
        <v>4991</v>
      </c>
      <c r="F202" s="7">
        <v>12</v>
      </c>
    </row>
    <row r="203" spans="2:6" x14ac:dyDescent="0.3">
      <c r="B203" t="s">
        <v>52</v>
      </c>
      <c r="C203" t="s">
        <v>48</v>
      </c>
      <c r="D203" t="s">
        <v>47</v>
      </c>
      <c r="E203" s="6">
        <v>4991</v>
      </c>
      <c r="F203" s="7">
        <v>9</v>
      </c>
    </row>
    <row r="204" spans="2:6" x14ac:dyDescent="0.3">
      <c r="B204" t="s">
        <v>12</v>
      </c>
      <c r="C204" t="s">
        <v>35</v>
      </c>
      <c r="D204" t="s">
        <v>13</v>
      </c>
      <c r="E204" s="6">
        <v>5012</v>
      </c>
      <c r="F204" s="7">
        <v>210</v>
      </c>
    </row>
    <row r="205" spans="2:6" x14ac:dyDescent="0.3">
      <c r="B205" t="s">
        <v>7</v>
      </c>
      <c r="C205" t="s">
        <v>31</v>
      </c>
      <c r="D205" t="s">
        <v>47</v>
      </c>
      <c r="E205" s="6">
        <v>5019</v>
      </c>
      <c r="F205" s="7">
        <v>156</v>
      </c>
    </row>
    <row r="206" spans="2:6" x14ac:dyDescent="0.3">
      <c r="B206" t="s">
        <v>12</v>
      </c>
      <c r="C206" t="s">
        <v>45</v>
      </c>
      <c r="D206" t="s">
        <v>21</v>
      </c>
      <c r="E206" s="6">
        <v>5019</v>
      </c>
      <c r="F206" s="7">
        <v>150</v>
      </c>
    </row>
    <row r="207" spans="2:6" x14ac:dyDescent="0.3">
      <c r="B207" t="s">
        <v>40</v>
      </c>
      <c r="C207" t="s">
        <v>14</v>
      </c>
      <c r="D207" t="s">
        <v>32</v>
      </c>
      <c r="E207" s="6">
        <v>5075</v>
      </c>
      <c r="F207" s="7">
        <v>21</v>
      </c>
    </row>
    <row r="208" spans="2:6" x14ac:dyDescent="0.3">
      <c r="B208" t="s">
        <v>37</v>
      </c>
      <c r="C208" t="s">
        <v>51</v>
      </c>
      <c r="D208" t="s">
        <v>13</v>
      </c>
      <c r="E208" s="6">
        <v>5194</v>
      </c>
      <c r="F208" s="7">
        <v>288</v>
      </c>
    </row>
    <row r="209" spans="2:6" x14ac:dyDescent="0.3">
      <c r="B209" t="s">
        <v>40</v>
      </c>
      <c r="C209" t="s">
        <v>48</v>
      </c>
      <c r="D209" t="s">
        <v>26</v>
      </c>
      <c r="E209" s="6">
        <v>5236</v>
      </c>
      <c r="F209" s="7">
        <v>51</v>
      </c>
    </row>
    <row r="210" spans="2:6" x14ac:dyDescent="0.3">
      <c r="B210" t="s">
        <v>37</v>
      </c>
      <c r="C210" t="s">
        <v>48</v>
      </c>
      <c r="D210" t="s">
        <v>8</v>
      </c>
      <c r="E210" s="6">
        <v>5306</v>
      </c>
      <c r="F210" s="7">
        <v>0</v>
      </c>
    </row>
    <row r="211" spans="2:6" x14ac:dyDescent="0.3">
      <c r="B211" t="s">
        <v>52</v>
      </c>
      <c r="C211" t="s">
        <v>36</v>
      </c>
      <c r="D211" t="s">
        <v>47</v>
      </c>
      <c r="E211" s="6">
        <v>5355</v>
      </c>
      <c r="F211" s="7">
        <v>204</v>
      </c>
    </row>
    <row r="212" spans="2:6" x14ac:dyDescent="0.3">
      <c r="B212" t="s">
        <v>7</v>
      </c>
      <c r="C212" t="s">
        <v>27</v>
      </c>
      <c r="D212" t="s">
        <v>21</v>
      </c>
      <c r="E212" s="6">
        <v>5439</v>
      </c>
      <c r="F212" s="7">
        <v>30</v>
      </c>
    </row>
    <row r="213" spans="2:6" x14ac:dyDescent="0.3">
      <c r="B213" t="s">
        <v>40</v>
      </c>
      <c r="C213" t="s">
        <v>36</v>
      </c>
      <c r="D213" t="s">
        <v>32</v>
      </c>
      <c r="E213" s="6">
        <v>5474</v>
      </c>
      <c r="F213" s="7">
        <v>168</v>
      </c>
    </row>
    <row r="214" spans="2:6" x14ac:dyDescent="0.3">
      <c r="B214" t="s">
        <v>37</v>
      </c>
      <c r="C214" t="s">
        <v>49</v>
      </c>
      <c r="D214" t="s">
        <v>21</v>
      </c>
      <c r="E214" s="6">
        <v>5551</v>
      </c>
      <c r="F214" s="7">
        <v>252</v>
      </c>
    </row>
    <row r="215" spans="2:6" x14ac:dyDescent="0.3">
      <c r="B215" t="s">
        <v>52</v>
      </c>
      <c r="C215" t="s">
        <v>16</v>
      </c>
      <c r="D215" t="s">
        <v>32</v>
      </c>
      <c r="E215" s="6">
        <v>5586</v>
      </c>
      <c r="F215" s="7">
        <v>525</v>
      </c>
    </row>
    <row r="216" spans="2:6" x14ac:dyDescent="0.3">
      <c r="B216" t="s">
        <v>7</v>
      </c>
      <c r="C216" t="s">
        <v>11</v>
      </c>
      <c r="D216" t="s">
        <v>32</v>
      </c>
      <c r="E216" s="6">
        <v>5670</v>
      </c>
      <c r="F216" s="7">
        <v>297</v>
      </c>
    </row>
    <row r="217" spans="2:6" x14ac:dyDescent="0.3">
      <c r="B217" t="s">
        <v>37</v>
      </c>
      <c r="C217" t="s">
        <v>51</v>
      </c>
      <c r="D217" t="s">
        <v>32</v>
      </c>
      <c r="E217" s="6">
        <v>5677</v>
      </c>
      <c r="F217" s="7">
        <v>258</v>
      </c>
    </row>
    <row r="218" spans="2:6" x14ac:dyDescent="0.3">
      <c r="B218" t="s">
        <v>7</v>
      </c>
      <c r="C218" t="s">
        <v>24</v>
      </c>
      <c r="D218" t="s">
        <v>26</v>
      </c>
      <c r="E218" s="6">
        <v>5775</v>
      </c>
      <c r="F218" s="7">
        <v>42</v>
      </c>
    </row>
    <row r="219" spans="2:6" x14ac:dyDescent="0.3">
      <c r="B219" t="s">
        <v>7</v>
      </c>
      <c r="C219" t="s">
        <v>35</v>
      </c>
      <c r="D219" t="s">
        <v>26</v>
      </c>
      <c r="E219" s="6">
        <v>5817</v>
      </c>
      <c r="F219" s="7">
        <v>12</v>
      </c>
    </row>
    <row r="220" spans="2:6" x14ac:dyDescent="0.3">
      <c r="B220" t="s">
        <v>20</v>
      </c>
      <c r="C220" t="s">
        <v>35</v>
      </c>
      <c r="D220" t="s">
        <v>32</v>
      </c>
      <c r="E220" s="6">
        <v>5915</v>
      </c>
      <c r="F220" s="7">
        <v>3</v>
      </c>
    </row>
    <row r="221" spans="2:6" x14ac:dyDescent="0.3">
      <c r="B221" t="s">
        <v>43</v>
      </c>
      <c r="C221" t="s">
        <v>51</v>
      </c>
      <c r="D221" t="s">
        <v>26</v>
      </c>
      <c r="E221" s="6">
        <v>6027</v>
      </c>
      <c r="F221" s="7">
        <v>144</v>
      </c>
    </row>
    <row r="222" spans="2:6" x14ac:dyDescent="0.3">
      <c r="B222" t="s">
        <v>25</v>
      </c>
      <c r="C222" t="s">
        <v>31</v>
      </c>
      <c r="D222" t="s">
        <v>26</v>
      </c>
      <c r="E222" s="6">
        <v>6048</v>
      </c>
      <c r="F222" s="7">
        <v>27</v>
      </c>
    </row>
    <row r="223" spans="2:6" x14ac:dyDescent="0.3">
      <c r="B223" t="s">
        <v>40</v>
      </c>
      <c r="C223" t="s">
        <v>22</v>
      </c>
      <c r="D223" t="s">
        <v>21</v>
      </c>
      <c r="E223" s="6">
        <v>6111</v>
      </c>
      <c r="F223" s="7">
        <v>3</v>
      </c>
    </row>
    <row r="224" spans="2:6" x14ac:dyDescent="0.3">
      <c r="B224" t="s">
        <v>25</v>
      </c>
      <c r="C224" t="s">
        <v>14</v>
      </c>
      <c r="D224" t="s">
        <v>21</v>
      </c>
      <c r="E224" s="6">
        <v>6118</v>
      </c>
      <c r="F224" s="7">
        <v>9</v>
      </c>
    </row>
    <row r="225" spans="2:6" x14ac:dyDescent="0.3">
      <c r="B225" t="s">
        <v>20</v>
      </c>
      <c r="C225" t="s">
        <v>9</v>
      </c>
      <c r="D225" t="s">
        <v>21</v>
      </c>
      <c r="E225" s="6">
        <v>6118</v>
      </c>
      <c r="F225" s="7">
        <v>174</v>
      </c>
    </row>
    <row r="226" spans="2:6" x14ac:dyDescent="0.3">
      <c r="B226" t="s">
        <v>7</v>
      </c>
      <c r="C226" t="s">
        <v>18</v>
      </c>
      <c r="D226" t="s">
        <v>32</v>
      </c>
      <c r="E226" s="6">
        <v>6125</v>
      </c>
      <c r="F226" s="7">
        <v>102</v>
      </c>
    </row>
    <row r="227" spans="2:6" x14ac:dyDescent="0.3">
      <c r="B227" t="s">
        <v>7</v>
      </c>
      <c r="C227" t="s">
        <v>50</v>
      </c>
      <c r="D227" t="s">
        <v>8</v>
      </c>
      <c r="E227" s="6">
        <v>6132</v>
      </c>
      <c r="F227" s="7">
        <v>93</v>
      </c>
    </row>
    <row r="228" spans="2:6" x14ac:dyDescent="0.3">
      <c r="B228" t="s">
        <v>40</v>
      </c>
      <c r="C228" t="s">
        <v>11</v>
      </c>
      <c r="D228" t="s">
        <v>21</v>
      </c>
      <c r="E228" s="6">
        <v>6146</v>
      </c>
      <c r="F228" s="7">
        <v>63</v>
      </c>
    </row>
    <row r="229" spans="2:6" x14ac:dyDescent="0.3">
      <c r="B229" t="s">
        <v>12</v>
      </c>
      <c r="C229" t="s">
        <v>48</v>
      </c>
      <c r="D229" t="s">
        <v>8</v>
      </c>
      <c r="E229" s="6">
        <v>6279</v>
      </c>
      <c r="F229" s="7">
        <v>45</v>
      </c>
    </row>
    <row r="230" spans="2:6" x14ac:dyDescent="0.3">
      <c r="B230" t="s">
        <v>40</v>
      </c>
      <c r="C230" t="s">
        <v>35</v>
      </c>
      <c r="D230" t="s">
        <v>47</v>
      </c>
      <c r="E230" s="6">
        <v>6279</v>
      </c>
      <c r="F230" s="7">
        <v>237</v>
      </c>
    </row>
    <row r="231" spans="2:6" x14ac:dyDescent="0.3">
      <c r="B231" t="s">
        <v>44</v>
      </c>
      <c r="C231" t="s">
        <v>27</v>
      </c>
      <c r="D231" t="s">
        <v>47</v>
      </c>
      <c r="E231" s="6">
        <v>6300</v>
      </c>
      <c r="F231" s="7">
        <v>42</v>
      </c>
    </row>
    <row r="232" spans="2:6" x14ac:dyDescent="0.3">
      <c r="B232" t="s">
        <v>40</v>
      </c>
      <c r="C232" t="s">
        <v>45</v>
      </c>
      <c r="D232" t="s">
        <v>21</v>
      </c>
      <c r="E232" s="6">
        <v>6314</v>
      </c>
      <c r="F232" s="7">
        <v>15</v>
      </c>
    </row>
    <row r="233" spans="2:6" x14ac:dyDescent="0.3">
      <c r="B233" t="s">
        <v>7</v>
      </c>
      <c r="C233" t="s">
        <v>50</v>
      </c>
      <c r="D233" t="s">
        <v>26</v>
      </c>
      <c r="E233" s="6">
        <v>6370</v>
      </c>
      <c r="F233" s="7">
        <v>30</v>
      </c>
    </row>
    <row r="234" spans="2:6" x14ac:dyDescent="0.3">
      <c r="B234" t="s">
        <v>37</v>
      </c>
      <c r="C234" t="s">
        <v>30</v>
      </c>
      <c r="D234" t="s">
        <v>8</v>
      </c>
      <c r="E234" s="6">
        <v>6391</v>
      </c>
      <c r="F234" s="7">
        <v>48</v>
      </c>
    </row>
    <row r="235" spans="2:6" x14ac:dyDescent="0.3">
      <c r="B235" t="s">
        <v>20</v>
      </c>
      <c r="C235" t="s">
        <v>46</v>
      </c>
      <c r="D235" t="s">
        <v>8</v>
      </c>
      <c r="E235" s="6">
        <v>6398</v>
      </c>
      <c r="F235" s="7">
        <v>102</v>
      </c>
    </row>
    <row r="236" spans="2:6" x14ac:dyDescent="0.3">
      <c r="B236" t="s">
        <v>12</v>
      </c>
      <c r="C236" t="s">
        <v>42</v>
      </c>
      <c r="D236" t="s">
        <v>32</v>
      </c>
      <c r="E236" s="6">
        <v>6433</v>
      </c>
      <c r="F236" s="7">
        <v>78</v>
      </c>
    </row>
    <row r="237" spans="2:6" x14ac:dyDescent="0.3">
      <c r="B237" t="s">
        <v>37</v>
      </c>
      <c r="C237" t="s">
        <v>9</v>
      </c>
      <c r="D237" t="s">
        <v>8</v>
      </c>
      <c r="E237" s="6">
        <v>6454</v>
      </c>
      <c r="F237" s="7">
        <v>54</v>
      </c>
    </row>
    <row r="238" spans="2:6" x14ac:dyDescent="0.3">
      <c r="B238" t="s">
        <v>43</v>
      </c>
      <c r="C238" t="s">
        <v>51</v>
      </c>
      <c r="D238" t="s">
        <v>32</v>
      </c>
      <c r="E238" s="6">
        <v>6580</v>
      </c>
      <c r="F238" s="7">
        <v>183</v>
      </c>
    </row>
    <row r="239" spans="2:6" x14ac:dyDescent="0.3">
      <c r="B239" t="s">
        <v>37</v>
      </c>
      <c r="C239" t="s">
        <v>16</v>
      </c>
      <c r="D239" t="s">
        <v>8</v>
      </c>
      <c r="E239" s="6">
        <v>6608</v>
      </c>
      <c r="F239" s="7">
        <v>225</v>
      </c>
    </row>
    <row r="240" spans="2:6" x14ac:dyDescent="0.3">
      <c r="B240" t="s">
        <v>52</v>
      </c>
      <c r="C240" t="s">
        <v>14</v>
      </c>
      <c r="D240" t="s">
        <v>21</v>
      </c>
      <c r="E240" s="6">
        <v>6657</v>
      </c>
      <c r="F240" s="7">
        <v>303</v>
      </c>
    </row>
    <row r="241" spans="2:6" x14ac:dyDescent="0.3">
      <c r="B241" t="s">
        <v>44</v>
      </c>
      <c r="C241" t="s">
        <v>24</v>
      </c>
      <c r="D241" t="s">
        <v>13</v>
      </c>
      <c r="E241" s="6">
        <v>6657</v>
      </c>
      <c r="F241" s="7">
        <v>276</v>
      </c>
    </row>
    <row r="242" spans="2:6" x14ac:dyDescent="0.3">
      <c r="B242" t="s">
        <v>12</v>
      </c>
      <c r="C242" t="s">
        <v>14</v>
      </c>
      <c r="D242" t="s">
        <v>13</v>
      </c>
      <c r="E242" s="6">
        <v>6706</v>
      </c>
      <c r="F242" s="7">
        <v>459</v>
      </c>
    </row>
    <row r="243" spans="2:6" x14ac:dyDescent="0.3">
      <c r="B243" t="s">
        <v>25</v>
      </c>
      <c r="C243" t="s">
        <v>14</v>
      </c>
      <c r="D243" t="s">
        <v>47</v>
      </c>
      <c r="E243" s="6">
        <v>6734</v>
      </c>
      <c r="F243" s="7">
        <v>123</v>
      </c>
    </row>
    <row r="244" spans="2:6" x14ac:dyDescent="0.3">
      <c r="B244" t="s">
        <v>7</v>
      </c>
      <c r="C244" t="s">
        <v>48</v>
      </c>
      <c r="D244" t="s">
        <v>47</v>
      </c>
      <c r="E244" s="6">
        <v>6748</v>
      </c>
      <c r="F244" s="7">
        <v>48</v>
      </c>
    </row>
    <row r="245" spans="2:6" x14ac:dyDescent="0.3">
      <c r="B245" t="s">
        <v>37</v>
      </c>
      <c r="C245" t="s">
        <v>9</v>
      </c>
      <c r="D245" t="s">
        <v>13</v>
      </c>
      <c r="E245" s="6">
        <v>6755</v>
      </c>
      <c r="F245" s="7">
        <v>252</v>
      </c>
    </row>
    <row r="246" spans="2:6" x14ac:dyDescent="0.3">
      <c r="B246" t="s">
        <v>25</v>
      </c>
      <c r="C246" t="s">
        <v>48</v>
      </c>
      <c r="D246" t="s">
        <v>8</v>
      </c>
      <c r="E246" s="6">
        <v>6818</v>
      </c>
      <c r="F246" s="7">
        <v>6</v>
      </c>
    </row>
    <row r="247" spans="2:6" x14ac:dyDescent="0.3">
      <c r="B247" t="s">
        <v>17</v>
      </c>
      <c r="C247" t="s">
        <v>42</v>
      </c>
      <c r="D247" t="s">
        <v>47</v>
      </c>
      <c r="E247" s="6">
        <v>6832</v>
      </c>
      <c r="F247" s="7">
        <v>27</v>
      </c>
    </row>
    <row r="248" spans="2:6" x14ac:dyDescent="0.3">
      <c r="B248" t="s">
        <v>7</v>
      </c>
      <c r="C248" t="s">
        <v>35</v>
      </c>
      <c r="D248" t="s">
        <v>13</v>
      </c>
      <c r="E248" s="6">
        <v>6853</v>
      </c>
      <c r="F248" s="7">
        <v>372</v>
      </c>
    </row>
    <row r="249" spans="2:6" x14ac:dyDescent="0.3">
      <c r="B249" t="s">
        <v>52</v>
      </c>
      <c r="C249" t="s">
        <v>18</v>
      </c>
      <c r="D249" t="s">
        <v>32</v>
      </c>
      <c r="E249" s="6">
        <v>6860</v>
      </c>
      <c r="F249" s="7">
        <v>126</v>
      </c>
    </row>
    <row r="250" spans="2:6" x14ac:dyDescent="0.3">
      <c r="B250" t="s">
        <v>40</v>
      </c>
      <c r="C250" t="s">
        <v>35</v>
      </c>
      <c r="D250" t="s">
        <v>26</v>
      </c>
      <c r="E250" s="6">
        <v>6909</v>
      </c>
      <c r="F250" s="7">
        <v>81</v>
      </c>
    </row>
    <row r="251" spans="2:6" x14ac:dyDescent="0.3">
      <c r="B251" t="s">
        <v>40</v>
      </c>
      <c r="C251" t="s">
        <v>50</v>
      </c>
      <c r="D251" t="s">
        <v>47</v>
      </c>
      <c r="E251" s="6">
        <v>6986</v>
      </c>
      <c r="F251" s="7">
        <v>21</v>
      </c>
    </row>
    <row r="252" spans="2:6" x14ac:dyDescent="0.3">
      <c r="B252" t="s">
        <v>12</v>
      </c>
      <c r="C252" t="s">
        <v>9</v>
      </c>
      <c r="D252" t="s">
        <v>26</v>
      </c>
      <c r="E252" s="6">
        <v>7021</v>
      </c>
      <c r="F252" s="7">
        <v>183</v>
      </c>
    </row>
    <row r="253" spans="2:6" x14ac:dyDescent="0.3">
      <c r="B253" t="s">
        <v>40</v>
      </c>
      <c r="C253" t="s">
        <v>11</v>
      </c>
      <c r="D253" t="s">
        <v>32</v>
      </c>
      <c r="E253" s="6">
        <v>7189</v>
      </c>
      <c r="F253" s="7">
        <v>54</v>
      </c>
    </row>
    <row r="254" spans="2:6" x14ac:dyDescent="0.3">
      <c r="B254" t="s">
        <v>44</v>
      </c>
      <c r="C254" t="s">
        <v>16</v>
      </c>
      <c r="D254" t="s">
        <v>47</v>
      </c>
      <c r="E254" s="6">
        <v>7259</v>
      </c>
      <c r="F254" s="7">
        <v>276</v>
      </c>
    </row>
    <row r="255" spans="2:6" x14ac:dyDescent="0.3">
      <c r="B255" t="s">
        <v>17</v>
      </c>
      <c r="C255" t="s">
        <v>39</v>
      </c>
      <c r="D255" t="s">
        <v>8</v>
      </c>
      <c r="E255" s="6">
        <v>7273</v>
      </c>
      <c r="F255" s="7">
        <v>96</v>
      </c>
    </row>
    <row r="256" spans="2:6" x14ac:dyDescent="0.3">
      <c r="B256" t="s">
        <v>40</v>
      </c>
      <c r="C256" t="s">
        <v>24</v>
      </c>
      <c r="D256" t="s">
        <v>47</v>
      </c>
      <c r="E256" s="6">
        <v>7280</v>
      </c>
      <c r="F256" s="7">
        <v>201</v>
      </c>
    </row>
    <row r="257" spans="2:6" x14ac:dyDescent="0.3">
      <c r="B257" t="s">
        <v>44</v>
      </c>
      <c r="C257" t="s">
        <v>51</v>
      </c>
      <c r="D257" t="s">
        <v>8</v>
      </c>
      <c r="E257" s="6">
        <v>7308</v>
      </c>
      <c r="F257" s="7">
        <v>327</v>
      </c>
    </row>
    <row r="258" spans="2:6" x14ac:dyDescent="0.3">
      <c r="B258" t="s">
        <v>25</v>
      </c>
      <c r="C258" t="s">
        <v>42</v>
      </c>
      <c r="D258" t="s">
        <v>32</v>
      </c>
      <c r="E258" s="6">
        <v>7322</v>
      </c>
      <c r="F258" s="7">
        <v>36</v>
      </c>
    </row>
    <row r="259" spans="2:6" x14ac:dyDescent="0.3">
      <c r="B259" t="s">
        <v>20</v>
      </c>
      <c r="C259" t="s">
        <v>51</v>
      </c>
      <c r="D259" t="s">
        <v>13</v>
      </c>
      <c r="E259" s="6">
        <v>7455</v>
      </c>
      <c r="F259" s="7">
        <v>216</v>
      </c>
    </row>
    <row r="260" spans="2:6" x14ac:dyDescent="0.3">
      <c r="B260" t="s">
        <v>40</v>
      </c>
      <c r="C260" t="s">
        <v>27</v>
      </c>
      <c r="D260" t="s">
        <v>32</v>
      </c>
      <c r="E260" s="6">
        <v>7483</v>
      </c>
      <c r="F260" s="7">
        <v>45</v>
      </c>
    </row>
    <row r="261" spans="2:6" x14ac:dyDescent="0.3">
      <c r="B261" t="s">
        <v>43</v>
      </c>
      <c r="C261" t="s">
        <v>36</v>
      </c>
      <c r="D261" t="s">
        <v>47</v>
      </c>
      <c r="E261" s="6">
        <v>7511</v>
      </c>
      <c r="F261" s="7">
        <v>120</v>
      </c>
    </row>
    <row r="262" spans="2:6" x14ac:dyDescent="0.3">
      <c r="B262" t="s">
        <v>43</v>
      </c>
      <c r="C262" t="s">
        <v>42</v>
      </c>
      <c r="D262" t="s">
        <v>26</v>
      </c>
      <c r="E262" s="6">
        <v>7651</v>
      </c>
      <c r="F262" s="7">
        <v>213</v>
      </c>
    </row>
    <row r="263" spans="2:6" x14ac:dyDescent="0.3">
      <c r="B263" t="s">
        <v>25</v>
      </c>
      <c r="C263" t="s">
        <v>33</v>
      </c>
      <c r="D263" t="s">
        <v>8</v>
      </c>
      <c r="E263" s="6">
        <v>7693</v>
      </c>
      <c r="F263" s="7">
        <v>87</v>
      </c>
    </row>
    <row r="264" spans="2:6" x14ac:dyDescent="0.3">
      <c r="B264" t="s">
        <v>7</v>
      </c>
      <c r="C264" t="s">
        <v>36</v>
      </c>
      <c r="D264" t="s">
        <v>8</v>
      </c>
      <c r="E264" s="6">
        <v>7693</v>
      </c>
      <c r="F264" s="7">
        <v>21</v>
      </c>
    </row>
    <row r="265" spans="2:6" x14ac:dyDescent="0.3">
      <c r="B265" t="s">
        <v>44</v>
      </c>
      <c r="C265" t="s">
        <v>14</v>
      </c>
      <c r="D265" t="s">
        <v>47</v>
      </c>
      <c r="E265" s="6">
        <v>7777</v>
      </c>
      <c r="F265" s="7">
        <v>504</v>
      </c>
    </row>
    <row r="266" spans="2:6" x14ac:dyDescent="0.3">
      <c r="B266" t="s">
        <v>37</v>
      </c>
      <c r="C266" t="s">
        <v>31</v>
      </c>
      <c r="D266" t="s">
        <v>47</v>
      </c>
      <c r="E266" s="6">
        <v>7777</v>
      </c>
      <c r="F266" s="7">
        <v>39</v>
      </c>
    </row>
    <row r="267" spans="2:6" x14ac:dyDescent="0.3">
      <c r="B267" t="s">
        <v>43</v>
      </c>
      <c r="C267" t="s">
        <v>50</v>
      </c>
      <c r="D267" t="s">
        <v>26</v>
      </c>
      <c r="E267" s="6">
        <v>7812</v>
      </c>
      <c r="F267" s="7">
        <v>81</v>
      </c>
    </row>
    <row r="268" spans="2:6" x14ac:dyDescent="0.3">
      <c r="B268" t="s">
        <v>17</v>
      </c>
      <c r="C268" t="s">
        <v>24</v>
      </c>
      <c r="D268" t="s">
        <v>13</v>
      </c>
      <c r="E268" s="6">
        <v>7833</v>
      </c>
      <c r="F268" s="7">
        <v>243</v>
      </c>
    </row>
    <row r="269" spans="2:6" x14ac:dyDescent="0.3">
      <c r="B269" t="s">
        <v>20</v>
      </c>
      <c r="C269" t="s">
        <v>30</v>
      </c>
      <c r="D269" t="s">
        <v>47</v>
      </c>
      <c r="E269" s="6">
        <v>7847</v>
      </c>
      <c r="F269" s="7">
        <v>174</v>
      </c>
    </row>
    <row r="270" spans="2:6" x14ac:dyDescent="0.3">
      <c r="B270" t="s">
        <v>25</v>
      </c>
      <c r="C270" t="s">
        <v>48</v>
      </c>
      <c r="D270" t="s">
        <v>47</v>
      </c>
      <c r="E270" s="6">
        <v>8008</v>
      </c>
      <c r="F270" s="7">
        <v>456</v>
      </c>
    </row>
    <row r="271" spans="2:6" x14ac:dyDescent="0.3">
      <c r="B271" t="s">
        <v>17</v>
      </c>
      <c r="C271" t="s">
        <v>45</v>
      </c>
      <c r="D271" t="s">
        <v>47</v>
      </c>
      <c r="E271" s="6">
        <v>8155</v>
      </c>
      <c r="F271" s="7">
        <v>90</v>
      </c>
    </row>
    <row r="272" spans="2:6" x14ac:dyDescent="0.3">
      <c r="B272" t="s">
        <v>43</v>
      </c>
      <c r="C272" t="s">
        <v>49</v>
      </c>
      <c r="D272" t="s">
        <v>21</v>
      </c>
      <c r="E272" s="6">
        <v>8211</v>
      </c>
      <c r="F272" s="7">
        <v>75</v>
      </c>
    </row>
    <row r="273" spans="2:6" x14ac:dyDescent="0.3">
      <c r="B273" t="s">
        <v>37</v>
      </c>
      <c r="C273" t="s">
        <v>35</v>
      </c>
      <c r="D273" t="s">
        <v>21</v>
      </c>
      <c r="E273" s="6">
        <v>8435</v>
      </c>
      <c r="F273" s="7">
        <v>42</v>
      </c>
    </row>
    <row r="274" spans="2:6" x14ac:dyDescent="0.3">
      <c r="B274" t="s">
        <v>17</v>
      </c>
      <c r="C274" t="s">
        <v>39</v>
      </c>
      <c r="D274" t="s">
        <v>47</v>
      </c>
      <c r="E274" s="6">
        <v>8463</v>
      </c>
      <c r="F274" s="7">
        <v>492</v>
      </c>
    </row>
    <row r="275" spans="2:6" x14ac:dyDescent="0.3">
      <c r="B275" t="s">
        <v>40</v>
      </c>
      <c r="C275" t="s">
        <v>27</v>
      </c>
      <c r="D275" t="s">
        <v>8</v>
      </c>
      <c r="E275" s="6">
        <v>8813</v>
      </c>
      <c r="F275" s="7">
        <v>21</v>
      </c>
    </row>
    <row r="276" spans="2:6" x14ac:dyDescent="0.3">
      <c r="B276" t="s">
        <v>44</v>
      </c>
      <c r="C276" t="s">
        <v>48</v>
      </c>
      <c r="D276" t="s">
        <v>32</v>
      </c>
      <c r="E276" s="6">
        <v>8841</v>
      </c>
      <c r="F276" s="7">
        <v>303</v>
      </c>
    </row>
    <row r="277" spans="2:6" x14ac:dyDescent="0.3">
      <c r="B277" t="s">
        <v>37</v>
      </c>
      <c r="C277" t="s">
        <v>46</v>
      </c>
      <c r="D277" t="s">
        <v>47</v>
      </c>
      <c r="E277" s="6">
        <v>8862</v>
      </c>
      <c r="F277" s="7">
        <v>189</v>
      </c>
    </row>
    <row r="278" spans="2:6" x14ac:dyDescent="0.3">
      <c r="B278" t="s">
        <v>7</v>
      </c>
      <c r="C278" t="s">
        <v>30</v>
      </c>
      <c r="D278" t="s">
        <v>13</v>
      </c>
      <c r="E278" s="6">
        <v>8869</v>
      </c>
      <c r="F278" s="7">
        <v>432</v>
      </c>
    </row>
    <row r="279" spans="2:6" x14ac:dyDescent="0.3">
      <c r="B279" t="s">
        <v>12</v>
      </c>
      <c r="C279" t="s">
        <v>33</v>
      </c>
      <c r="D279" t="s">
        <v>26</v>
      </c>
      <c r="E279" s="6">
        <v>8890</v>
      </c>
      <c r="F279" s="7">
        <v>210</v>
      </c>
    </row>
    <row r="280" spans="2:6" x14ac:dyDescent="0.3">
      <c r="B280" t="s">
        <v>7</v>
      </c>
      <c r="C280" t="s">
        <v>49</v>
      </c>
      <c r="D280" t="s">
        <v>8</v>
      </c>
      <c r="E280" s="6">
        <v>9002</v>
      </c>
      <c r="F280" s="7">
        <v>72</v>
      </c>
    </row>
    <row r="281" spans="2:6" x14ac:dyDescent="0.3">
      <c r="B281" t="s">
        <v>17</v>
      </c>
      <c r="C281" t="s">
        <v>9</v>
      </c>
      <c r="D281" t="s">
        <v>21</v>
      </c>
      <c r="E281" s="6">
        <v>9051</v>
      </c>
      <c r="F281" s="7">
        <v>57</v>
      </c>
    </row>
    <row r="282" spans="2:6" x14ac:dyDescent="0.3">
      <c r="B282" t="s">
        <v>44</v>
      </c>
      <c r="C282" t="s">
        <v>29</v>
      </c>
      <c r="D282" t="s">
        <v>21</v>
      </c>
      <c r="E282" s="6">
        <v>9198</v>
      </c>
      <c r="F282" s="7">
        <v>36</v>
      </c>
    </row>
    <row r="283" spans="2:6" x14ac:dyDescent="0.3">
      <c r="B283" t="s">
        <v>43</v>
      </c>
      <c r="C283" t="s">
        <v>39</v>
      </c>
      <c r="D283" t="s">
        <v>26</v>
      </c>
      <c r="E283" s="6">
        <v>9443</v>
      </c>
      <c r="F283" s="7">
        <v>162</v>
      </c>
    </row>
    <row r="284" spans="2:6" x14ac:dyDescent="0.3">
      <c r="B284" t="s">
        <v>17</v>
      </c>
      <c r="C284" t="s">
        <v>30</v>
      </c>
      <c r="D284" t="s">
        <v>32</v>
      </c>
      <c r="E284" s="6">
        <v>9506</v>
      </c>
      <c r="F284" s="7">
        <v>87</v>
      </c>
    </row>
    <row r="285" spans="2:6" x14ac:dyDescent="0.3">
      <c r="B285" t="s">
        <v>20</v>
      </c>
      <c r="C285" t="s">
        <v>22</v>
      </c>
      <c r="D285" t="s">
        <v>21</v>
      </c>
      <c r="E285" s="6">
        <v>9632</v>
      </c>
      <c r="F285" s="7">
        <v>288</v>
      </c>
    </row>
    <row r="286" spans="2:6" x14ac:dyDescent="0.3">
      <c r="B286" t="s">
        <v>12</v>
      </c>
      <c r="C286" t="s">
        <v>22</v>
      </c>
      <c r="D286" t="s">
        <v>26</v>
      </c>
      <c r="E286" s="6">
        <v>9660</v>
      </c>
      <c r="F286" s="7">
        <v>27</v>
      </c>
    </row>
    <row r="287" spans="2:6" x14ac:dyDescent="0.3">
      <c r="B287" t="s">
        <v>12</v>
      </c>
      <c r="C287" t="s">
        <v>24</v>
      </c>
      <c r="D287" t="s">
        <v>8</v>
      </c>
      <c r="E287" s="6">
        <v>9709</v>
      </c>
      <c r="F287" s="7">
        <v>30</v>
      </c>
    </row>
    <row r="288" spans="2:6" x14ac:dyDescent="0.3">
      <c r="B288" t="s">
        <v>7</v>
      </c>
      <c r="C288" t="s">
        <v>30</v>
      </c>
      <c r="D288" t="s">
        <v>21</v>
      </c>
      <c r="E288" s="6">
        <v>9772</v>
      </c>
      <c r="F288" s="7">
        <v>90</v>
      </c>
    </row>
    <row r="289" spans="2:6" x14ac:dyDescent="0.3">
      <c r="B289" t="s">
        <v>37</v>
      </c>
      <c r="C289" t="s">
        <v>35</v>
      </c>
      <c r="D289" t="s">
        <v>8</v>
      </c>
      <c r="E289" s="6">
        <v>9835</v>
      </c>
      <c r="F289" s="7">
        <v>207</v>
      </c>
    </row>
    <row r="290" spans="2:6" x14ac:dyDescent="0.3">
      <c r="B290" t="s">
        <v>43</v>
      </c>
      <c r="C290" t="s">
        <v>31</v>
      </c>
      <c r="D290" t="s">
        <v>8</v>
      </c>
      <c r="E290" s="6">
        <v>9926</v>
      </c>
      <c r="F290" s="7">
        <v>201</v>
      </c>
    </row>
    <row r="291" spans="2:6" x14ac:dyDescent="0.3">
      <c r="B291" t="s">
        <v>25</v>
      </c>
      <c r="C291" t="s">
        <v>18</v>
      </c>
      <c r="D291" t="s">
        <v>21</v>
      </c>
      <c r="E291" s="6">
        <v>10073</v>
      </c>
      <c r="F291" s="7">
        <v>120</v>
      </c>
    </row>
    <row r="292" spans="2:6" x14ac:dyDescent="0.3">
      <c r="B292" t="s">
        <v>37</v>
      </c>
      <c r="C292" t="s">
        <v>9</v>
      </c>
      <c r="D292" t="s">
        <v>32</v>
      </c>
      <c r="E292" s="6">
        <v>10129</v>
      </c>
      <c r="F292" s="7">
        <v>312</v>
      </c>
    </row>
    <row r="293" spans="2:6" x14ac:dyDescent="0.3">
      <c r="B293" t="s">
        <v>20</v>
      </c>
      <c r="C293" t="s">
        <v>14</v>
      </c>
      <c r="D293" t="s">
        <v>21</v>
      </c>
      <c r="E293" s="6">
        <v>10304</v>
      </c>
      <c r="F293" s="7">
        <v>84</v>
      </c>
    </row>
    <row r="294" spans="2:6" x14ac:dyDescent="0.3">
      <c r="B294" t="s">
        <v>20</v>
      </c>
      <c r="C294" t="s">
        <v>11</v>
      </c>
      <c r="D294" t="s">
        <v>21</v>
      </c>
      <c r="E294" s="6">
        <v>10311</v>
      </c>
      <c r="F294" s="7">
        <v>231</v>
      </c>
    </row>
    <row r="295" spans="2:6" x14ac:dyDescent="0.3">
      <c r="B295" t="s">
        <v>43</v>
      </c>
      <c r="C295" t="s">
        <v>29</v>
      </c>
      <c r="D295" t="s">
        <v>21</v>
      </c>
      <c r="E295" s="6">
        <v>11417</v>
      </c>
      <c r="F295" s="7">
        <v>21</v>
      </c>
    </row>
    <row r="296" spans="2:6" x14ac:dyDescent="0.3">
      <c r="B296" t="s">
        <v>17</v>
      </c>
      <c r="C296" t="s">
        <v>50</v>
      </c>
      <c r="D296" t="s">
        <v>21</v>
      </c>
      <c r="E296" s="6">
        <v>11522</v>
      </c>
      <c r="F296" s="7">
        <v>204</v>
      </c>
    </row>
    <row r="297" spans="2:6" x14ac:dyDescent="0.3">
      <c r="B297" t="s">
        <v>43</v>
      </c>
      <c r="C297" t="s">
        <v>22</v>
      </c>
      <c r="D297" t="s">
        <v>8</v>
      </c>
      <c r="E297" s="6">
        <v>11571</v>
      </c>
      <c r="F297" s="7">
        <v>138</v>
      </c>
    </row>
    <row r="298" spans="2:6" x14ac:dyDescent="0.3">
      <c r="B298" t="s">
        <v>7</v>
      </c>
      <c r="C298" t="s">
        <v>14</v>
      </c>
      <c r="D298" t="s">
        <v>13</v>
      </c>
      <c r="E298" s="6">
        <v>12348</v>
      </c>
      <c r="F298" s="7">
        <v>234</v>
      </c>
    </row>
    <row r="299" spans="2:6" x14ac:dyDescent="0.3">
      <c r="B299" t="s">
        <v>52</v>
      </c>
      <c r="C299" t="s">
        <v>30</v>
      </c>
      <c r="D299" t="s">
        <v>26</v>
      </c>
      <c r="E299" s="6">
        <v>12950</v>
      </c>
      <c r="F299" s="7">
        <v>30</v>
      </c>
    </row>
    <row r="300" spans="2:6" x14ac:dyDescent="0.3">
      <c r="B300" t="s">
        <v>40</v>
      </c>
      <c r="C300" t="s">
        <v>24</v>
      </c>
      <c r="D300" t="s">
        <v>13</v>
      </c>
      <c r="E300" s="6">
        <v>13391</v>
      </c>
      <c r="F300" s="7">
        <v>201</v>
      </c>
    </row>
    <row r="301" spans="2:6" x14ac:dyDescent="0.3">
      <c r="B301" t="s">
        <v>17</v>
      </c>
      <c r="C301" t="s">
        <v>51</v>
      </c>
      <c r="D301" t="s">
        <v>47</v>
      </c>
      <c r="E301" s="6">
        <v>14329</v>
      </c>
      <c r="F301" s="7">
        <v>150</v>
      </c>
    </row>
    <row r="302" spans="2:6" x14ac:dyDescent="0.3">
      <c r="B302" t="s">
        <v>40</v>
      </c>
      <c r="C302" t="s">
        <v>39</v>
      </c>
      <c r="D302" t="s">
        <v>47</v>
      </c>
      <c r="E302" s="6">
        <v>15610</v>
      </c>
      <c r="F302" s="7">
        <v>339</v>
      </c>
    </row>
    <row r="303" spans="2:6" x14ac:dyDescent="0.3">
      <c r="B303" t="s">
        <v>40</v>
      </c>
      <c r="C303" t="s">
        <v>29</v>
      </c>
      <c r="D303" t="s">
        <v>21</v>
      </c>
      <c r="E303" s="6">
        <v>16184</v>
      </c>
      <c r="F303" s="7">
        <v>39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283AD-EE66-436F-8C07-B525C17AC4CB}">
  <dimension ref="A1:N78"/>
  <sheetViews>
    <sheetView workbookViewId="0">
      <selection activeCell="J20" sqref="J20"/>
    </sheetView>
  </sheetViews>
  <sheetFormatPr defaultColWidth="8.77734375" defaultRowHeight="14.4" x14ac:dyDescent="0.3"/>
  <cols>
    <col min="1" max="1" width="2.6640625" style="18" customWidth="1"/>
    <col min="2" max="2" width="3.33203125" style="18" customWidth="1"/>
    <col min="3" max="5" width="8.77734375" style="18"/>
    <col min="6" max="6" width="21.5546875" style="18" bestFit="1" customWidth="1"/>
    <col min="7" max="7" width="14.44140625" style="30" bestFit="1" customWidth="1"/>
    <col min="8" max="9" width="8.77734375" style="18"/>
    <col min="10" max="10" width="21.5546875" style="18" bestFit="1" customWidth="1"/>
    <col min="11" max="11" width="14.44140625" style="18" bestFit="1" customWidth="1"/>
    <col min="12" max="16384" width="8.77734375" style="18"/>
  </cols>
  <sheetData>
    <row r="1" spans="1:14" ht="36" customHeight="1" x14ac:dyDescent="0.55000000000000004">
      <c r="A1" s="33"/>
      <c r="B1" s="34"/>
      <c r="C1" s="12" t="s">
        <v>78</v>
      </c>
      <c r="D1" s="35"/>
      <c r="E1" s="36"/>
      <c r="F1" s="17"/>
      <c r="G1" s="16"/>
      <c r="H1" s="17"/>
      <c r="I1" s="17"/>
      <c r="J1" s="17"/>
      <c r="K1" s="17"/>
      <c r="L1" s="17"/>
      <c r="M1" s="16"/>
      <c r="N1" s="16"/>
    </row>
    <row r="3" spans="1:14" ht="15" thickBot="1" x14ac:dyDescent="0.35"/>
    <row r="4" spans="1:14" ht="15" thickBot="1" x14ac:dyDescent="0.35">
      <c r="J4" s="90" t="s">
        <v>98</v>
      </c>
      <c r="K4" s="90"/>
    </row>
    <row r="5" spans="1:14" ht="15" thickBot="1" x14ac:dyDescent="0.35">
      <c r="J5" s="61" t="s">
        <v>99</v>
      </c>
      <c r="K5" s="62" t="s">
        <v>93</v>
      </c>
      <c r="L5"/>
    </row>
    <row r="6" spans="1:14" ht="15" thickBot="1" x14ac:dyDescent="0.35">
      <c r="J6" s="63" t="s">
        <v>13</v>
      </c>
      <c r="K6" s="62">
        <v>2142</v>
      </c>
      <c r="L6"/>
    </row>
    <row r="7" spans="1:14" ht="15" thickBot="1" x14ac:dyDescent="0.35">
      <c r="J7" s="64" t="s">
        <v>43</v>
      </c>
      <c r="K7" s="62">
        <v>2142</v>
      </c>
      <c r="L7"/>
    </row>
    <row r="8" spans="1:14" ht="15" thickBot="1" x14ac:dyDescent="0.35">
      <c r="J8" s="63" t="s">
        <v>26</v>
      </c>
      <c r="K8" s="62">
        <v>3976</v>
      </c>
      <c r="L8"/>
    </row>
    <row r="9" spans="1:14" ht="15" thickBot="1" x14ac:dyDescent="0.35">
      <c r="J9" s="64" t="s">
        <v>20</v>
      </c>
      <c r="K9" s="62">
        <v>3976</v>
      </c>
      <c r="L9"/>
    </row>
    <row r="10" spans="1:14" ht="15.6" thickTop="1" thickBot="1" x14ac:dyDescent="0.35">
      <c r="F10" s="91" t="s">
        <v>34</v>
      </c>
      <c r="G10" s="91"/>
      <c r="J10" s="63" t="s">
        <v>21</v>
      </c>
      <c r="K10" s="62">
        <v>5019</v>
      </c>
      <c r="L10"/>
    </row>
    <row r="11" spans="1:14" ht="15.6" thickTop="1" thickBot="1" x14ac:dyDescent="0.35">
      <c r="F11" s="57" t="s">
        <v>99</v>
      </c>
      <c r="G11" s="58" t="s">
        <v>93</v>
      </c>
      <c r="H11"/>
      <c r="J11" s="64" t="s">
        <v>12</v>
      </c>
      <c r="K11" s="62">
        <v>5019</v>
      </c>
      <c r="L11"/>
    </row>
    <row r="12" spans="1:14" ht="15.6" thickTop="1" thickBot="1" x14ac:dyDescent="0.35">
      <c r="F12" s="59" t="s">
        <v>26</v>
      </c>
      <c r="G12" s="58">
        <v>45752</v>
      </c>
      <c r="H12"/>
      <c r="J12" s="63" t="s">
        <v>47</v>
      </c>
      <c r="K12" s="62">
        <v>5516</v>
      </c>
      <c r="L12"/>
    </row>
    <row r="13" spans="1:14" ht="15.6" thickTop="1" thickBot="1" x14ac:dyDescent="0.35">
      <c r="F13" s="60" t="s">
        <v>43</v>
      </c>
      <c r="G13" s="58">
        <v>45752</v>
      </c>
      <c r="H13"/>
      <c r="J13" s="64" t="s">
        <v>12</v>
      </c>
      <c r="K13" s="62">
        <v>5516</v>
      </c>
      <c r="L13"/>
    </row>
    <row r="14" spans="1:14" ht="15.6" thickTop="1" thickBot="1" x14ac:dyDescent="0.35">
      <c r="F14" s="59" t="s">
        <v>8</v>
      </c>
      <c r="G14" s="58">
        <v>43568</v>
      </c>
      <c r="H14"/>
      <c r="J14" s="63" t="s">
        <v>32</v>
      </c>
      <c r="K14" s="62">
        <v>6069</v>
      </c>
      <c r="L14"/>
    </row>
    <row r="15" spans="1:14" ht="15.6" thickTop="1" thickBot="1" x14ac:dyDescent="0.35">
      <c r="F15" s="60" t="s">
        <v>37</v>
      </c>
      <c r="G15" s="58">
        <v>43568</v>
      </c>
      <c r="H15"/>
      <c r="J15" s="64" t="s">
        <v>20</v>
      </c>
      <c r="K15" s="62">
        <v>6069</v>
      </c>
      <c r="L15"/>
    </row>
    <row r="16" spans="1:14" ht="15.6" thickTop="1" thickBot="1" x14ac:dyDescent="0.35">
      <c r="F16" s="59" t="s">
        <v>47</v>
      </c>
      <c r="G16" s="58">
        <v>41559</v>
      </c>
      <c r="H16"/>
      <c r="J16" s="63" t="s">
        <v>8</v>
      </c>
      <c r="K16" s="62">
        <v>7987</v>
      </c>
      <c r="L16"/>
    </row>
    <row r="17" spans="6:12" ht="15.6" thickTop="1" thickBot="1" x14ac:dyDescent="0.35">
      <c r="F17" s="60" t="s">
        <v>40</v>
      </c>
      <c r="G17" s="58">
        <v>41559</v>
      </c>
      <c r="H17"/>
      <c r="J17" s="64" t="s">
        <v>52</v>
      </c>
      <c r="K17" s="62">
        <v>7987</v>
      </c>
      <c r="L17"/>
    </row>
    <row r="18" spans="6:12" ht="15.6" thickTop="1" thickBot="1" x14ac:dyDescent="0.35">
      <c r="F18" s="59" t="s">
        <v>21</v>
      </c>
      <c r="G18" s="58">
        <v>39620</v>
      </c>
      <c r="H18"/>
      <c r="J18"/>
      <c r="K18"/>
      <c r="L18"/>
    </row>
    <row r="19" spans="6:12" ht="15.6" thickTop="1" thickBot="1" x14ac:dyDescent="0.35">
      <c r="F19" s="60" t="s">
        <v>40</v>
      </c>
      <c r="G19" s="58">
        <v>39620</v>
      </c>
      <c r="H19"/>
      <c r="J19"/>
      <c r="K19"/>
      <c r="L19"/>
    </row>
    <row r="20" spans="6:12" ht="15.6" thickTop="1" thickBot="1" x14ac:dyDescent="0.35">
      <c r="F20" s="59" t="s">
        <v>13</v>
      </c>
      <c r="G20" s="58">
        <v>38325</v>
      </c>
      <c r="H20"/>
      <c r="J20"/>
      <c r="K20"/>
      <c r="L20"/>
    </row>
    <row r="21" spans="6:12" ht="15.6" thickTop="1" thickBot="1" x14ac:dyDescent="0.35">
      <c r="F21" s="60" t="s">
        <v>7</v>
      </c>
      <c r="G21" s="58">
        <v>38325</v>
      </c>
      <c r="H21"/>
      <c r="J21"/>
      <c r="K21"/>
      <c r="L21"/>
    </row>
    <row r="22" spans="6:12" ht="15.6" thickTop="1" thickBot="1" x14ac:dyDescent="0.35">
      <c r="F22" s="59" t="s">
        <v>32</v>
      </c>
      <c r="G22" s="58">
        <v>25221</v>
      </c>
      <c r="H22"/>
      <c r="J22"/>
      <c r="K22"/>
      <c r="L22"/>
    </row>
    <row r="23" spans="6:12" ht="15.6" thickTop="1" thickBot="1" x14ac:dyDescent="0.35">
      <c r="F23" s="60" t="s">
        <v>40</v>
      </c>
      <c r="G23" s="58">
        <v>25221</v>
      </c>
      <c r="H23"/>
      <c r="J23"/>
      <c r="K23"/>
    </row>
    <row r="24" spans="6:12" ht="15" thickTop="1" x14ac:dyDescent="0.3">
      <c r="F24"/>
      <c r="G24"/>
      <c r="H24"/>
      <c r="J24"/>
      <c r="K24"/>
    </row>
    <row r="25" spans="6:12" x14ac:dyDescent="0.3">
      <c r="F25"/>
      <c r="G25"/>
      <c r="H25"/>
      <c r="J25"/>
      <c r="K25"/>
    </row>
    <row r="26" spans="6:12" x14ac:dyDescent="0.3">
      <c r="F26"/>
      <c r="G26"/>
      <c r="H26"/>
      <c r="J26"/>
      <c r="K26"/>
    </row>
    <row r="27" spans="6:12" x14ac:dyDescent="0.3">
      <c r="F27"/>
      <c r="G27"/>
      <c r="H27"/>
      <c r="J27"/>
      <c r="K27"/>
    </row>
    <row r="28" spans="6:12" x14ac:dyDescent="0.3">
      <c r="F28"/>
      <c r="G28"/>
      <c r="H28"/>
      <c r="J28"/>
      <c r="K28"/>
    </row>
    <row r="29" spans="6:12" x14ac:dyDescent="0.3">
      <c r="F29"/>
      <c r="G29"/>
      <c r="J29"/>
      <c r="K29"/>
    </row>
    <row r="30" spans="6:12" x14ac:dyDescent="0.3">
      <c r="F30"/>
      <c r="G30"/>
      <c r="J30"/>
      <c r="K30"/>
    </row>
    <row r="31" spans="6:12" x14ac:dyDescent="0.3">
      <c r="F31"/>
      <c r="G31"/>
      <c r="J31"/>
      <c r="K31"/>
    </row>
    <row r="32" spans="6:12" x14ac:dyDescent="0.3">
      <c r="F32"/>
      <c r="G32"/>
      <c r="J32"/>
      <c r="K32"/>
    </row>
    <row r="33" spans="6:11" x14ac:dyDescent="0.3">
      <c r="F33"/>
      <c r="G33"/>
      <c r="J33"/>
      <c r="K33"/>
    </row>
    <row r="34" spans="6:11" x14ac:dyDescent="0.3">
      <c r="F34"/>
      <c r="G34"/>
      <c r="J34"/>
      <c r="K34"/>
    </row>
    <row r="35" spans="6:11" x14ac:dyDescent="0.3">
      <c r="F35"/>
      <c r="G35"/>
      <c r="J35"/>
      <c r="K35"/>
    </row>
    <row r="36" spans="6:11" x14ac:dyDescent="0.3">
      <c r="F36"/>
      <c r="G36"/>
      <c r="J36"/>
      <c r="K36"/>
    </row>
    <row r="37" spans="6:11" x14ac:dyDescent="0.3">
      <c r="F37"/>
      <c r="G37"/>
      <c r="J37"/>
      <c r="K37"/>
    </row>
    <row r="38" spans="6:11" x14ac:dyDescent="0.3">
      <c r="F38"/>
      <c r="G38"/>
      <c r="J38"/>
      <c r="K38"/>
    </row>
    <row r="39" spans="6:11" x14ac:dyDescent="0.3">
      <c r="F39"/>
      <c r="G39"/>
      <c r="J39"/>
      <c r="K39"/>
    </row>
    <row r="40" spans="6:11" x14ac:dyDescent="0.3">
      <c r="F40"/>
      <c r="G40"/>
      <c r="J40"/>
      <c r="K40"/>
    </row>
    <row r="41" spans="6:11" x14ac:dyDescent="0.3">
      <c r="F41"/>
      <c r="G41"/>
      <c r="J41"/>
      <c r="K41"/>
    </row>
    <row r="42" spans="6:11" x14ac:dyDescent="0.3">
      <c r="F42"/>
      <c r="G42"/>
      <c r="J42"/>
      <c r="K42"/>
    </row>
    <row r="43" spans="6:11" x14ac:dyDescent="0.3">
      <c r="F43"/>
      <c r="G43"/>
      <c r="J43"/>
      <c r="K43"/>
    </row>
    <row r="44" spans="6:11" x14ac:dyDescent="0.3">
      <c r="F44"/>
      <c r="G44"/>
      <c r="J44"/>
      <c r="K44"/>
    </row>
    <row r="45" spans="6:11" x14ac:dyDescent="0.3">
      <c r="F45"/>
      <c r="G45"/>
      <c r="J45"/>
      <c r="K45"/>
    </row>
    <row r="46" spans="6:11" x14ac:dyDescent="0.3">
      <c r="F46"/>
      <c r="G46"/>
      <c r="J46"/>
      <c r="K46"/>
    </row>
    <row r="47" spans="6:11" x14ac:dyDescent="0.3">
      <c r="F47"/>
      <c r="G47"/>
      <c r="J47"/>
      <c r="K47"/>
    </row>
    <row r="48" spans="6:11" x14ac:dyDescent="0.3">
      <c r="F48"/>
      <c r="G48"/>
      <c r="J48"/>
      <c r="K48"/>
    </row>
    <row r="49" spans="6:11" x14ac:dyDescent="0.3">
      <c r="F49"/>
      <c r="G49"/>
      <c r="J49"/>
      <c r="K49"/>
    </row>
    <row r="50" spans="6:11" x14ac:dyDescent="0.3">
      <c r="F50"/>
      <c r="G50"/>
      <c r="J50"/>
      <c r="K50"/>
    </row>
    <row r="51" spans="6:11" x14ac:dyDescent="0.3">
      <c r="F51"/>
      <c r="G51"/>
      <c r="J51"/>
      <c r="K51"/>
    </row>
    <row r="52" spans="6:11" x14ac:dyDescent="0.3">
      <c r="F52"/>
      <c r="G52"/>
      <c r="J52"/>
      <c r="K52"/>
    </row>
    <row r="53" spans="6:11" x14ac:dyDescent="0.3">
      <c r="F53"/>
      <c r="G53"/>
      <c r="J53"/>
      <c r="K53"/>
    </row>
    <row r="54" spans="6:11" x14ac:dyDescent="0.3">
      <c r="F54"/>
      <c r="G54"/>
      <c r="J54"/>
      <c r="K54"/>
    </row>
    <row r="55" spans="6:11" x14ac:dyDescent="0.3">
      <c r="F55"/>
      <c r="G55"/>
      <c r="J55"/>
      <c r="K55"/>
    </row>
    <row r="56" spans="6:11" x14ac:dyDescent="0.3">
      <c r="F56"/>
      <c r="G56"/>
      <c r="J56"/>
      <c r="K56"/>
    </row>
    <row r="57" spans="6:11" x14ac:dyDescent="0.3">
      <c r="F57"/>
      <c r="G57"/>
      <c r="J57"/>
      <c r="K57"/>
    </row>
    <row r="58" spans="6:11" x14ac:dyDescent="0.3">
      <c r="F58"/>
      <c r="G58"/>
      <c r="J58"/>
      <c r="K58"/>
    </row>
    <row r="59" spans="6:11" x14ac:dyDescent="0.3">
      <c r="F59"/>
      <c r="G59"/>
      <c r="J59"/>
      <c r="K59"/>
    </row>
    <row r="60" spans="6:11" x14ac:dyDescent="0.3">
      <c r="F60"/>
      <c r="G60"/>
      <c r="J60"/>
      <c r="K60"/>
    </row>
    <row r="61" spans="6:11" x14ac:dyDescent="0.3">
      <c r="F61"/>
      <c r="G61"/>
      <c r="J61"/>
      <c r="K61"/>
    </row>
    <row r="62" spans="6:11" x14ac:dyDescent="0.3">
      <c r="F62"/>
      <c r="G62"/>
      <c r="J62"/>
      <c r="K62"/>
    </row>
    <row r="63" spans="6:11" x14ac:dyDescent="0.3">
      <c r="F63"/>
      <c r="G63"/>
      <c r="J63"/>
      <c r="K63"/>
    </row>
    <row r="64" spans="6:11" x14ac:dyDescent="0.3">
      <c r="F64"/>
      <c r="G64"/>
      <c r="J64"/>
      <c r="K64"/>
    </row>
    <row r="65" spans="6:11" x14ac:dyDescent="0.3">
      <c r="F65"/>
      <c r="G65"/>
      <c r="J65"/>
      <c r="K65"/>
    </row>
    <row r="66" spans="6:11" x14ac:dyDescent="0.3">
      <c r="F66"/>
      <c r="G66"/>
      <c r="J66"/>
      <c r="K66"/>
    </row>
    <row r="67" spans="6:11" x14ac:dyDescent="0.3">
      <c r="F67"/>
      <c r="G67"/>
      <c r="J67"/>
      <c r="K67"/>
    </row>
    <row r="68" spans="6:11" x14ac:dyDescent="0.3">
      <c r="F68"/>
      <c r="G68"/>
      <c r="J68"/>
      <c r="K68"/>
    </row>
    <row r="69" spans="6:11" x14ac:dyDescent="0.3">
      <c r="F69"/>
      <c r="G69"/>
      <c r="J69"/>
      <c r="K69"/>
    </row>
    <row r="70" spans="6:11" x14ac:dyDescent="0.3">
      <c r="F70"/>
      <c r="G70"/>
      <c r="J70"/>
      <c r="K70"/>
    </row>
    <row r="71" spans="6:11" x14ac:dyDescent="0.3">
      <c r="F71"/>
      <c r="G71"/>
      <c r="J71"/>
      <c r="K71"/>
    </row>
    <row r="72" spans="6:11" x14ac:dyDescent="0.3">
      <c r="F72"/>
      <c r="G72"/>
      <c r="J72"/>
      <c r="K72"/>
    </row>
    <row r="73" spans="6:11" x14ac:dyDescent="0.3">
      <c r="F73"/>
      <c r="G73"/>
    </row>
    <row r="74" spans="6:11" x14ac:dyDescent="0.3">
      <c r="F74"/>
      <c r="G74"/>
    </row>
    <row r="75" spans="6:11" x14ac:dyDescent="0.3">
      <c r="F75"/>
      <c r="G75"/>
    </row>
    <row r="76" spans="6:11" x14ac:dyDescent="0.3">
      <c r="F76"/>
      <c r="G76"/>
    </row>
    <row r="77" spans="6:11" x14ac:dyDescent="0.3">
      <c r="F77"/>
      <c r="G77"/>
    </row>
    <row r="78" spans="6:11" x14ac:dyDescent="0.3">
      <c r="F78"/>
      <c r="G78"/>
    </row>
  </sheetData>
  <mergeCells count="2">
    <mergeCell ref="J4:K4"/>
    <mergeCell ref="F10:G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B6FB-AA43-4CB8-B8D9-39069013CA99}">
  <dimension ref="A1:N26"/>
  <sheetViews>
    <sheetView workbookViewId="0">
      <selection activeCell="F6" sqref="F6"/>
    </sheetView>
  </sheetViews>
  <sheetFormatPr defaultColWidth="8.77734375" defaultRowHeight="14.4" x14ac:dyDescent="0.3"/>
  <cols>
    <col min="1" max="1" width="3.88671875" style="18" customWidth="1"/>
    <col min="2" max="2" width="4.109375" style="18" customWidth="1"/>
    <col min="3" max="3" width="20.21875" style="18" bestFit="1" customWidth="1"/>
    <col min="4" max="4" width="14.44140625" style="71" bestFit="1" customWidth="1"/>
    <col min="5" max="5" width="24.44140625" style="71" bestFit="1" customWidth="1"/>
    <col min="6" max="6" width="10.109375" style="71" bestFit="1" customWidth="1"/>
    <col min="7" max="16384" width="8.77734375" style="18"/>
  </cols>
  <sheetData>
    <row r="1" spans="1:14" ht="36" customHeight="1" x14ac:dyDescent="0.55000000000000004">
      <c r="A1" s="33"/>
      <c r="B1" s="34"/>
      <c r="C1" s="12" t="s">
        <v>79</v>
      </c>
      <c r="D1" s="70"/>
      <c r="E1" s="70"/>
      <c r="F1" s="72"/>
      <c r="G1" s="17"/>
      <c r="H1" s="17"/>
      <c r="I1" s="17"/>
      <c r="J1" s="17"/>
      <c r="K1" s="17"/>
      <c r="L1" s="17"/>
      <c r="M1" s="16"/>
      <c r="N1" s="16"/>
    </row>
    <row r="3" spans="1:14" x14ac:dyDescent="0.3">
      <c r="C3" s="47" t="s">
        <v>102</v>
      </c>
      <c r="D3" t="s">
        <v>93</v>
      </c>
      <c r="E3" t="s">
        <v>103</v>
      </c>
      <c r="F3" s="73" t="s">
        <v>104</v>
      </c>
    </row>
    <row r="4" spans="1:14" x14ac:dyDescent="0.3">
      <c r="C4" s="48" t="s">
        <v>16</v>
      </c>
      <c r="D4">
        <v>43183</v>
      </c>
      <c r="E4">
        <v>23657.399999999998</v>
      </c>
      <c r="F4" s="73">
        <v>19525.600000000002</v>
      </c>
    </row>
    <row r="5" spans="1:14" x14ac:dyDescent="0.3">
      <c r="C5" s="48" t="s">
        <v>9</v>
      </c>
      <c r="D5">
        <v>66500</v>
      </c>
      <c r="E5">
        <v>40600.979999999996</v>
      </c>
      <c r="F5" s="73">
        <v>25899.020000000004</v>
      </c>
    </row>
    <row r="6" spans="1:14" x14ac:dyDescent="0.3">
      <c r="C6" s="48" t="s">
        <v>46</v>
      </c>
      <c r="D6">
        <v>35378</v>
      </c>
      <c r="E6">
        <v>5188.6799999999994</v>
      </c>
      <c r="F6" s="73">
        <v>30189.32</v>
      </c>
    </row>
    <row r="7" spans="1:14" x14ac:dyDescent="0.3">
      <c r="C7" s="48" t="s">
        <v>36</v>
      </c>
      <c r="D7">
        <v>44744</v>
      </c>
      <c r="E7">
        <v>14943.84</v>
      </c>
      <c r="F7" s="73">
        <v>29800.16</v>
      </c>
    </row>
    <row r="8" spans="1:14" x14ac:dyDescent="0.3">
      <c r="C8" s="48" t="s">
        <v>35</v>
      </c>
      <c r="D8">
        <v>66283</v>
      </c>
      <c r="E8">
        <v>20048.039999999997</v>
      </c>
      <c r="F8" s="73">
        <v>46234.960000000006</v>
      </c>
    </row>
    <row r="9" spans="1:14" x14ac:dyDescent="0.3">
      <c r="C9" s="48" t="s">
        <v>18</v>
      </c>
      <c r="D9">
        <v>33551</v>
      </c>
      <c r="E9">
        <v>18604.079999999998</v>
      </c>
      <c r="F9" s="73">
        <v>14946.920000000002</v>
      </c>
    </row>
    <row r="10" spans="1:14" x14ac:dyDescent="0.3">
      <c r="C10" s="48" t="s">
        <v>48</v>
      </c>
      <c r="D10">
        <v>70273</v>
      </c>
      <c r="E10">
        <v>11995.199999999999</v>
      </c>
      <c r="F10" s="73">
        <v>58277.8</v>
      </c>
    </row>
    <row r="11" spans="1:14" x14ac:dyDescent="0.3">
      <c r="C11" s="48" t="s">
        <v>51</v>
      </c>
      <c r="D11">
        <v>72373</v>
      </c>
      <c r="E11">
        <v>33288.660000000003</v>
      </c>
      <c r="F11" s="73">
        <v>39084.339999999997</v>
      </c>
    </row>
    <row r="12" spans="1:14" x14ac:dyDescent="0.3">
      <c r="C12" s="48" t="s">
        <v>14</v>
      </c>
      <c r="D12">
        <v>71967</v>
      </c>
      <c r="E12">
        <v>19903.650000000001</v>
      </c>
      <c r="F12" s="73">
        <v>52063.35</v>
      </c>
    </row>
    <row r="13" spans="1:14" x14ac:dyDescent="0.3">
      <c r="C13" s="48" t="s">
        <v>22</v>
      </c>
      <c r="D13">
        <v>52150</v>
      </c>
      <c r="E13">
        <v>11335.44</v>
      </c>
      <c r="F13" s="73">
        <v>40814.559999999998</v>
      </c>
    </row>
    <row r="14" spans="1:14" x14ac:dyDescent="0.3">
      <c r="C14" s="48" t="s">
        <v>31</v>
      </c>
      <c r="D14">
        <v>63721</v>
      </c>
      <c r="E14">
        <v>7249.41</v>
      </c>
      <c r="F14" s="73">
        <v>56471.59</v>
      </c>
    </row>
    <row r="15" spans="1:14" x14ac:dyDescent="0.3">
      <c r="C15" s="48" t="s">
        <v>45</v>
      </c>
      <c r="D15">
        <v>56644</v>
      </c>
      <c r="E15">
        <v>11759.880000000003</v>
      </c>
      <c r="F15" s="73">
        <v>44884.119999999995</v>
      </c>
    </row>
    <row r="16" spans="1:14" x14ac:dyDescent="0.3">
      <c r="C16" s="48" t="s">
        <v>49</v>
      </c>
      <c r="D16">
        <v>58009</v>
      </c>
      <c r="E16">
        <v>21308.16</v>
      </c>
      <c r="F16" s="73">
        <v>36700.839999999997</v>
      </c>
    </row>
    <row r="17" spans="3:6" x14ac:dyDescent="0.3">
      <c r="C17" s="48" t="s">
        <v>11</v>
      </c>
      <c r="D17">
        <v>47271</v>
      </c>
      <c r="E17">
        <v>17549.73</v>
      </c>
      <c r="F17" s="73">
        <v>29721.27</v>
      </c>
    </row>
    <row r="18" spans="3:6" x14ac:dyDescent="0.3">
      <c r="C18" s="48" t="s">
        <v>29</v>
      </c>
      <c r="D18">
        <v>62111</v>
      </c>
      <c r="E18">
        <v>18933.66</v>
      </c>
      <c r="F18" s="73">
        <v>43177.34</v>
      </c>
    </row>
    <row r="19" spans="3:6" x14ac:dyDescent="0.3">
      <c r="C19" s="48" t="s">
        <v>39</v>
      </c>
      <c r="D19">
        <v>54712</v>
      </c>
      <c r="E19">
        <v>23321.519999999997</v>
      </c>
      <c r="F19" s="73">
        <v>31390.480000000003</v>
      </c>
    </row>
    <row r="20" spans="3:6" x14ac:dyDescent="0.3">
      <c r="C20" s="48" t="s">
        <v>50</v>
      </c>
      <c r="D20">
        <v>69461</v>
      </c>
      <c r="E20">
        <v>49888.860000000008</v>
      </c>
      <c r="F20" s="73">
        <v>19572.139999999992</v>
      </c>
    </row>
    <row r="21" spans="3:6" x14ac:dyDescent="0.3">
      <c r="C21" s="48" t="s">
        <v>30</v>
      </c>
      <c r="D21">
        <v>69160</v>
      </c>
      <c r="E21">
        <v>22933.979999999996</v>
      </c>
      <c r="F21" s="73">
        <v>46226.020000000004</v>
      </c>
    </row>
    <row r="22" spans="3:6" x14ac:dyDescent="0.3">
      <c r="C22" s="48" t="s">
        <v>24</v>
      </c>
      <c r="D22">
        <v>68971</v>
      </c>
      <c r="E22">
        <v>17982.09</v>
      </c>
      <c r="F22" s="73">
        <v>50988.91</v>
      </c>
    </row>
    <row r="23" spans="3:6" x14ac:dyDescent="0.3">
      <c r="C23" s="48" t="s">
        <v>33</v>
      </c>
      <c r="D23">
        <v>39263</v>
      </c>
      <c r="E23">
        <v>9744.57</v>
      </c>
      <c r="F23" s="73">
        <v>29518.43</v>
      </c>
    </row>
    <row r="24" spans="3:6" x14ac:dyDescent="0.3">
      <c r="C24" s="48" t="s">
        <v>42</v>
      </c>
      <c r="D24">
        <v>37772</v>
      </c>
      <c r="E24">
        <v>11772</v>
      </c>
      <c r="F24" s="73">
        <v>26000</v>
      </c>
    </row>
    <row r="25" spans="3:6" x14ac:dyDescent="0.3">
      <c r="C25" s="48" t="s">
        <v>27</v>
      </c>
      <c r="D25">
        <v>57372</v>
      </c>
      <c r="E25">
        <v>27693.899999999998</v>
      </c>
      <c r="F25" s="73">
        <v>29678.100000000002</v>
      </c>
    </row>
    <row r="26" spans="3:6" x14ac:dyDescent="0.3">
      <c r="C26" s="48" t="s">
        <v>92</v>
      </c>
      <c r="D26">
        <v>1240869</v>
      </c>
      <c r="E26">
        <v>439703.72999999981</v>
      </c>
      <c r="F26" s="73">
        <v>801165.27000000025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340C8-D9D2-40BA-B6D8-4F22EC597CFD}">
  <dimension ref="A1:P23"/>
  <sheetViews>
    <sheetView workbookViewId="0">
      <selection activeCell="G5" sqref="G5"/>
    </sheetView>
  </sheetViews>
  <sheetFormatPr defaultColWidth="8.77734375" defaultRowHeight="14.4" x14ac:dyDescent="0.3"/>
  <cols>
    <col min="1" max="1" width="3.44140625" style="18" customWidth="1"/>
    <col min="2" max="2" width="4.21875" style="18" customWidth="1"/>
    <col min="3" max="3" width="13.5546875" style="18" customWidth="1"/>
    <col min="4" max="4" width="17.21875" style="18" bestFit="1" customWidth="1"/>
    <col min="5" max="5" width="11.5546875" style="77" bestFit="1" customWidth="1"/>
    <col min="6" max="9" width="8.77734375" style="18"/>
    <col min="10" max="10" width="15.109375" style="18" bestFit="1" customWidth="1"/>
    <col min="11" max="11" width="11.109375" style="71" bestFit="1" customWidth="1"/>
    <col min="12" max="15" width="8.77734375" style="18"/>
    <col min="16" max="16" width="11.5546875" style="18" bestFit="1" customWidth="1"/>
    <col min="17" max="16384" width="8.77734375" style="18"/>
  </cols>
  <sheetData>
    <row r="1" spans="1:16" ht="36" customHeight="1" x14ac:dyDescent="0.55000000000000004">
      <c r="A1" s="33"/>
      <c r="B1" s="34"/>
      <c r="C1" s="12" t="s">
        <v>80</v>
      </c>
      <c r="D1" s="35"/>
      <c r="E1" s="76"/>
      <c r="F1" s="17"/>
      <c r="G1" s="17"/>
      <c r="H1" s="17"/>
      <c r="I1" s="17"/>
      <c r="J1" s="17"/>
      <c r="K1" s="70"/>
      <c r="L1" s="17"/>
      <c r="M1" s="16"/>
      <c r="N1" s="16"/>
    </row>
    <row r="4" spans="1:16" x14ac:dyDescent="0.3">
      <c r="D4" s="18" t="s">
        <v>90</v>
      </c>
      <c r="E4" s="77" t="s">
        <v>47</v>
      </c>
      <c r="P4" s="18" t="str" cm="1">
        <f t="array" ref="P4:P9">_xlfn.UNIQUE(Sales_table[Geography],FALSE)</f>
        <v>UK</v>
      </c>
    </row>
    <row r="5" spans="1:16" x14ac:dyDescent="0.3">
      <c r="D5" s="18" t="s">
        <v>105</v>
      </c>
      <c r="E5" s="84">
        <f>COUNTIF(Sales_table[Geography],E4)</f>
        <v>58</v>
      </c>
      <c r="P5" s="18" t="str">
        <v>New Zealand</v>
      </c>
    </row>
    <row r="6" spans="1:16" x14ac:dyDescent="0.3">
      <c r="D6" s="18" t="s">
        <v>106</v>
      </c>
      <c r="E6" s="80">
        <f>SUMIF(Sales_table[Geography],E4,Sales_table[Units])</f>
        <v>8760</v>
      </c>
      <c r="P6" s="18" t="str">
        <v>Australia</v>
      </c>
    </row>
    <row r="7" spans="1:16" x14ac:dyDescent="0.3">
      <c r="P7" s="18" t="str">
        <v>USA</v>
      </c>
    </row>
    <row r="8" spans="1:16" x14ac:dyDescent="0.3">
      <c r="P8" s="18" t="str">
        <v>Canada</v>
      </c>
    </row>
    <row r="9" spans="1:16" x14ac:dyDescent="0.3">
      <c r="C9" s="92" t="s">
        <v>107</v>
      </c>
      <c r="D9" s="93"/>
      <c r="E9" s="93"/>
      <c r="J9" s="94" t="s">
        <v>111</v>
      </c>
      <c r="K9" s="94"/>
      <c r="L9" s="94"/>
      <c r="M9" s="94"/>
      <c r="P9" s="18" t="str">
        <v>India</v>
      </c>
    </row>
    <row r="10" spans="1:16" ht="16.8" x14ac:dyDescent="0.4">
      <c r="C10" s="74"/>
      <c r="D10" s="74" t="s">
        <v>91</v>
      </c>
      <c r="E10" s="78" t="s">
        <v>57</v>
      </c>
      <c r="J10" s="74" t="s">
        <v>0</v>
      </c>
      <c r="K10" s="81" t="s">
        <v>3</v>
      </c>
      <c r="L10" s="74" t="s">
        <v>4</v>
      </c>
      <c r="M10" s="75" t="s">
        <v>112</v>
      </c>
    </row>
    <row r="11" spans="1:16" x14ac:dyDescent="0.3">
      <c r="C11" s="21" t="s">
        <v>108</v>
      </c>
      <c r="D11" s="21"/>
      <c r="E11" s="79">
        <f>AVERAGEIF(Sales_table[Geography],E4,Sales_table[Amount])</f>
        <v>4352.9137931034484</v>
      </c>
      <c r="J11" s="21" t="str" cm="1">
        <f t="array" ref="J11:J20">_xlfn.UNIQUE(Sales_table[Sales Person],FALSE,FALSE)</f>
        <v>Ram Mahesh</v>
      </c>
      <c r="K11" s="82">
        <f>SUMIFS(Sales_table[Amount],Sales_table[Sales Person],J11,Sales_table[Geography],$E$4)</f>
        <v>24647</v>
      </c>
      <c r="L11" s="21">
        <f>SUMIFS(Sales_table[Units],Sales_table[Sales Person],J11,Sales_table[Geography],$E$4)</f>
        <v>735</v>
      </c>
      <c r="M11" s="19">
        <f>IF(K11&gt;12000,1,0)</f>
        <v>1</v>
      </c>
    </row>
    <row r="12" spans="1:16" x14ac:dyDescent="0.3">
      <c r="C12" s="21" t="s">
        <v>109</v>
      </c>
      <c r="D12" s="21"/>
      <c r="E12" s="79">
        <f>AVERAGEIF(Sales_table[Geography],E4,Sales_table[Manufacturing Cost])</f>
        <v>1391.0586206896553</v>
      </c>
      <c r="J12" s="21" t="str">
        <v>Gunar Cockshoot</v>
      </c>
      <c r="K12" s="82">
        <f>SUMIFS(Sales_table[Amount],Sales_table[Sales Person],J12,Sales_table[Geography],$E$4)</f>
        <v>35847</v>
      </c>
      <c r="L12" s="21">
        <f>SUMIFS(Sales_table[Units],Sales_table[Sales Person],J12,Sales_table[Geography],$E$4)</f>
        <v>1416</v>
      </c>
      <c r="M12" s="19">
        <f t="shared" ref="M12:M20" si="0">IF(K12&gt;12000,1,0)</f>
        <v>1</v>
      </c>
    </row>
    <row r="13" spans="1:16" x14ac:dyDescent="0.3">
      <c r="C13" s="21" t="s">
        <v>104</v>
      </c>
      <c r="D13" s="21"/>
      <c r="E13" s="79"/>
      <c r="J13" s="21" t="str">
        <v>Brien Boise</v>
      </c>
      <c r="K13" s="82">
        <f>SUMIFS(Sales_table[Amount],Sales_table[Sales Person],J13,Sales_table[Geography],$E$4)</f>
        <v>5516</v>
      </c>
      <c r="L13" s="21">
        <f>SUMIFS(Sales_table[Units],Sales_table[Sales Person],J13,Sales_table[Geography],$E$4)</f>
        <v>507</v>
      </c>
      <c r="M13" s="19">
        <f t="shared" si="0"/>
        <v>0</v>
      </c>
    </row>
    <row r="14" spans="1:16" x14ac:dyDescent="0.3">
      <c r="C14" s="21" t="s">
        <v>110</v>
      </c>
      <c r="D14" s="21"/>
      <c r="E14" s="79">
        <f>AVERAGEIF(Sales_table[Geography],E4,Sales_table[Units])</f>
        <v>151.0344827586207</v>
      </c>
      <c r="J14" s="21" t="str">
        <v>Barr Faughny</v>
      </c>
      <c r="K14" s="82">
        <f>SUMIFS(Sales_table[Amount],Sales_table[Sales Person],J14,Sales_table[Geography],$E$4)</f>
        <v>7763</v>
      </c>
      <c r="L14" s="21">
        <f>SUMIFS(Sales_table[Units],Sales_table[Sales Person],J14,Sales_table[Geography],$E$4)</f>
        <v>174</v>
      </c>
      <c r="M14" s="19">
        <f t="shared" si="0"/>
        <v>0</v>
      </c>
    </row>
    <row r="15" spans="1:16" x14ac:dyDescent="0.3">
      <c r="J15" s="21" t="str">
        <v>Oby Sorrel</v>
      </c>
      <c r="K15" s="82">
        <f>SUMIFS(Sales_table[Amount],Sales_table[Sales Person],J15,Sales_table[Geography],$E$4)</f>
        <v>16527</v>
      </c>
      <c r="L15" s="21">
        <f>SUMIFS(Sales_table[Units],Sales_table[Sales Person],J15,Sales_table[Geography],$E$4)</f>
        <v>417</v>
      </c>
      <c r="M15" s="19">
        <f t="shared" si="0"/>
        <v>1</v>
      </c>
    </row>
    <row r="16" spans="1:16" x14ac:dyDescent="0.3">
      <c r="J16" s="21" t="str">
        <v>Husein Augar</v>
      </c>
      <c r="K16" s="82">
        <f>SUMIFS(Sales_table[Amount],Sales_table[Sales Person],J16,Sales_table[Geography],$E$4)</f>
        <v>39424</v>
      </c>
      <c r="L16" s="21">
        <f>SUMIFS(Sales_table[Units],Sales_table[Sales Person],J16,Sales_table[Geography],$E$4)</f>
        <v>1122</v>
      </c>
      <c r="M16" s="19">
        <f t="shared" si="0"/>
        <v>1</v>
      </c>
    </row>
    <row r="17" spans="10:13" x14ac:dyDescent="0.3">
      <c r="J17" s="21" t="str">
        <v>Carla Molina</v>
      </c>
      <c r="K17" s="82">
        <f>SUMIFS(Sales_table[Amount],Sales_table[Sales Person],J17,Sales_table[Geography],$E$4)</f>
        <v>15855</v>
      </c>
      <c r="L17" s="21">
        <f>SUMIFS(Sales_table[Units],Sales_table[Sales Person],J17,Sales_table[Geography],$E$4)</f>
        <v>708</v>
      </c>
      <c r="M17" s="19">
        <f t="shared" si="0"/>
        <v>1</v>
      </c>
    </row>
    <row r="18" spans="10:13" x14ac:dyDescent="0.3">
      <c r="J18" s="21" t="str">
        <v>Gigi Bohling</v>
      </c>
      <c r="K18" s="82">
        <f>SUMIFS(Sales_table[Amount],Sales_table[Sales Person],J18,Sales_table[Geography],$E$4)</f>
        <v>41559</v>
      </c>
      <c r="L18" s="21">
        <f>SUMIFS(Sales_table[Units],Sales_table[Sales Person],J18,Sales_table[Geography],$E$4)</f>
        <v>1188</v>
      </c>
      <c r="M18" s="19">
        <f t="shared" si="0"/>
        <v>1</v>
      </c>
    </row>
    <row r="19" spans="10:13" x14ac:dyDescent="0.3">
      <c r="J19" s="21" t="str">
        <v>Ches Bonnell</v>
      </c>
      <c r="K19" s="82">
        <f>SUMIFS(Sales_table[Amount],Sales_table[Sales Person],J19,Sales_table[Geography],$E$4)</f>
        <v>31661</v>
      </c>
      <c r="L19" s="21">
        <f>SUMIFS(Sales_table[Units],Sales_table[Sales Person],J19,Sales_table[Geography],$E$4)</f>
        <v>978</v>
      </c>
      <c r="M19" s="19">
        <f t="shared" si="0"/>
        <v>1</v>
      </c>
    </row>
    <row r="20" spans="10:13" x14ac:dyDescent="0.3">
      <c r="J20" s="21" t="str">
        <v>Curtice Advani</v>
      </c>
      <c r="K20" s="82">
        <f>SUMIFS(Sales_table[Amount],Sales_table[Sales Person],J20,Sales_table[Geography],$E$4)</f>
        <v>33670</v>
      </c>
      <c r="L20" s="21">
        <f>SUMIFS(Sales_table[Units],Sales_table[Sales Person],J20,Sales_table[Geography],$E$4)</f>
        <v>1515</v>
      </c>
      <c r="M20" s="19">
        <f t="shared" si="0"/>
        <v>1</v>
      </c>
    </row>
    <row r="21" spans="10:13" x14ac:dyDescent="0.3">
      <c r="K21" s="83"/>
    </row>
    <row r="22" spans="10:13" x14ac:dyDescent="0.3">
      <c r="K22" s="83"/>
    </row>
    <row r="23" spans="10:13" x14ac:dyDescent="0.3">
      <c r="K23" s="83"/>
    </row>
  </sheetData>
  <mergeCells count="2">
    <mergeCell ref="C9:E9"/>
    <mergeCell ref="J9:M9"/>
  </mergeCells>
  <dataValidations count="1">
    <dataValidation type="list" allowBlank="1" showInputMessage="1" showErrorMessage="1" sqref="E4" xr:uid="{CBCC4D66-CAA8-4EB5-B255-EFF667FC1600}">
      <formula1>$P$4:$P$9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2E0D8145-725E-4216-AE2F-64C4C09D2B65}">
            <x14:iconSet iconSet="3Symbols" showValue="0" custom="1">
              <x14:cfvo type="percent">
                <xm:f>0</xm:f>
              </x14:cfvo>
              <x14:cfvo type="num" gte="0">
                <xm:f>0</xm:f>
              </x14:cfvo>
              <x14:cfvo type="num">
                <xm:f>1</xm:f>
              </x14:cfvo>
              <x14:cfIcon iconSet="3Symbols" iconId="0"/>
              <x14:cfIcon iconSet="NoIcons" iconId="0"/>
              <x14:cfIcon iconSet="3Symbols" iconId="2"/>
            </x14:iconSet>
          </x14:cfRule>
          <xm:sqref>M11:M20</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94325-8582-4391-AEC2-399A7453AE2F}">
  <dimension ref="A1:N36"/>
  <sheetViews>
    <sheetView workbookViewId="0">
      <selection activeCell="E15" sqref="E15"/>
    </sheetView>
  </sheetViews>
  <sheetFormatPr defaultColWidth="8.77734375" defaultRowHeight="14.4" x14ac:dyDescent="0.3"/>
  <cols>
    <col min="1" max="1" width="3.109375" style="18" customWidth="1"/>
    <col min="2" max="2" width="4.77734375" style="18" customWidth="1"/>
    <col min="3" max="3" width="8.77734375" style="18"/>
    <col min="4" max="4" width="20.21875" style="18" bestFit="1" customWidth="1"/>
    <col min="5" max="7" width="15.6640625" style="18" bestFit="1" customWidth="1"/>
    <col min="8" max="16384" width="8.77734375" style="18"/>
  </cols>
  <sheetData>
    <row r="1" spans="1:14" ht="36" customHeight="1" x14ac:dyDescent="0.55000000000000004">
      <c r="A1" s="33"/>
      <c r="B1" s="34"/>
      <c r="C1" s="12" t="s">
        <v>81</v>
      </c>
      <c r="D1" s="35"/>
      <c r="E1" s="36"/>
      <c r="F1" s="37"/>
      <c r="G1" s="17"/>
      <c r="H1" s="17"/>
      <c r="I1" s="17"/>
      <c r="J1" s="17"/>
      <c r="K1" s="16"/>
      <c r="L1" s="17"/>
      <c r="M1" s="16"/>
      <c r="N1" s="16"/>
    </row>
    <row r="13" spans="1:14" x14ac:dyDescent="0.3">
      <c r="D13" s="47" t="s">
        <v>2</v>
      </c>
      <c r="E13" t="s">
        <v>113</v>
      </c>
      <c r="F13"/>
      <c r="G13"/>
    </row>
    <row r="14" spans="1:14" x14ac:dyDescent="0.3">
      <c r="D14" s="48" t="s">
        <v>9</v>
      </c>
      <c r="E14" s="85">
        <v>0.70837735849056604</v>
      </c>
      <c r="F14"/>
      <c r="G14"/>
    </row>
    <row r="15" spans="1:14" x14ac:dyDescent="0.3">
      <c r="D15" s="48" t="s">
        <v>36</v>
      </c>
      <c r="E15" s="85">
        <v>0.35872284397630028</v>
      </c>
      <c r="F15"/>
      <c r="G15"/>
    </row>
    <row r="16" spans="1:14" x14ac:dyDescent="0.3">
      <c r="D16" s="48" t="s">
        <v>35</v>
      </c>
      <c r="E16" s="85">
        <v>0.95135269709543568</v>
      </c>
      <c r="F16"/>
      <c r="G16"/>
    </row>
    <row r="17" spans="4:7" x14ac:dyDescent="0.3">
      <c r="D17" s="48" t="s">
        <v>18</v>
      </c>
      <c r="E17" s="85">
        <v>0.81989504373177835</v>
      </c>
      <c r="F17"/>
      <c r="G17"/>
    </row>
    <row r="18" spans="4:7" x14ac:dyDescent="0.3">
      <c r="D18" s="48" t="s">
        <v>48</v>
      </c>
      <c r="E18" s="85">
        <v>-10.657142857142857</v>
      </c>
      <c r="F18"/>
      <c r="G18"/>
    </row>
    <row r="19" spans="4:7" x14ac:dyDescent="0.3">
      <c r="D19" s="48" t="s">
        <v>51</v>
      </c>
      <c r="E19" s="85">
        <v>-1.6759605911330051</v>
      </c>
      <c r="F19"/>
      <c r="G19"/>
    </row>
    <row r="20" spans="4:7" x14ac:dyDescent="0.3">
      <c r="D20" s="48" t="s">
        <v>14</v>
      </c>
      <c r="E20" s="85">
        <v>0.77909018355945714</v>
      </c>
      <c r="F20"/>
      <c r="G20"/>
    </row>
    <row r="21" spans="4:7" x14ac:dyDescent="0.3">
      <c r="D21" s="48" t="s">
        <v>22</v>
      </c>
      <c r="E21" s="85">
        <v>0.83533851759203881</v>
      </c>
      <c r="F21"/>
      <c r="G21"/>
    </row>
    <row r="22" spans="4:7" x14ac:dyDescent="0.3">
      <c r="D22" s="48" t="s">
        <v>31</v>
      </c>
      <c r="E22" s="85">
        <v>0.79798540833137221</v>
      </c>
      <c r="F22"/>
      <c r="G22"/>
    </row>
    <row r="23" spans="4:7" x14ac:dyDescent="0.3">
      <c r="D23" s="48" t="s">
        <v>45</v>
      </c>
      <c r="E23" s="85">
        <v>0.77985478964587041</v>
      </c>
      <c r="F23"/>
      <c r="G23"/>
    </row>
    <row r="24" spans="4:7" x14ac:dyDescent="0.3">
      <c r="D24" s="48" t="s">
        <v>49</v>
      </c>
      <c r="E24" s="85">
        <v>0.67353031248227757</v>
      </c>
      <c r="F24"/>
      <c r="G24"/>
    </row>
    <row r="25" spans="4:7" x14ac:dyDescent="0.3">
      <c r="D25" s="48" t="s">
        <v>11</v>
      </c>
      <c r="E25" s="85">
        <v>0.78588640275387267</v>
      </c>
      <c r="F25"/>
      <c r="G25"/>
    </row>
    <row r="26" spans="4:7" x14ac:dyDescent="0.3">
      <c r="D26" s="48" t="s">
        <v>29</v>
      </c>
      <c r="E26" s="85">
        <v>0.97706894209081774</v>
      </c>
      <c r="F26"/>
      <c r="G26"/>
    </row>
    <row r="27" spans="4:7" x14ac:dyDescent="0.3">
      <c r="D27" s="48" t="s">
        <v>50</v>
      </c>
      <c r="E27" s="85">
        <v>-9.0505594695400107E-2</v>
      </c>
      <c r="F27"/>
      <c r="G27"/>
    </row>
    <row r="28" spans="4:7" x14ac:dyDescent="0.3">
      <c r="D28" s="48" t="s">
        <v>30</v>
      </c>
      <c r="E28" s="85">
        <v>0.88607245190339756</v>
      </c>
      <c r="F28"/>
      <c r="G28"/>
    </row>
    <row r="29" spans="4:7" x14ac:dyDescent="0.3">
      <c r="D29" s="48" t="s">
        <v>33</v>
      </c>
      <c r="E29" s="85">
        <v>0.59912836162502381</v>
      </c>
      <c r="F29"/>
      <c r="G29"/>
    </row>
    <row r="30" spans="4:7" x14ac:dyDescent="0.3">
      <c r="D30" s="48" t="s">
        <v>42</v>
      </c>
      <c r="E30" s="85">
        <v>-0.14084507042253522</v>
      </c>
      <c r="F30"/>
      <c r="G30"/>
    </row>
    <row r="31" spans="4:7" x14ac:dyDescent="0.3">
      <c r="D31" s="48" t="s">
        <v>27</v>
      </c>
      <c r="E31" s="85">
        <v>0.77962912087912084</v>
      </c>
      <c r="F31"/>
      <c r="G31"/>
    </row>
    <row r="32" spans="4:7" x14ac:dyDescent="0.3">
      <c r="D32" s="53" t="s">
        <v>92</v>
      </c>
      <c r="E32" s="86">
        <v>0.71312644992098984</v>
      </c>
      <c r="F32"/>
      <c r="G32"/>
    </row>
    <row r="33" spans="4:7" x14ac:dyDescent="0.3">
      <c r="D33"/>
      <c r="E33"/>
      <c r="F33"/>
      <c r="G33"/>
    </row>
    <row r="34" spans="4:7" x14ac:dyDescent="0.3">
      <c r="D34"/>
      <c r="E34"/>
      <c r="F34"/>
      <c r="G34"/>
    </row>
    <row r="35" spans="4:7" x14ac:dyDescent="0.3">
      <c r="D35"/>
      <c r="E35"/>
      <c r="F35"/>
      <c r="G35"/>
    </row>
    <row r="36" spans="4:7" x14ac:dyDescent="0.3">
      <c r="D36"/>
      <c r="E36"/>
      <c r="F36"/>
      <c r="G3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Working data</vt:lpstr>
      <vt:lpstr>Master Data</vt:lpstr>
      <vt:lpstr>1</vt:lpstr>
      <vt:lpstr>2.a</vt:lpstr>
      <vt:lpstr>2.b</vt:lpstr>
      <vt:lpstr>2.c</vt:lpstr>
      <vt:lpstr>2.d</vt:lpstr>
      <vt:lpstr>2.e</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Arun Srivastava</cp:lastModifiedBy>
  <dcterms:created xsi:type="dcterms:W3CDTF">2023-03-16T19:40:09Z</dcterms:created>
  <dcterms:modified xsi:type="dcterms:W3CDTF">2024-04-23T19:03:01Z</dcterms:modified>
</cp:coreProperties>
</file>