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.herron\Dropbox\Documents\Teaching\FINA 6203 - 2023 Fall\Slides\Questions\"/>
    </mc:Choice>
  </mc:AlternateContent>
  <xr:revisionPtr revIDLastSave="0" documentId="13_ncr:1_{1D44080F-B1DE-416C-87C3-015F5661C1F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ocks A and B" sheetId="1" r:id="rId1"/>
    <sheet name="Amazon Exxon Walmart" sheetId="2" r:id="rId2"/>
    <sheet name="Stocks A and B with Solver" sheetId="3" r:id="rId3"/>
    <sheet name="Amazon Exxon Walmart with Solve" sheetId="4" r:id="rId4"/>
    <sheet name="Efficient Frontier" sheetId="5" r:id="rId5"/>
  </sheets>
  <definedNames>
    <definedName name="solver_adj" localSheetId="3" hidden="1">'Amazon Exxon Walmart with Solve'!$B$20:$D$20</definedName>
    <definedName name="solver_adj" localSheetId="4" hidden="1">'Efficient Frontier'!$C$15:$I$15</definedName>
    <definedName name="solver_adj" localSheetId="2" hidden="1">'Stocks A and B with Solver'!$B$22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3" hidden="1">2</definedName>
    <definedName name="solver_drv" localSheetId="4" hidden="1">2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1" localSheetId="3" hidden="1">'Amazon Exxon Walmart with Solve'!$A$25</definedName>
    <definedName name="solver_lhs1" localSheetId="4" hidden="1">'Efficient Frontier'!$A$24</definedName>
    <definedName name="solver_lhs2" localSheetId="4" hidden="1">'Efficient Frontier'!$C$26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3" hidden="1">1</definedName>
    <definedName name="solver_neg" localSheetId="4" hidden="1">2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um" localSheetId="3" hidden="1">1</definedName>
    <definedName name="solver_num" localSheetId="4" hidden="1">1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3" hidden="1">'Amazon Exxon Walmart with Solve'!$B$30</definedName>
    <definedName name="solver_opt" localSheetId="4" hidden="1">'Efficient Frontier'!$C$29</definedName>
    <definedName name="solver_opt" localSheetId="2" hidden="1">'Stocks A and B with Solver'!$B$26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2" hidden="1">1</definedName>
    <definedName name="solver_rel1" localSheetId="3" hidden="1">2</definedName>
    <definedName name="solver_rel1" localSheetId="4" hidden="1">2</definedName>
    <definedName name="solver_rel2" localSheetId="4" hidden="1">2</definedName>
    <definedName name="solver_rhs1" localSheetId="3" hidden="1">1</definedName>
    <definedName name="solver_rhs1" localSheetId="4" hidden="1">1</definedName>
    <definedName name="solver_rhs2" localSheetId="4" hidden="1">0.08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2" hidden="1">1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5" l="1"/>
  <c r="D51" i="5"/>
  <c r="E51" i="5"/>
  <c r="F51" i="5"/>
  <c r="G51" i="5"/>
  <c r="H51" i="5"/>
  <c r="I51" i="5"/>
  <c r="B51" i="5"/>
  <c r="D21" i="5"/>
  <c r="D27" i="5"/>
  <c r="D29" i="5"/>
  <c r="D28" i="5"/>
  <c r="D26" i="5"/>
  <c r="A23" i="5" l="1"/>
  <c r="C36" i="5" s="1"/>
  <c r="A22" i="5"/>
  <c r="C35" i="5" s="1"/>
  <c r="A21" i="5"/>
  <c r="C34" i="5" s="1"/>
  <c r="A20" i="5"/>
  <c r="C33" i="5" s="1"/>
  <c r="A19" i="5"/>
  <c r="C32" i="5" s="1"/>
  <c r="A18" i="5"/>
  <c r="C31" i="5" s="1"/>
  <c r="A17" i="5"/>
  <c r="C30" i="5" s="1"/>
  <c r="H23" i="5"/>
  <c r="G23" i="5"/>
  <c r="G22" i="5"/>
  <c r="F23" i="5"/>
  <c r="F22" i="5"/>
  <c r="F21" i="5"/>
  <c r="E23" i="5"/>
  <c r="E22" i="5"/>
  <c r="E21" i="5"/>
  <c r="E20" i="5"/>
  <c r="D23" i="5"/>
  <c r="D22" i="5"/>
  <c r="D20" i="5"/>
  <c r="D19" i="5"/>
  <c r="C23" i="5"/>
  <c r="C22" i="5"/>
  <c r="C21" i="5"/>
  <c r="C20" i="5"/>
  <c r="C19" i="5"/>
  <c r="C18" i="5"/>
  <c r="D23" i="4"/>
  <c r="C23" i="4"/>
  <c r="B23" i="4"/>
  <c r="A23" i="4"/>
  <c r="D22" i="4"/>
  <c r="C22" i="4"/>
  <c r="B22" i="4"/>
  <c r="A22" i="4"/>
  <c r="D21" i="4"/>
  <c r="C21" i="4"/>
  <c r="B21" i="4"/>
  <c r="A21" i="4"/>
  <c r="C24" i="4" s="1"/>
  <c r="D11" i="4"/>
  <c r="C11" i="4"/>
  <c r="B11" i="4"/>
  <c r="D10" i="4"/>
  <c r="C10" i="4"/>
  <c r="B10" i="4"/>
  <c r="D9" i="4"/>
  <c r="C9" i="4"/>
  <c r="B9" i="4"/>
  <c r="D8" i="4"/>
  <c r="A11" i="4" s="1"/>
  <c r="C8" i="4"/>
  <c r="B8" i="4"/>
  <c r="C22" i="3"/>
  <c r="B24" i="3" s="1"/>
  <c r="B25" i="3" s="1"/>
  <c r="B11" i="3"/>
  <c r="B10" i="3"/>
  <c r="B9" i="3"/>
  <c r="B8" i="3"/>
  <c r="C7" i="3"/>
  <c r="B26" i="2"/>
  <c r="B15" i="2"/>
  <c r="C12" i="2"/>
  <c r="D12" i="2"/>
  <c r="B12" i="2"/>
  <c r="B14" i="2" s="1"/>
  <c r="C23" i="2"/>
  <c r="D23" i="2"/>
  <c r="B23" i="2"/>
  <c r="C20" i="2"/>
  <c r="D20" i="2"/>
  <c r="C21" i="2"/>
  <c r="D21" i="2"/>
  <c r="C22" i="2"/>
  <c r="D22" i="2"/>
  <c r="B21" i="2"/>
  <c r="B22" i="2"/>
  <c r="B20" i="2"/>
  <c r="A21" i="2"/>
  <c r="C9" i="2"/>
  <c r="D9" i="2"/>
  <c r="C10" i="2"/>
  <c r="D10" i="2"/>
  <c r="C11" i="2"/>
  <c r="D11" i="2"/>
  <c r="B10" i="2"/>
  <c r="B11" i="2"/>
  <c r="B9" i="2"/>
  <c r="D8" i="2"/>
  <c r="C8" i="2"/>
  <c r="A9" i="2"/>
  <c r="B8" i="2"/>
  <c r="B9" i="1"/>
  <c r="C9" i="1"/>
  <c r="E15" i="4"/>
  <c r="D10" i="3"/>
  <c r="E14" i="4"/>
  <c r="E25" i="2"/>
  <c r="D7" i="3"/>
  <c r="E12" i="2"/>
  <c r="D25" i="3"/>
  <c r="E27" i="4"/>
  <c r="E12" i="4"/>
  <c r="D11" i="3"/>
  <c r="E28" i="4"/>
  <c r="E26" i="2"/>
  <c r="E17" i="4"/>
  <c r="D8" i="3"/>
  <c r="E25" i="4"/>
  <c r="D24" i="3"/>
  <c r="E23" i="2"/>
  <c r="D26" i="3"/>
  <c r="E24" i="4"/>
  <c r="E15" i="2"/>
  <c r="D23" i="3"/>
  <c r="E14" i="2"/>
  <c r="D9" i="3"/>
  <c r="D9" i="1"/>
  <c r="E30" i="4"/>
  <c r="D22" i="3"/>
  <c r="A24" i="5" l="1"/>
  <c r="F24" i="5"/>
  <c r="G24" i="5"/>
  <c r="H24" i="5"/>
  <c r="I24" i="5"/>
  <c r="D24" i="5"/>
  <c r="C24" i="5"/>
  <c r="E24" i="5"/>
  <c r="C26" i="5"/>
  <c r="A25" i="4"/>
  <c r="A10" i="4"/>
  <c r="C12" i="4" s="1"/>
  <c r="D24" i="4"/>
  <c r="A9" i="4"/>
  <c r="B28" i="4"/>
  <c r="B24" i="4"/>
  <c r="B23" i="3"/>
  <c r="B26" i="3" s="1"/>
  <c r="A20" i="2"/>
  <c r="B25" i="2"/>
  <c r="A22" i="2"/>
  <c r="A11" i="2"/>
  <c r="A10" i="2"/>
  <c r="B10" i="1"/>
  <c r="C10" i="1"/>
  <c r="D10" i="1"/>
  <c r="C27" i="5" l="1"/>
  <c r="C28" i="5" s="1"/>
  <c r="C29" i="5" s="1"/>
  <c r="B12" i="4"/>
  <c r="B27" i="4"/>
  <c r="B30" i="4" s="1"/>
  <c r="D12" i="4"/>
  <c r="B14" i="4" s="1"/>
  <c r="B15" i="4"/>
  <c r="B17" i="4" s="1"/>
  <c r="B11" i="1"/>
  <c r="B12" i="1"/>
  <c r="B13" i="1"/>
  <c r="D13" i="1"/>
  <c r="D11" i="1"/>
  <c r="D12" i="1"/>
</calcChain>
</file>

<file path=xl/sharedStrings.xml><?xml version="1.0" encoding="utf-8"?>
<sst xmlns="http://schemas.openxmlformats.org/spreadsheetml/2006/main" count="117" uniqueCount="43">
  <si>
    <t>Amazon</t>
  </si>
  <si>
    <t>Exxon</t>
  </si>
  <si>
    <t>Walmart</t>
  </si>
  <si>
    <t>Year</t>
  </si>
  <si>
    <t>Stock A</t>
  </si>
  <si>
    <t>Stock B</t>
  </si>
  <si>
    <t>Aithmetic Average</t>
  </si>
  <si>
    <t>Variance</t>
  </si>
  <si>
    <t>Covariance</t>
  </si>
  <si>
    <t>Correlation (Direct)</t>
  </si>
  <si>
    <t>Correlation (Cov/(SA*SB))</t>
  </si>
  <si>
    <t>Bord. Mult. Cov. Matrix</t>
  </si>
  <si>
    <t>Var(r_P)</t>
  </si>
  <si>
    <t>E(r_P)</t>
  </si>
  <si>
    <t>E(r_stock)</t>
  </si>
  <si>
    <t>T-bills</t>
  </si>
  <si>
    <t>Expected return</t>
  </si>
  <si>
    <t>Standard deviation</t>
  </si>
  <si>
    <t>Weights</t>
  </si>
  <si>
    <t>SD(r_P)</t>
  </si>
  <si>
    <t>S_p</t>
  </si>
  <si>
    <t>Max S with Solver</t>
  </si>
  <si>
    <t>r_f</t>
  </si>
  <si>
    <t>Efficient Frontier Spreadsheet</t>
  </si>
  <si>
    <t>Panel A</t>
  </si>
  <si>
    <t>Risk premiums</t>
  </si>
  <si>
    <t>USA</t>
  </si>
  <si>
    <t>UK</t>
  </si>
  <si>
    <t>France</t>
  </si>
  <si>
    <t>Germany</t>
  </si>
  <si>
    <t>Australia</t>
  </si>
  <si>
    <t>Japan</t>
  </si>
  <si>
    <t>Canada</t>
  </si>
  <si>
    <t>Panel B</t>
  </si>
  <si>
    <t>Bordered covariance matrix</t>
  </si>
  <si>
    <t>Risk Premium</t>
  </si>
  <si>
    <t>Sharpe Ratio</t>
  </si>
  <si>
    <t>Panel C</t>
  </si>
  <si>
    <t>Efficient frontier</t>
  </si>
  <si>
    <t>CAL</t>
  </si>
  <si>
    <t>Std. Dev.</t>
  </si>
  <si>
    <t>Max. Sharpe Port.</t>
  </si>
  <si>
    <t>Min. Var. 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</si>
</sst>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9" fontId="0" fillId="0" borderId="1" xfId="0" applyNumberFormat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Frontier'!$B$42:$I$42</c:f>
              <c:numCache>
                <c:formatCode>0.0000</c:formatCode>
                <c:ptCount val="8"/>
                <c:pt idx="0">
                  <c:v>0.11469091545165229</c:v>
                </c:pt>
                <c:pt idx="1">
                  <c:v>0.11320939071372195</c:v>
                </c:pt>
                <c:pt idx="2">
                  <c:v>0.11344402819460332</c:v>
                </c:pt>
                <c:pt idx="3">
                  <c:v>0.12390008907336665</c:v>
                </c:pt>
                <c:pt idx="4">
                  <c:v>0.13731388269643321</c:v>
                </c:pt>
                <c:pt idx="5">
                  <c:v>0.14676636085946093</c:v>
                </c:pt>
                <c:pt idx="6">
                  <c:v>0.17730466815201673</c:v>
                </c:pt>
                <c:pt idx="7">
                  <c:v>0.21223223099231156</c:v>
                </c:pt>
              </c:numCache>
            </c:numRef>
          </c:xVal>
          <c:yVal>
            <c:numRef>
              <c:f>'Efficient Frontier'!$B$40:$I$40</c:f>
              <c:numCache>
                <c:formatCode>0.0000</c:formatCode>
                <c:ptCount val="8"/>
                <c:pt idx="0">
                  <c:v>3.500000000005847E-2</c:v>
                </c:pt>
                <c:pt idx="1">
                  <c:v>3.8306189941138775E-2</c:v>
                </c:pt>
                <c:pt idx="2">
                  <c:v>3.9999999961672299E-2</c:v>
                </c:pt>
                <c:pt idx="3">
                  <c:v>4.9999999847928807E-2</c:v>
                </c:pt>
                <c:pt idx="4">
                  <c:v>5.6355108504518275E-2</c:v>
                </c:pt>
                <c:pt idx="5">
                  <c:v>5.9999999847928961E-2</c:v>
                </c:pt>
                <c:pt idx="6">
                  <c:v>6.9999999847927333E-2</c:v>
                </c:pt>
                <c:pt idx="7">
                  <c:v>8.0000999847972529E-2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3-404B-8407-3379A15C1CA1}"/>
            </c:ext>
          </c:extLst>
        </c:ser>
        <c:ser>
          <c:idx val="1"/>
          <c:order val="1"/>
          <c:tx>
            <c:v>Capital Allocation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'Efficient Frontier'!$B$42:$I$42</c:f>
              <c:numCache>
                <c:formatCode>0.0000</c:formatCode>
                <c:ptCount val="8"/>
                <c:pt idx="0">
                  <c:v>0.11469091545165229</c:v>
                </c:pt>
                <c:pt idx="1">
                  <c:v>0.11320939071372195</c:v>
                </c:pt>
                <c:pt idx="2">
                  <c:v>0.11344402819460332</c:v>
                </c:pt>
                <c:pt idx="3">
                  <c:v>0.12390008907336665</c:v>
                </c:pt>
                <c:pt idx="4">
                  <c:v>0.13731388269643321</c:v>
                </c:pt>
                <c:pt idx="5">
                  <c:v>0.14676636085946093</c:v>
                </c:pt>
                <c:pt idx="6">
                  <c:v>0.17730466815201673</c:v>
                </c:pt>
                <c:pt idx="7">
                  <c:v>0.21223223099231156</c:v>
                </c:pt>
              </c:numCache>
            </c:numRef>
          </c:xVal>
          <c:yVal>
            <c:numRef>
              <c:f>'Efficient Frontier'!$B$51:$I$51</c:f>
              <c:numCache>
                <c:formatCode>0.0000</c:formatCode>
                <c:ptCount val="8"/>
                <c:pt idx="0">
                  <c:v>4.7070397091963423E-2</c:v>
                </c:pt>
                <c:pt idx="1">
                  <c:v>4.6462363252131135E-2</c:v>
                </c:pt>
                <c:pt idx="2">
                  <c:v>4.655866102213542E-2</c:v>
                </c:pt>
                <c:pt idx="3">
                  <c:v>5.0849941945676463E-2</c:v>
                </c:pt>
                <c:pt idx="4">
                  <c:v>5.6355108504518275E-2</c:v>
                </c:pt>
                <c:pt idx="5">
                  <c:v>6.0234508183949625E-2</c:v>
                </c:pt>
                <c:pt idx="6">
                  <c:v>7.2767761102163167E-2</c:v>
                </c:pt>
                <c:pt idx="7">
                  <c:v>8.7102412158638787E-2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3-404B-8407-3379A15C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10768"/>
        <c:axId val="1449351952"/>
      </c:scatterChart>
      <c:valAx>
        <c:axId val="153861076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51952"/>
        <c:crosses val="autoZero"/>
        <c:crossBetween val="midCat"/>
      </c:valAx>
      <c:valAx>
        <c:axId val="144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183930</xdr:colOff>
      <xdr:row>24</xdr:row>
      <xdr:rowOff>91965</xdr:rowOff>
    </xdr:from>
    <xdr:to>
      <xdr:col>9</xdr:col>
      <xdr:colOff>335017</xdr:colOff>
      <xdr:row>37</xdr:row>
      <xdr:rowOff>34815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4D582-89A5-F2C3-A5F1-0B0B11E3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0" sqref="C10"/>
    </sheetView>
  </sheetViews>
  <sheetFormatPr defaultRowHeight="15" x14ac:dyDescent="0.25"/>
  <cols>
    <col min="1" max="1" width="24.28515625" bestFit="1" customWidth="1"/>
    <col min="2" max="2" width="7.42578125" bestFit="1" customWidth="1"/>
    <col min="3" max="3" width="7.28515625" bestFit="1" customWidth="1"/>
    <col min="4" max="4" width="27.5703125" bestFit="1" customWidth="1"/>
  </cols>
  <sheetData>
    <row r="1" spans="1:4" x14ac:dyDescent="0.25">
      <c r="A1" s="2" t="s">
        <v>3</v>
      </c>
      <c r="B1" s="3" t="s">
        <v>4</v>
      </c>
      <c r="C1" s="3" t="s">
        <v>5</v>
      </c>
    </row>
    <row r="2" spans="1:4" x14ac:dyDescent="0.25">
      <c r="A2" s="2">
        <v>1</v>
      </c>
      <c r="B2" s="4">
        <v>-0.1</v>
      </c>
      <c r="C2" s="4">
        <v>0.15</v>
      </c>
    </row>
    <row r="3" spans="1:4" x14ac:dyDescent="0.25">
      <c r="A3" s="2">
        <v>2</v>
      </c>
      <c r="B3" s="4">
        <v>-0.15</v>
      </c>
      <c r="C3" s="4">
        <v>-0.14000000000000001</v>
      </c>
    </row>
    <row r="4" spans="1:4" x14ac:dyDescent="0.25">
      <c r="A4" s="2">
        <v>3</v>
      </c>
      <c r="B4" s="4">
        <v>-0.06</v>
      </c>
      <c r="C4" s="4">
        <v>-0.05</v>
      </c>
    </row>
    <row r="5" spans="1:4" x14ac:dyDescent="0.25">
      <c r="A5" s="2">
        <v>4</v>
      </c>
      <c r="B5" s="4">
        <v>0.05</v>
      </c>
      <c r="C5" s="4">
        <v>0.28000000000000003</v>
      </c>
    </row>
    <row r="6" spans="1:4" x14ac:dyDescent="0.25">
      <c r="A6" s="2">
        <v>5</v>
      </c>
      <c r="B6" s="4">
        <v>0.14000000000000001</v>
      </c>
      <c r="C6" s="4">
        <v>0.08</v>
      </c>
    </row>
    <row r="7" spans="1:4" x14ac:dyDescent="0.25">
      <c r="A7" s="2">
        <v>6</v>
      </c>
      <c r="B7" s="4">
        <v>0.13</v>
      </c>
      <c r="C7" s="4">
        <v>0.04</v>
      </c>
    </row>
    <row r="9" spans="1:4" x14ac:dyDescent="0.25">
      <c r="A9" t="s">
        <v>6</v>
      </c>
      <c r="B9" s="5">
        <f>AVERAGE(B2:B7)</f>
        <v>1.6666666666666681E-3</v>
      </c>
      <c r="C9" s="5">
        <f>AVERAGE(C2:C7)</f>
        <v>0.06</v>
      </c>
      <c r="D9" t="str">
        <f ca="1">_xlfn.FORMULATEXT(B9)</f>
        <v>=AVERAGE(B2:B7)</v>
      </c>
    </row>
    <row r="10" spans="1:4" x14ac:dyDescent="0.25">
      <c r="A10" t="s">
        <v>7</v>
      </c>
      <c r="B10" s="5">
        <f>_xlfn.VAR.S(B2:B7)</f>
        <v>1.5016666666666668E-2</v>
      </c>
      <c r="C10" s="5">
        <f>_xlfn.VAR.S(C2:C7)</f>
        <v>2.1880000000000004E-2</v>
      </c>
      <c r="D10" t="str">
        <f ca="1">_xlfn.FORMULATEXT(B10)</f>
        <v>=VAR.S(B2:B7)</v>
      </c>
    </row>
    <row r="11" spans="1:4" x14ac:dyDescent="0.25">
      <c r="A11" t="s">
        <v>8</v>
      </c>
      <c r="B11" s="5">
        <f>_xlfn.COVARIANCE.S(B2:B7,C2:C7)</f>
        <v>7.7600000000000013E-3</v>
      </c>
      <c r="D11" t="str">
        <f ca="1">_xlfn.FORMULATEXT(B11)</f>
        <v>=COVARIANCE.S(B2:B7,C2:C7)</v>
      </c>
    </row>
    <row r="12" spans="1:4" x14ac:dyDescent="0.25">
      <c r="A12" t="s">
        <v>9</v>
      </c>
      <c r="B12" s="5">
        <f>CORREL(B2:B7,C2:C7)</f>
        <v>0.42810597784021165</v>
      </c>
      <c r="D12" t="str">
        <f ca="1">_xlfn.FORMULATEXT(B12)</f>
        <v>=CORREL(B2:B7,C2:C7)</v>
      </c>
    </row>
    <row r="13" spans="1:4" x14ac:dyDescent="0.25">
      <c r="A13" t="s">
        <v>10</v>
      </c>
      <c r="B13" s="5">
        <f>B11/(SQRT(B10)*SQRT(C10))</f>
        <v>0.42810597784021148</v>
      </c>
      <c r="D13" t="str">
        <f ca="1">_xlfn.FORMULATEXT(B13)</f>
        <v>=B11/(SQRT(B10)*SQRT(C10))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2D9B-C5E1-4D56-91B6-2F79DD3CED32}">
  <dimension ref="A1:E26"/>
  <sheetViews>
    <sheetView workbookViewId="0">
      <selection activeCell="B23" sqref="B23"/>
    </sheetView>
  </sheetViews>
  <sheetFormatPr defaultRowHeight="15" x14ac:dyDescent="0.25"/>
  <cols>
    <col min="1" max="1" width="11" bestFit="1" customWidth="1"/>
    <col min="2" max="2" width="12" bestFit="1" customWidth="1"/>
    <col min="3" max="4" width="11" bestFit="1" customWidth="1"/>
    <col min="5" max="5" width="34.85546875" bestFit="1" customWidth="1"/>
  </cols>
  <sheetData>
    <row r="1" spans="1:5" x14ac:dyDescent="0.25">
      <c r="A1" s="6"/>
      <c r="B1" s="6" t="s">
        <v>0</v>
      </c>
      <c r="C1" s="6" t="s">
        <v>1</v>
      </c>
      <c r="D1" s="6" t="s">
        <v>2</v>
      </c>
      <c r="E1" s="6" t="s">
        <v>14</v>
      </c>
    </row>
    <row r="2" spans="1:5" x14ac:dyDescent="0.25">
      <c r="A2" s="6" t="s">
        <v>0</v>
      </c>
      <c r="B2" s="6">
        <v>5.1999999999999998E-2</v>
      </c>
      <c r="C2" s="6">
        <v>2.5000000000000001E-2</v>
      </c>
      <c r="D2" s="6">
        <v>1.4E-2</v>
      </c>
      <c r="E2" s="6">
        <v>7.0000000000000007E-2</v>
      </c>
    </row>
    <row r="3" spans="1:5" x14ac:dyDescent="0.25">
      <c r="A3" s="6" t="s">
        <v>1</v>
      </c>
      <c r="B3" s="6">
        <v>2.5000000000000001E-2</v>
      </c>
      <c r="C3" s="6">
        <v>4.3999999999999997E-2</v>
      </c>
      <c r="D3" s="6">
        <v>8.6999999999999994E-3</v>
      </c>
      <c r="E3" s="6">
        <v>0.06</v>
      </c>
    </row>
    <row r="4" spans="1:5" x14ac:dyDescent="0.25">
      <c r="A4" s="6" t="s">
        <v>2</v>
      </c>
      <c r="B4" s="6">
        <v>1.4E-2</v>
      </c>
      <c r="C4" s="6">
        <v>8.6999999999999994E-3</v>
      </c>
      <c r="D4" s="6">
        <v>6.4000000000000001E-2</v>
      </c>
      <c r="E4" s="6">
        <v>0.05</v>
      </c>
    </row>
    <row r="7" spans="1:5" ht="30" x14ac:dyDescent="0.25">
      <c r="A7" s="6" t="s">
        <v>11</v>
      </c>
    </row>
    <row r="8" spans="1:5" x14ac:dyDescent="0.25">
      <c r="B8" s="5">
        <f>1/3</f>
        <v>0.33333333333333331</v>
      </c>
      <c r="C8" s="5">
        <f>1/3</f>
        <v>0.33333333333333331</v>
      </c>
      <c r="D8" s="5">
        <f>1/3</f>
        <v>0.33333333333333331</v>
      </c>
    </row>
    <row r="9" spans="1:5" x14ac:dyDescent="0.25">
      <c r="A9" s="5">
        <f>B8</f>
        <v>0.33333333333333331</v>
      </c>
      <c r="B9" s="5">
        <f>B2</f>
        <v>5.1999999999999998E-2</v>
      </c>
      <c r="C9" s="5">
        <f t="shared" ref="C9:D9" si="0">C2</f>
        <v>2.5000000000000001E-2</v>
      </c>
      <c r="D9" s="5">
        <f t="shared" si="0"/>
        <v>1.4E-2</v>
      </c>
    </row>
    <row r="10" spans="1:5" x14ac:dyDescent="0.25">
      <c r="A10" s="5">
        <f>C8</f>
        <v>0.33333333333333331</v>
      </c>
      <c r="B10" s="5">
        <f t="shared" ref="B10:D11" si="1">B3</f>
        <v>2.5000000000000001E-2</v>
      </c>
      <c r="C10" s="5">
        <f t="shared" si="1"/>
        <v>4.3999999999999997E-2</v>
      </c>
      <c r="D10" s="5">
        <f t="shared" si="1"/>
        <v>8.6999999999999994E-3</v>
      </c>
    </row>
    <row r="11" spans="1:5" x14ac:dyDescent="0.25">
      <c r="A11" s="5">
        <f>D8</f>
        <v>0.33333333333333331</v>
      </c>
      <c r="B11" s="5">
        <f t="shared" si="1"/>
        <v>1.4E-2</v>
      </c>
      <c r="C11" s="5">
        <f t="shared" si="1"/>
        <v>8.6999999999999994E-3</v>
      </c>
      <c r="D11" s="5">
        <f t="shared" si="1"/>
        <v>6.4000000000000001E-2</v>
      </c>
    </row>
    <row r="12" spans="1:5" x14ac:dyDescent="0.25">
      <c r="B12" s="5">
        <f>B8*SUMPRODUCT($A9:$A11,B9:B11)</f>
        <v>1.0111111111111109E-2</v>
      </c>
      <c r="C12" s="5">
        <f t="shared" ref="C12:D12" si="2">C8*SUMPRODUCT($A9:$A11,C9:C11)</f>
        <v>8.6333333333333331E-3</v>
      </c>
      <c r="D12" s="5">
        <f t="shared" si="2"/>
        <v>9.6333333333333323E-3</v>
      </c>
      <c r="E12" t="str">
        <f ca="1">_xlfn.FORMULATEXT(D12)</f>
        <v>=D8*SUMPRODUCT($A9:$A11,D9:D11)</v>
      </c>
    </row>
    <row r="14" spans="1:5" x14ac:dyDescent="0.25">
      <c r="A14" t="s">
        <v>12</v>
      </c>
      <c r="B14">
        <f>SUM(B12:D12)</f>
        <v>2.8377777777777773E-2</v>
      </c>
      <c r="E14" t="str">
        <f ca="1">_xlfn.FORMULATEXT(B14)</f>
        <v>=SUM(B12:D12)</v>
      </c>
    </row>
    <row r="15" spans="1:5" x14ac:dyDescent="0.25">
      <c r="A15" t="s">
        <v>13</v>
      </c>
      <c r="B15">
        <f>SUMPRODUCT(A9:A11,E$2:E$4)</f>
        <v>0.06</v>
      </c>
      <c r="E15" t="str">
        <f ca="1">_xlfn.FORMULATEXT(B15)</f>
        <v>=SUMPRODUCT(A9:A11,E$2:E$4)</v>
      </c>
    </row>
    <row r="18" spans="1:5" ht="30" x14ac:dyDescent="0.25">
      <c r="A18" s="6" t="s">
        <v>11</v>
      </c>
    </row>
    <row r="19" spans="1:5" x14ac:dyDescent="0.25">
      <c r="B19">
        <v>0.4</v>
      </c>
      <c r="C19">
        <v>0.25</v>
      </c>
      <c r="D19">
        <v>0.35</v>
      </c>
    </row>
    <row r="20" spans="1:5" x14ac:dyDescent="0.25">
      <c r="A20">
        <f>B19</f>
        <v>0.4</v>
      </c>
      <c r="B20">
        <f>B2</f>
        <v>5.1999999999999998E-2</v>
      </c>
      <c r="C20">
        <f t="shared" ref="C20:D20" si="3">C2</f>
        <v>2.5000000000000001E-2</v>
      </c>
      <c r="D20">
        <f t="shared" si="3"/>
        <v>1.4E-2</v>
      </c>
    </row>
    <row r="21" spans="1:5" x14ac:dyDescent="0.25">
      <c r="A21">
        <f>C19</f>
        <v>0.25</v>
      </c>
      <c r="B21">
        <f t="shared" ref="B21:D22" si="4">B3</f>
        <v>2.5000000000000001E-2</v>
      </c>
      <c r="C21">
        <f t="shared" si="4"/>
        <v>4.3999999999999997E-2</v>
      </c>
      <c r="D21">
        <f t="shared" si="4"/>
        <v>8.6999999999999994E-3</v>
      </c>
    </row>
    <row r="22" spans="1:5" x14ac:dyDescent="0.25">
      <c r="A22">
        <f>D19</f>
        <v>0.35</v>
      </c>
      <c r="B22">
        <f t="shared" si="4"/>
        <v>1.4E-2</v>
      </c>
      <c r="C22">
        <f t="shared" si="4"/>
        <v>8.6999999999999994E-3</v>
      </c>
      <c r="D22">
        <f t="shared" si="4"/>
        <v>6.4000000000000001E-2</v>
      </c>
    </row>
    <row r="23" spans="1:5" x14ac:dyDescent="0.25">
      <c r="B23">
        <f>B19*SUMPRODUCT($A20:$A22,B20:B22)</f>
        <v>1.278E-2</v>
      </c>
      <c r="C23">
        <f t="shared" ref="C23:D23" si="5">C19*SUMPRODUCT($A20:$A22,C20:C22)</f>
        <v>6.0112500000000001E-3</v>
      </c>
      <c r="D23">
        <f t="shared" si="5"/>
        <v>1.0561249999999999E-2</v>
      </c>
      <c r="E23" t="str">
        <f ca="1">_xlfn.FORMULATEXT(D23)</f>
        <v>=D19*SUMPRODUCT($A20:$A22,D20:D22)</v>
      </c>
    </row>
    <row r="25" spans="1:5" x14ac:dyDescent="0.25">
      <c r="A25" t="s">
        <v>12</v>
      </c>
      <c r="B25" s="5">
        <f>SUM(B23:D23)</f>
        <v>2.9352499999999997E-2</v>
      </c>
      <c r="E25" t="str">
        <f ca="1">_xlfn.FORMULATEXT(B25)</f>
        <v>=SUM(B23:D23)</v>
      </c>
    </row>
    <row r="26" spans="1:5" x14ac:dyDescent="0.25">
      <c r="A26" t="s">
        <v>13</v>
      </c>
      <c r="B26">
        <f>SUMPRODUCT(A20:A22,E$2:E$4)</f>
        <v>6.0499999999999998E-2</v>
      </c>
      <c r="E26" t="str">
        <f ca="1">_xlfn.FORMULATEXT(B26)</f>
        <v>=SUMPRODUCT(A20:A22,E$2:E$4)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D98D-18A8-4C3C-A0FD-81B043B74FD5}">
  <dimension ref="A1:D26"/>
  <sheetViews>
    <sheetView topLeftCell="A4" workbookViewId="0">
      <selection activeCell="E26" sqref="E26"/>
    </sheetView>
  </sheetViews>
  <sheetFormatPr defaultColWidth="27.42578125" defaultRowHeight="15" x14ac:dyDescent="0.25"/>
  <cols>
    <col min="1" max="1" width="18" bestFit="1" customWidth="1"/>
    <col min="2" max="2" width="7.5703125" bestFit="1" customWidth="1"/>
    <col min="3" max="3" width="7.28515625" bestFit="1" customWidth="1"/>
    <col min="4" max="4" width="41.28515625" bestFit="1" customWidth="1"/>
  </cols>
  <sheetData>
    <row r="1" spans="1:4" x14ac:dyDescent="0.25">
      <c r="A1" s="1"/>
      <c r="B1" s="3" t="s">
        <v>4</v>
      </c>
      <c r="C1" s="3" t="s">
        <v>5</v>
      </c>
      <c r="D1" s="1" t="s">
        <v>15</v>
      </c>
    </row>
    <row r="2" spans="1:4" x14ac:dyDescent="0.25">
      <c r="A2" s="1" t="s">
        <v>16</v>
      </c>
      <c r="B2" s="3">
        <v>9.4E-2</v>
      </c>
      <c r="C2" s="3">
        <v>6.3E-2</v>
      </c>
      <c r="D2" s="1">
        <v>0.02</v>
      </c>
    </row>
    <row r="3" spans="1:4" x14ac:dyDescent="0.25">
      <c r="A3" s="1" t="s">
        <v>7</v>
      </c>
      <c r="B3" s="3">
        <v>9.6100000000000005E-2</v>
      </c>
      <c r="C3" s="3">
        <v>7.2900000000000006E-2</v>
      </c>
      <c r="D3" s="3"/>
    </row>
    <row r="4" spans="1:4" x14ac:dyDescent="0.25">
      <c r="A4" s="1" t="s">
        <v>17</v>
      </c>
      <c r="B4" s="3">
        <v>0.31</v>
      </c>
      <c r="C4" s="3">
        <v>0.27</v>
      </c>
      <c r="D4" s="3"/>
    </row>
    <row r="5" spans="1:4" x14ac:dyDescent="0.25">
      <c r="A5" s="1" t="s">
        <v>8</v>
      </c>
      <c r="B5" s="3">
        <v>2.511E-2</v>
      </c>
      <c r="C5" s="3"/>
      <c r="D5" s="3"/>
    </row>
    <row r="7" spans="1:4" x14ac:dyDescent="0.25">
      <c r="A7" s="6" t="s">
        <v>18</v>
      </c>
      <c r="B7" s="5">
        <v>0.7</v>
      </c>
      <c r="C7" s="5">
        <f>1-B7</f>
        <v>0.30000000000000004</v>
      </c>
      <c r="D7" t="str">
        <f ca="1">_xlfn.FORMULATEXT(C7)</f>
        <v>=1-B7</v>
      </c>
    </row>
    <row r="8" spans="1:4" x14ac:dyDescent="0.25">
      <c r="A8" s="6" t="s">
        <v>13</v>
      </c>
      <c r="B8" s="5">
        <f>SUMPRODUCT(B2:C2,B7:C7)</f>
        <v>8.4699999999999998E-2</v>
      </c>
      <c r="C8" s="5"/>
      <c r="D8" t="str">
        <f ca="1">_xlfn.FORMULATEXT(B8)</f>
        <v>=SUMPRODUCT(B2:C2,B7:C7)</v>
      </c>
    </row>
    <row r="9" spans="1:4" x14ac:dyDescent="0.25">
      <c r="A9" s="6" t="s">
        <v>12</v>
      </c>
      <c r="B9" s="5">
        <f>B7*B7*B3+C7*C7*C3+2*B7*C7*B5</f>
        <v>6.4196200000000009E-2</v>
      </c>
      <c r="C9" s="5"/>
      <c r="D9" t="str">
        <f t="shared" ref="D9:D11" ca="1" si="0">_xlfn.FORMULATEXT(B9)</f>
        <v>=B7*B7*B3+C7*C7*C3+2*B7*C7*B5</v>
      </c>
    </row>
    <row r="10" spans="1:4" x14ac:dyDescent="0.25">
      <c r="A10" s="6" t="s">
        <v>19</v>
      </c>
      <c r="B10" s="5">
        <f>SQRT(B9)</f>
        <v>0.25336969037357254</v>
      </c>
      <c r="C10" s="5"/>
      <c r="D10" t="str">
        <f t="shared" ca="1" si="0"/>
        <v>=SQRT(B9)</v>
      </c>
    </row>
    <row r="11" spans="1:4" x14ac:dyDescent="0.25">
      <c r="A11" s="6" t="s">
        <v>20</v>
      </c>
      <c r="B11" s="5">
        <f>(B8-D2)/B10</f>
        <v>0.25535808921976905</v>
      </c>
      <c r="C11" s="5"/>
      <c r="D11" t="str">
        <f t="shared" ca="1" si="0"/>
        <v>=(B8-D2)/B10</v>
      </c>
    </row>
    <row r="14" spans="1:4" x14ac:dyDescent="0.25">
      <c r="A14" s="7" t="s">
        <v>21</v>
      </c>
    </row>
    <row r="16" spans="1:4" x14ac:dyDescent="0.25">
      <c r="A16" s="1"/>
      <c r="B16" s="3" t="s">
        <v>4</v>
      </c>
      <c r="C16" s="3" t="s">
        <v>5</v>
      </c>
      <c r="D16" s="1" t="s">
        <v>15</v>
      </c>
    </row>
    <row r="17" spans="1:4" x14ac:dyDescent="0.25">
      <c r="A17" s="1" t="s">
        <v>16</v>
      </c>
      <c r="B17" s="3">
        <v>9.4E-2</v>
      </c>
      <c r="C17" s="3">
        <v>6.3E-2</v>
      </c>
      <c r="D17" s="1">
        <v>0.02</v>
      </c>
    </row>
    <row r="18" spans="1:4" x14ac:dyDescent="0.25">
      <c r="A18" s="1" t="s">
        <v>7</v>
      </c>
      <c r="B18" s="3">
        <v>9.6100000000000005E-2</v>
      </c>
      <c r="C18" s="3">
        <v>7.2900000000000006E-2</v>
      </c>
      <c r="D18" s="3"/>
    </row>
    <row r="19" spans="1:4" x14ac:dyDescent="0.25">
      <c r="A19" s="1" t="s">
        <v>17</v>
      </c>
      <c r="B19" s="3">
        <v>0.31</v>
      </c>
      <c r="C19" s="3">
        <v>0.27</v>
      </c>
      <c r="D19" s="3"/>
    </row>
    <row r="20" spans="1:4" x14ac:dyDescent="0.25">
      <c r="A20" s="1" t="s">
        <v>8</v>
      </c>
      <c r="B20" s="3">
        <v>2.511E-2</v>
      </c>
      <c r="C20" s="3"/>
      <c r="D20" s="3"/>
    </row>
    <row r="22" spans="1:4" x14ac:dyDescent="0.25">
      <c r="A22" s="6" t="s">
        <v>18</v>
      </c>
      <c r="B22" s="5">
        <v>0.65485678885170906</v>
      </c>
      <c r="C22" s="5">
        <f>1-B22</f>
        <v>0.34514321114829094</v>
      </c>
      <c r="D22" t="str">
        <f ca="1">_xlfn.FORMULATEXT(C22)</f>
        <v>=1-B22</v>
      </c>
    </row>
    <row r="23" spans="1:4" x14ac:dyDescent="0.25">
      <c r="A23" s="6" t="s">
        <v>13</v>
      </c>
      <c r="B23" s="5">
        <f>SUMPRODUCT(B17:C17,B22:C22)</f>
        <v>8.3300560454402983E-2</v>
      </c>
      <c r="C23" s="5"/>
      <c r="D23" t="str">
        <f ca="1">_xlfn.FORMULATEXT(B23)</f>
        <v>=SUMPRODUCT(B17:C17,B22:C22)</v>
      </c>
    </row>
    <row r="24" spans="1:4" x14ac:dyDescent="0.25">
      <c r="A24" s="6" t="s">
        <v>12</v>
      </c>
      <c r="B24" s="5">
        <f>B22*B22*B18+C22*C22*C18+2*B22*C22*B20</f>
        <v>6.1246096145209969E-2</v>
      </c>
      <c r="C24" s="5"/>
      <c r="D24" t="str">
        <f t="shared" ref="D24:D26" ca="1" si="1">_xlfn.FORMULATEXT(B24)</f>
        <v>=B22*B22*B18+C22*C22*C18+2*B22*C22*B20</v>
      </c>
    </row>
    <row r="25" spans="1:4" x14ac:dyDescent="0.25">
      <c r="A25" s="6" t="s">
        <v>19</v>
      </c>
      <c r="B25" s="5">
        <f>SQRT(B24)</f>
        <v>0.2474794863119163</v>
      </c>
      <c r="C25" s="5"/>
      <c r="D25" t="str">
        <f t="shared" ca="1" si="1"/>
        <v>=SQRT(B24)</v>
      </c>
    </row>
    <row r="26" spans="1:4" x14ac:dyDescent="0.25">
      <c r="A26" s="6" t="s">
        <v>20</v>
      </c>
      <c r="B26" s="5">
        <f>(B23-D17)/B25</f>
        <v>0.25578104027022547</v>
      </c>
      <c r="C26" s="5"/>
      <c r="D26" t="str">
        <f t="shared" ca="1" si="1"/>
        <v>=(B23-D17)/B25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EBB6-CABE-4961-B7DB-2AF23C9FF74A}">
  <dimension ref="A1:E30"/>
  <sheetViews>
    <sheetView topLeftCell="A4" workbookViewId="0">
      <selection activeCell="C30" sqref="C30"/>
    </sheetView>
  </sheetViews>
  <sheetFormatPr defaultRowHeight="15" x14ac:dyDescent="0.25"/>
  <cols>
    <col min="1" max="1" width="11" bestFit="1" customWidth="1"/>
    <col min="2" max="2" width="12.5703125" bestFit="1" customWidth="1"/>
    <col min="3" max="4" width="11" bestFit="1" customWidth="1"/>
    <col min="5" max="5" width="34.85546875" bestFit="1" customWidth="1"/>
  </cols>
  <sheetData>
    <row r="1" spans="1:5" x14ac:dyDescent="0.25">
      <c r="A1" s="6"/>
      <c r="B1" s="6" t="s">
        <v>0</v>
      </c>
      <c r="C1" s="6" t="s">
        <v>1</v>
      </c>
      <c r="D1" s="6" t="s">
        <v>2</v>
      </c>
      <c r="E1" s="6" t="s">
        <v>14</v>
      </c>
    </row>
    <row r="2" spans="1:5" x14ac:dyDescent="0.25">
      <c r="A2" s="6" t="s">
        <v>0</v>
      </c>
      <c r="B2" s="6">
        <v>0.35</v>
      </c>
      <c r="C2" s="6">
        <v>2.5000000000000001E-2</v>
      </c>
      <c r="D2" s="6">
        <v>0.01</v>
      </c>
      <c r="E2" s="6">
        <v>7.0000000000000007E-2</v>
      </c>
    </row>
    <row r="3" spans="1:5" x14ac:dyDescent="0.25">
      <c r="A3" s="6" t="s">
        <v>1</v>
      </c>
      <c r="B3" s="6">
        <v>2.5000000000000001E-2</v>
      </c>
      <c r="C3" s="6">
        <v>0.21</v>
      </c>
      <c r="D3" s="6">
        <v>0.02</v>
      </c>
      <c r="E3" s="6">
        <v>0.06</v>
      </c>
    </row>
    <row r="4" spans="1:5" x14ac:dyDescent="0.25">
      <c r="A4" s="6" t="s">
        <v>2</v>
      </c>
      <c r="B4" s="6">
        <v>0.01</v>
      </c>
      <c r="C4" s="6">
        <v>0.02</v>
      </c>
      <c r="D4" s="6">
        <v>0.15</v>
      </c>
      <c r="E4" s="6">
        <v>0.05</v>
      </c>
    </row>
    <row r="7" spans="1:5" ht="30" x14ac:dyDescent="0.25">
      <c r="A7" s="6" t="s">
        <v>11</v>
      </c>
    </row>
    <row r="8" spans="1:5" x14ac:dyDescent="0.25">
      <c r="B8" s="5">
        <f>1/3</f>
        <v>0.33333333333333331</v>
      </c>
      <c r="C8" s="5">
        <f>1/3</f>
        <v>0.33333333333333331</v>
      </c>
      <c r="D8" s="5">
        <f>1/3</f>
        <v>0.33333333333333331</v>
      </c>
    </row>
    <row r="9" spans="1:5" x14ac:dyDescent="0.25">
      <c r="A9" s="5">
        <f>B8</f>
        <v>0.33333333333333331</v>
      </c>
      <c r="B9" s="5">
        <f>B2</f>
        <v>0.35</v>
      </c>
      <c r="C9" s="5">
        <f t="shared" ref="C9:D9" si="0">C2</f>
        <v>2.5000000000000001E-2</v>
      </c>
      <c r="D9" s="5">
        <f t="shared" si="0"/>
        <v>0.01</v>
      </c>
    </row>
    <row r="10" spans="1:5" x14ac:dyDescent="0.25">
      <c r="A10" s="5">
        <f>C8</f>
        <v>0.33333333333333331</v>
      </c>
      <c r="B10" s="5">
        <f t="shared" ref="B10:D11" si="1">B3</f>
        <v>2.5000000000000001E-2</v>
      </c>
      <c r="C10" s="5">
        <f t="shared" si="1"/>
        <v>0.21</v>
      </c>
      <c r="D10" s="5">
        <f t="shared" si="1"/>
        <v>0.02</v>
      </c>
    </row>
    <row r="11" spans="1:5" x14ac:dyDescent="0.25">
      <c r="A11" s="5">
        <f>D8</f>
        <v>0.33333333333333331</v>
      </c>
      <c r="B11" s="5">
        <f t="shared" si="1"/>
        <v>0.01</v>
      </c>
      <c r="C11" s="5">
        <f t="shared" si="1"/>
        <v>0.02</v>
      </c>
      <c r="D11" s="5">
        <f t="shared" si="1"/>
        <v>0.15</v>
      </c>
    </row>
    <row r="12" spans="1:5" x14ac:dyDescent="0.25">
      <c r="B12" s="5">
        <f>B8*SUMPRODUCT($A9:$A11,B9:B11)</f>
        <v>4.2777777777777776E-2</v>
      </c>
      <c r="C12" s="5">
        <f t="shared" ref="C12:D12" si="2">C8*SUMPRODUCT($A9:$A11,C9:C11)</f>
        <v>2.8333333333333328E-2</v>
      </c>
      <c r="D12" s="5">
        <f t="shared" si="2"/>
        <v>1.9999999999999997E-2</v>
      </c>
      <c r="E12" t="str">
        <f ca="1">_xlfn.FORMULATEXT(D12)</f>
        <v>=D8*SUMPRODUCT($A9:$A11,D9:D11)</v>
      </c>
    </row>
    <row r="14" spans="1:5" x14ac:dyDescent="0.25">
      <c r="A14" t="s">
        <v>12</v>
      </c>
      <c r="B14" s="5">
        <f>SUM(B12:D12)</f>
        <v>9.1111111111111087E-2</v>
      </c>
      <c r="E14" t="str">
        <f ca="1">_xlfn.FORMULATEXT(B14)</f>
        <v>=SUM(B12:D12)</v>
      </c>
    </row>
    <row r="15" spans="1:5" x14ac:dyDescent="0.25">
      <c r="A15" t="s">
        <v>13</v>
      </c>
      <c r="B15" s="5">
        <f>SUMPRODUCT(A9:A11,E$2:E$4)</f>
        <v>0.06</v>
      </c>
      <c r="E15" t="str">
        <f ca="1">_xlfn.FORMULATEXT(B15)</f>
        <v>=SUMPRODUCT(A9:A11,E$2:E$4)</v>
      </c>
    </row>
    <row r="16" spans="1:5" x14ac:dyDescent="0.25">
      <c r="A16" t="s">
        <v>22</v>
      </c>
      <c r="B16" s="5">
        <v>1.0999999999999999E-2</v>
      </c>
    </row>
    <row r="17" spans="1:5" x14ac:dyDescent="0.25">
      <c r="A17" t="s">
        <v>20</v>
      </c>
      <c r="B17" s="5">
        <f>(B15-B16)/SQRT(B14)</f>
        <v>0.16233434333002444</v>
      </c>
      <c r="E17" t="str">
        <f ca="1">_xlfn.FORMULATEXT(B17)</f>
        <v>=(B15-B16)/SQRT(B14)</v>
      </c>
    </row>
    <row r="19" spans="1:5" ht="30" x14ac:dyDescent="0.25">
      <c r="A19" s="6" t="s">
        <v>11</v>
      </c>
    </row>
    <row r="20" spans="1:5" x14ac:dyDescent="0.25">
      <c r="B20">
        <v>0.26161080961930955</v>
      </c>
      <c r="C20">
        <v>0.34283909682437991</v>
      </c>
      <c r="D20">
        <v>0.39555009355631049</v>
      </c>
    </row>
    <row r="21" spans="1:5" x14ac:dyDescent="0.25">
      <c r="A21">
        <f>B20</f>
        <v>0.26161080961930955</v>
      </c>
      <c r="B21">
        <f>B2</f>
        <v>0.35</v>
      </c>
      <c r="C21">
        <f t="shared" ref="C21:D21" si="3">C2</f>
        <v>2.5000000000000001E-2</v>
      </c>
      <c r="D21">
        <f t="shared" si="3"/>
        <v>0.01</v>
      </c>
    </row>
    <row r="22" spans="1:5" x14ac:dyDescent="0.25">
      <c r="A22">
        <f>C20</f>
        <v>0.34283909682437991</v>
      </c>
      <c r="B22">
        <f>B3</f>
        <v>2.5000000000000001E-2</v>
      </c>
      <c r="C22">
        <f>C3</f>
        <v>0.21</v>
      </c>
      <c r="D22">
        <f>D3</f>
        <v>0.02</v>
      </c>
    </row>
    <row r="23" spans="1:5" x14ac:dyDescent="0.25">
      <c r="A23">
        <f>D20</f>
        <v>0.39555009355631049</v>
      </c>
      <c r="B23">
        <f>B4</f>
        <v>0.01</v>
      </c>
      <c r="C23">
        <f>C4</f>
        <v>0.02</v>
      </c>
      <c r="D23">
        <f>D4</f>
        <v>0.15</v>
      </c>
    </row>
    <row r="24" spans="1:5" x14ac:dyDescent="0.25">
      <c r="B24">
        <f>B20*SUMPRODUCT($A21:$A23,B21:B23)</f>
        <v>2.7231137642821791E-2</v>
      </c>
      <c r="C24">
        <f t="shared" ref="C24:D24" si="4">C20*SUMPRODUCT($A21:$A23,C21:C23)</f>
        <v>2.9637576804092236E-2</v>
      </c>
      <c r="D24">
        <f t="shared" si="4"/>
        <v>2.7215984015536383E-2</v>
      </c>
      <c r="E24" t="str">
        <f ca="1">_xlfn.FORMULATEXT(D24)</f>
        <v>=D20*SUMPRODUCT($A21:$A23,D21:D23)</v>
      </c>
    </row>
    <row r="25" spans="1:5" x14ac:dyDescent="0.25">
      <c r="A25">
        <f>SUM(A21:A23)</f>
        <v>1</v>
      </c>
      <c r="E25" t="str">
        <f ca="1">_xlfn.FORMULATEXT(A25)</f>
        <v>=SUM(A21:A23)</v>
      </c>
    </row>
    <row r="27" spans="1:5" x14ac:dyDescent="0.25">
      <c r="A27" t="s">
        <v>12</v>
      </c>
      <c r="B27" s="5">
        <f>SUM(B24:D24)</f>
        <v>8.4084698462450411E-2</v>
      </c>
      <c r="E27" t="str">
        <f ca="1">_xlfn.FORMULATEXT(B27)</f>
        <v>=SUM(B24:D24)</v>
      </c>
    </row>
    <row r="28" spans="1:5" x14ac:dyDescent="0.25">
      <c r="A28" t="s">
        <v>13</v>
      </c>
      <c r="B28">
        <f>SUMPRODUCT(A21:A23,E$2:E$4)</f>
        <v>5.8660607160629985E-2</v>
      </c>
      <c r="E28" t="str">
        <f ca="1">_xlfn.FORMULATEXT(B28)</f>
        <v>=SUMPRODUCT(A21:A23,E$2:E$4)</v>
      </c>
    </row>
    <row r="29" spans="1:5" x14ac:dyDescent="0.25">
      <c r="A29" t="s">
        <v>22</v>
      </c>
      <c r="B29" s="5">
        <v>1.0999999999999999E-2</v>
      </c>
    </row>
    <row r="30" spans="1:5" x14ac:dyDescent="0.25">
      <c r="A30" t="s">
        <v>20</v>
      </c>
      <c r="B30" s="5">
        <f>(B28-B29)/SQRT(B27)</f>
        <v>0.1643618742982417</v>
      </c>
      <c r="E30" t="str">
        <f ca="1">_xlfn.FORMULATEXT(B30)</f>
        <v>=(B28-B29)/SQRT(B27)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0A08-6A28-48F5-B858-192C941300EA}">
  <dimension ref="A1:K51"/>
  <sheetViews>
    <sheetView tabSelected="1" topLeftCell="A19" zoomScale="145" zoomScaleNormal="145" workbookViewId="0">
      <selection activeCell="J26" sqref="J26"/>
    </sheetView>
  </sheetViews>
  <sheetFormatPr defaultColWidth="14.28515625" defaultRowHeight="15" x14ac:dyDescent="0.25"/>
  <sheetData>
    <row r="1" spans="1:9" s="10" customFormat="1" x14ac:dyDescent="0.25">
      <c r="A1" s="10" t="s">
        <v>23</v>
      </c>
    </row>
    <row r="4" spans="1:9" s="10" customFormat="1" x14ac:dyDescent="0.25">
      <c r="A4" s="10" t="s">
        <v>24</v>
      </c>
      <c r="B4" s="10" t="s">
        <v>25</v>
      </c>
    </row>
    <row r="5" spans="1:9" x14ac:dyDescent="0.25">
      <c r="A5" s="9" t="s">
        <v>26</v>
      </c>
      <c r="B5">
        <v>0.06</v>
      </c>
    </row>
    <row r="6" spans="1:9" x14ac:dyDescent="0.25">
      <c r="A6" s="9" t="s">
        <v>27</v>
      </c>
      <c r="B6">
        <v>5.2999999999999999E-2</v>
      </c>
    </row>
    <row r="7" spans="1:9" x14ac:dyDescent="0.25">
      <c r="A7" s="9" t="s">
        <v>28</v>
      </c>
      <c r="B7">
        <v>7.0000000000000007E-2</v>
      </c>
    </row>
    <row r="8" spans="1:9" x14ac:dyDescent="0.25">
      <c r="A8" s="9" t="s">
        <v>29</v>
      </c>
      <c r="B8">
        <v>0.08</v>
      </c>
    </row>
    <row r="9" spans="1:9" x14ac:dyDescent="0.25">
      <c r="A9" s="9" t="s">
        <v>30</v>
      </c>
      <c r="B9">
        <v>5.8000000000000003E-2</v>
      </c>
    </row>
    <row r="10" spans="1:9" x14ac:dyDescent="0.25">
      <c r="A10" s="9" t="s">
        <v>31</v>
      </c>
      <c r="B10">
        <v>4.4999999999999998E-2</v>
      </c>
    </row>
    <row r="11" spans="1:9" x14ac:dyDescent="0.25">
      <c r="A11" s="9" t="s">
        <v>32</v>
      </c>
      <c r="B11">
        <v>5.8999999999999997E-2</v>
      </c>
    </row>
    <row r="14" spans="1:9" s="10" customFormat="1" x14ac:dyDescent="0.25">
      <c r="A14" s="10" t="s">
        <v>33</v>
      </c>
      <c r="B14" s="10" t="s">
        <v>34</v>
      </c>
    </row>
    <row r="15" spans="1:9" x14ac:dyDescent="0.25">
      <c r="A15" t="s">
        <v>18</v>
      </c>
      <c r="B15" s="8"/>
      <c r="C15" s="5">
        <v>0.69715359644559838</v>
      </c>
      <c r="D15" s="5">
        <v>0.12526218154269267</v>
      </c>
      <c r="E15" s="5">
        <v>-8.4467876055187713E-2</v>
      </c>
      <c r="F15" s="5">
        <v>1.3554826946889019E-2</v>
      </c>
      <c r="G15" s="5">
        <v>0.12939244051090024</v>
      </c>
      <c r="H15" s="5">
        <v>0.12975602081698778</v>
      </c>
      <c r="I15" s="5">
        <v>-1.0651190207881059E-2</v>
      </c>
    </row>
    <row r="16" spans="1:9" x14ac:dyDescent="0.25">
      <c r="C16" s="9" t="s">
        <v>26</v>
      </c>
      <c r="D16" s="9" t="s">
        <v>27</v>
      </c>
      <c r="E16" s="9" t="s">
        <v>28</v>
      </c>
      <c r="F16" s="9" t="s">
        <v>29</v>
      </c>
      <c r="G16" s="9" t="s">
        <v>30</v>
      </c>
      <c r="H16" s="9" t="s">
        <v>31</v>
      </c>
      <c r="I16" s="9" t="s">
        <v>32</v>
      </c>
    </row>
    <row r="17" spans="1:9" x14ac:dyDescent="0.25">
      <c r="A17" s="5">
        <f>C15</f>
        <v>0.69715359644559838</v>
      </c>
      <c r="B17" s="9" t="s">
        <v>26</v>
      </c>
      <c r="C17" s="5">
        <v>2.24E-2</v>
      </c>
      <c r="D17" s="5">
        <v>1.84E-2</v>
      </c>
      <c r="E17" s="5">
        <v>2.5000000000000001E-2</v>
      </c>
      <c r="F17" s="5">
        <v>2.8799999999999999E-2</v>
      </c>
      <c r="G17" s="5">
        <v>1.95E-2</v>
      </c>
      <c r="H17" s="5">
        <v>1.21E-2</v>
      </c>
      <c r="I17" s="5">
        <v>2.0500000000000001E-2</v>
      </c>
    </row>
    <row r="18" spans="1:9" x14ac:dyDescent="0.25">
      <c r="A18" s="5">
        <f>D15</f>
        <v>0.12526218154269267</v>
      </c>
      <c r="B18" s="9" t="s">
        <v>27</v>
      </c>
      <c r="C18" s="5">
        <f>D17</f>
        <v>1.84E-2</v>
      </c>
      <c r="D18" s="5">
        <v>2.23E-2</v>
      </c>
      <c r="E18" s="5">
        <v>2.75E-2</v>
      </c>
      <c r="F18" s="5">
        <v>2.9899999999999999E-2</v>
      </c>
      <c r="G18" s="5">
        <v>2.0400000000000001E-2</v>
      </c>
      <c r="H18" s="5">
        <v>1.24E-2</v>
      </c>
      <c r="I18" s="5">
        <v>2.06E-2</v>
      </c>
    </row>
    <row r="19" spans="1:9" x14ac:dyDescent="0.25">
      <c r="A19" s="5">
        <f>E15</f>
        <v>-8.4467876055187713E-2</v>
      </c>
      <c r="B19" s="9" t="s">
        <v>28</v>
      </c>
      <c r="C19" s="5">
        <f>E17</f>
        <v>2.5000000000000001E-2</v>
      </c>
      <c r="D19" s="5">
        <f>E18</f>
        <v>2.75E-2</v>
      </c>
      <c r="E19" s="5">
        <v>4.0300000000000002E-2</v>
      </c>
      <c r="F19" s="5">
        <v>4.3799999999999999E-2</v>
      </c>
      <c r="G19" s="5">
        <v>2.5899999999999999E-2</v>
      </c>
      <c r="H19" s="5">
        <v>1.77E-2</v>
      </c>
      <c r="I19" s="5">
        <v>2.7300000000000001E-2</v>
      </c>
    </row>
    <row r="20" spans="1:9" x14ac:dyDescent="0.25">
      <c r="A20" s="5">
        <f>F15</f>
        <v>1.3554826946889019E-2</v>
      </c>
      <c r="B20" s="9" t="s">
        <v>29</v>
      </c>
      <c r="C20" s="5">
        <f>F17</f>
        <v>2.8799999999999999E-2</v>
      </c>
      <c r="D20" s="5">
        <f>F18</f>
        <v>2.9899999999999999E-2</v>
      </c>
      <c r="E20" s="5">
        <f>F19</f>
        <v>4.3799999999999999E-2</v>
      </c>
      <c r="F20" s="5">
        <v>5.1499999999999997E-2</v>
      </c>
      <c r="G20" s="5">
        <v>3.0099999999999998E-2</v>
      </c>
      <c r="H20" s="5">
        <v>1.83E-2</v>
      </c>
      <c r="I20" s="5">
        <v>3.0499999999999999E-2</v>
      </c>
    </row>
    <row r="21" spans="1:9" x14ac:dyDescent="0.25">
      <c r="A21" s="5">
        <f>G15</f>
        <v>0.12939244051090024</v>
      </c>
      <c r="B21" s="9" t="s">
        <v>30</v>
      </c>
      <c r="C21" s="5">
        <f>G17</f>
        <v>1.95E-2</v>
      </c>
      <c r="D21" s="5">
        <f>G18</f>
        <v>2.0400000000000001E-2</v>
      </c>
      <c r="E21" s="5">
        <f>G19</f>
        <v>2.5899999999999999E-2</v>
      </c>
      <c r="F21" s="5">
        <f>G20</f>
        <v>3.0099999999999998E-2</v>
      </c>
      <c r="G21" s="5">
        <v>2.6100000000000002E-2</v>
      </c>
      <c r="H21" s="5">
        <v>1.47E-2</v>
      </c>
      <c r="I21" s="5">
        <v>2.3400000000000001E-2</v>
      </c>
    </row>
    <row r="22" spans="1:9" x14ac:dyDescent="0.25">
      <c r="A22" s="5">
        <f>H15</f>
        <v>0.12975602081698778</v>
      </c>
      <c r="B22" s="9" t="s">
        <v>31</v>
      </c>
      <c r="C22" s="5">
        <f>H17</f>
        <v>1.21E-2</v>
      </c>
      <c r="D22" s="5">
        <f>H18</f>
        <v>1.24E-2</v>
      </c>
      <c r="E22" s="5">
        <f>H19</f>
        <v>1.77E-2</v>
      </c>
      <c r="F22" s="5">
        <f>H20</f>
        <v>1.83E-2</v>
      </c>
      <c r="G22" s="5">
        <f>H21</f>
        <v>1.47E-2</v>
      </c>
      <c r="H22" s="5">
        <v>3.5299999999999998E-2</v>
      </c>
      <c r="I22" s="5">
        <v>1.5800000000000002E-2</v>
      </c>
    </row>
    <row r="23" spans="1:9" x14ac:dyDescent="0.25">
      <c r="A23" s="5">
        <f>I15</f>
        <v>-1.0651190207881059E-2</v>
      </c>
      <c r="B23" s="9" t="s">
        <v>32</v>
      </c>
      <c r="C23" s="5">
        <f>I17</f>
        <v>2.0500000000000001E-2</v>
      </c>
      <c r="D23" s="5">
        <f>I18</f>
        <v>2.06E-2</v>
      </c>
      <c r="E23" s="5">
        <f>I19</f>
        <v>2.7300000000000001E-2</v>
      </c>
      <c r="F23" s="5">
        <f>I20</f>
        <v>3.0499999999999999E-2</v>
      </c>
      <c r="G23" s="5">
        <f>I21</f>
        <v>2.3400000000000001E-2</v>
      </c>
      <c r="H23" s="5">
        <f>I22</f>
        <v>1.5800000000000002E-2</v>
      </c>
      <c r="I23" s="5">
        <v>2.98E-2</v>
      </c>
    </row>
    <row r="24" spans="1:9" x14ac:dyDescent="0.25">
      <c r="A24" s="5">
        <f>SUM(A17:A23)</f>
        <v>0.99999999999999922</v>
      </c>
      <c r="C24" s="5">
        <f>C15*SUMPRODUCT($A$17:$A$23,C17:C23)</f>
        <v>1.3995078093934625E-2</v>
      </c>
      <c r="D24" s="5">
        <f t="shared" ref="D24:I24" si="0">D15*SUMPRODUCT($A$17:$A$23,D17:D23)</f>
        <v>2.2212193357588829E-3</v>
      </c>
      <c r="E24" s="5">
        <f t="shared" si="0"/>
        <v>-1.9782684207365966E-3</v>
      </c>
      <c r="F24" s="5">
        <f t="shared" si="0"/>
        <v>3.6281025695234192E-4</v>
      </c>
      <c r="G24" s="5">
        <f t="shared" si="0"/>
        <v>2.5109177956112285E-3</v>
      </c>
      <c r="H24" s="5">
        <f t="shared" si="0"/>
        <v>1.9536000448569834E-3</v>
      </c>
      <c r="I24" s="5">
        <f t="shared" si="0"/>
        <v>-2.1025472520764464E-4</v>
      </c>
    </row>
    <row r="26" spans="1:9" x14ac:dyDescent="0.25">
      <c r="B26" s="9" t="s">
        <v>35</v>
      </c>
      <c r="C26" s="5">
        <f>SUMPRODUCT(A17:A23,B5:B11)</f>
        <v>5.6355108504518275E-2</v>
      </c>
      <c r="D26" t="str">
        <f ca="1">_xlfn.FORMULATEXT(C26)</f>
        <v>=SUMPRODUCT(A17:A23,B5:B11)</v>
      </c>
    </row>
    <row r="27" spans="1:9" x14ac:dyDescent="0.25">
      <c r="B27" s="9" t="s">
        <v>7</v>
      </c>
      <c r="C27" s="5">
        <f>SUM(C24:I24)</f>
        <v>1.885510238116982E-2</v>
      </c>
      <c r="D27" t="str">
        <f t="shared" ref="D27:D29" ca="1" si="1">_xlfn.FORMULATEXT(C27)</f>
        <v>=SUM(C24:I24)</v>
      </c>
    </row>
    <row r="28" spans="1:9" x14ac:dyDescent="0.25">
      <c r="B28" s="9" t="s">
        <v>40</v>
      </c>
      <c r="C28" s="5">
        <f>SQRT(C27)</f>
        <v>0.13731388269643321</v>
      </c>
      <c r="D28" t="str">
        <f t="shared" ca="1" si="1"/>
        <v>=SQRT(C27)</v>
      </c>
    </row>
    <row r="29" spans="1:9" x14ac:dyDescent="0.25">
      <c r="B29" s="9" t="s">
        <v>36</v>
      </c>
      <c r="C29" s="5">
        <f>C26/C28</f>
        <v>0.41041085866827742</v>
      </c>
      <c r="D29" t="str">
        <f t="shared" ca="1" si="1"/>
        <v>=C26/C28</v>
      </c>
    </row>
    <row r="30" spans="1:9" x14ac:dyDescent="0.25">
      <c r="B30" s="9" t="s">
        <v>26</v>
      </c>
      <c r="C30" s="5">
        <f>A17</f>
        <v>0.69715359644559838</v>
      </c>
    </row>
    <row r="31" spans="1:9" x14ac:dyDescent="0.25">
      <c r="B31" s="9" t="s">
        <v>27</v>
      </c>
      <c r="C31" s="5">
        <f t="shared" ref="C31:C36" si="2">A18</f>
        <v>0.12526218154269267</v>
      </c>
    </row>
    <row r="32" spans="1:9" x14ac:dyDescent="0.25">
      <c r="B32" s="9" t="s">
        <v>28</v>
      </c>
      <c r="C32" s="5">
        <f t="shared" si="2"/>
        <v>-8.4467876055187713E-2</v>
      </c>
    </row>
    <row r="33" spans="1:11" x14ac:dyDescent="0.25">
      <c r="B33" s="9" t="s">
        <v>29</v>
      </c>
      <c r="C33" s="5">
        <f t="shared" si="2"/>
        <v>1.3554826946889019E-2</v>
      </c>
    </row>
    <row r="34" spans="1:11" x14ac:dyDescent="0.25">
      <c r="B34" s="9" t="s">
        <v>30</v>
      </c>
      <c r="C34" s="5">
        <f t="shared" si="2"/>
        <v>0.12939244051090024</v>
      </c>
    </row>
    <row r="35" spans="1:11" x14ac:dyDescent="0.25">
      <c r="B35" s="9" t="s">
        <v>31</v>
      </c>
      <c r="C35" s="5">
        <f t="shared" si="2"/>
        <v>0.12975602081698778</v>
      </c>
    </row>
    <row r="36" spans="1:11" x14ac:dyDescent="0.25">
      <c r="B36" s="9" t="s">
        <v>32</v>
      </c>
      <c r="C36" s="5">
        <f t="shared" si="2"/>
        <v>-1.0651190207881059E-2</v>
      </c>
    </row>
    <row r="39" spans="1:11" s="10" customFormat="1" x14ac:dyDescent="0.25">
      <c r="A39" s="10" t="s">
        <v>37</v>
      </c>
      <c r="B39" s="10" t="s">
        <v>38</v>
      </c>
      <c r="C39" s="10" t="s">
        <v>42</v>
      </c>
      <c r="F39" s="10" t="s">
        <v>41</v>
      </c>
    </row>
    <row r="40" spans="1:11" x14ac:dyDescent="0.25">
      <c r="A40" s="9" t="s">
        <v>35</v>
      </c>
      <c r="B40" s="5">
        <v>3.500000000005847E-2</v>
      </c>
      <c r="C40" s="5">
        <v>3.8306189941138775E-2</v>
      </c>
      <c r="D40" s="5">
        <v>3.9999999961672299E-2</v>
      </c>
      <c r="E40" s="5">
        <v>4.9999999847928807E-2</v>
      </c>
      <c r="F40" s="5">
        <v>5.6355108504518275E-2</v>
      </c>
      <c r="G40" s="5">
        <v>5.9999999847928961E-2</v>
      </c>
      <c r="H40" s="5">
        <v>6.9999999847927333E-2</v>
      </c>
      <c r="I40" s="5">
        <v>8.0000999847972529E-2</v>
      </c>
      <c r="J40" s="5"/>
      <c r="K40" s="5"/>
    </row>
    <row r="41" spans="1:11" x14ac:dyDescent="0.25">
      <c r="A41" s="9" t="s">
        <v>7</v>
      </c>
      <c r="B41" s="5">
        <v>1.3154006087138055E-2</v>
      </c>
      <c r="C41" s="5">
        <v>1.2816366145772152E-2</v>
      </c>
      <c r="D41" s="5">
        <v>1.2869547533017953E-2</v>
      </c>
      <c r="E41" s="5">
        <v>1.535123207238819E-2</v>
      </c>
      <c r="F41" s="5">
        <v>1.885510238116982E-2</v>
      </c>
      <c r="G41" s="5">
        <v>2.1540364679929504E-2</v>
      </c>
      <c r="H41" s="5">
        <v>3.1436945348496781E-2</v>
      </c>
      <c r="I41" s="5">
        <v>4.5042519871973892E-2</v>
      </c>
      <c r="J41" s="5"/>
      <c r="K41" s="5"/>
    </row>
    <row r="42" spans="1:11" x14ac:dyDescent="0.25">
      <c r="A42" s="9" t="s">
        <v>40</v>
      </c>
      <c r="B42" s="5">
        <v>0.11469091545165229</v>
      </c>
      <c r="C42" s="5">
        <v>0.11320939071372195</v>
      </c>
      <c r="D42" s="5">
        <v>0.11344402819460332</v>
      </c>
      <c r="E42" s="5">
        <v>0.12390008907336665</v>
      </c>
      <c r="F42" s="5">
        <v>0.13731388269643321</v>
      </c>
      <c r="G42" s="5">
        <v>0.14676636085946093</v>
      </c>
      <c r="H42" s="5">
        <v>0.17730466815201673</v>
      </c>
      <c r="I42" s="5">
        <v>0.21223223099231156</v>
      </c>
      <c r="J42" s="5"/>
      <c r="K42" s="5"/>
    </row>
    <row r="43" spans="1:11" x14ac:dyDescent="0.25">
      <c r="A43" s="9" t="s">
        <v>36</v>
      </c>
      <c r="B43" s="5">
        <v>0.30516802365931628</v>
      </c>
      <c r="C43" s="5">
        <v>0.33836583431497735</v>
      </c>
      <c r="D43" s="5">
        <v>0.35259678802180572</v>
      </c>
      <c r="E43" s="5">
        <v>0.40355095966332699</v>
      </c>
      <c r="F43" s="5">
        <v>0.41041085866827742</v>
      </c>
      <c r="G43" s="5">
        <v>0.4088130242963724</v>
      </c>
      <c r="H43" s="5">
        <v>0.39480065910002454</v>
      </c>
      <c r="I43" s="5">
        <v>0.37695028447809459</v>
      </c>
      <c r="J43" s="5"/>
      <c r="K43" s="5"/>
    </row>
    <row r="44" spans="1:11" x14ac:dyDescent="0.25">
      <c r="A44" s="9" t="s">
        <v>26</v>
      </c>
      <c r="B44" s="5">
        <v>0.63262446166289255</v>
      </c>
      <c r="C44" s="5">
        <v>0.61495330023872097</v>
      </c>
      <c r="D44" s="5">
        <v>0.6226682796256775</v>
      </c>
      <c r="E44" s="5">
        <v>0.66821079266909522</v>
      </c>
      <c r="F44" s="5">
        <v>0.69715359644559838</v>
      </c>
      <c r="G44" s="5">
        <v>0.71375317592397347</v>
      </c>
      <c r="H44" s="5">
        <v>0.75929554061689397</v>
      </c>
      <c r="I44" s="5">
        <v>0.80484289424570732</v>
      </c>
      <c r="J44" s="5"/>
      <c r="K44" s="5"/>
    </row>
    <row r="45" spans="1:11" x14ac:dyDescent="0.25">
      <c r="A45" s="9" t="s">
        <v>27</v>
      </c>
      <c r="B45" s="5">
        <v>0.90779866755994665</v>
      </c>
      <c r="C45" s="5">
        <v>0.87017369023118374</v>
      </c>
      <c r="D45" s="5">
        <v>0.80026692043727887</v>
      </c>
      <c r="E45" s="5">
        <v>0.38754898808747795</v>
      </c>
      <c r="F45" s="5">
        <v>0.12526218154269267</v>
      </c>
      <c r="G45" s="5">
        <v>-2.5168666405229884E-2</v>
      </c>
      <c r="H45" s="5">
        <v>-0.43788705077592044</v>
      </c>
      <c r="I45" s="5">
        <v>-0.85064632482803615</v>
      </c>
      <c r="J45" s="5"/>
      <c r="K45" s="5"/>
    </row>
    <row r="46" spans="1:11" x14ac:dyDescent="0.25">
      <c r="A46" s="9" t="s">
        <v>28</v>
      </c>
      <c r="B46" s="5">
        <v>-0.25689026800047826</v>
      </c>
      <c r="C46" s="5">
        <v>-0.19358777885035927</v>
      </c>
      <c r="D46" s="5">
        <v>-0.18334700343681901</v>
      </c>
      <c r="E46" s="5">
        <v>-0.12288942723543526</v>
      </c>
      <c r="F46" s="5">
        <v>-8.4467876055187713E-2</v>
      </c>
      <c r="G46" s="5">
        <v>-6.2432257758515367E-2</v>
      </c>
      <c r="H46" s="5">
        <v>-1.9735713429642151E-3</v>
      </c>
      <c r="I46" s="5">
        <v>5.8489813934096108E-2</v>
      </c>
      <c r="J46" s="5"/>
      <c r="K46" s="5"/>
    </row>
    <row r="47" spans="1:11" x14ac:dyDescent="0.25">
      <c r="A47" s="9" t="s">
        <v>29</v>
      </c>
      <c r="B47" s="5">
        <v>-0.59546610117235677</v>
      </c>
      <c r="C47" s="5">
        <v>-0.52380521141875358</v>
      </c>
      <c r="D47" s="5">
        <v>-0.47337680269693488</v>
      </c>
      <c r="E47" s="5">
        <v>-0.17565226964631969</v>
      </c>
      <c r="F47" s="5">
        <v>1.3554826946889019E-2</v>
      </c>
      <c r="G47" s="5">
        <v>0.12207257306215978</v>
      </c>
      <c r="H47" s="5">
        <v>0.41979639083093501</v>
      </c>
      <c r="I47" s="5">
        <v>0.71755080654866321</v>
      </c>
      <c r="J47" s="5"/>
      <c r="K47" s="5"/>
    </row>
    <row r="48" spans="1:11" x14ac:dyDescent="0.25">
      <c r="A48" s="9" t="s">
        <v>30</v>
      </c>
      <c r="B48" s="5">
        <v>7.8060750974007345E-2</v>
      </c>
      <c r="C48" s="5">
        <v>7.7398178076132376E-2</v>
      </c>
      <c r="D48" s="5">
        <v>8.227509386585348E-2</v>
      </c>
      <c r="E48" s="5">
        <v>0.11108402710142135</v>
      </c>
      <c r="F48" s="5">
        <v>0.12939244051090024</v>
      </c>
      <c r="G48" s="5">
        <v>0.13989272190166285</v>
      </c>
      <c r="H48" s="5">
        <v>0.16870196834826195</v>
      </c>
      <c r="I48" s="5">
        <v>0.19751372325908956</v>
      </c>
      <c r="J48" s="5"/>
      <c r="K48" s="5"/>
    </row>
    <row r="49" spans="1:11" x14ac:dyDescent="0.25">
      <c r="A49" s="9" t="s">
        <v>31</v>
      </c>
      <c r="B49" s="5">
        <v>0.26979933090328456</v>
      </c>
      <c r="C49" s="5">
        <v>0.20578200232063648</v>
      </c>
      <c r="D49" s="5">
        <v>0.19864727193022902</v>
      </c>
      <c r="E49" s="5">
        <v>0.15652511621082144</v>
      </c>
      <c r="F49" s="5">
        <v>0.12975602081698778</v>
      </c>
      <c r="G49" s="5">
        <v>0.114402985963315</v>
      </c>
      <c r="H49" s="5">
        <v>7.2280782262418228E-2</v>
      </c>
      <c r="I49" s="5">
        <v>3.0154440198519553E-2</v>
      </c>
      <c r="J49" s="5"/>
      <c r="K49" s="5"/>
    </row>
    <row r="50" spans="1:11" x14ac:dyDescent="0.25">
      <c r="A50" s="9" t="s">
        <v>32</v>
      </c>
      <c r="B50" s="5">
        <v>-3.5926841927296248E-2</v>
      </c>
      <c r="C50" s="5">
        <v>-5.0914180597561157E-2</v>
      </c>
      <c r="D50" s="5">
        <v>-4.7133759725284961E-2</v>
      </c>
      <c r="E50" s="5">
        <v>-2.4827227187060912E-2</v>
      </c>
      <c r="F50" s="5">
        <v>-1.0651190207881059E-2</v>
      </c>
      <c r="G50" s="5">
        <v>-2.5205326873658468E-3</v>
      </c>
      <c r="H50" s="5">
        <v>1.9785940060375377E-2</v>
      </c>
      <c r="I50" s="5">
        <v>4.2094646641960214E-2</v>
      </c>
      <c r="J50" s="5"/>
      <c r="K50" s="5"/>
    </row>
    <row r="51" spans="1:11" x14ac:dyDescent="0.25">
      <c r="A51" s="9" t="s">
        <v>39</v>
      </c>
      <c r="B51" s="5">
        <f>$F$43*B42</f>
        <v>4.7070397091963423E-2</v>
      </c>
      <c r="C51" s="5">
        <f t="shared" ref="C51:I51" si="3">$F$43*C42</f>
        <v>4.6462363252131135E-2</v>
      </c>
      <c r="D51" s="5">
        <f t="shared" si="3"/>
        <v>4.655866102213542E-2</v>
      </c>
      <c r="E51" s="5">
        <f t="shared" si="3"/>
        <v>5.0849941945676463E-2</v>
      </c>
      <c r="F51" s="5">
        <f t="shared" si="3"/>
        <v>5.6355108504518275E-2</v>
      </c>
      <c r="G51" s="5">
        <f t="shared" si="3"/>
        <v>6.0234508183949625E-2</v>
      </c>
      <c r="H51" s="5">
        <f t="shared" si="3"/>
        <v>7.2767761102163167E-2</v>
      </c>
      <c r="I51" s="5">
        <f t="shared" si="3"/>
        <v>8.7102412158638787E-2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 A and B</vt:lpstr>
      <vt:lpstr>Amazon Exxon Walmart</vt:lpstr>
      <vt:lpstr>Stocks A and B with Solver</vt:lpstr>
      <vt:lpstr>Amazon Exxon Walmart with Solve</vt:lpstr>
      <vt:lpstr>Efficient 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Richard</dc:creator>
  <cp:lastModifiedBy>Herron, Richard</cp:lastModifiedBy>
  <dcterms:created xsi:type="dcterms:W3CDTF">2015-06-05T18:17:20Z</dcterms:created>
  <dcterms:modified xsi:type="dcterms:W3CDTF">2023-10-13T21:44:25Z</dcterms:modified>
</cp:coreProperties>
</file>