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pricing/"/>
    </mc:Choice>
  </mc:AlternateContent>
  <xr:revisionPtr revIDLastSave="0" documentId="13_ncr:1_{D1E3F4B4-490B-144E-B9E9-855D8C32D25E}" xr6:coauthVersionLast="46" xr6:coauthVersionMax="46" xr10:uidLastSave="{00000000-0000-0000-0000-000000000000}"/>
  <bookViews>
    <workbookView xWindow="52800" yWindow="1520" windowWidth="39400" windowHeight="20120" activeTab="3" xr2:uid="{5EEDFC2B-18EE-8A46-B39A-959F96F9001C}"/>
  </bookViews>
  <sheets>
    <sheet name="EKS-MN-Fargate" sheetId="1" r:id="rId1"/>
    <sheet name="ECR" sheetId="2" r:id="rId2"/>
    <sheet name="RDS" sheetId="3" r:id="rId3"/>
    <sheet name="Secrets Manag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27" i="4"/>
  <c r="E22" i="4"/>
  <c r="E4" i="4"/>
  <c r="E25" i="3"/>
  <c r="E21" i="3"/>
  <c r="E26" i="3" s="1"/>
  <c r="E29" i="3" s="1"/>
  <c r="E16" i="3"/>
  <c r="E17" i="3" s="1"/>
  <c r="E9" i="3"/>
  <c r="E12" i="3" s="1"/>
  <c r="D19" i="2"/>
  <c r="D6" i="2"/>
  <c r="D8" i="2" s="1"/>
  <c r="D10" i="2" s="1"/>
  <c r="D21" i="2" s="1"/>
  <c r="D4" i="2"/>
  <c r="D18" i="1"/>
  <c r="H73" i="1"/>
  <c r="O20" i="1"/>
  <c r="O19" i="1"/>
  <c r="O18" i="1"/>
  <c r="O16" i="1"/>
  <c r="O15" i="1"/>
  <c r="O14" i="1"/>
  <c r="H60" i="1"/>
  <c r="H62" i="1" s="1"/>
  <c r="O25" i="1"/>
  <c r="D15" i="1"/>
  <c r="H29" i="1"/>
  <c r="H28" i="1"/>
  <c r="H27" i="1"/>
  <c r="H30" i="1" s="1"/>
  <c r="I15" i="1"/>
  <c r="I16" i="1" s="1"/>
  <c r="H24" i="1" s="1"/>
  <c r="E28" i="4" l="1"/>
  <c r="E5" i="4"/>
  <c r="E6" i="4"/>
  <c r="E7" i="4"/>
  <c r="E30" i="3"/>
  <c r="H39" i="1"/>
  <c r="H40" i="1" s="1"/>
  <c r="H42" i="1" s="1"/>
  <c r="H52" i="1"/>
  <c r="H64" i="1" s="1"/>
  <c r="H66" i="1" s="1"/>
  <c r="H34" i="1"/>
  <c r="H35" i="1" s="1"/>
  <c r="P15" i="1"/>
  <c r="P16" i="1" s="1"/>
  <c r="O26" i="1" s="1"/>
  <c r="D20" i="1" s="1"/>
  <c r="E9" i="4" l="1"/>
  <c r="E12" i="4" s="1"/>
  <c r="H44" i="1"/>
  <c r="D19" i="1" s="1"/>
  <c r="H54" i="1"/>
  <c r="H56" i="1"/>
  <c r="H58" i="1" s="1"/>
  <c r="E23" i="4" l="1"/>
  <c r="E29" i="4" s="1"/>
  <c r="E31" i="4" s="1"/>
  <c r="E16" i="4"/>
  <c r="E18" i="4" s="1"/>
  <c r="H67" i="1"/>
  <c r="H69" i="1" s="1"/>
  <c r="H75" i="1" s="1"/>
  <c r="D21" i="1" s="1"/>
  <c r="D22" i="1" s="1"/>
  <c r="E33" i="4" l="1"/>
</calcChain>
</file>

<file path=xl/sharedStrings.xml><?xml version="1.0" encoding="utf-8"?>
<sst xmlns="http://schemas.openxmlformats.org/spreadsheetml/2006/main" count="217" uniqueCount="161">
  <si>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</si>
  <si>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</si>
  <si>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</si>
  <si>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</si>
  <si>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</si>
  <si>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</si>
  <si>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</si>
  <si>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</si>
  <si>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</si>
  <si>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</si>
  <si>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</si>
  <si>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</si>
  <si>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</si>
  <si>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</si>
  <si>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</si>
  <si>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</si>
  <si>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</si>
  <si>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</si>
  <si>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</si>
  <si>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</si>
  <si>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</si>
  <si>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</si>
  <si>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</si>
  <si>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</si>
  <si>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</si>
  <si>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</si>
  <si>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</si>
  <si>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</si>
  <si>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</si>
  <si>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</si>
  <si>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</si>
  <si>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</si>
  <si>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</si>
  <si>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</si>
  <si>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</si>
  <si>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</si>
  <si>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</si>
  <si>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</si>
  <si>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</si>
  <si>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</si>
  <si>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</si>
  <si>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</si>
  <si>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</si>
  <si>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</si>
  <si>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</si>
  <si>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</si>
  <si>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</si>
  <si>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</si>
  <si>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</si>
  <si>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</si>
  <si>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</si>
  <si>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</si>
  <si>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</si>
  <si>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</si>
  <si>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</si>
  <si>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</si>
  <si>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</si>
  <si>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</si>
  <si>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</si>
  <si>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</si>
  <si>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</si>
  <si>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</si>
  <si>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</si>
  <si>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</si>
  <si>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</si>
  <si>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</si>
  <si>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</si>
  <si>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</si>
  <si>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</si>
  <si>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</si>
  <si>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</si>
  <si>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</si>
  <si>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</si>
  <si>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</si>
  <si>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</si>
  <si>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</si>
  <si>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</si>
  <si>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</si>
  <si>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</si>
  <si>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# of instance</t>
  </si>
  <si>
    <t>Cost</t>
  </si>
  <si>
    <t>ESB Storage price</t>
  </si>
  <si>
    <t>Total ESB Storage price</t>
  </si>
  <si>
    <t>Total Storage Cost</t>
  </si>
  <si>
    <t xml:space="preserve">Amount of storage General Purpose SDD (gp2) </t>
  </si>
  <si>
    <t>per GB per month</t>
  </si>
  <si>
    <t>(per node * # nodes)</t>
  </si>
  <si>
    <t>Total # of metrics   -managed- nodes</t>
  </si>
  <si>
    <t>price per GB</t>
  </si>
  <si>
    <t>Total Log Cost</t>
  </si>
  <si>
    <t>GB per month</t>
  </si>
  <si>
    <t>Total CloudWatch Cost</t>
  </si>
  <si>
    <t>Fargate</t>
  </si>
  <si>
    <t>Total (per month)</t>
  </si>
  <si>
    <t>https://aws.amazon.com/ecr/pricing/</t>
  </si>
  <si>
    <t>ECR</t>
  </si>
  <si>
    <t>Number of applications</t>
  </si>
  <si>
    <t>number of images per application</t>
  </si>
  <si>
    <t>Ave Size of image</t>
  </si>
  <si>
    <t>Total  amount of storage</t>
  </si>
  <si>
    <t>Total number of images</t>
  </si>
  <si>
    <t xml:space="preserve">ECR storage price </t>
  </si>
  <si>
    <t>Total ECR Cost</t>
  </si>
  <si>
    <t>Data Xfer in price</t>
  </si>
  <si>
    <t>Data Xfer out price</t>
  </si>
  <si>
    <t>1 GB &lt; amount &lt; 9.999 TB</t>
  </si>
  <si>
    <t>amount &lt;= 1 GB</t>
  </si>
  <si>
    <t>Amount of Data Xfer out</t>
  </si>
  <si>
    <t xml:space="preserve">Data Xfer out cost </t>
  </si>
  <si>
    <t>https://aws.amazon.com/rds/aurora/pricing/</t>
  </si>
  <si>
    <t>Aurora</t>
  </si>
  <si>
    <t xml:space="preserve">Amount of Storage </t>
  </si>
  <si>
    <t>db.r5.xlarge</t>
  </si>
  <si>
    <t>per hour</t>
  </si>
  <si>
    <t xml:space="preserve">hours per month </t>
  </si>
  <si>
    <t xml:space="preserve">Per  instance price </t>
  </si>
  <si>
    <t># instances</t>
  </si>
  <si>
    <t>Total Instance Price</t>
  </si>
  <si>
    <t>Storage and IO</t>
  </si>
  <si>
    <t>Storage Rate</t>
  </si>
  <si>
    <t>Storage Cost</t>
  </si>
  <si>
    <t>I/O Rate</t>
  </si>
  <si>
    <t>per Million requests</t>
  </si>
  <si>
    <t>writes per second</t>
  </si>
  <si>
    <t>reads per second</t>
  </si>
  <si>
    <t>ave per month</t>
  </si>
  <si>
    <t>total requests</t>
  </si>
  <si>
    <t>min per hour</t>
  </si>
  <si>
    <t>sec per min</t>
  </si>
  <si>
    <t>second per month</t>
  </si>
  <si>
    <t>Total requests per month</t>
  </si>
  <si>
    <t>I/O Cost</t>
  </si>
  <si>
    <t>Total Aurora Cost</t>
  </si>
  <si>
    <t>Secrets Manager</t>
  </si>
  <si>
    <t>3-tier app</t>
  </si>
  <si>
    <t># load balancer</t>
  </si>
  <si>
    <t># web Servers</t>
  </si>
  <si>
    <t># app servers</t>
  </si>
  <si>
    <t># of database instances</t>
  </si>
  <si>
    <t xml:space="preserve">total number of servers </t>
  </si>
  <si>
    <t>number of ssh keys per server</t>
  </si>
  <si>
    <t>number of credentials per db</t>
  </si>
  <si>
    <t>total #ssh keys</t>
  </si>
  <si>
    <t>Total number of credentials</t>
  </si>
  <si>
    <t>API calls per ssh key  per day</t>
  </si>
  <si>
    <t>API calls per db credential per day</t>
  </si>
  <si>
    <t>API Calls per db credential per month</t>
  </si>
  <si>
    <t>Total # of Creds and keys</t>
  </si>
  <si>
    <t>cost per secret</t>
  </si>
  <si>
    <t>Cred and Key costs</t>
  </si>
  <si>
    <t>maps to EKS model</t>
  </si>
  <si>
    <t>API Calls per ssh key per month</t>
  </si>
  <si>
    <t>Total number of ssh key API calls</t>
  </si>
  <si>
    <t>SSH Key</t>
  </si>
  <si>
    <t>DB Credentials</t>
  </si>
  <si>
    <t>Total # of DB Credential API calls</t>
  </si>
  <si>
    <t>Total # of API Calls (Cred + SSH)</t>
  </si>
  <si>
    <t xml:space="preserve">Cost per 10,000 API Calls </t>
  </si>
  <si>
    <t>Total Cost API Calls</t>
  </si>
  <si>
    <t>Total Secrets Manager Cost</t>
  </si>
  <si>
    <t>https://aws.amazon.com/secrets-manager/pricing/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</si>
</sst>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1"/>
    <xf numFmtId="0" fontId="2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0" xfId="0" applyFill="1" applyBorder="1"/>
    <xf numFmtId="0" fontId="2" fillId="0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5" fontId="0" fillId="0" borderId="3" xfId="0" applyNumberFormat="1" applyBorder="1"/>
    <xf numFmtId="0" fontId="6" fillId="0" borderId="4" xfId="0" applyFont="1" applyBorder="1" applyAlignment="1">
      <alignment horizontal="right"/>
    </xf>
    <xf numFmtId="165" fontId="0" fillId="0" borderId="5" xfId="0" applyNumberFormat="1" applyBorder="1"/>
    <xf numFmtId="0" fontId="6" fillId="0" borderId="10" xfId="0" applyFont="1" applyBorder="1" applyAlignment="1">
      <alignment horizontal="right"/>
    </xf>
    <xf numFmtId="165" fontId="0" fillId="0" borderId="11" xfId="0" applyNumberFormat="1" applyBorder="1"/>
    <xf numFmtId="0" fontId="5" fillId="0" borderId="6" xfId="0" applyFont="1" applyBorder="1" applyAlignment="1">
      <alignment horizontal="right"/>
    </xf>
    <xf numFmtId="165" fontId="2" fillId="0" borderId="8" xfId="0" applyNumberFormat="1" applyFont="1" applyBorder="1"/>
    <xf numFmtId="0" fontId="7" fillId="0" borderId="1" xfId="0" applyFont="1" applyBorder="1" applyAlignment="1">
      <alignment horizontal="right"/>
    </xf>
    <xf numFmtId="165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Font="1" applyBorder="1"/>
    <xf numFmtId="3" fontId="0" fillId="2" borderId="0" xfId="0" applyNumberFormat="1" applyFill="1" applyBorder="1"/>
    <xf numFmtId="165" fontId="2" fillId="0" borderId="9" xfId="0" applyNumberFormat="1" applyFont="1" applyBorder="1"/>
    <xf numFmtId="0" fontId="0" fillId="0" borderId="11" xfId="0" applyBorder="1"/>
    <xf numFmtId="0" fontId="0" fillId="2" borderId="0" xfId="0" applyFill="1" applyBorder="1"/>
    <xf numFmtId="0" fontId="0" fillId="2" borderId="4" xfId="0" applyFill="1" applyBorder="1" applyAlignment="1">
      <alignment horizontal="right"/>
    </xf>
    <xf numFmtId="165" fontId="0" fillId="2" borderId="0" xfId="0" applyNumberFormat="1" applyFill="1" applyBorder="1"/>
    <xf numFmtId="3" fontId="0" fillId="0" borderId="0" xfId="0" applyNumberFormat="1" applyFill="1" applyBorder="1"/>
    <xf numFmtId="0" fontId="2" fillId="0" borderId="9" xfId="0" applyFont="1" applyBorder="1"/>
    <xf numFmtId="3" fontId="2" fillId="0" borderId="9" xfId="0" applyNumberFormat="1" applyFont="1" applyBorder="1"/>
    <xf numFmtId="1" fontId="0" fillId="0" borderId="0" xfId="0" applyNumberFormat="1" applyBorder="1"/>
    <xf numFmtId="0" fontId="0" fillId="0" borderId="10" xfId="0" applyBorder="1" applyAlignment="1">
      <alignment horizontal="right"/>
    </xf>
    <xf numFmtId="3" fontId="2" fillId="0" borderId="0" xfId="0" applyNumberFormat="1" applyFont="1" applyBorder="1"/>
    <xf numFmtId="0" fontId="2" fillId="0" borderId="10" xfId="0" applyFont="1" applyBorder="1" applyAlignment="1">
      <alignment horizontal="right"/>
    </xf>
    <xf numFmtId="0" fontId="2" fillId="0" borderId="4" xfId="0" applyFont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lculator.aw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ecr/pric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aurora/pricin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ecrets-manager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Q83"/>
  <sheetViews>
    <sheetView topLeftCell="A3" zoomScale="120" zoomScaleNormal="120" workbookViewId="0">
      <selection activeCell="K12" sqref="K12"/>
    </sheetView>
  </sheetViews>
  <sheetFormatPr baseColWidth="10" defaultRowHeight="16" x14ac:dyDescent="0.2"/>
  <cols>
    <col min="3" max="3" width="24.5" customWidth="1"/>
    <col min="6" max="6" width="5.1640625" customWidth="1"/>
    <col min="7" max="7" width="46.5" customWidth="1"/>
    <col min="8" max="8" width="11" style="2" customWidth="1"/>
    <col min="9" max="9" width="6.33203125" customWidth="1"/>
    <col min="10" max="10" width="13" customWidth="1"/>
    <col min="11" max="11" width="15.83203125" customWidth="1"/>
    <col min="12" max="12" width="5" customWidth="1"/>
    <col min="13" max="13" width="26" customWidth="1"/>
    <col min="15" max="15" width="11" customWidth="1"/>
  </cols>
  <sheetData>
    <row r="1" spans="1:17" x14ac:dyDescent="0.2">
      <c r="A1" t="s">
        <v>1</v>
      </c>
    </row>
    <row r="2" spans="1:17" x14ac:dyDescent="0.2">
      <c r="A2" t="s">
        <v>4</v>
      </c>
    </row>
    <row r="3" spans="1:17" x14ac:dyDescent="0.2">
      <c r="A3" s="1" t="s">
        <v>7</v>
      </c>
    </row>
    <row r="5" spans="1:17" x14ac:dyDescent="0.2">
      <c r="B5" t="s">
        <v>2</v>
      </c>
    </row>
    <row r="6" spans="1:17" x14ac:dyDescent="0.2">
      <c r="B6" t="s">
        <v>3</v>
      </c>
    </row>
    <row r="7" spans="1:17" x14ac:dyDescent="0.2">
      <c r="B7" t="s">
        <v>5</v>
      </c>
    </row>
    <row r="8" spans="1:17" x14ac:dyDescent="0.2">
      <c r="B8" t="s">
        <v>0</v>
      </c>
      <c r="C8" t="s">
        <v>14</v>
      </c>
    </row>
    <row r="9" spans="1:17" x14ac:dyDescent="0.2">
      <c r="B9" t="s">
        <v>6</v>
      </c>
      <c r="L9" s="1"/>
    </row>
    <row r="10" spans="1:17" ht="17" thickBot="1" x14ac:dyDescent="0.25">
      <c r="G10" s="37" t="s">
        <v>48</v>
      </c>
      <c r="L10" s="1"/>
      <c r="M10" t="s">
        <v>47</v>
      </c>
    </row>
    <row r="11" spans="1:17" ht="21" x14ac:dyDescent="0.25">
      <c r="C11" s="33" t="s">
        <v>36</v>
      </c>
      <c r="D11" s="4"/>
      <c r="E11" s="6"/>
      <c r="G11" s="33" t="s">
        <v>36</v>
      </c>
      <c r="H11" s="4"/>
      <c r="I11" s="5"/>
      <c r="J11" s="42" t="s">
        <v>27</v>
      </c>
      <c r="K11" s="43" t="s">
        <v>29</v>
      </c>
      <c r="L11" s="9"/>
      <c r="M11" s="27"/>
      <c r="N11" s="32" t="s">
        <v>50</v>
      </c>
      <c r="O11" s="5"/>
      <c r="P11" s="5"/>
      <c r="Q11" s="6"/>
    </row>
    <row r="12" spans="1:17" x14ac:dyDescent="0.2">
      <c r="C12" s="7" t="s">
        <v>41</v>
      </c>
      <c r="D12" s="8">
        <v>1</v>
      </c>
      <c r="E12" s="10"/>
      <c r="G12" s="15"/>
      <c r="H12" s="8"/>
      <c r="I12" s="9"/>
      <c r="J12" s="40" t="s">
        <v>26</v>
      </c>
      <c r="K12" s="44" t="s">
        <v>28</v>
      </c>
      <c r="L12" s="9"/>
      <c r="M12" s="15"/>
      <c r="N12" s="9"/>
      <c r="O12" s="9"/>
      <c r="P12" s="9"/>
      <c r="Q12" s="10"/>
    </row>
    <row r="13" spans="1:17" x14ac:dyDescent="0.2">
      <c r="C13" s="7" t="s">
        <v>42</v>
      </c>
      <c r="D13" s="11">
        <v>0.1</v>
      </c>
      <c r="E13" s="10" t="s">
        <v>44</v>
      </c>
      <c r="G13" s="16" t="s">
        <v>12</v>
      </c>
      <c r="H13" s="8"/>
      <c r="I13" s="9"/>
      <c r="J13" s="9"/>
      <c r="K13" s="10"/>
      <c r="L13" s="9"/>
      <c r="M13" s="15"/>
      <c r="N13" s="28" t="s">
        <v>12</v>
      </c>
      <c r="O13" s="8"/>
      <c r="P13" s="9"/>
      <c r="Q13" s="10"/>
    </row>
    <row r="14" spans="1:17" x14ac:dyDescent="0.2">
      <c r="C14" s="7" t="s">
        <v>43</v>
      </c>
      <c r="D14" s="8">
        <v>730</v>
      </c>
      <c r="E14" s="10" t="s">
        <v>45</v>
      </c>
      <c r="G14" s="7" t="s">
        <v>8</v>
      </c>
      <c r="H14" s="17">
        <v>5</v>
      </c>
      <c r="I14" s="9"/>
      <c r="J14" s="9"/>
      <c r="K14" s="10"/>
      <c r="L14" s="9"/>
      <c r="M14" s="15"/>
      <c r="N14" s="29" t="s">
        <v>8</v>
      </c>
      <c r="O14" s="39">
        <f>H14</f>
        <v>5</v>
      </c>
      <c r="P14" s="9"/>
      <c r="Q14" s="10"/>
    </row>
    <row r="15" spans="1:17" ht="17" thickBot="1" x14ac:dyDescent="0.25">
      <c r="C15" s="12"/>
      <c r="D15" s="13">
        <f>D13*D14</f>
        <v>73</v>
      </c>
      <c r="E15" s="38" t="s">
        <v>31</v>
      </c>
      <c r="G15" s="7" t="s">
        <v>9</v>
      </c>
      <c r="H15" s="17">
        <v>6</v>
      </c>
      <c r="I15" s="9">
        <f>H15*H14</f>
        <v>30</v>
      </c>
      <c r="J15" s="9" t="s">
        <v>11</v>
      </c>
      <c r="K15" s="10"/>
      <c r="L15" s="9"/>
      <c r="M15" s="15"/>
      <c r="N15" s="29" t="s">
        <v>9</v>
      </c>
      <c r="O15" s="39">
        <f>H15</f>
        <v>6</v>
      </c>
      <c r="P15" s="9">
        <f>O15*O14</f>
        <v>30</v>
      </c>
      <c r="Q15" s="10" t="s">
        <v>11</v>
      </c>
    </row>
    <row r="16" spans="1:17" x14ac:dyDescent="0.2">
      <c r="D16" s="2"/>
      <c r="G16" s="7" t="s">
        <v>10</v>
      </c>
      <c r="H16" s="17">
        <v>2</v>
      </c>
      <c r="I16" s="9">
        <f>I15*H16</f>
        <v>60</v>
      </c>
      <c r="J16" s="9" t="s">
        <v>11</v>
      </c>
      <c r="K16" s="10"/>
      <c r="L16" s="9"/>
      <c r="M16" s="15"/>
      <c r="N16" s="29" t="s">
        <v>10</v>
      </c>
      <c r="O16" s="39">
        <f>H16</f>
        <v>2</v>
      </c>
      <c r="P16" s="9">
        <f>P15*O16</f>
        <v>60</v>
      </c>
      <c r="Q16" s="10" t="s">
        <v>11</v>
      </c>
    </row>
    <row r="17" spans="3:17" ht="17" thickBot="1" x14ac:dyDescent="0.25">
      <c r="G17" s="7"/>
      <c r="H17" s="8"/>
      <c r="I17" s="9"/>
      <c r="J17" s="9"/>
      <c r="K17" s="10"/>
      <c r="L17" s="9"/>
      <c r="M17" s="15"/>
      <c r="N17" s="29"/>
      <c r="O17" s="39"/>
      <c r="P17" s="9"/>
      <c r="Q17" s="10"/>
    </row>
    <row r="18" spans="3:17" ht="19" x14ac:dyDescent="0.25">
      <c r="C18" s="58" t="s">
        <v>58</v>
      </c>
      <c r="D18" s="59">
        <f>D15</f>
        <v>73</v>
      </c>
      <c r="G18" s="7" t="s">
        <v>16</v>
      </c>
      <c r="H18" s="17">
        <v>1</v>
      </c>
      <c r="I18" s="9" t="s">
        <v>18</v>
      </c>
      <c r="J18" s="9"/>
      <c r="K18" s="10"/>
      <c r="L18" s="9"/>
      <c r="M18" s="15"/>
      <c r="N18" s="29" t="s">
        <v>16</v>
      </c>
      <c r="O18" s="39">
        <f>H18</f>
        <v>1</v>
      </c>
      <c r="P18" s="9" t="s">
        <v>18</v>
      </c>
      <c r="Q18" s="10"/>
    </row>
    <row r="19" spans="3:17" ht="19" x14ac:dyDescent="0.25">
      <c r="C19" s="60" t="s">
        <v>57</v>
      </c>
      <c r="D19" s="61">
        <f>H44</f>
        <v>2182.3500000000004</v>
      </c>
      <c r="G19" s="7" t="s">
        <v>17</v>
      </c>
      <c r="H19" s="17">
        <v>500</v>
      </c>
      <c r="I19" s="9" t="s">
        <v>23</v>
      </c>
      <c r="J19" s="9"/>
      <c r="K19" s="10"/>
      <c r="L19" s="9"/>
      <c r="M19" s="15"/>
      <c r="N19" s="29" t="s">
        <v>17</v>
      </c>
      <c r="O19" s="39">
        <f>H19</f>
        <v>500</v>
      </c>
      <c r="P19" s="9" t="s">
        <v>23</v>
      </c>
      <c r="Q19" s="10"/>
    </row>
    <row r="20" spans="3:17" ht="19" x14ac:dyDescent="0.25">
      <c r="C20" s="60" t="s">
        <v>92</v>
      </c>
      <c r="D20" s="61">
        <f>O26</f>
        <v>1870.32</v>
      </c>
      <c r="G20" s="7" t="s">
        <v>32</v>
      </c>
      <c r="H20" s="17">
        <v>25</v>
      </c>
      <c r="I20" s="9" t="s">
        <v>22</v>
      </c>
      <c r="J20" s="9"/>
      <c r="K20" s="10"/>
      <c r="L20" s="9"/>
      <c r="M20" s="15"/>
      <c r="N20" s="29" t="s">
        <v>32</v>
      </c>
      <c r="O20" s="39">
        <f>H20</f>
        <v>25</v>
      </c>
      <c r="P20" s="9" t="s">
        <v>22</v>
      </c>
      <c r="Q20" s="10"/>
    </row>
    <row r="21" spans="3:17" ht="19" x14ac:dyDescent="0.25">
      <c r="C21" s="62" t="s">
        <v>49</v>
      </c>
      <c r="D21" s="63">
        <f>H75</f>
        <v>420.03500000000003</v>
      </c>
      <c r="G21" s="7"/>
      <c r="H21" s="8"/>
      <c r="I21" s="9"/>
      <c r="J21" s="9"/>
      <c r="K21" s="10"/>
      <c r="L21" s="9"/>
      <c r="M21" s="15"/>
      <c r="N21" s="9"/>
      <c r="O21" s="9"/>
      <c r="P21" s="9"/>
      <c r="Q21" s="10"/>
    </row>
    <row r="22" spans="3:17" ht="20" thickBot="1" x14ac:dyDescent="0.3">
      <c r="C22" s="64" t="s">
        <v>93</v>
      </c>
      <c r="D22" s="65">
        <f>SUM(D18:D21)</f>
        <v>4545.7049999999999</v>
      </c>
      <c r="G22" s="16" t="s">
        <v>19</v>
      </c>
      <c r="H22" s="8"/>
      <c r="I22" s="9"/>
      <c r="J22" s="9"/>
      <c r="K22" s="10"/>
      <c r="L22" s="9"/>
      <c r="M22" s="15"/>
      <c r="N22" s="30" t="s">
        <v>40</v>
      </c>
      <c r="O22" s="11"/>
      <c r="P22" s="9"/>
      <c r="Q22" s="10"/>
    </row>
    <row r="23" spans="3:17" x14ac:dyDescent="0.2">
      <c r="G23" s="7" t="s">
        <v>13</v>
      </c>
      <c r="H23" s="17">
        <v>4</v>
      </c>
      <c r="I23" s="9"/>
      <c r="J23" s="9"/>
      <c r="K23" s="10"/>
      <c r="L23" s="9"/>
      <c r="M23" s="15"/>
      <c r="N23" s="30" t="s">
        <v>51</v>
      </c>
      <c r="O23" s="11">
        <v>29.55</v>
      </c>
      <c r="P23" s="9"/>
      <c r="Q23" s="10"/>
    </row>
    <row r="24" spans="3:17" x14ac:dyDescent="0.2">
      <c r="G24" s="7" t="s">
        <v>15</v>
      </c>
      <c r="H24" s="18">
        <f>I16/H23</f>
        <v>15</v>
      </c>
      <c r="I24" s="9" t="s">
        <v>24</v>
      </c>
      <c r="J24" s="9"/>
      <c r="K24" s="10"/>
      <c r="L24" s="9"/>
      <c r="M24" s="15"/>
      <c r="N24" s="30" t="s">
        <v>52</v>
      </c>
      <c r="O24" s="11">
        <v>1.6220000000000001</v>
      </c>
      <c r="P24" s="9"/>
      <c r="Q24" s="10"/>
    </row>
    <row r="25" spans="3:17" x14ac:dyDescent="0.2">
      <c r="G25" s="15"/>
      <c r="H25" s="8"/>
      <c r="I25" s="9"/>
      <c r="J25" s="9"/>
      <c r="K25" s="10"/>
      <c r="L25" s="9"/>
      <c r="M25" s="15"/>
      <c r="N25" s="28" t="s">
        <v>54</v>
      </c>
      <c r="O25" s="24">
        <f>O23+O24</f>
        <v>31.172000000000001</v>
      </c>
      <c r="P25" s="9" t="s">
        <v>53</v>
      </c>
      <c r="Q25" s="10"/>
    </row>
    <row r="26" spans="3:17" ht="17" thickBot="1" x14ac:dyDescent="0.25">
      <c r="G26" s="16" t="s">
        <v>33</v>
      </c>
      <c r="H26" s="8"/>
      <c r="I26" s="9"/>
      <c r="J26" s="9"/>
      <c r="K26" s="10"/>
      <c r="L26" s="9"/>
      <c r="M26" s="12"/>
      <c r="N26" s="31" t="s">
        <v>55</v>
      </c>
      <c r="O26" s="23">
        <f>O25*P16</f>
        <v>1870.32</v>
      </c>
      <c r="P26" s="22"/>
      <c r="Q26" s="14"/>
    </row>
    <row r="27" spans="3:17" x14ac:dyDescent="0.2">
      <c r="G27" s="7" t="s">
        <v>34</v>
      </c>
      <c r="H27" s="19">
        <f>H23</f>
        <v>4</v>
      </c>
      <c r="I27" s="9"/>
      <c r="J27" s="9"/>
      <c r="K27" s="10"/>
      <c r="L27" s="9"/>
    </row>
    <row r="28" spans="3:17" x14ac:dyDescent="0.2">
      <c r="G28" s="7" t="s">
        <v>20</v>
      </c>
      <c r="H28" s="19">
        <f>H23*H18</f>
        <v>4</v>
      </c>
      <c r="I28" s="9" t="s">
        <v>18</v>
      </c>
      <c r="J28" s="9"/>
      <c r="K28" s="10"/>
      <c r="L28" s="9"/>
    </row>
    <row r="29" spans="3:17" x14ac:dyDescent="0.2">
      <c r="G29" s="7" t="s">
        <v>21</v>
      </c>
      <c r="H29" s="20">
        <f>H23*H19</f>
        <v>2000</v>
      </c>
      <c r="I29" s="9" t="s">
        <v>23</v>
      </c>
      <c r="J29" s="9"/>
      <c r="K29" s="10"/>
      <c r="L29" s="9"/>
    </row>
    <row r="30" spans="3:17" x14ac:dyDescent="0.2">
      <c r="G30" s="7" t="s">
        <v>46</v>
      </c>
      <c r="H30" s="20">
        <f>H27*H20</f>
        <v>100</v>
      </c>
      <c r="I30" s="9" t="s">
        <v>22</v>
      </c>
      <c r="J30" s="9"/>
      <c r="K30" s="10"/>
      <c r="L30" s="9"/>
    </row>
    <row r="31" spans="3:17" x14ac:dyDescent="0.2">
      <c r="G31" s="15"/>
      <c r="H31" s="8"/>
      <c r="I31" s="9"/>
      <c r="J31" s="9"/>
      <c r="K31" s="10"/>
      <c r="L31" s="9"/>
    </row>
    <row r="32" spans="3:17" x14ac:dyDescent="0.2">
      <c r="G32" s="16" t="s">
        <v>25</v>
      </c>
      <c r="H32" s="8"/>
      <c r="I32" s="9"/>
      <c r="J32" s="9"/>
      <c r="K32" s="10"/>
      <c r="L32" s="9"/>
    </row>
    <row r="33" spans="7:16" x14ac:dyDescent="0.2">
      <c r="G33" s="7" t="s">
        <v>30</v>
      </c>
      <c r="H33" s="11">
        <v>135.49</v>
      </c>
      <c r="I33" s="9"/>
      <c r="J33" s="9"/>
      <c r="K33" s="10"/>
      <c r="L33" s="9"/>
      <c r="M33" s="9"/>
      <c r="N33" s="28"/>
      <c r="O33" s="8"/>
      <c r="P33" s="9"/>
    </row>
    <row r="34" spans="7:16" x14ac:dyDescent="0.2">
      <c r="G34" s="45" t="s">
        <v>79</v>
      </c>
      <c r="H34" s="19">
        <f>H24</f>
        <v>15</v>
      </c>
      <c r="I34" s="9"/>
      <c r="J34" s="9"/>
      <c r="K34" s="10"/>
      <c r="L34" s="9"/>
      <c r="M34" s="9"/>
      <c r="N34" s="29"/>
      <c r="O34" s="19"/>
      <c r="P34" s="9"/>
    </row>
    <row r="35" spans="7:16" x14ac:dyDescent="0.2">
      <c r="G35" s="45" t="s">
        <v>80</v>
      </c>
      <c r="H35" s="24">
        <f>H34*H33</f>
        <v>2032.3500000000001</v>
      </c>
      <c r="I35" s="9"/>
      <c r="J35" s="24"/>
      <c r="K35" s="10"/>
      <c r="L35" s="9"/>
      <c r="M35" s="9"/>
      <c r="N35" s="29"/>
      <c r="O35" s="19"/>
      <c r="P35" s="9"/>
    </row>
    <row r="36" spans="7:16" x14ac:dyDescent="0.2">
      <c r="G36" s="15"/>
      <c r="H36" s="8"/>
      <c r="I36" s="9"/>
      <c r="J36" s="9"/>
      <c r="K36" s="10"/>
      <c r="L36" s="9"/>
      <c r="M36" s="9"/>
      <c r="N36" s="29"/>
      <c r="O36" s="20"/>
      <c r="P36" s="9"/>
    </row>
    <row r="37" spans="7:16" x14ac:dyDescent="0.2">
      <c r="G37" s="16" t="s">
        <v>35</v>
      </c>
      <c r="H37" s="8"/>
      <c r="I37" s="9"/>
      <c r="J37" s="25"/>
      <c r="K37" s="10"/>
      <c r="L37" s="9"/>
      <c r="M37" s="9"/>
      <c r="N37" s="29"/>
      <c r="O37" s="20"/>
      <c r="P37" s="9"/>
    </row>
    <row r="38" spans="7:16" x14ac:dyDescent="0.2">
      <c r="G38" s="46" t="s">
        <v>81</v>
      </c>
      <c r="H38" s="11">
        <v>0.1</v>
      </c>
      <c r="I38" s="9" t="s">
        <v>85</v>
      </c>
      <c r="J38" s="25"/>
      <c r="K38" s="10"/>
      <c r="L38" s="9"/>
      <c r="M38" s="9"/>
      <c r="N38" s="29"/>
      <c r="O38" s="20"/>
      <c r="P38" s="9"/>
    </row>
    <row r="39" spans="7:16" x14ac:dyDescent="0.2">
      <c r="G39" s="7" t="s">
        <v>84</v>
      </c>
      <c r="H39" s="20">
        <f>H30*H24</f>
        <v>1500</v>
      </c>
      <c r="I39" s="9" t="s">
        <v>22</v>
      </c>
      <c r="J39" s="9" t="s">
        <v>86</v>
      </c>
      <c r="K39" s="10"/>
      <c r="L39" s="9"/>
      <c r="M39" s="9"/>
      <c r="N39" s="29"/>
      <c r="O39" s="20"/>
      <c r="P39" s="9"/>
    </row>
    <row r="40" spans="7:16" x14ac:dyDescent="0.2">
      <c r="G40" s="46" t="s">
        <v>82</v>
      </c>
      <c r="H40" s="11">
        <f>H38*H39</f>
        <v>150</v>
      </c>
      <c r="I40" s="9" t="s">
        <v>31</v>
      </c>
      <c r="J40" s="11"/>
      <c r="K40" s="10"/>
      <c r="L40" s="9"/>
    </row>
    <row r="41" spans="7:16" x14ac:dyDescent="0.2">
      <c r="G41" s="7" t="s">
        <v>38</v>
      </c>
      <c r="H41" s="11">
        <v>0</v>
      </c>
      <c r="I41" s="40" t="s">
        <v>37</v>
      </c>
      <c r="J41" s="11"/>
      <c r="K41" s="10"/>
      <c r="L41" s="26"/>
    </row>
    <row r="42" spans="7:16" x14ac:dyDescent="0.2">
      <c r="G42" s="45" t="s">
        <v>83</v>
      </c>
      <c r="H42" s="24">
        <f>H41+H40</f>
        <v>150</v>
      </c>
      <c r="I42" s="9"/>
      <c r="J42" s="9"/>
      <c r="K42" s="10"/>
      <c r="L42" s="9"/>
    </row>
    <row r="43" spans="7:16" x14ac:dyDescent="0.2">
      <c r="G43" s="15"/>
      <c r="H43" s="8"/>
      <c r="I43" s="9"/>
      <c r="J43" s="9"/>
      <c r="K43" s="10"/>
      <c r="L43" s="9"/>
    </row>
    <row r="44" spans="7:16" ht="17" thickBot="1" x14ac:dyDescent="0.25">
      <c r="G44" s="21" t="s">
        <v>39</v>
      </c>
      <c r="H44" s="23">
        <f>H35+H42</f>
        <v>2182.3500000000004</v>
      </c>
      <c r="I44" s="22"/>
      <c r="J44" s="22"/>
      <c r="K44" s="14"/>
    </row>
    <row r="47" spans="7:16" ht="17" thickBot="1" x14ac:dyDescent="0.25">
      <c r="G47" t="s">
        <v>63</v>
      </c>
    </row>
    <row r="48" spans="7:16" ht="21" x14ac:dyDescent="0.25">
      <c r="G48" s="33" t="s">
        <v>49</v>
      </c>
      <c r="H48" s="4"/>
      <c r="I48" s="5"/>
      <c r="J48" s="5"/>
      <c r="K48" s="6"/>
    </row>
    <row r="49" spans="7:11" ht="21" x14ac:dyDescent="0.25">
      <c r="G49" s="50" t="s">
        <v>58</v>
      </c>
      <c r="H49" s="8"/>
      <c r="I49" s="9"/>
      <c r="J49" s="9"/>
      <c r="K49" s="10"/>
    </row>
    <row r="50" spans="7:11" x14ac:dyDescent="0.2">
      <c r="G50" s="16" t="s">
        <v>59</v>
      </c>
      <c r="H50" s="47">
        <v>24</v>
      </c>
      <c r="I50" s="51" t="s">
        <v>62</v>
      </c>
      <c r="J50" s="9"/>
      <c r="K50" s="10"/>
    </row>
    <row r="51" spans="7:11" x14ac:dyDescent="0.2">
      <c r="G51" s="15"/>
      <c r="H51" s="8"/>
      <c r="I51" s="9"/>
      <c r="J51" s="9"/>
      <c r="K51" s="10"/>
    </row>
    <row r="52" spans="7:11" x14ac:dyDescent="0.2">
      <c r="G52" s="7" t="s">
        <v>60</v>
      </c>
      <c r="H52" s="19">
        <f>H24*2</f>
        <v>30</v>
      </c>
      <c r="I52" s="9" t="s">
        <v>78</v>
      </c>
      <c r="J52" s="9"/>
      <c r="K52" s="10"/>
    </row>
    <row r="53" spans="7:11" x14ac:dyDescent="0.2">
      <c r="G53" s="7" t="s">
        <v>61</v>
      </c>
      <c r="H53" s="8">
        <v>8</v>
      </c>
      <c r="I53" s="9"/>
      <c r="J53" s="9"/>
      <c r="K53" s="10"/>
    </row>
    <row r="54" spans="7:11" x14ac:dyDescent="0.2">
      <c r="G54" s="16" t="s">
        <v>87</v>
      </c>
      <c r="H54" s="47">
        <f>H52*H53</f>
        <v>240</v>
      </c>
      <c r="I54" s="51" t="s">
        <v>62</v>
      </c>
      <c r="J54" s="9"/>
      <c r="K54" s="10"/>
    </row>
    <row r="55" spans="7:11" x14ac:dyDescent="0.2">
      <c r="G55" s="7"/>
      <c r="H55" s="8"/>
      <c r="I55" s="9"/>
      <c r="J55" s="9"/>
      <c r="K55" s="10"/>
    </row>
    <row r="56" spans="7:11" x14ac:dyDescent="0.2">
      <c r="G56" s="7" t="s">
        <v>64</v>
      </c>
      <c r="H56" s="8">
        <f>H52*4</f>
        <v>120</v>
      </c>
      <c r="I56" s="9"/>
      <c r="J56" s="9"/>
      <c r="K56" s="10"/>
    </row>
    <row r="57" spans="7:11" x14ac:dyDescent="0.2">
      <c r="G57" s="7" t="s">
        <v>65</v>
      </c>
      <c r="H57" s="8">
        <v>9</v>
      </c>
      <c r="I57" s="9"/>
      <c r="J57" s="9"/>
      <c r="K57" s="10"/>
    </row>
    <row r="58" spans="7:11" x14ac:dyDescent="0.2">
      <c r="G58" s="16" t="s">
        <v>66</v>
      </c>
      <c r="H58" s="47">
        <f>H56*H57</f>
        <v>1080</v>
      </c>
      <c r="I58" s="51" t="s">
        <v>62</v>
      </c>
      <c r="J58" s="9"/>
      <c r="K58" s="10"/>
    </row>
    <row r="59" spans="7:11" x14ac:dyDescent="0.2">
      <c r="G59" s="7"/>
      <c r="H59" s="8"/>
      <c r="I59" s="9"/>
      <c r="J59" s="9"/>
      <c r="K59" s="10"/>
    </row>
    <row r="60" spans="7:11" x14ac:dyDescent="0.2">
      <c r="G60" s="7" t="s">
        <v>67</v>
      </c>
      <c r="H60" s="8">
        <f>H14</f>
        <v>5</v>
      </c>
      <c r="I60" s="9" t="s">
        <v>68</v>
      </c>
      <c r="J60" s="9"/>
      <c r="K60" s="10"/>
    </row>
    <row r="61" spans="7:11" x14ac:dyDescent="0.2">
      <c r="G61" s="7" t="s">
        <v>69</v>
      </c>
      <c r="H61" s="8">
        <v>6</v>
      </c>
      <c r="I61" s="9"/>
      <c r="J61" s="9"/>
      <c r="K61" s="10"/>
    </row>
    <row r="62" spans="7:11" x14ac:dyDescent="0.2">
      <c r="G62" s="16" t="s">
        <v>70</v>
      </c>
      <c r="H62" s="47">
        <f>H61*H60</f>
        <v>30</v>
      </c>
      <c r="I62" s="51" t="s">
        <v>62</v>
      </c>
      <c r="J62" s="9"/>
      <c r="K62" s="10"/>
    </row>
    <row r="63" spans="7:11" x14ac:dyDescent="0.2">
      <c r="G63" s="7"/>
      <c r="H63" s="8"/>
      <c r="I63" s="9"/>
      <c r="J63" s="9"/>
      <c r="K63" s="10"/>
    </row>
    <row r="64" spans="7:11" x14ac:dyDescent="0.2">
      <c r="G64" s="45" t="s">
        <v>71</v>
      </c>
      <c r="H64" s="8">
        <f>H52/15</f>
        <v>2</v>
      </c>
      <c r="I64" s="9"/>
      <c r="J64" s="9"/>
      <c r="K64" s="10"/>
    </row>
    <row r="65" spans="7:11" x14ac:dyDescent="0.2">
      <c r="G65" s="45" t="s">
        <v>72</v>
      </c>
      <c r="H65" s="8">
        <v>6</v>
      </c>
      <c r="I65" s="9"/>
      <c r="J65" s="9"/>
      <c r="K65" s="10"/>
    </row>
    <row r="66" spans="7:11" x14ac:dyDescent="0.2">
      <c r="G66" s="52" t="s">
        <v>73</v>
      </c>
      <c r="H66" s="48">
        <f>H64*H65</f>
        <v>12</v>
      </c>
      <c r="I66" s="51" t="s">
        <v>62</v>
      </c>
      <c r="J66" s="9"/>
      <c r="K66" s="10"/>
    </row>
    <row r="67" spans="7:11" x14ac:dyDescent="0.2">
      <c r="G67" s="53" t="s">
        <v>74</v>
      </c>
      <c r="H67" s="54">
        <f>H50+H54+H58+H62+H66</f>
        <v>1386</v>
      </c>
      <c r="I67" s="9" t="s">
        <v>75</v>
      </c>
      <c r="J67" s="9"/>
      <c r="K67" s="10"/>
    </row>
    <row r="68" spans="7:11" x14ac:dyDescent="0.2">
      <c r="G68" s="7" t="s">
        <v>56</v>
      </c>
      <c r="H68" s="11">
        <v>0.3</v>
      </c>
      <c r="I68" s="9" t="s">
        <v>31</v>
      </c>
      <c r="J68" s="9"/>
      <c r="K68" s="10"/>
    </row>
    <row r="69" spans="7:11" x14ac:dyDescent="0.2">
      <c r="G69" s="53" t="s">
        <v>77</v>
      </c>
      <c r="H69" s="24">
        <f>H67*H68</f>
        <v>415.8</v>
      </c>
      <c r="I69" s="25" t="s">
        <v>31</v>
      </c>
      <c r="J69" s="9"/>
      <c r="K69" s="10"/>
    </row>
    <row r="70" spans="7:11" x14ac:dyDescent="0.2">
      <c r="G70" s="45"/>
      <c r="H70" s="8"/>
      <c r="I70" s="9"/>
      <c r="J70" s="9"/>
      <c r="K70" s="10"/>
    </row>
    <row r="71" spans="7:11" x14ac:dyDescent="0.2">
      <c r="G71" s="53" t="s">
        <v>76</v>
      </c>
      <c r="H71" s="8">
        <v>8.4700000000000006</v>
      </c>
      <c r="I71" s="9" t="s">
        <v>90</v>
      </c>
      <c r="J71" s="9"/>
      <c r="K71" s="10"/>
    </row>
    <row r="72" spans="7:11" x14ac:dyDescent="0.2">
      <c r="G72" s="55" t="s">
        <v>88</v>
      </c>
      <c r="H72" s="49">
        <v>0.5</v>
      </c>
      <c r="I72" s="9"/>
      <c r="J72" s="9"/>
      <c r="K72" s="10"/>
    </row>
    <row r="73" spans="7:11" x14ac:dyDescent="0.2">
      <c r="G73" s="53" t="s">
        <v>89</v>
      </c>
      <c r="H73" s="24">
        <f>H72*H71</f>
        <v>4.2350000000000003</v>
      </c>
      <c r="I73" s="9" t="s">
        <v>31</v>
      </c>
      <c r="J73" s="9"/>
      <c r="K73" s="10"/>
    </row>
    <row r="74" spans="7:11" x14ac:dyDescent="0.2">
      <c r="G74" s="45"/>
      <c r="H74" s="8"/>
      <c r="I74" s="9"/>
      <c r="J74" s="9"/>
      <c r="K74" s="10"/>
    </row>
    <row r="75" spans="7:11" ht="20" thickBot="1" x14ac:dyDescent="0.3">
      <c r="G75" s="56" t="s">
        <v>91</v>
      </c>
      <c r="H75" s="57">
        <f>H69+H73</f>
        <v>420.03500000000003</v>
      </c>
      <c r="I75" s="22" t="s">
        <v>31</v>
      </c>
      <c r="J75" s="22"/>
      <c r="K75" s="14"/>
    </row>
    <row r="76" spans="7:11" ht="21" x14ac:dyDescent="0.25">
      <c r="G76" s="34"/>
      <c r="H76" s="8"/>
      <c r="I76" s="9"/>
      <c r="J76" s="9"/>
    </row>
    <row r="77" spans="7:11" x14ac:dyDescent="0.2">
      <c r="G77" s="29"/>
      <c r="H77" s="19"/>
      <c r="I77" s="9"/>
      <c r="J77" s="26"/>
    </row>
    <row r="78" spans="7:11" x14ac:dyDescent="0.2">
      <c r="G78" s="29"/>
      <c r="H78" s="8"/>
      <c r="I78" s="9"/>
      <c r="J78" s="9"/>
    </row>
    <row r="79" spans="7:11" x14ac:dyDescent="0.2">
      <c r="G79" s="29"/>
      <c r="H79" s="8"/>
      <c r="I79" s="9"/>
      <c r="J79" s="9"/>
    </row>
    <row r="80" spans="7:11" x14ac:dyDescent="0.2">
      <c r="G80" s="29"/>
      <c r="H80" s="8"/>
      <c r="I80" s="9"/>
      <c r="J80" s="9"/>
    </row>
    <row r="81" spans="7:10" x14ac:dyDescent="0.2">
      <c r="G81" s="28"/>
      <c r="H81" s="8"/>
      <c r="I81" s="9"/>
      <c r="J81" s="9"/>
    </row>
    <row r="82" spans="7:10" x14ac:dyDescent="0.2">
      <c r="G82" s="29"/>
      <c r="H82" s="11"/>
      <c r="I82" s="9"/>
      <c r="J82" s="9"/>
    </row>
    <row r="83" spans="7:10" x14ac:dyDescent="0.2">
      <c r="G83" s="29"/>
      <c r="H83" s="24"/>
      <c r="I83" s="9"/>
      <c r="J83" s="9"/>
    </row>
  </sheetData>
  <hyperlinks>
    <hyperlink ref="G10" r:id="rId1" location="/estimate" xr:uid="{3AEFA067-BC18-5E44-ABBB-41E25469FA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:E21"/>
  <sheetViews>
    <sheetView zoomScale="130" zoomScaleNormal="130" workbookViewId="0">
      <selection activeCell="H8" sqref="H8"/>
    </sheetView>
  </sheetViews>
  <sheetFormatPr baseColWidth="10" defaultRowHeight="16" x14ac:dyDescent="0.2"/>
  <cols>
    <col min="3" max="3" width="29.6640625" customWidth="1"/>
    <col min="5" max="5" width="17.5" customWidth="1"/>
  </cols>
  <sheetData>
    <row r="1" spans="1:5" x14ac:dyDescent="0.2">
      <c r="A1" s="37" t="s">
        <v>94</v>
      </c>
    </row>
    <row r="2" spans="1:5" ht="17" thickBot="1" x14ac:dyDescent="0.25"/>
    <row r="3" spans="1:5" ht="24" x14ac:dyDescent="0.3">
      <c r="C3" s="66" t="s">
        <v>95</v>
      </c>
      <c r="D3" s="5"/>
      <c r="E3" s="6"/>
    </row>
    <row r="4" spans="1:5" x14ac:dyDescent="0.2">
      <c r="C4" s="7" t="s">
        <v>96</v>
      </c>
      <c r="D4" s="9">
        <f>'EKS-MN-Fargate'!H14*2</f>
        <v>10</v>
      </c>
      <c r="E4" s="10"/>
    </row>
    <row r="5" spans="1:5" x14ac:dyDescent="0.2">
      <c r="C5" s="7" t="s">
        <v>97</v>
      </c>
      <c r="D5" s="73">
        <v>20</v>
      </c>
      <c r="E5" s="10"/>
    </row>
    <row r="6" spans="1:5" x14ac:dyDescent="0.2">
      <c r="C6" s="7" t="s">
        <v>100</v>
      </c>
      <c r="D6" s="9">
        <f>D4*D5</f>
        <v>200</v>
      </c>
      <c r="E6" s="10"/>
    </row>
    <row r="7" spans="1:5" x14ac:dyDescent="0.2">
      <c r="C7" s="7" t="s">
        <v>98</v>
      </c>
      <c r="D7" s="73">
        <v>0.4</v>
      </c>
      <c r="E7" s="10" t="s">
        <v>22</v>
      </c>
    </row>
    <row r="8" spans="1:5" x14ac:dyDescent="0.2">
      <c r="C8" s="7" t="s">
        <v>99</v>
      </c>
      <c r="D8" s="9">
        <f>D6*D7</f>
        <v>80</v>
      </c>
      <c r="E8" s="10" t="s">
        <v>22</v>
      </c>
    </row>
    <row r="9" spans="1:5" x14ac:dyDescent="0.2">
      <c r="C9" s="7" t="s">
        <v>101</v>
      </c>
      <c r="D9" s="67">
        <v>0.1</v>
      </c>
      <c r="E9" s="10" t="s">
        <v>85</v>
      </c>
    </row>
    <row r="10" spans="1:5" x14ac:dyDescent="0.2">
      <c r="C10" s="16" t="s">
        <v>102</v>
      </c>
      <c r="D10" s="41">
        <f>D8*D9</f>
        <v>8</v>
      </c>
      <c r="E10" s="10" t="s">
        <v>31</v>
      </c>
    </row>
    <row r="11" spans="1:5" x14ac:dyDescent="0.2">
      <c r="C11" s="15"/>
      <c r="D11" s="9"/>
      <c r="E11" s="10"/>
    </row>
    <row r="12" spans="1:5" x14ac:dyDescent="0.2">
      <c r="C12" s="7" t="s">
        <v>103</v>
      </c>
      <c r="D12" s="67">
        <v>0</v>
      </c>
      <c r="E12" s="10"/>
    </row>
    <row r="13" spans="1:5" x14ac:dyDescent="0.2">
      <c r="C13" s="15"/>
      <c r="D13" s="9"/>
      <c r="E13" s="10"/>
    </row>
    <row r="14" spans="1:5" x14ac:dyDescent="0.2">
      <c r="C14" s="7" t="s">
        <v>104</v>
      </c>
      <c r="D14" s="9"/>
      <c r="E14" s="10"/>
    </row>
    <row r="15" spans="1:5" x14ac:dyDescent="0.2">
      <c r="C15" s="7" t="s">
        <v>106</v>
      </c>
      <c r="D15" s="67">
        <v>0</v>
      </c>
      <c r="E15" s="10"/>
    </row>
    <row r="16" spans="1:5" x14ac:dyDescent="0.2">
      <c r="C16" s="7" t="s">
        <v>105</v>
      </c>
      <c r="D16" s="67">
        <v>0.09</v>
      </c>
      <c r="E16" s="10" t="s">
        <v>85</v>
      </c>
    </row>
    <row r="17" spans="3:5" x14ac:dyDescent="0.2">
      <c r="C17" s="7"/>
      <c r="D17" s="9"/>
      <c r="E17" s="10"/>
    </row>
    <row r="18" spans="3:5" x14ac:dyDescent="0.2">
      <c r="C18" s="7" t="s">
        <v>107</v>
      </c>
      <c r="D18" s="73">
        <v>0</v>
      </c>
      <c r="E18" s="10"/>
    </row>
    <row r="19" spans="3:5" x14ac:dyDescent="0.2">
      <c r="C19" s="7" t="s">
        <v>108</v>
      </c>
      <c r="D19" s="67">
        <f>D16*D18</f>
        <v>0</v>
      </c>
      <c r="E19" s="10" t="s">
        <v>31</v>
      </c>
    </row>
    <row r="20" spans="3:5" x14ac:dyDescent="0.2">
      <c r="C20" s="15"/>
      <c r="D20" s="9"/>
      <c r="E20" s="10"/>
    </row>
    <row r="21" spans="3:5" ht="17" thickBot="1" x14ac:dyDescent="0.25">
      <c r="C21" s="21" t="s">
        <v>102</v>
      </c>
      <c r="D21" s="23">
        <f>D10+D12+D19</f>
        <v>8</v>
      </c>
      <c r="E21" s="14"/>
    </row>
  </sheetData>
  <hyperlinks>
    <hyperlink ref="A1" r:id="rId1" xr:uid="{619DE179-F8FE-5F4F-8D71-C37D65245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C72-BD1E-8343-A172-43BB1DB1C855}">
  <dimension ref="A1:L30"/>
  <sheetViews>
    <sheetView zoomScale="126" zoomScaleNormal="126" workbookViewId="0">
      <selection activeCell="H17" sqref="H17"/>
    </sheetView>
  </sheetViews>
  <sheetFormatPr baseColWidth="10" defaultRowHeight="16" x14ac:dyDescent="0.2"/>
  <cols>
    <col min="4" max="4" width="32.33203125" customWidth="1"/>
    <col min="5" max="5" width="15.83203125" customWidth="1"/>
    <col min="6" max="6" width="17" customWidth="1"/>
    <col min="9" max="9" width="30.5" customWidth="1"/>
    <col min="10" max="10" width="15.1640625" bestFit="1" customWidth="1"/>
    <col min="11" max="11" width="17.6640625" customWidth="1"/>
  </cols>
  <sheetData>
    <row r="1" spans="1:12" x14ac:dyDescent="0.2">
      <c r="A1" s="37" t="s">
        <v>109</v>
      </c>
    </row>
    <row r="2" spans="1:12" ht="17" thickBot="1" x14ac:dyDescent="0.25"/>
    <row r="3" spans="1:12" ht="24" x14ac:dyDescent="0.3">
      <c r="D3" s="66" t="s">
        <v>110</v>
      </c>
      <c r="E3" s="5"/>
      <c r="F3" s="6"/>
      <c r="G3" s="9"/>
    </row>
    <row r="4" spans="1:12" x14ac:dyDescent="0.2">
      <c r="D4" s="7" t="s">
        <v>111</v>
      </c>
      <c r="E4" s="70">
        <v>3000</v>
      </c>
      <c r="F4" s="10" t="s">
        <v>22</v>
      </c>
      <c r="G4" s="9"/>
    </row>
    <row r="5" spans="1:12" x14ac:dyDescent="0.2">
      <c r="D5" s="7"/>
      <c r="E5" s="9"/>
      <c r="F5" s="10"/>
      <c r="G5" s="9"/>
      <c r="L5" s="44"/>
    </row>
    <row r="6" spans="1:12" x14ac:dyDescent="0.2">
      <c r="D6" s="16" t="s">
        <v>25</v>
      </c>
      <c r="E6" s="67"/>
      <c r="F6" s="10"/>
      <c r="G6" s="9"/>
    </row>
    <row r="7" spans="1:12" x14ac:dyDescent="0.2">
      <c r="D7" s="74" t="s">
        <v>112</v>
      </c>
      <c r="E7" s="75">
        <v>0.57999999999999996</v>
      </c>
      <c r="F7" s="10" t="s">
        <v>113</v>
      </c>
      <c r="G7" s="9"/>
    </row>
    <row r="8" spans="1:12" x14ac:dyDescent="0.2">
      <c r="D8" s="7" t="s">
        <v>114</v>
      </c>
      <c r="E8" s="9">
        <v>730</v>
      </c>
      <c r="F8" s="10"/>
      <c r="G8" s="9"/>
    </row>
    <row r="9" spans="1:12" x14ac:dyDescent="0.2">
      <c r="D9" s="7" t="s">
        <v>115</v>
      </c>
      <c r="E9" s="69">
        <f>E7*E8</f>
        <v>423.4</v>
      </c>
      <c r="F9" s="10" t="s">
        <v>31</v>
      </c>
      <c r="G9" s="9"/>
    </row>
    <row r="10" spans="1:12" x14ac:dyDescent="0.2">
      <c r="D10" s="15"/>
      <c r="E10" s="9"/>
      <c r="F10" s="10"/>
      <c r="G10" s="9"/>
    </row>
    <row r="11" spans="1:12" x14ac:dyDescent="0.2">
      <c r="D11" s="45" t="s">
        <v>116</v>
      </c>
      <c r="E11" s="9">
        <v>2</v>
      </c>
      <c r="F11" s="10"/>
      <c r="G11" s="9"/>
    </row>
    <row r="12" spans="1:12" x14ac:dyDescent="0.2">
      <c r="D12" s="45" t="s">
        <v>117</v>
      </c>
      <c r="E12" s="41">
        <f>E11*E9</f>
        <v>846.8</v>
      </c>
      <c r="F12" s="10" t="s">
        <v>31</v>
      </c>
      <c r="G12" s="9"/>
    </row>
    <row r="13" spans="1:12" x14ac:dyDescent="0.2">
      <c r="D13" s="15"/>
      <c r="E13" s="9"/>
      <c r="F13" s="10"/>
      <c r="G13" s="9"/>
    </row>
    <row r="14" spans="1:12" x14ac:dyDescent="0.2">
      <c r="D14" s="53" t="s">
        <v>118</v>
      </c>
      <c r="E14" s="9"/>
      <c r="F14" s="10"/>
      <c r="G14" s="9"/>
    </row>
    <row r="15" spans="1:12" x14ac:dyDescent="0.2">
      <c r="D15" s="7" t="s">
        <v>119</v>
      </c>
      <c r="E15" s="67">
        <v>0.1</v>
      </c>
      <c r="F15" s="10" t="s">
        <v>31</v>
      </c>
      <c r="G15" s="9"/>
    </row>
    <row r="16" spans="1:12" x14ac:dyDescent="0.2">
      <c r="D16" s="7" t="s">
        <v>111</v>
      </c>
      <c r="E16" s="68">
        <f>E4</f>
        <v>3000</v>
      </c>
      <c r="F16" s="10" t="s">
        <v>22</v>
      </c>
      <c r="G16" s="9"/>
    </row>
    <row r="17" spans="4:7" x14ac:dyDescent="0.2">
      <c r="D17" s="7" t="s">
        <v>120</v>
      </c>
      <c r="E17" s="41">
        <f>E15*E16</f>
        <v>300</v>
      </c>
      <c r="F17" s="10" t="s">
        <v>31</v>
      </c>
      <c r="G17" s="9"/>
    </row>
    <row r="18" spans="4:7" x14ac:dyDescent="0.2">
      <c r="D18" s="7"/>
      <c r="E18" s="9"/>
      <c r="F18" s="10"/>
      <c r="G18" s="9"/>
    </row>
    <row r="19" spans="4:7" x14ac:dyDescent="0.2">
      <c r="D19" s="45" t="s">
        <v>123</v>
      </c>
      <c r="E19" s="73">
        <v>100</v>
      </c>
      <c r="F19" s="10" t="s">
        <v>125</v>
      </c>
      <c r="G19" s="9"/>
    </row>
    <row r="20" spans="4:7" x14ac:dyDescent="0.2">
      <c r="D20" s="45" t="s">
        <v>124</v>
      </c>
      <c r="E20" s="73">
        <v>400</v>
      </c>
      <c r="F20" s="10" t="s">
        <v>125</v>
      </c>
      <c r="G20" s="9"/>
    </row>
    <row r="21" spans="4:7" x14ac:dyDescent="0.2">
      <c r="D21" s="45" t="s">
        <v>126</v>
      </c>
      <c r="E21" s="9">
        <f>E19+E20</f>
        <v>500</v>
      </c>
      <c r="F21" s="10"/>
      <c r="G21" s="9"/>
    </row>
    <row r="22" spans="4:7" x14ac:dyDescent="0.2">
      <c r="D22" s="45" t="s">
        <v>45</v>
      </c>
      <c r="E22" s="9">
        <v>730</v>
      </c>
      <c r="F22" s="10"/>
      <c r="G22" s="9"/>
    </row>
    <row r="23" spans="4:7" x14ac:dyDescent="0.2">
      <c r="D23" s="45" t="s">
        <v>127</v>
      </c>
      <c r="E23" s="9">
        <v>60</v>
      </c>
      <c r="F23" s="10"/>
      <c r="G23" s="9"/>
    </row>
    <row r="24" spans="4:7" x14ac:dyDescent="0.2">
      <c r="D24" s="45" t="s">
        <v>128</v>
      </c>
      <c r="E24" s="9">
        <v>60</v>
      </c>
      <c r="F24" s="10"/>
    </row>
    <row r="25" spans="4:7" x14ac:dyDescent="0.2">
      <c r="D25" s="45" t="s">
        <v>129</v>
      </c>
      <c r="E25" s="68">
        <f>E24*E23*E22</f>
        <v>2628000</v>
      </c>
      <c r="F25" s="10"/>
    </row>
    <row r="26" spans="4:7" x14ac:dyDescent="0.2">
      <c r="D26" s="45" t="s">
        <v>130</v>
      </c>
      <c r="E26" s="68">
        <f>E21*E25</f>
        <v>1314000000</v>
      </c>
      <c r="F26" s="10"/>
    </row>
    <row r="27" spans="4:7" x14ac:dyDescent="0.2">
      <c r="D27" s="15"/>
      <c r="E27" s="9"/>
      <c r="F27" s="10"/>
    </row>
    <row r="28" spans="4:7" x14ac:dyDescent="0.2">
      <c r="D28" s="45" t="s">
        <v>121</v>
      </c>
      <c r="E28" s="67">
        <v>0.2</v>
      </c>
      <c r="F28" s="10" t="s">
        <v>122</v>
      </c>
    </row>
    <row r="29" spans="4:7" x14ac:dyDescent="0.2">
      <c r="D29" s="55" t="s">
        <v>131</v>
      </c>
      <c r="E29" s="71">
        <f>(E28*E26)/1000000</f>
        <v>262.8</v>
      </c>
      <c r="F29" s="72"/>
    </row>
    <row r="30" spans="4:7" ht="17" thickBot="1" x14ac:dyDescent="0.25">
      <c r="D30" s="21" t="s">
        <v>132</v>
      </c>
      <c r="E30" s="23">
        <f>E12+E17+E29</f>
        <v>1409.6</v>
      </c>
      <c r="F30" s="14" t="s">
        <v>31</v>
      </c>
    </row>
  </sheetData>
  <hyperlinks>
    <hyperlink ref="A1" r:id="rId1" xr:uid="{F4338FB4-07C1-AE43-B801-DE623A0D0D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4F3B-25F1-E64F-B0FF-D148B7F08A99}">
  <dimension ref="A1:H67"/>
  <sheetViews>
    <sheetView tabSelected="1" zoomScale="130" zoomScaleNormal="130" workbookViewId="0">
      <selection activeCell="D23" sqref="D23"/>
    </sheetView>
  </sheetViews>
  <sheetFormatPr baseColWidth="10" defaultRowHeight="16" x14ac:dyDescent="0.2"/>
  <cols>
    <col min="4" max="4" width="31.83203125" customWidth="1"/>
    <col min="5" max="5" width="9.6640625" customWidth="1"/>
    <col min="6" max="6" width="13.5" customWidth="1"/>
  </cols>
  <sheetData>
    <row r="1" spans="1:7" x14ac:dyDescent="0.2">
      <c r="A1" s="37" t="s">
        <v>160</v>
      </c>
    </row>
    <row r="2" spans="1:7" ht="17" thickBot="1" x14ac:dyDescent="0.25"/>
    <row r="3" spans="1:7" ht="24" x14ac:dyDescent="0.3">
      <c r="D3" s="66" t="s">
        <v>133</v>
      </c>
      <c r="E3" s="5"/>
      <c r="F3" s="6" t="s">
        <v>134</v>
      </c>
      <c r="G3" s="9"/>
    </row>
    <row r="4" spans="1:7" x14ac:dyDescent="0.2">
      <c r="D4" s="7" t="s">
        <v>96</v>
      </c>
      <c r="E4" s="76">
        <f>('EKS-MN-Fargate'!H14)*2</f>
        <v>10</v>
      </c>
      <c r="F4" s="10"/>
      <c r="G4" s="9"/>
    </row>
    <row r="5" spans="1:7" x14ac:dyDescent="0.2">
      <c r="D5" s="7" t="s">
        <v>135</v>
      </c>
      <c r="E5" s="9">
        <f>E4/5</f>
        <v>2</v>
      </c>
      <c r="F5" s="10"/>
      <c r="G5" s="9"/>
    </row>
    <row r="6" spans="1:7" x14ac:dyDescent="0.2">
      <c r="D6" s="7" t="s">
        <v>136</v>
      </c>
      <c r="E6" s="79">
        <f>E4*3</f>
        <v>30</v>
      </c>
      <c r="F6" s="10"/>
      <c r="G6" s="9"/>
    </row>
    <row r="7" spans="1:7" x14ac:dyDescent="0.2">
      <c r="D7" s="7" t="s">
        <v>137</v>
      </c>
      <c r="E7" s="9">
        <f>E4*3</f>
        <v>30</v>
      </c>
      <c r="F7" s="10"/>
      <c r="G7" s="9"/>
    </row>
    <row r="8" spans="1:7" x14ac:dyDescent="0.2">
      <c r="D8" s="7" t="s">
        <v>138</v>
      </c>
      <c r="E8" s="9">
        <v>1</v>
      </c>
      <c r="F8" s="10"/>
      <c r="G8" s="9"/>
    </row>
    <row r="9" spans="1:7" x14ac:dyDescent="0.2">
      <c r="D9" s="7" t="s">
        <v>139</v>
      </c>
      <c r="E9" s="79">
        <f>E8+E7+E6</f>
        <v>61</v>
      </c>
      <c r="F9" s="10"/>
      <c r="G9" s="9" t="s">
        <v>150</v>
      </c>
    </row>
    <row r="10" spans="1:7" x14ac:dyDescent="0.2">
      <c r="D10" s="7"/>
      <c r="E10" s="9"/>
      <c r="F10" s="10"/>
      <c r="G10" s="9"/>
    </row>
    <row r="11" spans="1:7" x14ac:dyDescent="0.2">
      <c r="D11" s="7" t="s">
        <v>140</v>
      </c>
      <c r="E11" s="9">
        <v>2</v>
      </c>
      <c r="F11" s="10"/>
      <c r="G11" s="9"/>
    </row>
    <row r="12" spans="1:7" x14ac:dyDescent="0.2">
      <c r="D12" s="7" t="s">
        <v>142</v>
      </c>
      <c r="E12" s="25">
        <f>E11*E9</f>
        <v>122</v>
      </c>
      <c r="F12" s="10"/>
      <c r="G12" s="9"/>
    </row>
    <row r="13" spans="1:7" x14ac:dyDescent="0.2">
      <c r="D13" s="15"/>
      <c r="E13" s="9"/>
      <c r="F13" s="10"/>
      <c r="G13" s="9"/>
    </row>
    <row r="14" spans="1:7" x14ac:dyDescent="0.2">
      <c r="D14" s="7" t="s">
        <v>141</v>
      </c>
      <c r="E14" s="9">
        <v>5</v>
      </c>
      <c r="F14" s="10"/>
      <c r="G14" s="9"/>
    </row>
    <row r="15" spans="1:7" x14ac:dyDescent="0.2">
      <c r="D15" s="80" t="s">
        <v>143</v>
      </c>
      <c r="E15" s="77">
        <f>E14*E8</f>
        <v>5</v>
      </c>
      <c r="F15" s="10"/>
      <c r="G15" s="9"/>
    </row>
    <row r="16" spans="1:7" x14ac:dyDescent="0.2">
      <c r="D16" s="7" t="s">
        <v>147</v>
      </c>
      <c r="E16" s="25">
        <f>E12+E15</f>
        <v>127</v>
      </c>
      <c r="F16" s="10"/>
      <c r="G16" s="9"/>
    </row>
    <row r="17" spans="4:8" x14ac:dyDescent="0.2">
      <c r="D17" s="7" t="s">
        <v>148</v>
      </c>
      <c r="E17" s="67">
        <v>0.4</v>
      </c>
      <c r="F17" s="10" t="s">
        <v>31</v>
      </c>
      <c r="G17" s="9"/>
    </row>
    <row r="18" spans="4:8" x14ac:dyDescent="0.2">
      <c r="D18" s="16" t="s">
        <v>149</v>
      </c>
      <c r="E18" s="41">
        <f>E16*E17</f>
        <v>50.800000000000004</v>
      </c>
      <c r="F18" s="10" t="s">
        <v>31</v>
      </c>
      <c r="G18" s="9"/>
    </row>
    <row r="19" spans="4:8" x14ac:dyDescent="0.2">
      <c r="D19" s="15"/>
      <c r="E19" s="9"/>
      <c r="F19" s="10"/>
      <c r="G19" s="9"/>
    </row>
    <row r="20" spans="4:8" x14ac:dyDescent="0.2">
      <c r="D20" s="16" t="s">
        <v>153</v>
      </c>
      <c r="E20" s="9"/>
      <c r="F20" s="10"/>
      <c r="G20" s="9"/>
    </row>
    <row r="21" spans="4:8" x14ac:dyDescent="0.2">
      <c r="D21" s="7" t="s">
        <v>144</v>
      </c>
      <c r="E21" s="9">
        <v>2</v>
      </c>
      <c r="F21" s="10"/>
      <c r="G21" s="9"/>
    </row>
    <row r="22" spans="4:8" x14ac:dyDescent="0.2">
      <c r="D22" s="7" t="s">
        <v>151</v>
      </c>
      <c r="E22" s="25">
        <f>E21*30</f>
        <v>60</v>
      </c>
      <c r="F22" s="10" t="s">
        <v>31</v>
      </c>
      <c r="G22" s="9"/>
    </row>
    <row r="23" spans="4:8" x14ac:dyDescent="0.2">
      <c r="D23" s="83" t="s">
        <v>152</v>
      </c>
      <c r="E23" s="81">
        <f>E12*E22</f>
        <v>7320</v>
      </c>
      <c r="F23" s="10" t="s">
        <v>31</v>
      </c>
      <c r="G23" s="9"/>
    </row>
    <row r="24" spans="4:8" x14ac:dyDescent="0.2">
      <c r="D24" s="15"/>
      <c r="E24" s="9"/>
      <c r="F24" s="10"/>
      <c r="G24" s="9"/>
    </row>
    <row r="25" spans="4:8" x14ac:dyDescent="0.2">
      <c r="D25" s="16" t="s">
        <v>154</v>
      </c>
      <c r="E25" s="9"/>
      <c r="F25" s="10"/>
      <c r="G25" s="9"/>
    </row>
    <row r="26" spans="4:8" x14ac:dyDescent="0.2">
      <c r="D26" s="7" t="s">
        <v>145</v>
      </c>
      <c r="E26" s="9">
        <v>24</v>
      </c>
      <c r="F26" s="10"/>
      <c r="G26" s="9"/>
    </row>
    <row r="27" spans="4:8" x14ac:dyDescent="0.2">
      <c r="D27" s="7" t="s">
        <v>146</v>
      </c>
      <c r="E27" s="9">
        <f>E26*30</f>
        <v>720</v>
      </c>
      <c r="F27" s="10"/>
      <c r="G27" s="9"/>
      <c r="H27" s="67"/>
    </row>
    <row r="28" spans="4:8" x14ac:dyDescent="0.2">
      <c r="D28" s="82" t="s">
        <v>155</v>
      </c>
      <c r="E28" s="78">
        <f>E27*E15</f>
        <v>3600</v>
      </c>
      <c r="F28" s="10" t="s">
        <v>31</v>
      </c>
      <c r="G28" s="9"/>
    </row>
    <row r="29" spans="4:8" x14ac:dyDescent="0.2">
      <c r="D29" s="16" t="s">
        <v>156</v>
      </c>
      <c r="E29" s="81">
        <f>E28+E23</f>
        <v>10920</v>
      </c>
      <c r="F29" s="10" t="s">
        <v>31</v>
      </c>
      <c r="G29" s="9"/>
    </row>
    <row r="30" spans="4:8" x14ac:dyDescent="0.2">
      <c r="D30" s="7" t="s">
        <v>157</v>
      </c>
      <c r="E30" s="67">
        <v>0.05</v>
      </c>
      <c r="F30" s="10"/>
      <c r="G30" s="9"/>
    </row>
    <row r="31" spans="4:8" x14ac:dyDescent="0.2">
      <c r="D31" s="16" t="s">
        <v>158</v>
      </c>
      <c r="E31" s="41">
        <f>(E29*E30)/10000</f>
        <v>5.4600000000000003E-2</v>
      </c>
      <c r="F31" s="10" t="s">
        <v>31</v>
      </c>
      <c r="G31" s="9"/>
    </row>
    <row r="32" spans="4:8" x14ac:dyDescent="0.2">
      <c r="D32" s="7"/>
      <c r="E32" s="9"/>
      <c r="F32" s="10"/>
      <c r="G32" s="9"/>
    </row>
    <row r="33" spans="3:7" ht="17" thickBot="1" x14ac:dyDescent="0.25">
      <c r="D33" s="21" t="s">
        <v>159</v>
      </c>
      <c r="E33" s="23">
        <f>E18+E31</f>
        <v>50.854600000000005</v>
      </c>
      <c r="F33" s="14" t="s">
        <v>31</v>
      </c>
      <c r="G33" s="9"/>
    </row>
    <row r="34" spans="3:7" x14ac:dyDescent="0.2">
      <c r="D34" s="3"/>
      <c r="G34" s="9"/>
    </row>
    <row r="35" spans="3:7" x14ac:dyDescent="0.2">
      <c r="D35" s="3"/>
      <c r="G35" s="9"/>
    </row>
    <row r="36" spans="3:7" x14ac:dyDescent="0.2">
      <c r="D36" s="3"/>
      <c r="G36" s="9"/>
    </row>
    <row r="37" spans="3:7" x14ac:dyDescent="0.2">
      <c r="C37" s="9"/>
      <c r="D37" s="29"/>
      <c r="E37" s="9"/>
      <c r="F37" s="9"/>
      <c r="G37" s="9"/>
    </row>
    <row r="38" spans="3:7" x14ac:dyDescent="0.2">
      <c r="C38" s="9"/>
      <c r="D38" s="29"/>
      <c r="E38" s="9"/>
      <c r="F38" s="9"/>
      <c r="G38" s="9"/>
    </row>
    <row r="39" spans="3:7" x14ac:dyDescent="0.2">
      <c r="C39" s="9"/>
      <c r="D39" s="29"/>
      <c r="E39" s="9"/>
      <c r="F39" s="9"/>
      <c r="G39" s="9"/>
    </row>
    <row r="40" spans="3:7" x14ac:dyDescent="0.2">
      <c r="C40" s="9"/>
      <c r="D40" s="29"/>
      <c r="E40" s="9"/>
      <c r="F40" s="9"/>
      <c r="G40" s="9"/>
    </row>
    <row r="41" spans="3:7" x14ac:dyDescent="0.2">
      <c r="C41" s="9"/>
      <c r="D41" s="28"/>
      <c r="E41" s="67"/>
      <c r="F41" s="9"/>
      <c r="G41" s="9"/>
    </row>
    <row r="42" spans="3:7" x14ac:dyDescent="0.2">
      <c r="C42" s="9"/>
      <c r="D42" s="29"/>
      <c r="E42" s="67"/>
      <c r="F42" s="9"/>
      <c r="G42" s="9"/>
    </row>
    <row r="43" spans="3:7" x14ac:dyDescent="0.2">
      <c r="C43" s="9"/>
      <c r="D43" s="29"/>
      <c r="E43" s="9"/>
      <c r="F43" s="9"/>
      <c r="G43" s="9"/>
    </row>
    <row r="44" spans="3:7" x14ac:dyDescent="0.2">
      <c r="C44" s="9"/>
      <c r="D44" s="29"/>
      <c r="E44" s="69"/>
      <c r="F44" s="9"/>
      <c r="G44" s="9"/>
    </row>
    <row r="45" spans="3:7" x14ac:dyDescent="0.2">
      <c r="C45" s="9"/>
      <c r="D45" s="9"/>
      <c r="E45" s="9"/>
      <c r="F45" s="9"/>
      <c r="G45" s="9"/>
    </row>
    <row r="46" spans="3:7" x14ac:dyDescent="0.2">
      <c r="C46" s="9"/>
      <c r="D46" s="35"/>
      <c r="E46" s="9"/>
      <c r="F46" s="9"/>
      <c r="G46" s="9"/>
    </row>
    <row r="47" spans="3:7" x14ac:dyDescent="0.2">
      <c r="C47" s="9"/>
      <c r="D47" s="35"/>
      <c r="E47" s="41"/>
      <c r="F47" s="9"/>
      <c r="G47" s="9"/>
    </row>
    <row r="48" spans="3:7" x14ac:dyDescent="0.2">
      <c r="C48" s="9"/>
      <c r="D48" s="9"/>
      <c r="E48" s="9"/>
      <c r="F48" s="9"/>
      <c r="G48" s="9"/>
    </row>
    <row r="49" spans="3:7" x14ac:dyDescent="0.2">
      <c r="C49" s="9"/>
      <c r="D49" s="36"/>
      <c r="E49" s="9"/>
      <c r="F49" s="9"/>
      <c r="G49" s="9"/>
    </row>
    <row r="50" spans="3:7" x14ac:dyDescent="0.2">
      <c r="C50" s="9"/>
      <c r="D50" s="29"/>
      <c r="E50" s="67"/>
      <c r="F50" s="9"/>
      <c r="G50" s="9"/>
    </row>
    <row r="51" spans="3:7" x14ac:dyDescent="0.2">
      <c r="C51" s="9"/>
      <c r="D51" s="29"/>
      <c r="E51" s="68"/>
      <c r="F51" s="9"/>
      <c r="G51" s="9"/>
    </row>
    <row r="52" spans="3:7" x14ac:dyDescent="0.2">
      <c r="C52" s="9"/>
      <c r="D52" s="29"/>
      <c r="E52" s="41"/>
      <c r="F52" s="9"/>
      <c r="G52" s="9"/>
    </row>
    <row r="53" spans="3:7" x14ac:dyDescent="0.2">
      <c r="C53" s="9"/>
      <c r="D53" s="29"/>
      <c r="E53" s="9"/>
      <c r="F53" s="9"/>
      <c r="G53" s="9"/>
    </row>
    <row r="54" spans="3:7" x14ac:dyDescent="0.2">
      <c r="C54" s="9"/>
      <c r="D54" s="35"/>
      <c r="E54" s="9"/>
      <c r="F54" s="9"/>
      <c r="G54" s="9"/>
    </row>
    <row r="55" spans="3:7" x14ac:dyDescent="0.2">
      <c r="C55" s="9"/>
      <c r="D55" s="35"/>
      <c r="E55" s="9"/>
      <c r="F55" s="9"/>
      <c r="G55" s="9"/>
    </row>
    <row r="56" spans="3:7" x14ac:dyDescent="0.2">
      <c r="C56" s="9"/>
      <c r="D56" s="35"/>
      <c r="E56" s="9"/>
      <c r="F56" s="9"/>
      <c r="G56" s="9"/>
    </row>
    <row r="57" spans="3:7" x14ac:dyDescent="0.2">
      <c r="C57" s="9"/>
      <c r="D57" s="35"/>
      <c r="E57" s="9"/>
      <c r="F57" s="9"/>
      <c r="G57" s="9"/>
    </row>
    <row r="58" spans="3:7" x14ac:dyDescent="0.2">
      <c r="C58" s="9"/>
      <c r="D58" s="35"/>
      <c r="E58" s="9"/>
      <c r="F58" s="9"/>
      <c r="G58" s="9"/>
    </row>
    <row r="59" spans="3:7" x14ac:dyDescent="0.2">
      <c r="C59" s="9"/>
      <c r="D59" s="35"/>
      <c r="E59" s="9"/>
      <c r="F59" s="9"/>
      <c r="G59" s="9"/>
    </row>
    <row r="60" spans="3:7" x14ac:dyDescent="0.2">
      <c r="C60" s="9"/>
      <c r="D60" s="35"/>
      <c r="E60" s="68"/>
      <c r="F60" s="9"/>
      <c r="G60" s="9"/>
    </row>
    <row r="61" spans="3:7" x14ac:dyDescent="0.2">
      <c r="C61" s="9"/>
      <c r="D61" s="35"/>
      <c r="E61" s="68"/>
      <c r="F61" s="9"/>
      <c r="G61" s="9"/>
    </row>
    <row r="62" spans="3:7" x14ac:dyDescent="0.2">
      <c r="C62" s="9"/>
      <c r="D62" s="9"/>
      <c r="E62" s="9"/>
      <c r="F62" s="9"/>
      <c r="G62" s="9"/>
    </row>
    <row r="63" spans="3:7" x14ac:dyDescent="0.2">
      <c r="C63" s="9"/>
      <c r="D63" s="35"/>
      <c r="E63" s="67"/>
      <c r="F63" s="9"/>
      <c r="G63" s="9"/>
    </row>
    <row r="64" spans="3:7" x14ac:dyDescent="0.2">
      <c r="C64" s="9"/>
      <c r="D64" s="35"/>
      <c r="E64" s="41"/>
      <c r="F64" s="9"/>
      <c r="G64" s="9"/>
    </row>
    <row r="65" spans="3:7" x14ac:dyDescent="0.2">
      <c r="C65" s="9"/>
      <c r="D65" s="28"/>
      <c r="E65" s="41"/>
      <c r="F65" s="9"/>
      <c r="G65" s="9"/>
    </row>
    <row r="66" spans="3:7" x14ac:dyDescent="0.2">
      <c r="C66" s="9"/>
      <c r="D66" s="9"/>
      <c r="E66" s="9"/>
      <c r="F66" s="9"/>
      <c r="G66" s="9"/>
    </row>
    <row r="67" spans="3:7" x14ac:dyDescent="0.2">
      <c r="C67" s="9"/>
      <c r="D67" s="9"/>
      <c r="E67" s="9"/>
      <c r="F67" s="9"/>
      <c r="G67" s="9"/>
    </row>
  </sheetData>
  <hyperlinks>
    <hyperlink ref="A1" r:id="rId1" xr:uid="{F6B2FD0F-0CCC-1C4B-BB8A-23252177D2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EKS-MN-Fargate</vt:lpstr>
      <vt:lpstr>ECR</vt:lpstr>
      <vt:lpstr>RDS</vt:lpstr>
      <vt:lpstr>Secrets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2021-03-04T06:00:37Z</dcterms:modified>
</cp:coreProperties>
</file>