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rnstric/Documents/GitHub/AWS-Builder-EKS/"/>
    </mc:Choice>
  </mc:AlternateContent>
  <xr:revisionPtr revIDLastSave="0" documentId="13_ncr:1_{C91E7A0E-5EAD-F543-8D3C-5D508A393485}" xr6:coauthVersionLast="46" xr6:coauthVersionMax="46" xr10:uidLastSave="{00000000-0000-0000-0000-000000000000}"/>
  <bookViews>
    <workbookView xWindow="6800" yWindow="500" windowWidth="40280" windowHeight="26880" xr2:uid="{5EEDFC2B-18EE-8A46-B39A-959F96F9001C}"/>
  </bookViews>
  <sheets>
    <sheet name="EKS-MN-Fargate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5" i="1" l="1"/>
  <c r="E17" i="1" s="1"/>
  <c r="Q20" i="1"/>
  <c r="Q19" i="1"/>
  <c r="Q18" i="1"/>
  <c r="Q16" i="1"/>
  <c r="Q15" i="1"/>
  <c r="Q14" i="1"/>
  <c r="J73" i="1"/>
  <c r="J59" i="1"/>
  <c r="J61" i="1" s="1"/>
  <c r="Q25" i="1"/>
  <c r="J29" i="1"/>
  <c r="J28" i="1"/>
  <c r="J27" i="1"/>
  <c r="J30" i="1" s="1"/>
  <c r="K15" i="1"/>
  <c r="K16" i="1" s="1"/>
  <c r="J24" i="1" s="1"/>
  <c r="J34" i="1" s="1"/>
  <c r="J35" i="1" s="1"/>
  <c r="J39" i="1" l="1"/>
  <c r="J40" i="1" s="1"/>
  <c r="R15" i="1"/>
  <c r="R16" i="1" s="1"/>
  <c r="Q26" i="1" s="1"/>
  <c r="E19" i="1" s="1"/>
  <c r="J51" i="1"/>
  <c r="J63" i="1" s="1"/>
  <c r="J65" i="1" s="1"/>
  <c r="J42" i="1" l="1"/>
  <c r="J44" i="1" s="1"/>
  <c r="E18" i="1" s="1"/>
  <c r="J53" i="1"/>
  <c r="J55" i="1"/>
  <c r="J57" i="1" s="1"/>
  <c r="J67" i="1" l="1"/>
  <c r="J69" i="1" s="1"/>
  <c r="J75" i="1" s="1"/>
  <c r="E20" i="1" s="1"/>
  <c r="E21" i="1" s="1"/>
</calcChain>
</file>

<file path=xl/sharedStrings.xml><?xml version="1.0" encoding="utf-8"?>
<sst xmlns="http://schemas.openxmlformats.org/spreadsheetml/2006/main" count="129" uniqueCount="92">
  <si>
    <t>EKS - max nuber pf pods / node (4 to 737)</t>
  </si>
  <si>
    <t>https://learnk8s.io/kubernetes-node-size</t>
  </si>
  <si>
    <t>In theory K8 supports up to 5k nodes</t>
  </si>
  <si>
    <t>In practice, 500 nodes may be non-trivial</t>
  </si>
  <si>
    <t>https://kubernetes.io/docs/setup/best-practices/cluster-large/#size-of-master-and-master-components</t>
  </si>
  <si>
    <t>Maximum of 100 pods per node</t>
  </si>
  <si>
    <t>No more than 15,000 total pods</t>
  </si>
  <si>
    <t>https://aws.amazon.com/blogs/containers/cost-optimization-for-kubernetes-on-aws/</t>
  </si>
  <si>
    <t># of applications</t>
  </si>
  <si>
    <t># of pods per application</t>
  </si>
  <si>
    <t>HA multiplyer</t>
  </si>
  <si>
    <t>pods</t>
  </si>
  <si>
    <t>Workload</t>
  </si>
  <si>
    <t>Number of Pods per node</t>
  </si>
  <si>
    <t>smaller # is a smaller box</t>
  </si>
  <si>
    <t>Number of nodes (#pods/pod to node ratio)</t>
  </si>
  <si>
    <t>cpu per pod (avg)</t>
  </si>
  <si>
    <t>mem per pod (avg)</t>
  </si>
  <si>
    <t>virtual  core</t>
  </si>
  <si>
    <t># Nodes</t>
  </si>
  <si>
    <t>total cpu (#pods * pod cpu requirement)</t>
  </si>
  <si>
    <t>total mem (#pods * pod mem requirement)</t>
  </si>
  <si>
    <t>GB</t>
  </si>
  <si>
    <t>MB</t>
  </si>
  <si>
    <t>Total number of nodes</t>
  </si>
  <si>
    <t>us-east-2</t>
  </si>
  <si>
    <t>On-Demand</t>
  </si>
  <si>
    <t>730 hrs / month</t>
  </si>
  <si>
    <t>Constant usage</t>
  </si>
  <si>
    <t>t2.xlarge</t>
  </si>
  <si>
    <t>per month</t>
  </si>
  <si>
    <t>Storage per pod (avg)</t>
  </si>
  <si>
    <t>Total Per- Node Resource Need</t>
  </si>
  <si>
    <t>Number of pods (see above)</t>
  </si>
  <si>
    <t>Storage type and amount</t>
  </si>
  <si>
    <t>EKS Managed Nodes</t>
  </si>
  <si>
    <t>NO snapshots</t>
  </si>
  <si>
    <t>General Purpose SDD (gp2)</t>
  </si>
  <si>
    <t>snapshot frequency</t>
  </si>
  <si>
    <t>Total</t>
  </si>
  <si>
    <t>Fargate pricing</t>
  </si>
  <si>
    <t># of EKS Clusters</t>
  </si>
  <si>
    <t>price per cluster</t>
  </si>
  <si>
    <t># hours per month</t>
  </si>
  <si>
    <t>$ per hour</t>
  </si>
  <si>
    <t>hrs/month</t>
  </si>
  <si>
    <t>Total Storage - block  (#pods * pod storage requirement)</t>
  </si>
  <si>
    <t>http://fargate-pricing-calculator.site.s3-website-us-east-1.amazonaws.com/</t>
  </si>
  <si>
    <t>https://calculator.aws/#/estimate</t>
  </si>
  <si>
    <t>CloudWatch</t>
  </si>
  <si>
    <t>Fargate workload</t>
  </si>
  <si>
    <t>CPU</t>
  </si>
  <si>
    <t>Ram</t>
  </si>
  <si>
    <t>per month / per pod</t>
  </si>
  <si>
    <t>Total per pod</t>
  </si>
  <si>
    <t>Total (total per pod * #pods)</t>
  </si>
  <si>
    <t>CloudWatch Metric @$0.30 per custom metric)</t>
  </si>
  <si>
    <t>EKS Cluster</t>
  </si>
  <si>
    <t>Total # of metrics (metrics/cluster * #icluster)</t>
  </si>
  <si>
    <t>Number of Nodes</t>
  </si>
  <si>
    <t>Number of metrics per node</t>
  </si>
  <si>
    <t>metrics</t>
  </si>
  <si>
    <t>Totall # of metrics   -managed- nodes</t>
  </si>
  <si>
    <t>https://aws.amazon.com/cloudwatch/pricing/</t>
  </si>
  <si>
    <t>number of pods</t>
  </si>
  <si>
    <t>number of metrics /pod</t>
  </si>
  <si>
    <t>Totall # of metrics = pods</t>
  </si>
  <si>
    <t>number of service names</t>
  </si>
  <si>
    <t>one service name per application</t>
  </si>
  <si>
    <t># of metrics per service</t>
  </si>
  <si>
    <t># of metrices - Services</t>
  </si>
  <si>
    <t>unique namespaces</t>
  </si>
  <si>
    <t>metrics per namespace</t>
  </si>
  <si>
    <t># metrics - namespace</t>
  </si>
  <si>
    <t>Total number of Cloudwatch metrics</t>
  </si>
  <si>
    <t>metrics/month</t>
  </si>
  <si>
    <t>Cloudwatch Logs</t>
  </si>
  <si>
    <t>Total Metrics Cost</t>
  </si>
  <si>
    <t>Manage nodes + virtual Fargate Nodes</t>
  </si>
  <si>
    <t>price /GB</t>
  </si>
  <si>
    <t>GB/month</t>
  </si>
  <si>
    <t>Total  Logs Cost</t>
  </si>
  <si>
    <t>Manged-Nodes</t>
  </si>
  <si>
    <t>Fargate</t>
  </si>
  <si>
    <t>Total CloudWatch Cost</t>
  </si>
  <si>
    <t># of instances</t>
  </si>
  <si>
    <t>Cost</t>
  </si>
  <si>
    <t>EBS Storage price per GB</t>
  </si>
  <si>
    <t>EBS Storage price per month (price/month * #GB)</t>
  </si>
  <si>
    <t>Total (per month)</t>
  </si>
  <si>
    <t>Tunables</t>
  </si>
  <si>
    <t>Node Instance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</si>
</sst>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&quot;$&quot;#,##0.00"/>
    <numFmt numFmtId="166" formatCode="&quot;$&quot;#,##0"/>
  </numFmts>
  <fonts count="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165" fontId="0" fillId="0" borderId="0" xfId="0" applyNumberFormat="1"/>
    <xf numFmtId="0" fontId="2" fillId="0" borderId="1" xfId="0" applyFont="1" applyBorder="1" applyAlignment="1">
      <alignment horizontal="right"/>
    </xf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 applyAlignment="1">
      <alignment horizontal="right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5" xfId="0" applyBorder="1"/>
    <xf numFmtId="165" fontId="0" fillId="0" borderId="0" xfId="0" applyNumberFormat="1" applyBorder="1" applyAlignment="1">
      <alignment horizontal="center"/>
    </xf>
    <xf numFmtId="0" fontId="0" fillId="0" borderId="6" xfId="0" applyBorder="1"/>
    <xf numFmtId="165" fontId="2" fillId="0" borderId="7" xfId="0" applyNumberFormat="1" applyFont="1" applyBorder="1" applyAlignment="1">
      <alignment horizontal="center"/>
    </xf>
    <xf numFmtId="0" fontId="2" fillId="0" borderId="7" xfId="0" applyFont="1" applyBorder="1"/>
    <xf numFmtId="0" fontId="0" fillId="0" borderId="8" xfId="0" applyBorder="1"/>
    <xf numFmtId="0" fontId="0" fillId="0" borderId="4" xfId="0" applyBorder="1"/>
    <xf numFmtId="0" fontId="2" fillId="0" borderId="4" xfId="0" applyFont="1" applyBorder="1" applyAlignment="1">
      <alignment horizontal="right"/>
    </xf>
    <xf numFmtId="0" fontId="0" fillId="2" borderId="0" xfId="0" applyFill="1" applyBorder="1" applyAlignment="1">
      <alignment horizontal="center"/>
    </xf>
    <xf numFmtId="1" fontId="2" fillId="0" borderId="0" xfId="0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2" fillId="0" borderId="6" xfId="0" applyFont="1" applyBorder="1" applyAlignment="1">
      <alignment horizontal="right"/>
    </xf>
    <xf numFmtId="0" fontId="0" fillId="0" borderId="7" xfId="0" applyBorder="1"/>
    <xf numFmtId="165" fontId="2" fillId="0" borderId="7" xfId="0" applyNumberFormat="1" applyFont="1" applyBorder="1"/>
    <xf numFmtId="165" fontId="2" fillId="0" borderId="0" xfId="0" applyNumberFormat="1" applyFont="1" applyBorder="1" applyAlignment="1">
      <alignment horizontal="center"/>
    </xf>
    <xf numFmtId="0" fontId="2" fillId="0" borderId="0" xfId="0" applyFont="1" applyBorder="1"/>
    <xf numFmtId="0" fontId="1" fillId="0" borderId="0" xfId="0" applyFont="1" applyBorder="1"/>
    <xf numFmtId="0" fontId="0" fillId="0" borderId="1" xfId="0" applyBorder="1"/>
    <xf numFmtId="0" fontId="2" fillId="0" borderId="0" xfId="0" applyFont="1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0" xfId="0" applyFont="1" applyBorder="1" applyAlignment="1">
      <alignment horizontal="right"/>
    </xf>
    <xf numFmtId="0" fontId="0" fillId="0" borderId="7" xfId="0" applyFont="1" applyBorder="1" applyAlignment="1">
      <alignment horizontal="right"/>
    </xf>
    <xf numFmtId="0" fontId="4" fillId="0" borderId="2" xfId="0" applyFont="1" applyBorder="1" applyAlignment="1">
      <alignment horizontal="right"/>
    </xf>
    <xf numFmtId="0" fontId="4" fillId="0" borderId="1" xfId="0" applyFont="1" applyBorder="1" applyAlignment="1">
      <alignment horizontal="right"/>
    </xf>
    <xf numFmtId="0" fontId="4" fillId="0" borderId="0" xfId="0" applyFont="1" applyBorder="1" applyAlignment="1">
      <alignment horizontal="right"/>
    </xf>
    <xf numFmtId="0" fontId="2" fillId="0" borderId="0" xfId="0" applyFont="1" applyFill="1" applyBorder="1" applyAlignment="1">
      <alignment horizontal="right"/>
    </xf>
    <xf numFmtId="0" fontId="0" fillId="2" borderId="0" xfId="0" applyFill="1"/>
    <xf numFmtId="0" fontId="0" fillId="0" borderId="4" xfId="0" applyFill="1" applyBorder="1" applyAlignment="1">
      <alignment horizontal="right"/>
    </xf>
    <xf numFmtId="0" fontId="3" fillId="0" borderId="4" xfId="0" applyFont="1" applyFill="1" applyBorder="1" applyAlignment="1">
      <alignment horizontal="right"/>
    </xf>
    <xf numFmtId="0" fontId="4" fillId="0" borderId="6" xfId="0" applyFont="1" applyFill="1" applyBorder="1" applyAlignment="1">
      <alignment horizontal="right"/>
    </xf>
    <xf numFmtId="0" fontId="2" fillId="0" borderId="4" xfId="0" applyFont="1" applyFill="1" applyBorder="1" applyAlignment="1">
      <alignment horizontal="right"/>
    </xf>
    <xf numFmtId="166" fontId="2" fillId="0" borderId="0" xfId="0" applyNumberFormat="1" applyFont="1" applyBorder="1" applyAlignment="1">
      <alignment horizontal="center"/>
    </xf>
    <xf numFmtId="0" fontId="0" fillId="0" borderId="0" xfId="0" applyFill="1" applyBorder="1"/>
    <xf numFmtId="0" fontId="2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165" fontId="0" fillId="0" borderId="3" xfId="0" applyNumberFormat="1" applyFont="1" applyBorder="1" applyAlignment="1">
      <alignment horizontal="center"/>
    </xf>
    <xf numFmtId="165" fontId="0" fillId="0" borderId="5" xfId="0" applyNumberFormat="1" applyFont="1" applyBorder="1" applyAlignment="1">
      <alignment horizontal="center"/>
    </xf>
    <xf numFmtId="0" fontId="2" fillId="0" borderId="9" xfId="0" applyFont="1" applyBorder="1" applyAlignment="1">
      <alignment horizontal="right"/>
    </xf>
    <xf numFmtId="165" fontId="0" fillId="0" borderId="10" xfId="0" applyNumberFormat="1" applyFont="1" applyBorder="1" applyAlignment="1">
      <alignment horizontal="center"/>
    </xf>
    <xf numFmtId="165" fontId="2" fillId="0" borderId="8" xfId="0" applyNumberFormat="1" applyFont="1" applyBorder="1" applyAlignment="1">
      <alignment horizontal="center"/>
    </xf>
    <xf numFmtId="0" fontId="0" fillId="0" borderId="5" xfId="0" applyFont="1" applyBorder="1"/>
    <xf numFmtId="0" fontId="0" fillId="0" borderId="0" xfId="0" applyFont="1" applyBorder="1"/>
    <xf numFmtId="0" fontId="3" fillId="0" borderId="4" xfId="0" applyFont="1" applyBorder="1" applyAlignment="1">
      <alignment horizontal="right"/>
    </xf>
    <xf numFmtId="0" fontId="0" fillId="0" borderId="2" xfId="0" applyFont="1" applyBorder="1"/>
    <xf numFmtId="0" fontId="0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BF14B-0124-4B48-A35F-51EF12A015A9}">
  <dimension ref="A1:S83"/>
  <sheetViews>
    <sheetView tabSelected="1" topLeftCell="D1" zoomScale="120" zoomScaleNormal="120" workbookViewId="0">
      <selection activeCell="J15" sqref="J15"/>
    </sheetView>
  </sheetViews>
  <sheetFormatPr baseColWidth="10" defaultRowHeight="16" x14ac:dyDescent="0.2"/>
  <cols>
    <col min="4" max="4" width="24" customWidth="1"/>
    <col min="6" max="6" width="11.83203125" customWidth="1"/>
    <col min="7" max="7" width="3.33203125" customWidth="1"/>
    <col min="8" max="8" width="5.1640625" customWidth="1"/>
    <col min="9" max="9" width="46.5" customWidth="1"/>
    <col min="10" max="10" width="11" style="2" customWidth="1"/>
    <col min="11" max="11" width="6.33203125" customWidth="1"/>
    <col min="12" max="12" width="13" customWidth="1"/>
    <col min="13" max="13" width="14.1640625" customWidth="1"/>
    <col min="14" max="14" width="7.6640625" customWidth="1"/>
    <col min="15" max="15" width="26" customWidth="1"/>
    <col min="19" max="19" width="13" customWidth="1"/>
  </cols>
  <sheetData>
    <row r="1" spans="1:19" x14ac:dyDescent="0.2">
      <c r="A1" t="s">
        <v>1</v>
      </c>
    </row>
    <row r="2" spans="1:19" x14ac:dyDescent="0.2">
      <c r="A2" t="s">
        <v>4</v>
      </c>
    </row>
    <row r="3" spans="1:19" x14ac:dyDescent="0.2">
      <c r="A3" s="1" t="s">
        <v>7</v>
      </c>
    </row>
    <row r="5" spans="1:19" x14ac:dyDescent="0.2">
      <c r="B5" t="s">
        <v>2</v>
      </c>
    </row>
    <row r="6" spans="1:19" x14ac:dyDescent="0.2">
      <c r="B6" t="s">
        <v>3</v>
      </c>
      <c r="E6" s="37" t="s">
        <v>90</v>
      </c>
      <c r="F6" s="38"/>
    </row>
    <row r="7" spans="1:19" x14ac:dyDescent="0.2">
      <c r="B7" t="s">
        <v>5</v>
      </c>
    </row>
    <row r="8" spans="1:19" x14ac:dyDescent="0.2">
      <c r="B8" t="s">
        <v>0</v>
      </c>
      <c r="C8" t="s">
        <v>14</v>
      </c>
    </row>
    <row r="9" spans="1:19" x14ac:dyDescent="0.2">
      <c r="B9" t="s">
        <v>6</v>
      </c>
      <c r="N9" s="1"/>
    </row>
    <row r="10" spans="1:19" ht="17" thickBot="1" x14ac:dyDescent="0.25">
      <c r="G10" s="3"/>
      <c r="I10" t="s">
        <v>48</v>
      </c>
      <c r="N10" s="1"/>
      <c r="O10" t="s">
        <v>47</v>
      </c>
    </row>
    <row r="11" spans="1:19" ht="21" x14ac:dyDescent="0.25">
      <c r="D11" s="35" t="s">
        <v>35</v>
      </c>
      <c r="E11" s="5"/>
      <c r="F11" s="6"/>
      <c r="G11" s="7"/>
      <c r="I11" s="35" t="s">
        <v>35</v>
      </c>
      <c r="J11" s="5"/>
      <c r="K11" s="6"/>
      <c r="L11" s="56" t="s">
        <v>26</v>
      </c>
      <c r="M11" s="57" t="s">
        <v>28</v>
      </c>
      <c r="N11" s="10"/>
      <c r="O11" s="29"/>
      <c r="P11" s="34" t="s">
        <v>50</v>
      </c>
      <c r="Q11" s="6"/>
      <c r="R11" s="56" t="s">
        <v>26</v>
      </c>
      <c r="S11" s="57" t="s">
        <v>28</v>
      </c>
    </row>
    <row r="12" spans="1:19" x14ac:dyDescent="0.2">
      <c r="D12" s="8" t="s">
        <v>41</v>
      </c>
      <c r="E12" s="19">
        <v>1</v>
      </c>
      <c r="F12" s="10"/>
      <c r="G12" s="11"/>
      <c r="I12" s="17"/>
      <c r="J12" s="9"/>
      <c r="K12" s="10"/>
      <c r="L12" s="54" t="s">
        <v>25</v>
      </c>
      <c r="M12" s="53" t="s">
        <v>27</v>
      </c>
      <c r="N12" s="10"/>
      <c r="O12" s="17"/>
      <c r="P12" s="10"/>
      <c r="Q12" s="10"/>
      <c r="R12" s="54" t="s">
        <v>25</v>
      </c>
      <c r="S12" s="53" t="s">
        <v>27</v>
      </c>
    </row>
    <row r="13" spans="1:19" x14ac:dyDescent="0.2">
      <c r="D13" s="8" t="s">
        <v>42</v>
      </c>
      <c r="E13" s="12">
        <v>0.1</v>
      </c>
      <c r="F13" s="10" t="s">
        <v>44</v>
      </c>
      <c r="G13" s="11"/>
      <c r="I13" s="18" t="s">
        <v>12</v>
      </c>
      <c r="J13" s="9"/>
      <c r="K13" s="10"/>
      <c r="L13" s="10"/>
      <c r="M13" s="11"/>
      <c r="N13" s="10"/>
      <c r="O13" s="17"/>
      <c r="P13" s="30" t="s">
        <v>12</v>
      </c>
      <c r="Q13" s="9"/>
      <c r="R13" s="10"/>
      <c r="S13" s="11"/>
    </row>
    <row r="14" spans="1:19" x14ac:dyDescent="0.2">
      <c r="D14" s="8" t="s">
        <v>43</v>
      </c>
      <c r="E14" s="9">
        <v>730</v>
      </c>
      <c r="F14" s="10" t="s">
        <v>45</v>
      </c>
      <c r="G14" s="11"/>
      <c r="I14" s="8" t="s">
        <v>8</v>
      </c>
      <c r="J14" s="19">
        <v>5</v>
      </c>
      <c r="K14" s="10"/>
      <c r="L14" s="10"/>
      <c r="M14" s="11"/>
      <c r="N14" s="10"/>
      <c r="O14" s="17"/>
      <c r="P14" s="31" t="s">
        <v>8</v>
      </c>
      <c r="Q14" s="46">
        <f>J14</f>
        <v>5</v>
      </c>
      <c r="R14" s="10"/>
      <c r="S14" s="11"/>
    </row>
    <row r="15" spans="1:19" ht="17" thickBot="1" x14ac:dyDescent="0.25">
      <c r="D15" s="13"/>
      <c r="E15" s="14">
        <f>(E13*E14)*E12</f>
        <v>73</v>
      </c>
      <c r="F15" s="15" t="s">
        <v>30</v>
      </c>
      <c r="G15" s="16"/>
      <c r="I15" s="8" t="s">
        <v>9</v>
      </c>
      <c r="J15" s="19">
        <v>6</v>
      </c>
      <c r="K15" s="10">
        <f>J15*J14</f>
        <v>30</v>
      </c>
      <c r="L15" s="10" t="s">
        <v>11</v>
      </c>
      <c r="M15" s="11"/>
      <c r="N15" s="10"/>
      <c r="O15" s="17"/>
      <c r="P15" s="31" t="s">
        <v>9</v>
      </c>
      <c r="Q15" s="46">
        <f>J15</f>
        <v>6</v>
      </c>
      <c r="R15" s="10">
        <f>Q15*Q14</f>
        <v>30</v>
      </c>
      <c r="S15" s="11" t="s">
        <v>11</v>
      </c>
    </row>
    <row r="16" spans="1:19" ht="17" thickBot="1" x14ac:dyDescent="0.25">
      <c r="I16" s="8" t="s">
        <v>10</v>
      </c>
      <c r="J16" s="19">
        <v>2</v>
      </c>
      <c r="K16" s="10">
        <f>K15*J16</f>
        <v>60</v>
      </c>
      <c r="L16" s="10" t="s">
        <v>11</v>
      </c>
      <c r="M16" s="11"/>
      <c r="N16" s="10"/>
      <c r="O16" s="17"/>
      <c r="P16" s="31" t="s">
        <v>10</v>
      </c>
      <c r="Q16" s="46">
        <f>J16</f>
        <v>2</v>
      </c>
      <c r="R16" s="10">
        <f>R15*Q16</f>
        <v>60</v>
      </c>
      <c r="S16" s="11" t="s">
        <v>11</v>
      </c>
    </row>
    <row r="17" spans="4:19" x14ac:dyDescent="0.2">
      <c r="D17" s="4" t="s">
        <v>57</v>
      </c>
      <c r="E17" s="48">
        <f>E15</f>
        <v>73</v>
      </c>
      <c r="I17" s="8"/>
      <c r="J17" s="9"/>
      <c r="K17" s="10"/>
      <c r="L17" s="10"/>
      <c r="M17" s="11"/>
      <c r="N17" s="10"/>
      <c r="O17" s="17"/>
      <c r="P17" s="31"/>
      <c r="Q17" s="9"/>
      <c r="R17" s="10"/>
      <c r="S17" s="11"/>
    </row>
    <row r="18" spans="4:19" x14ac:dyDescent="0.2">
      <c r="D18" s="18" t="s">
        <v>82</v>
      </c>
      <c r="E18" s="49">
        <f>J44</f>
        <v>2182.3199999999997</v>
      </c>
      <c r="I18" s="8" t="s">
        <v>16</v>
      </c>
      <c r="J18" s="19">
        <v>1</v>
      </c>
      <c r="K18" s="10" t="s">
        <v>18</v>
      </c>
      <c r="L18" s="10"/>
      <c r="M18" s="11"/>
      <c r="N18" s="10"/>
      <c r="O18" s="17"/>
      <c r="P18" s="31" t="s">
        <v>16</v>
      </c>
      <c r="Q18" s="46">
        <f>J18</f>
        <v>1</v>
      </c>
      <c r="R18" s="10" t="s">
        <v>18</v>
      </c>
      <c r="S18" s="11"/>
    </row>
    <row r="19" spans="4:19" x14ac:dyDescent="0.2">
      <c r="D19" s="18" t="s">
        <v>83</v>
      </c>
      <c r="E19" s="49">
        <f>Q26</f>
        <v>1870.32</v>
      </c>
      <c r="I19" s="8" t="s">
        <v>17</v>
      </c>
      <c r="J19" s="19">
        <v>500</v>
      </c>
      <c r="K19" s="10" t="s">
        <v>23</v>
      </c>
      <c r="L19" s="10"/>
      <c r="M19" s="11"/>
      <c r="N19" s="10"/>
      <c r="O19" s="17"/>
      <c r="P19" s="31" t="s">
        <v>17</v>
      </c>
      <c r="Q19" s="46">
        <f>J19</f>
        <v>500</v>
      </c>
      <c r="R19" s="10" t="s">
        <v>23</v>
      </c>
      <c r="S19" s="11"/>
    </row>
    <row r="20" spans="4:19" x14ac:dyDescent="0.2">
      <c r="D20" s="50" t="s">
        <v>49</v>
      </c>
      <c r="E20" s="51">
        <f>J75</f>
        <v>420.03500000000003</v>
      </c>
      <c r="I20" s="8" t="s">
        <v>31</v>
      </c>
      <c r="J20" s="19">
        <v>25</v>
      </c>
      <c r="K20" s="10" t="s">
        <v>22</v>
      </c>
      <c r="L20" s="10"/>
      <c r="M20" s="11"/>
      <c r="N20" s="10"/>
      <c r="O20" s="17"/>
      <c r="P20" s="31" t="s">
        <v>31</v>
      </c>
      <c r="Q20" s="46">
        <f>J20</f>
        <v>25</v>
      </c>
      <c r="R20" s="10" t="s">
        <v>22</v>
      </c>
      <c r="S20" s="11"/>
    </row>
    <row r="21" spans="4:19" ht="17" thickBot="1" x14ac:dyDescent="0.25">
      <c r="D21" s="23" t="s">
        <v>89</v>
      </c>
      <c r="E21" s="52">
        <f>SUM(E17:E20)</f>
        <v>4545.6749999999993</v>
      </c>
      <c r="I21" s="8"/>
      <c r="J21" s="9"/>
      <c r="K21" s="10"/>
      <c r="L21" s="10"/>
      <c r="M21" s="11"/>
      <c r="N21" s="10"/>
      <c r="O21" s="17"/>
      <c r="P21" s="10"/>
      <c r="Q21" s="10"/>
      <c r="R21" s="10"/>
      <c r="S21" s="11"/>
    </row>
    <row r="22" spans="4:19" x14ac:dyDescent="0.2">
      <c r="I22" s="18" t="s">
        <v>19</v>
      </c>
      <c r="J22" s="9"/>
      <c r="K22" s="10"/>
      <c r="L22" s="10"/>
      <c r="M22" s="11"/>
      <c r="N22" s="10"/>
      <c r="O22" s="17"/>
      <c r="P22" s="32" t="s">
        <v>40</v>
      </c>
      <c r="Q22" s="12"/>
      <c r="R22" s="10"/>
      <c r="S22" s="11"/>
    </row>
    <row r="23" spans="4:19" x14ac:dyDescent="0.2">
      <c r="I23" s="8" t="s">
        <v>13</v>
      </c>
      <c r="J23" s="19">
        <v>4</v>
      </c>
      <c r="K23" s="10"/>
      <c r="L23" s="10"/>
      <c r="M23" s="11"/>
      <c r="N23" s="10"/>
      <c r="O23" s="17"/>
      <c r="P23" s="32" t="s">
        <v>51</v>
      </c>
      <c r="Q23" s="12">
        <v>29.55</v>
      </c>
      <c r="R23" s="10"/>
      <c r="S23" s="11"/>
    </row>
    <row r="24" spans="4:19" x14ac:dyDescent="0.2">
      <c r="I24" s="8" t="s">
        <v>15</v>
      </c>
      <c r="J24" s="20">
        <f>K16/J23</f>
        <v>15</v>
      </c>
      <c r="K24" s="10" t="s">
        <v>24</v>
      </c>
      <c r="L24" s="10"/>
      <c r="M24" s="11"/>
      <c r="N24" s="10"/>
      <c r="O24" s="17"/>
      <c r="P24" s="32" t="s">
        <v>52</v>
      </c>
      <c r="Q24" s="12">
        <v>1.6220000000000001</v>
      </c>
      <c r="R24" s="10"/>
      <c r="S24" s="11"/>
    </row>
    <row r="25" spans="4:19" x14ac:dyDescent="0.2">
      <c r="I25" s="17"/>
      <c r="J25" s="9"/>
      <c r="K25" s="10"/>
      <c r="L25" s="10"/>
      <c r="M25" s="11"/>
      <c r="N25" s="10"/>
      <c r="O25" s="17"/>
      <c r="P25" s="30" t="s">
        <v>54</v>
      </c>
      <c r="Q25" s="26">
        <f>Q23+Q24</f>
        <v>31.172000000000001</v>
      </c>
      <c r="R25" s="10" t="s">
        <v>53</v>
      </c>
      <c r="S25" s="11"/>
    </row>
    <row r="26" spans="4:19" ht="17" thickBot="1" x14ac:dyDescent="0.25">
      <c r="I26" s="18" t="s">
        <v>32</v>
      </c>
      <c r="J26" s="9"/>
      <c r="K26" s="10"/>
      <c r="L26" s="10"/>
      <c r="M26" s="11"/>
      <c r="N26" s="10"/>
      <c r="O26" s="13"/>
      <c r="P26" s="33" t="s">
        <v>55</v>
      </c>
      <c r="Q26" s="25">
        <f>Q25*R16</f>
        <v>1870.32</v>
      </c>
      <c r="R26" s="24"/>
      <c r="S26" s="16"/>
    </row>
    <row r="27" spans="4:19" x14ac:dyDescent="0.2">
      <c r="I27" s="8" t="s">
        <v>33</v>
      </c>
      <c r="J27" s="21">
        <f>J23</f>
        <v>4</v>
      </c>
      <c r="K27" s="10"/>
      <c r="L27" s="10"/>
      <c r="M27" s="11"/>
      <c r="N27" s="10"/>
    </row>
    <row r="28" spans="4:19" x14ac:dyDescent="0.2">
      <c r="I28" s="8" t="s">
        <v>20</v>
      </c>
      <c r="J28" s="21">
        <f>J23*J18</f>
        <v>4</v>
      </c>
      <c r="K28" s="10" t="s">
        <v>18</v>
      </c>
      <c r="L28" s="10"/>
      <c r="M28" s="11"/>
      <c r="N28" s="10"/>
    </row>
    <row r="29" spans="4:19" x14ac:dyDescent="0.2">
      <c r="I29" s="8" t="s">
        <v>21</v>
      </c>
      <c r="J29" s="22">
        <f>J23*J19</f>
        <v>2000</v>
      </c>
      <c r="K29" s="10" t="s">
        <v>23</v>
      </c>
      <c r="L29" s="10"/>
      <c r="M29" s="11"/>
      <c r="N29" s="10"/>
    </row>
    <row r="30" spans="4:19" x14ac:dyDescent="0.2">
      <c r="I30" s="8" t="s">
        <v>46</v>
      </c>
      <c r="J30" s="22">
        <f>(J27*J20)</f>
        <v>100</v>
      </c>
      <c r="K30" s="10" t="s">
        <v>22</v>
      </c>
      <c r="L30" s="10"/>
      <c r="M30" s="11"/>
      <c r="N30" s="10"/>
    </row>
    <row r="31" spans="4:19" x14ac:dyDescent="0.2">
      <c r="G31" s="3"/>
      <c r="I31" s="8"/>
      <c r="J31" s="22"/>
      <c r="K31" s="10"/>
      <c r="L31" s="10"/>
      <c r="M31" s="11"/>
      <c r="N31" s="10"/>
      <c r="O31" s="10"/>
      <c r="P31" s="30"/>
      <c r="Q31" s="9"/>
      <c r="R31" s="10"/>
    </row>
    <row r="32" spans="4:19" x14ac:dyDescent="0.2">
      <c r="I32" s="18" t="s">
        <v>91</v>
      </c>
      <c r="J32" s="9"/>
      <c r="K32" s="10"/>
      <c r="L32" s="10"/>
      <c r="M32" s="11"/>
      <c r="N32" s="10"/>
      <c r="O32" s="10"/>
      <c r="P32" s="31"/>
      <c r="Q32" s="21"/>
      <c r="R32" s="10"/>
    </row>
    <row r="33" spans="9:18" x14ac:dyDescent="0.2">
      <c r="I33" s="8" t="s">
        <v>29</v>
      </c>
      <c r="J33" s="12">
        <v>135.488</v>
      </c>
      <c r="K33" s="11" t="s">
        <v>30</v>
      </c>
      <c r="L33" s="10"/>
      <c r="M33" s="11"/>
      <c r="N33" s="10"/>
      <c r="O33" s="10"/>
      <c r="P33" s="31"/>
      <c r="Q33" s="21"/>
      <c r="R33" s="10"/>
    </row>
    <row r="34" spans="9:18" x14ac:dyDescent="0.2">
      <c r="I34" s="8" t="s">
        <v>85</v>
      </c>
      <c r="J34" s="21">
        <f>J24</f>
        <v>15</v>
      </c>
      <c r="K34" s="10"/>
      <c r="L34" s="12"/>
      <c r="M34" s="11"/>
      <c r="N34" s="10"/>
      <c r="O34" s="10"/>
      <c r="P34" s="31"/>
      <c r="Q34" s="21"/>
      <c r="R34" s="10"/>
    </row>
    <row r="35" spans="9:18" x14ac:dyDescent="0.2">
      <c r="I35" s="8" t="s">
        <v>86</v>
      </c>
      <c r="J35" s="43">
        <f>J34*J33</f>
        <v>2032.32</v>
      </c>
      <c r="K35" s="11" t="s">
        <v>30</v>
      </c>
      <c r="L35" s="12"/>
      <c r="M35" s="11"/>
      <c r="N35" s="10"/>
      <c r="O35" s="10"/>
      <c r="P35" s="31"/>
      <c r="Q35" s="21"/>
      <c r="R35" s="10"/>
    </row>
    <row r="36" spans="9:18" x14ac:dyDescent="0.2">
      <c r="I36" s="17"/>
      <c r="J36" s="9"/>
      <c r="K36" s="10"/>
      <c r="L36" s="26"/>
      <c r="M36" s="11"/>
      <c r="N36" s="10"/>
      <c r="O36" s="10"/>
      <c r="P36" s="31"/>
      <c r="Q36" s="22"/>
      <c r="R36" s="10"/>
    </row>
    <row r="37" spans="9:18" x14ac:dyDescent="0.2">
      <c r="I37" s="18" t="s">
        <v>34</v>
      </c>
      <c r="J37" s="9"/>
      <c r="K37" s="10"/>
      <c r="L37" s="26"/>
      <c r="M37" s="11"/>
      <c r="N37" s="10"/>
      <c r="O37" s="10"/>
      <c r="P37" s="31"/>
      <c r="Q37" s="22"/>
      <c r="R37" s="10"/>
    </row>
    <row r="38" spans="9:18" x14ac:dyDescent="0.2">
      <c r="I38" s="8" t="s">
        <v>87</v>
      </c>
      <c r="J38" s="12">
        <v>0.1</v>
      </c>
      <c r="K38" s="10" t="s">
        <v>30</v>
      </c>
      <c r="L38" s="27"/>
      <c r="M38" s="11"/>
      <c r="N38" s="10"/>
      <c r="O38" s="10"/>
      <c r="P38" s="31"/>
      <c r="Q38" s="22"/>
      <c r="R38" s="10"/>
    </row>
    <row r="39" spans="9:18" x14ac:dyDescent="0.2">
      <c r="I39" s="8" t="s">
        <v>37</v>
      </c>
      <c r="J39" s="22">
        <f>J30*J24</f>
        <v>1500</v>
      </c>
      <c r="K39" s="10" t="s">
        <v>22</v>
      </c>
      <c r="L39" s="12"/>
      <c r="M39" s="11"/>
      <c r="N39" s="10"/>
    </row>
    <row r="40" spans="9:18" x14ac:dyDescent="0.2">
      <c r="I40" s="8" t="s">
        <v>88</v>
      </c>
      <c r="J40" s="12">
        <f>J38*J39</f>
        <v>150</v>
      </c>
      <c r="K40" s="10" t="s">
        <v>30</v>
      </c>
      <c r="L40" s="10"/>
      <c r="M40" s="11"/>
      <c r="N40" s="28"/>
    </row>
    <row r="41" spans="9:18" x14ac:dyDescent="0.2">
      <c r="I41" s="8" t="s">
        <v>38</v>
      </c>
      <c r="J41" s="9">
        <v>0</v>
      </c>
      <c r="K41" s="12">
        <v>0</v>
      </c>
      <c r="L41" s="54" t="s">
        <v>36</v>
      </c>
      <c r="M41" s="11"/>
      <c r="N41" s="28"/>
    </row>
    <row r="42" spans="9:18" x14ac:dyDescent="0.2">
      <c r="I42" s="8" t="s">
        <v>86</v>
      </c>
      <c r="J42" s="26">
        <f>J40+J41</f>
        <v>150</v>
      </c>
      <c r="K42" s="10" t="s">
        <v>30</v>
      </c>
      <c r="L42" s="10"/>
      <c r="M42" s="11"/>
      <c r="N42" s="28"/>
    </row>
    <row r="43" spans="9:18" x14ac:dyDescent="0.2">
      <c r="I43" s="17"/>
      <c r="J43" s="9"/>
      <c r="K43" s="10"/>
      <c r="L43" s="10"/>
      <c r="M43" s="11"/>
      <c r="N43" s="10"/>
    </row>
    <row r="44" spans="9:18" ht="17" thickBot="1" x14ac:dyDescent="0.25">
      <c r="I44" s="23" t="s">
        <v>39</v>
      </c>
      <c r="J44" s="14">
        <f>J35+J42</f>
        <v>2182.3199999999997</v>
      </c>
      <c r="K44" s="24"/>
      <c r="L44" s="25"/>
      <c r="M44" s="16"/>
      <c r="N44" s="10"/>
    </row>
    <row r="46" spans="9:18" ht="17" thickBot="1" x14ac:dyDescent="0.25">
      <c r="I46" t="s">
        <v>63</v>
      </c>
    </row>
    <row r="47" spans="9:18" ht="21" x14ac:dyDescent="0.25">
      <c r="I47" s="35" t="s">
        <v>49</v>
      </c>
      <c r="J47" s="5"/>
      <c r="K47" s="6"/>
      <c r="L47" s="6"/>
      <c r="M47" s="7"/>
    </row>
    <row r="48" spans="9:18" ht="19" x14ac:dyDescent="0.25">
      <c r="I48" s="55" t="s">
        <v>57</v>
      </c>
      <c r="J48" s="9"/>
      <c r="K48" s="10"/>
      <c r="L48" s="10"/>
      <c r="M48" s="11"/>
    </row>
    <row r="49" spans="9:13" x14ac:dyDescent="0.2">
      <c r="I49" s="8" t="s">
        <v>58</v>
      </c>
      <c r="J49" s="45">
        <v>24</v>
      </c>
      <c r="K49" s="44" t="s">
        <v>61</v>
      </c>
      <c r="L49" s="10"/>
      <c r="M49" s="11"/>
    </row>
    <row r="50" spans="9:13" x14ac:dyDescent="0.2">
      <c r="I50" s="17"/>
      <c r="J50" s="46"/>
      <c r="K50" s="10"/>
      <c r="L50" s="10"/>
      <c r="M50" s="11"/>
    </row>
    <row r="51" spans="9:13" x14ac:dyDescent="0.2">
      <c r="I51" s="8" t="s">
        <v>59</v>
      </c>
      <c r="J51" s="47">
        <f>J24*2</f>
        <v>30</v>
      </c>
      <c r="K51" s="10" t="s">
        <v>78</v>
      </c>
      <c r="L51" s="10"/>
      <c r="M51" s="11"/>
    </row>
    <row r="52" spans="9:13" x14ac:dyDescent="0.2">
      <c r="I52" s="8" t="s">
        <v>60</v>
      </c>
      <c r="J52" s="46">
        <v>8</v>
      </c>
      <c r="K52" s="10"/>
      <c r="L52" s="10"/>
      <c r="M52" s="11"/>
    </row>
    <row r="53" spans="9:13" x14ac:dyDescent="0.2">
      <c r="I53" s="8" t="s">
        <v>62</v>
      </c>
      <c r="J53" s="45">
        <f>J51*J52</f>
        <v>240</v>
      </c>
      <c r="K53" s="44" t="s">
        <v>61</v>
      </c>
      <c r="L53" s="10"/>
      <c r="M53" s="11"/>
    </row>
    <row r="54" spans="9:13" x14ac:dyDescent="0.2">
      <c r="I54" s="8"/>
      <c r="J54" s="46"/>
      <c r="K54" s="10"/>
      <c r="L54" s="10"/>
      <c r="M54" s="11"/>
    </row>
    <row r="55" spans="9:13" x14ac:dyDescent="0.2">
      <c r="I55" s="8" t="s">
        <v>64</v>
      </c>
      <c r="J55" s="46">
        <f>J51*4</f>
        <v>120</v>
      </c>
      <c r="K55" s="10"/>
      <c r="L55" s="10"/>
      <c r="M55" s="11"/>
    </row>
    <row r="56" spans="9:13" x14ac:dyDescent="0.2">
      <c r="I56" s="8" t="s">
        <v>65</v>
      </c>
      <c r="J56" s="46">
        <v>9</v>
      </c>
      <c r="K56" s="10"/>
      <c r="L56" s="10"/>
      <c r="M56" s="11"/>
    </row>
    <row r="57" spans="9:13" x14ac:dyDescent="0.2">
      <c r="I57" s="8" t="s">
        <v>66</v>
      </c>
      <c r="J57" s="45">
        <f>J55*J56</f>
        <v>1080</v>
      </c>
      <c r="K57" s="44" t="s">
        <v>61</v>
      </c>
      <c r="L57" s="10"/>
      <c r="M57" s="11"/>
    </row>
    <row r="58" spans="9:13" x14ac:dyDescent="0.2">
      <c r="I58" s="8"/>
      <c r="J58" s="46"/>
      <c r="K58" s="10"/>
      <c r="L58" s="10"/>
      <c r="M58" s="11"/>
    </row>
    <row r="59" spans="9:13" x14ac:dyDescent="0.2">
      <c r="I59" s="8" t="s">
        <v>67</v>
      </c>
      <c r="J59" s="46">
        <f>J14</f>
        <v>5</v>
      </c>
      <c r="K59" s="10" t="s">
        <v>68</v>
      </c>
      <c r="L59" s="10"/>
      <c r="M59" s="11"/>
    </row>
    <row r="60" spans="9:13" x14ac:dyDescent="0.2">
      <c r="I60" s="8" t="s">
        <v>69</v>
      </c>
      <c r="J60" s="46">
        <v>6</v>
      </c>
      <c r="K60" s="10"/>
      <c r="L60" s="10"/>
      <c r="M60" s="11"/>
    </row>
    <row r="61" spans="9:13" x14ac:dyDescent="0.2">
      <c r="I61" s="8" t="s">
        <v>70</v>
      </c>
      <c r="J61" s="45">
        <f>J60*J59</f>
        <v>30</v>
      </c>
      <c r="K61" s="44" t="s">
        <v>61</v>
      </c>
      <c r="L61" s="10"/>
      <c r="M61" s="11"/>
    </row>
    <row r="62" spans="9:13" x14ac:dyDescent="0.2">
      <c r="I62" s="8"/>
      <c r="J62" s="46"/>
      <c r="K62" s="10"/>
      <c r="L62" s="10"/>
      <c r="M62" s="11"/>
    </row>
    <row r="63" spans="9:13" x14ac:dyDescent="0.2">
      <c r="I63" s="39" t="s">
        <v>71</v>
      </c>
      <c r="J63" s="46">
        <f>J51/15</f>
        <v>2</v>
      </c>
      <c r="K63" s="10"/>
      <c r="L63" s="10"/>
      <c r="M63" s="11"/>
    </row>
    <row r="64" spans="9:13" x14ac:dyDescent="0.2">
      <c r="I64" s="39" t="s">
        <v>72</v>
      </c>
      <c r="J64" s="46">
        <v>6</v>
      </c>
      <c r="K64" s="10"/>
      <c r="L64" s="10"/>
      <c r="M64" s="11"/>
    </row>
    <row r="65" spans="9:13" x14ac:dyDescent="0.2">
      <c r="I65" s="39" t="s">
        <v>73</v>
      </c>
      <c r="J65" s="45">
        <f>J63*J64</f>
        <v>12</v>
      </c>
      <c r="K65" s="44" t="s">
        <v>61</v>
      </c>
      <c r="L65" s="10"/>
      <c r="M65" s="11"/>
    </row>
    <row r="66" spans="9:13" x14ac:dyDescent="0.2">
      <c r="I66" s="39"/>
      <c r="J66" s="46"/>
      <c r="K66" s="10"/>
      <c r="L66" s="10"/>
      <c r="M66" s="11"/>
    </row>
    <row r="67" spans="9:13" x14ac:dyDescent="0.2">
      <c r="I67" s="39" t="s">
        <v>74</v>
      </c>
      <c r="J67" s="9">
        <f>J49+J53+J57+J61+J65</f>
        <v>1386</v>
      </c>
      <c r="K67" s="10" t="s">
        <v>75</v>
      </c>
      <c r="L67" s="10"/>
      <c r="M67" s="11"/>
    </row>
    <row r="68" spans="9:13" x14ac:dyDescent="0.2">
      <c r="I68" s="8" t="s">
        <v>56</v>
      </c>
      <c r="J68" s="12">
        <v>0.3</v>
      </c>
      <c r="K68" s="10" t="s">
        <v>30</v>
      </c>
      <c r="L68" s="10"/>
      <c r="M68" s="11"/>
    </row>
    <row r="69" spans="9:13" x14ac:dyDescent="0.2">
      <c r="I69" s="42" t="s">
        <v>77</v>
      </c>
      <c r="J69" s="26">
        <f>J67*J68</f>
        <v>415.8</v>
      </c>
      <c r="K69" s="27" t="s">
        <v>30</v>
      </c>
      <c r="L69" s="10"/>
      <c r="M69" s="11"/>
    </row>
    <row r="70" spans="9:13" x14ac:dyDescent="0.2">
      <c r="I70" s="39"/>
      <c r="J70" s="9"/>
      <c r="K70" s="10"/>
      <c r="L70" s="10"/>
      <c r="M70" s="11"/>
    </row>
    <row r="71" spans="9:13" ht="19" x14ac:dyDescent="0.25">
      <c r="I71" s="40" t="s">
        <v>76</v>
      </c>
      <c r="J71" s="9">
        <v>8.4700000000000006</v>
      </c>
      <c r="K71" s="10" t="s">
        <v>80</v>
      </c>
      <c r="L71" s="10"/>
      <c r="M71" s="11"/>
    </row>
    <row r="72" spans="9:13" x14ac:dyDescent="0.2">
      <c r="I72" s="39" t="s">
        <v>79</v>
      </c>
      <c r="J72" s="12">
        <v>0.5</v>
      </c>
      <c r="K72" s="10"/>
      <c r="L72" s="10"/>
      <c r="M72" s="11"/>
    </row>
    <row r="73" spans="9:13" x14ac:dyDescent="0.2">
      <c r="I73" s="42" t="s">
        <v>81</v>
      </c>
      <c r="J73" s="26">
        <f>J72*J71</f>
        <v>4.2350000000000003</v>
      </c>
      <c r="K73" s="10"/>
      <c r="L73" s="10"/>
      <c r="M73" s="11"/>
    </row>
    <row r="74" spans="9:13" x14ac:dyDescent="0.2">
      <c r="I74" s="39"/>
      <c r="J74" s="9"/>
      <c r="K74" s="10"/>
      <c r="L74" s="10"/>
      <c r="M74" s="11"/>
    </row>
    <row r="75" spans="9:13" ht="22" thickBot="1" x14ac:dyDescent="0.3">
      <c r="I75" s="41" t="s">
        <v>84</v>
      </c>
      <c r="J75" s="14">
        <f>J69+J73</f>
        <v>420.03500000000003</v>
      </c>
      <c r="K75" s="24" t="s">
        <v>30</v>
      </c>
      <c r="L75" s="24"/>
      <c r="M75" s="16"/>
    </row>
    <row r="76" spans="9:13" ht="21" x14ac:dyDescent="0.25">
      <c r="I76" s="36"/>
      <c r="J76" s="9"/>
      <c r="K76" s="10"/>
      <c r="L76" s="10"/>
    </row>
    <row r="77" spans="9:13" x14ac:dyDescent="0.2">
      <c r="K77" s="10"/>
      <c r="L77" s="28"/>
    </row>
    <row r="78" spans="9:13" x14ac:dyDescent="0.2">
      <c r="K78" s="10"/>
      <c r="L78" s="10"/>
    </row>
    <row r="79" spans="9:13" x14ac:dyDescent="0.2">
      <c r="K79" s="10"/>
      <c r="L79" s="10"/>
    </row>
    <row r="80" spans="9:13" x14ac:dyDescent="0.2">
      <c r="K80" s="10"/>
      <c r="L80" s="10"/>
    </row>
    <row r="81" spans="9:12" x14ac:dyDescent="0.2">
      <c r="K81" s="10"/>
      <c r="L81" s="10"/>
    </row>
    <row r="82" spans="9:12" x14ac:dyDescent="0.2">
      <c r="I82" s="31"/>
      <c r="J82" s="12"/>
      <c r="K82" s="10"/>
      <c r="L82" s="10"/>
    </row>
    <row r="83" spans="9:12" x14ac:dyDescent="0.2">
      <c r="I83" s="31"/>
      <c r="J83" s="26"/>
      <c r="K83" s="10"/>
      <c r="L83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D4AC4-ECC2-5949-992A-0F67942F787B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EKS-MN-Fargate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Ernst</dc:creator>
  <cp:lastModifiedBy>Richard Ernst</cp:lastModifiedBy>
  <dcterms:created xsi:type="dcterms:W3CDTF">2021-03-03T21:59:18Z</dcterms:created>
  <dcterms:modified xsi:type="dcterms:W3CDTF">2021-03-04T02:06:15Z</dcterms:modified>
</cp:coreProperties>
</file>