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Contagem" sheetId="2" r:id="rId5"/>
    <sheet name="Funções" sheetId="3" r:id="rId6"/>
    <sheet name="Deflatores" sheetId="4" r:id="rId7"/>
    <sheet name="Sumário 1" sheetId="5" r:id="rId8"/>
    <sheet name="Sumário 2" sheetId="6" r:id="rId9"/>
  </sheets>
</workbook>
</file>

<file path=xl/comments1.xml><?xml version="1.0" encoding="utf-8"?>
<comments xmlns="http://schemas.openxmlformats.org/spreadsheetml/2006/main">
  <authors>
    <author>Autor Importado</author>
  </authors>
  <commentList>
    <comment ref="Q4" authorId="0">
      <text>
        <r>
          <rPr>
            <sz val="11"/>
            <color indexed="8"/>
            <rFont val="Helvetica Neue"/>
          </rPr>
          <t>Autor Importado:
Ponto de Função IFPUG: medição baseada nas regras do IFPUG. Não considerada os deflatores nem os itens não mensuráveis. Caso a funcionalidade não tenha sido detalhada, será considerada a estimativa da NESMA.</t>
        </r>
      </text>
    </comment>
    <comment ref="Q5" authorId="0">
      <text>
        <r>
          <rPr>
            <sz val="11"/>
            <color indexed="8"/>
            <rFont val="Helvetica Neue"/>
          </rPr>
          <t>Autor Importado:
Ponto de Função Local do EM: medição para remuneração do Escritório de Métricas.Equivalente à medição IFPUG. Porém, considera os itens não mensuráveis previstos em contrato.</t>
        </r>
      </text>
    </comment>
    <comment ref="Q6" authorId="0">
      <text>
        <r>
          <rPr>
            <sz val="11"/>
            <color indexed="8"/>
            <rFont val="Helvetica Neue"/>
          </rPr>
          <t>Autor Importado:
Ponto de Função Local da FS: 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>Autor Importado</author>
  </authors>
  <commentList>
    <comment ref="K4" authorId="0">
      <text>
        <r>
          <rPr>
            <sz val="11"/>
            <color indexed="8"/>
            <rFont val="Helvetica Neue"/>
          </rPr>
          <t xml:space="preserve">Autor Importado:
Ponto de Função IFPUG:
Medição baseada nas regras do IFPUG. Não considerada os deflatores nem os itens não mensuráveis. Caso a funcionalidade não tenha sido detalhada, será considerada a estimativa da NESMA.
</t>
        </r>
      </text>
    </comment>
    <comment ref="K5" authorId="0">
      <text>
        <r>
          <rPr>
            <sz val="11"/>
            <color indexed="8"/>
            <rFont val="Helvetica Neue"/>
          </rPr>
          <t>Autor Importado:
Ponto de Função Local do EM:
Medição para remuneração do Escritório de Métricas. Equivalente à medição IFPUG. Porém, considera os itens não mensuráveis previstos em contrato.</t>
        </r>
      </text>
    </comment>
    <comment ref="K6" authorId="0">
      <text>
        <r>
          <rPr>
            <sz val="11"/>
            <color indexed="8"/>
            <rFont val="Helvetica Neue"/>
          </rPr>
          <t xml:space="preserve">Autor Importado:
Ponto de Função Local da FS:
Medição para remuneração da Fábrica de Software. Equivalente à medição IFPUG. Porém, considera os deflatores e os itens não mensuráveis previstos em contrato.
</t>
        </r>
      </text>
    </comment>
    <comment ref="A7" authorId="0">
      <text>
        <r>
          <rPr>
            <sz val="11"/>
            <color indexed="8"/>
            <rFont val="Helvetica Neue"/>
          </rPr>
          <t>Autor Importado:
Nome da Função:
O processo é a menor unidade de atividade significativa para o usuário?
É auto-contido e deixa o negócio da aplicação em um estado consistente?</t>
        </r>
      </text>
    </comment>
    <comment ref="B7" authorId="0">
      <text>
        <r>
          <rPr>
            <sz val="11"/>
            <color indexed="8"/>
            <rFont val="Helvetica Neue"/>
          </rPr>
          <t>Autor Importado:
Tipo de Função: 
ALI, AIE, EE, SE, CE
ou
Itens não mensuráveis</t>
        </r>
      </text>
    </comment>
    <comment ref="C7" authorId="0">
      <text>
        <r>
          <rPr>
            <sz val="11"/>
            <color indexed="8"/>
            <rFont val="Helvetica Neue"/>
          </rPr>
          <t xml:space="preserve">Autor Importado:
Tipo de Manutenção na função:
I, A, E 
ou
Itens não mensuráveis
</t>
        </r>
      </text>
    </comment>
    <comment ref="D7" authorId="0">
      <text>
        <r>
          <rPr>
            <sz val="11"/>
            <color indexed="8"/>
            <rFont val="Helvetica Neue"/>
          </rPr>
          <t xml:space="preserve">Autor Importado:
Tipos de Dados (DETs)
</t>
        </r>
      </text>
    </comment>
    <comment ref="E7" authorId="0">
      <text>
        <r>
          <rPr>
            <sz val="11"/>
            <color indexed="8"/>
            <rFont val="Helvetica Neue"/>
          </rPr>
          <t xml:space="preserve">Autor Importado:
Arquivos Referenciados / Tipos de Registro
</t>
        </r>
      </text>
    </comment>
    <comment ref="F7" authorId="0">
      <text>
        <r>
          <rPr>
            <sz val="11"/>
            <color indexed="8"/>
            <rFont val="Helvetica Neue"/>
          </rPr>
          <t xml:space="preserve">Autor Importado:
Grau de complexidade específico atribuído a uma função.
</t>
        </r>
      </text>
    </comment>
    <comment ref="M7" authorId="0">
      <text>
        <r>
          <rPr>
            <sz val="11"/>
            <color indexed="8"/>
            <rFont val="Helvetica Neue"/>
          </rPr>
          <t xml:space="preserve">Autor Importado:
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>
      <text>
        <r>
          <rPr>
            <sz val="11"/>
            <color indexed="8"/>
            <rFont val="Helvetica Neue"/>
          </rPr>
          <t xml:space="preserve">Autor Importado:
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>Autor Importado</author>
  </authors>
  <commentList>
    <comment ref="B46" authorId="0">
      <text>
        <r>
          <rPr>
            <sz val="11"/>
            <color indexed="8"/>
            <rFont val="Helvetica Neue"/>
          </rPr>
          <t xml:space="preserve">Autor Importado:
Técnica de estimativa do tamanho desenvolvida pela NESMA. Assume que os arquivos lógicos são de complexidade baixa e as transações são de complexidade média. 
</t>
        </r>
      </text>
    </comment>
    <comment ref="B47" authorId="0">
      <text>
        <r>
          <rPr>
            <sz val="11"/>
            <color indexed="8"/>
            <rFont val="Helvetica Neue"/>
          </rPr>
          <t xml:space="preserve">Autor Importado:
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>Autor Importado</author>
  </authors>
  <commentList>
    <comment ref="H9" authorId="0">
      <text>
        <r>
          <rPr>
            <sz val="11"/>
            <color indexed="8"/>
            <rFont val="Helvetica Neue"/>
          </rPr>
          <t xml:space="preserve">Autor Importado:
Contribuição fixa em PF independentemente do tipo da funcionalidade
</t>
        </r>
      </text>
    </comment>
    <comment ref="H46" authorId="0">
      <text>
        <r>
          <rPr>
            <sz val="11"/>
            <color indexed="8"/>
            <rFont val="Helvetica Neue"/>
          </rPr>
          <t xml:space="preserve">Autor Importado:
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<sst xmlns="http://schemas.openxmlformats.org/spreadsheetml/2006/main" uniqueCount="317">
  <si>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</si>
  <si>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</si>
  <si>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</si>
  <si>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</si>
  <si>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Contagem</t>
  </si>
  <si>
    <t>Tabela 1</t>
  </si>
  <si>
    <t>Identificação da Contagem</t>
  </si>
  <si>
    <t>Empresa</t>
  </si>
  <si>
    <t>NeoFlux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</si>
  <si>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</si>
  <si>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</si>
  <si>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</si>
  <si>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</si>
  <si>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</si>
  <si>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</si>
  <si>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</si>
  <si>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</si>
  <si>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</si>
  <si>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Projeto</t>
  </si>
  <si>
    <t>NeonFlux - Sistema de Gerenciamento de Projeto</t>
  </si>
  <si>
    <t>Versão do Guia</t>
  </si>
  <si>
    <t>Responsável</t>
  </si>
  <si>
    <t>Richard Silva</t>
  </si>
  <si>
    <t>Criação</t>
  </si>
  <si>
    <t>Revisor</t>
  </si>
  <si>
    <t>Revisão</t>
  </si>
  <si>
    <t>Propósito da Contagem</t>
  </si>
  <si>
    <t>Realizar a contagem de pontos de função para auxiliar no desenvolvimento do projeto.</t>
  </si>
  <si>
    <t>Escopo da Contagem</t>
  </si>
  <si>
    <t>Contempla as funcionalidades contidas no escopo do projeto.</t>
  </si>
  <si>
    <t>Documentação Utilizada na Análise</t>
  </si>
  <si>
    <t>Funções</t>
  </si>
  <si>
    <t>Planilha de contagem de ponto de função - Versão 2.4</t>
  </si>
  <si>
    <r>
      <rPr>
        <b val="1"/>
        <sz val="9"/>
        <color indexed="8"/>
        <rFont val="Franklin Gothic Medium"/>
      </rPr>
      <t>Aplicação : NeoFlux</t>
    </r>
  </si>
  <si>
    <r>
      <rPr>
        <b val="1"/>
        <sz val="9"/>
        <color indexed="8"/>
        <rFont val="Franklin Gothic Medium"/>
      </rPr>
      <t>Projeto : NeonFlux - Sistema de Gerenciamento de Projeto</t>
    </r>
  </si>
  <si>
    <r>
      <rPr>
        <b val="1"/>
        <sz val="9"/>
        <color indexed="8"/>
        <rFont val="Franklin Gothic Medium"/>
      </rPr>
      <t>Responsável : Richard Silva</t>
    </r>
  </si>
  <si>
    <r>
      <rPr>
        <b val="1"/>
        <sz val="9"/>
        <color indexed="8"/>
        <rFont val="Franklin Gothic Medium"/>
      </rPr>
      <t>Revisor : Richard Silva</t>
    </r>
  </si>
  <si>
    <r>
      <rPr>
        <b val="1"/>
        <sz val="9"/>
        <color indexed="8"/>
        <rFont val="Franklin Gothic Medium"/>
      </rPr>
      <t>Empresa : NeoFlux</t>
    </r>
  </si>
  <si>
    <r>
      <rPr>
        <b val="1"/>
        <sz val="9"/>
        <color indexed="8"/>
        <rFont val="Franklin Gothic Medium"/>
      </rPr>
      <t>Tipo da Contagem : Projeto de Desenvolvimento</t>
    </r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</si>
  <si>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</si>
  <si>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</si>
  <si>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</si>
  <si>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</si>
  <si>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</si>
  <si>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</si>
  <si>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</si>
  <si>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</si>
  <si>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</si>
  <si>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</si>
  <si>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</si>
  <si>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</si>
  <si>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Fazer login</t>
  </si>
  <si>
    <t>CE</t>
  </si>
  <si>
    <t>Baixa</t>
  </si>
  <si>
    <r>
      <rPr>
        <b val="1"/>
        <sz val="8"/>
        <color indexed="8"/>
        <rFont val="Franklin Gothic Medium"/>
      </rPr>
      <t>CEL</t>
    </r>
  </si>
  <si>
    <t>L</t>
  </si>
  <si>
    <r>
      <rPr>
        <b val="1"/>
        <sz val="8"/>
        <color indexed="8"/>
        <rFont val="Franklin Gothic Medium"/>
      </rPr>
      <t>CE</t>
    </r>
  </si>
  <si>
    <t>Recuperar senha</t>
  </si>
  <si>
    <t>Cadastrar novo usuário</t>
  </si>
  <si>
    <t>EE</t>
  </si>
  <si>
    <r>
      <rPr>
        <b val="1"/>
        <sz val="8"/>
        <color indexed="8"/>
        <rFont val="Franklin Gothic Medium"/>
      </rPr>
      <t>EEL</t>
    </r>
  </si>
  <si>
    <r>
      <rPr>
        <b val="1"/>
        <sz val="8"/>
        <color indexed="8"/>
        <rFont val="Franklin Gothic Medium"/>
      </rPr>
      <t>EE</t>
    </r>
  </si>
  <si>
    <t>Editar usuário</t>
  </si>
  <si>
    <t>Excluir usuário</t>
  </si>
  <si>
    <t>Atribuir perfil de usuário</t>
  </si>
  <si>
    <t>ALI</t>
  </si>
  <si>
    <r>
      <rPr>
        <b val="1"/>
        <sz val="8"/>
        <color indexed="8"/>
        <rFont val="Franklin Gothic Medium"/>
      </rPr>
      <t>ALIL</t>
    </r>
  </si>
  <si>
    <r>
      <rPr>
        <b val="1"/>
        <sz val="8"/>
        <color indexed="8"/>
        <rFont val="Franklin Gothic Medium"/>
      </rPr>
      <t>ALI</t>
    </r>
  </si>
  <si>
    <t>Listar usuários</t>
  </si>
  <si>
    <t>Criar projeto</t>
  </si>
  <si>
    <t>Alta</t>
  </si>
  <si>
    <r>
      <rPr>
        <b val="1"/>
        <sz val="8"/>
        <color indexed="8"/>
        <rFont val="Franklin Gothic Medium"/>
      </rPr>
      <t>EEH</t>
    </r>
  </si>
  <si>
    <t>H</t>
  </si>
  <si>
    <t>Editar projeto</t>
  </si>
  <si>
    <t>Média</t>
  </si>
  <si>
    <r>
      <rPr>
        <b val="1"/>
        <sz val="8"/>
        <color indexed="8"/>
        <rFont val="Franklin Gothic Medium"/>
      </rPr>
      <t>EEA</t>
    </r>
  </si>
  <si>
    <t>A</t>
  </si>
  <si>
    <t>Excluir projeto</t>
  </si>
  <si>
    <t>Concluir Projeto</t>
  </si>
  <si>
    <t>Atribuir usuário na tarefa</t>
  </si>
  <si>
    <t>Editar Tarefa</t>
  </si>
  <si>
    <t>Inserir prazo na tarefa</t>
  </si>
  <si>
    <t>Atribuir risco na tarefa</t>
  </si>
  <si>
    <t>Atribuir prioridade na tarefa</t>
  </si>
  <si>
    <t>Criar novo risco</t>
  </si>
  <si>
    <t>Editar detalhes de risco</t>
  </si>
  <si>
    <t>Excluir risco</t>
  </si>
  <si>
    <t>Listar tarefas</t>
  </si>
  <si>
    <t>Criar tarefa</t>
  </si>
  <si>
    <t>Listar projetos</t>
  </si>
  <si>
    <t>Criar sprint</t>
  </si>
  <si>
    <t>Editar sprint</t>
  </si>
  <si>
    <t>Excluir sprint</t>
  </si>
  <si>
    <t>Visualizar cronograma</t>
  </si>
  <si>
    <r>
      <rPr>
        <b val="1"/>
        <sz val="8"/>
        <color indexed="8"/>
        <rFont val="Franklin Gothic Medium"/>
      </rPr>
      <t>CEA</t>
    </r>
  </si>
  <si>
    <t>Filtrar cronograma</t>
  </si>
  <si>
    <t>SE</t>
  </si>
  <si>
    <r>
      <rPr>
        <b val="1"/>
        <sz val="8"/>
        <color indexed="8"/>
        <rFont val="Franklin Gothic Medium"/>
      </rPr>
      <t>SEL</t>
    </r>
  </si>
  <si>
    <r>
      <rPr>
        <b val="1"/>
        <sz val="8"/>
        <color indexed="8"/>
        <rFont val="Franklin Gothic Medium"/>
      </rPr>
      <t>SE</t>
    </r>
  </si>
  <si>
    <t>Gerar relatório global</t>
  </si>
  <si>
    <t>Gerar relatório segmentado</t>
  </si>
  <si>
    <t>Exportar relatório</t>
  </si>
  <si>
    <t>Configurar board</t>
  </si>
  <si>
    <t>Criar trigger para notificação</t>
  </si>
  <si>
    <t>Configurar envio de e-mail</t>
  </si>
  <si>
    <t>Notificar usuários gerais</t>
  </si>
  <si>
    <t>Deflatores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</si>
  <si>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</si>
  <si>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</si>
  <si>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</si>
  <si>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</si>
  <si>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</si>
  <si>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</si>
  <si>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</si>
  <si>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</si>
  <si>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</si>
  <si>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</si>
  <si>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</si>
  <si>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</si>
  <si>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</si>
  <si>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</si>
  <si>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</si>
  <si>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</si>
  <si>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</si>
  <si>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</si>
  <si>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</si>
  <si>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</si>
  <si>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</si>
  <si>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</si>
  <si>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</si>
  <si>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</si>
  <si>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</si>
  <si>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</si>
  <si>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</si>
  <si>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</si>
  <si>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</si>
  <si>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</si>
  <si>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</si>
  <si>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</si>
  <si>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</si>
  <si>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</si>
  <si>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</si>
  <si>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</si>
  <si>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</si>
  <si>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</si>
  <si>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</si>
  <si>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</si>
  <si>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</si>
  <si>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</si>
  <si>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</si>
  <si>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</si>
  <si>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</si>
  <si>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</si>
  <si>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</si>
  <si>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</si>
  <si>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</si>
  <si>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</si>
  <si>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</si>
  <si>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</si>
  <si>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</si>
  <si>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</si>
  <si>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</si>
  <si>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</si>
  <si>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</si>
  <si>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</si>
  <si>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</si>
  <si>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</si>
  <si>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</si>
  <si>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</si>
  <si>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</si>
  <si>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</si>
  <si>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</si>
  <si>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</si>
  <si>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</si>
  <si>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</si>
  <si>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</si>
  <si>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</si>
  <si>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</si>
  <si>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</si>
  <si>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</si>
  <si>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</si>
  <si>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</si>
  <si>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</si>
  <si>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</si>
  <si>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</si>
  <si>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</si>
  <si>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</si>
  <si>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</si>
  <si>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</si>
  <si>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</si>
  <si>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</si>
  <si>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</si>
  <si>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</si>
  <si>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</si>
  <si>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</si>
  <si>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</si>
  <si>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</si>
  <si>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</si>
  <si>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</si>
  <si>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</si>
  <si>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</si>
  <si>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</si>
  <si>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</si>
  <si>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</si>
  <si>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</si>
  <si>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</si>
  <si>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</si>
  <si>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</si>
  <si>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</si>
  <si>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r>
      <rPr>
        <b val="1"/>
        <sz val="9"/>
        <color indexed="11"/>
        <rFont val="Franklin Gothic Medium"/>
      </rPr>
      <t>PAG</t>
    </r>
  </si>
  <si>
    <t>Manutenção Cosmética (atrelada a algo não funcional)</t>
  </si>
  <si>
    <t>COSNF</t>
  </si>
  <si>
    <r>
      <rPr>
        <b val="1"/>
        <sz val="9"/>
        <color indexed="11"/>
        <rFont val="Franklin Gothic Medium"/>
      </rPr>
      <t>COSNF</t>
    </r>
  </si>
  <si>
    <t>Dados de Código</t>
  </si>
  <si>
    <t>DC</t>
  </si>
  <si>
    <r>
      <rPr>
        <b val="1"/>
        <sz val="9"/>
        <color indexed="11"/>
        <rFont val="Franklin Gothic Medium"/>
      </rPr>
      <t>DC</t>
    </r>
  </si>
  <si>
    <r>
      <rPr>
        <b val="1"/>
        <sz val="9"/>
        <color indexed="11"/>
        <rFont val="Franklin Gothic Medium"/>
      </rPr>
      <t xml:space="preserve">           .</t>
    </r>
  </si>
  <si>
    <t>Sumário 1</t>
  </si>
  <si>
    <t>Sumário da Contagem</t>
  </si>
  <si>
    <r>
      <rPr>
        <b val="1"/>
        <sz val="9"/>
        <color indexed="8"/>
        <rFont val="Franklin Gothic Medium"/>
      </rPr>
      <t>Tipo de Contagem : Projeto de Desenvolvimento</t>
    </r>
  </si>
  <si>
    <t>Tipo de Função</t>
  </si>
  <si>
    <t>Complexidade Funcional</t>
  </si>
  <si>
    <t>Total PF IFPUG por Complexidade</t>
  </si>
  <si>
    <t>%</t>
  </si>
  <si>
    <t>Total PF Local FS por tipo de manutenção básica</t>
  </si>
  <si>
    <t>x 3</t>
  </si>
  <si>
    <r>
      <rPr>
        <b val="1"/>
        <sz val="9"/>
        <color indexed="8"/>
        <rFont val="Franklin Gothic Medium"/>
      </rPr>
      <t>I=</t>
    </r>
  </si>
  <si>
    <t>x 4</t>
  </si>
  <si>
    <r>
      <rPr>
        <b val="1"/>
        <sz val="9"/>
        <color indexed="8"/>
        <rFont val="Franklin Gothic Medium"/>
      </rPr>
      <t>A=</t>
    </r>
  </si>
  <si>
    <t>x 6</t>
  </si>
  <si>
    <r>
      <rPr>
        <b val="1"/>
        <sz val="9"/>
        <color indexed="8"/>
        <rFont val="Franklin Gothic Medium"/>
      </rPr>
      <t>E=</t>
    </r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</si>
  <si>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</si>
  <si>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</si>
  <si>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</si>
  <si>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</si>
  <si>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</si>
  <si>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</si>
  <si>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</si>
  <si>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</si>
  <si>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</si>
  <si>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2</t>
  </si>
  <si>
    <t>Sumário por Deflatores e Itens não mensuráveis</t>
  </si>
  <si>
    <t>Deflatores aplicados a Itens Funcionais</t>
  </si>
  <si>
    <t>Deflator</t>
  </si>
  <si>
    <t>Contrib. Fixa</t>
  </si>
  <si>
    <t>% LOCAL</t>
  </si>
  <si>
    <r>
      <rPr>
        <b val="1"/>
        <sz val="9"/>
        <color indexed="11"/>
        <rFont val="Franklin Gothic Medium"/>
      </rPr>
      <t>Inclusão</t>
    </r>
  </si>
  <si>
    <r>
      <rPr>
        <b val="1"/>
        <sz val="9"/>
        <color indexed="11"/>
        <rFont val="Franklin Gothic Medium"/>
      </rPr>
      <t>I</t>
    </r>
  </si>
  <si>
    <r>
      <rPr>
        <b val="1"/>
        <sz val="9"/>
        <color indexed="11"/>
        <rFont val="Franklin Gothic Medium"/>
      </rPr>
      <t>Alteração (sem conhecimento do Fator de Impacto)</t>
    </r>
  </si>
  <si>
    <r>
      <rPr>
        <b val="1"/>
        <sz val="9"/>
        <color indexed="11"/>
        <rFont val="Franklin Gothic Medium"/>
      </rPr>
      <t>A</t>
    </r>
  </si>
  <si>
    <r>
      <rPr>
        <b val="1"/>
        <sz val="9"/>
        <color indexed="11"/>
        <rFont val="Franklin Gothic Medium"/>
      </rPr>
      <t>Exclusão</t>
    </r>
  </si>
  <si>
    <r>
      <rPr>
        <b val="1"/>
        <sz val="9"/>
        <color indexed="11"/>
        <rFont val="Franklin Gothic Medium"/>
      </rPr>
      <t>E</t>
    </r>
  </si>
  <si>
    <r>
      <rPr>
        <b val="1"/>
        <sz val="9"/>
        <color indexed="11"/>
        <rFont val="Franklin Gothic Medium"/>
      </rPr>
      <t>Alteração (50%) de função desenvolvida ou já alterada pela empresa atual</t>
    </r>
  </si>
  <si>
    <r>
      <rPr>
        <b val="1"/>
        <sz val="9"/>
        <color indexed="11"/>
        <rFont val="Franklin Gothic Medium"/>
      </rPr>
      <t>A50</t>
    </r>
  </si>
  <si>
    <t>Total IFPUG</t>
  </si>
  <si>
    <r>
      <rPr>
        <b val="1"/>
        <sz val="9"/>
        <color indexed="11"/>
        <rFont val="Franklin Gothic Medium"/>
      </rPr>
      <t>Alteração (75%) de função não desenv. e ainda não alterada pela empresa atual</t>
    </r>
  </si>
  <si>
    <r>
      <rPr>
        <b val="1"/>
        <sz val="9"/>
        <color indexed="11"/>
        <rFont val="Franklin Gothic Medium"/>
      </rPr>
      <t>A75</t>
    </r>
  </si>
  <si>
    <r>
      <rPr>
        <b val="1"/>
        <sz val="9"/>
        <color indexed="11"/>
        <rFont val="Franklin Gothic Medium"/>
      </rPr>
      <t>Alteração (75%+15%): o mesmo acima + redocumentar a função</t>
    </r>
  </si>
  <si>
    <r>
      <rPr>
        <b val="1"/>
        <sz val="9"/>
        <color indexed="11"/>
        <rFont val="Franklin Gothic Medium"/>
      </rPr>
      <t>A90</t>
    </r>
  </si>
  <si>
    <r>
      <rPr>
        <b val="1"/>
        <sz val="9"/>
        <color indexed="11"/>
        <rFont val="Franklin Gothic Medium"/>
      </rPr>
      <t>Migração de Dados</t>
    </r>
  </si>
  <si>
    <r>
      <rPr>
        <b val="1"/>
        <sz val="9"/>
        <color indexed="11"/>
        <rFont val="Franklin Gothic Medium"/>
      </rPr>
      <t>PMD</t>
    </r>
  </si>
  <si>
    <r>
      <rPr>
        <b val="1"/>
        <sz val="9"/>
        <color indexed="11"/>
        <rFont val="Franklin Gothic Medium"/>
      </rPr>
      <t>Corretiva (sem conhecimento do Fator de Impacto)</t>
    </r>
  </si>
  <si>
    <r>
      <rPr>
        <b val="1"/>
        <sz val="9"/>
        <color indexed="11"/>
        <rFont val="Franklin Gothic Medium"/>
      </rPr>
      <t>COR</t>
    </r>
  </si>
  <si>
    <r>
      <rPr>
        <b val="1"/>
        <sz val="9"/>
        <color indexed="11"/>
        <rFont val="Franklin Gothic Medium"/>
      </rPr>
      <t>Corretiva (50%) - Fora da garantia (mesma empresa)</t>
    </r>
  </si>
  <si>
    <r>
      <rPr>
        <b val="1"/>
        <sz val="9"/>
        <color indexed="11"/>
        <rFont val="Franklin Gothic Medium"/>
      </rPr>
      <t>COR50</t>
    </r>
  </si>
  <si>
    <r>
      <rPr>
        <b val="1"/>
        <sz val="9"/>
        <color indexed="11"/>
        <rFont val="Franklin Gothic Medium"/>
      </rPr>
      <t>Corretiva (75%) - Fora da garantia (outra empresa)</t>
    </r>
  </si>
  <si>
    <r>
      <rPr>
        <b val="1"/>
        <sz val="9"/>
        <color indexed="11"/>
        <rFont val="Franklin Gothic Medium"/>
      </rPr>
      <t>COR75</t>
    </r>
  </si>
  <si>
    <r>
      <rPr>
        <b val="1"/>
        <sz val="9"/>
        <color indexed="11"/>
        <rFont val="Franklin Gothic Medium"/>
      </rPr>
      <t>Corretiva (75%+15%) - Fora da garantia (outra empresa) + Redocumentação</t>
    </r>
  </si>
  <si>
    <r>
      <rPr>
        <b val="1"/>
        <sz val="9"/>
        <color indexed="11"/>
        <rFont val="Franklin Gothic Medium"/>
      </rPr>
      <t>COR90</t>
    </r>
  </si>
  <si>
    <r>
      <rPr>
        <b val="1"/>
        <sz val="9"/>
        <color indexed="11"/>
        <rFont val="Franklin Gothic Medium"/>
      </rPr>
      <t>Corretiva em Garantia</t>
    </r>
  </si>
  <si>
    <r>
      <rPr>
        <b val="1"/>
        <sz val="9"/>
        <color indexed="11"/>
        <rFont val="Franklin Gothic Medium"/>
      </rPr>
      <t>GAR</t>
    </r>
  </si>
  <si>
    <r>
      <rPr>
        <b val="1"/>
        <sz val="9"/>
        <color indexed="11"/>
        <rFont val="Franklin Gothic Medium"/>
      </rPr>
      <t>Mudança de Plataforma - Linguagem de Programação</t>
    </r>
  </si>
  <si>
    <r>
      <rPr>
        <b val="1"/>
        <sz val="9"/>
        <color indexed="11"/>
        <rFont val="Franklin Gothic Medium"/>
      </rPr>
      <t>MLP</t>
    </r>
  </si>
  <si>
    <r>
      <rPr>
        <b val="1"/>
        <sz val="9"/>
        <color indexed="11"/>
        <rFont val="Franklin Gothic Medium"/>
      </rPr>
      <t>Mudança de Plataforma - Banco de Dados (outro paradigma)</t>
    </r>
  </si>
  <si>
    <r>
      <rPr>
        <b val="1"/>
        <sz val="9"/>
        <color indexed="11"/>
        <rFont val="Franklin Gothic Medium"/>
      </rPr>
      <t>MBO</t>
    </r>
  </si>
  <si>
    <r>
      <rPr>
        <b val="1"/>
        <sz val="9"/>
        <color indexed="11"/>
        <rFont val="Franklin Gothic Medium"/>
      </rPr>
      <t>Mudança de Plataforma - Banco de Dados (mesmo paradigma com alterações)</t>
    </r>
  </si>
  <si>
    <r>
      <rPr>
        <b val="1"/>
        <sz val="9"/>
        <color indexed="11"/>
        <rFont val="Franklin Gothic Medium"/>
      </rPr>
      <t>MBM</t>
    </r>
  </si>
  <si>
    <r>
      <rPr>
        <b val="1"/>
        <sz val="9"/>
        <color indexed="11"/>
        <rFont val="Franklin Gothic Medium"/>
      </rPr>
      <t>Atualização de Versão – Linguagem de Programação</t>
    </r>
  </si>
  <si>
    <r>
      <rPr>
        <b val="1"/>
        <sz val="9"/>
        <color indexed="11"/>
        <rFont val="Franklin Gothic Medium"/>
      </rPr>
      <t>ALP</t>
    </r>
  </si>
  <si>
    <r>
      <rPr>
        <b val="1"/>
        <sz val="9"/>
        <color indexed="11"/>
        <rFont val="Franklin Gothic Medium"/>
      </rPr>
      <t>Atualização de Versão – Browser</t>
    </r>
  </si>
  <si>
    <r>
      <rPr>
        <b val="1"/>
        <sz val="9"/>
        <color indexed="11"/>
        <rFont val="Franklin Gothic Medium"/>
      </rPr>
      <t>AVB</t>
    </r>
  </si>
  <si>
    <r>
      <rPr>
        <b val="1"/>
        <sz val="9"/>
        <color indexed="11"/>
        <rFont val="Franklin Gothic Medium"/>
      </rPr>
      <t>Atualização de Versão – Banco de Dados</t>
    </r>
  </si>
  <si>
    <r>
      <rPr>
        <b val="1"/>
        <sz val="9"/>
        <color indexed="11"/>
        <rFont val="Franklin Gothic Medium"/>
      </rPr>
      <t>ABD</t>
    </r>
  </si>
  <si>
    <r>
      <rPr>
        <b val="1"/>
        <sz val="9"/>
        <color indexed="11"/>
        <rFont val="Franklin Gothic Medium"/>
      </rPr>
      <t>Manutenção Cosmética</t>
    </r>
  </si>
  <si>
    <r>
      <rPr>
        <b val="1"/>
        <sz val="9"/>
        <color indexed="11"/>
        <rFont val="Franklin Gothic Medium"/>
      </rPr>
      <t>COS</t>
    </r>
  </si>
  <si>
    <r>
      <rPr>
        <b val="1"/>
        <sz val="9"/>
        <color indexed="11"/>
        <rFont val="Franklin Gothic Medium"/>
      </rPr>
      <t xml:space="preserve">Adaptação em Funcionalidades sem Alteração de Requisitos Funcionais
</t>
    </r>
    <r>
      <rPr>
        <b val="1"/>
        <sz val="9"/>
        <color indexed="11"/>
        <rFont val="Franklin Gothic Medium"/>
      </rPr>
      <t>(sem conhecimento do Fator de Impacto)</t>
    </r>
  </si>
  <si>
    <r>
      <rPr>
        <b val="1"/>
        <sz val="9"/>
        <color indexed="11"/>
        <rFont val="Franklin Gothic Medium"/>
      </rPr>
      <t>ARN</t>
    </r>
  </si>
  <si>
    <r>
      <rPr>
        <b val="1"/>
        <sz val="9"/>
        <color indexed="11"/>
        <rFont val="Franklin Gothic Medium"/>
      </rPr>
      <t xml:space="preserve">Adaptação em Funcionalidades sem Alteração de Requisitos Funcionais (50%)
</t>
    </r>
    <r>
      <rPr>
        <b val="1"/>
        <sz val="9"/>
        <color indexed="11"/>
        <rFont val="Franklin Gothic Medium"/>
      </rPr>
      <t>(em função desenvolvida ou já alterada pela empresa atual)</t>
    </r>
  </si>
  <si>
    <r>
      <rPr>
        <b val="1"/>
        <sz val="9"/>
        <color indexed="11"/>
        <rFont val="Franklin Gothic Medium"/>
      </rPr>
      <t>ARN50</t>
    </r>
  </si>
  <si>
    <r>
      <rPr>
        <b val="1"/>
        <sz val="9"/>
        <color indexed="11"/>
        <rFont val="Franklin Gothic Medium"/>
      </rPr>
      <t xml:space="preserve">Adaptação em Funcionalidades sem Alteração de Requisitos Funcionais (75%)
</t>
    </r>
    <r>
      <rPr>
        <b val="1"/>
        <sz val="9"/>
        <color indexed="11"/>
        <rFont val="Franklin Gothic Medium"/>
      </rPr>
      <t>(em função não desenvolvida e ainda não alterada pela empresa atual)</t>
    </r>
  </si>
  <si>
    <r>
      <rPr>
        <b val="1"/>
        <sz val="9"/>
        <color indexed="11"/>
        <rFont val="Franklin Gothic Medium"/>
      </rPr>
      <t>ARN75</t>
    </r>
  </si>
  <si>
    <r>
      <rPr>
        <b val="1"/>
        <sz val="9"/>
        <color indexed="11"/>
        <rFont val="Franklin Gothic Medium"/>
      </rPr>
      <t>Atualização de Dados sem Consulta Prévia</t>
    </r>
  </si>
  <si>
    <r>
      <rPr>
        <b val="1"/>
        <sz val="9"/>
        <color indexed="11"/>
        <rFont val="Franklin Gothic Medium"/>
      </rPr>
      <t>ADS</t>
    </r>
  </si>
  <si>
    <r>
      <rPr>
        <b val="1"/>
        <sz val="9"/>
        <color indexed="11"/>
        <rFont val="Franklin Gothic Medium"/>
      </rPr>
      <t>Consulta Prévia sem Atualização</t>
    </r>
  </si>
  <si>
    <r>
      <rPr>
        <b val="1"/>
        <sz val="9"/>
        <color indexed="11"/>
        <rFont val="Franklin Gothic Medium"/>
      </rPr>
      <t>CPA</t>
    </r>
  </si>
  <si>
    <r>
      <rPr>
        <b val="1"/>
        <sz val="9"/>
        <color indexed="11"/>
        <rFont val="Franklin Gothic Medium"/>
      </rPr>
      <t>Atualização de Dados com Consulta Prévia</t>
    </r>
  </si>
  <si>
    <r>
      <rPr>
        <b val="1"/>
        <sz val="9"/>
        <color indexed="11"/>
        <rFont val="Franklin Gothic Medium"/>
      </rPr>
      <t>ADC</t>
    </r>
  </si>
  <si>
    <r>
      <rPr>
        <b val="1"/>
        <sz val="9"/>
        <color indexed="11"/>
        <rFont val="Franklin Gothic Medium"/>
      </rPr>
      <t>Apuração Especial – Geração de Relatórios</t>
    </r>
  </si>
  <si>
    <r>
      <rPr>
        <b val="1"/>
        <sz val="9"/>
        <color indexed="11"/>
        <rFont val="Franklin Gothic Medium"/>
      </rPr>
      <t>AGR</t>
    </r>
  </si>
  <si>
    <r>
      <rPr>
        <b val="1"/>
        <sz val="9"/>
        <color indexed="11"/>
        <rFont val="Franklin Gothic Medium"/>
      </rPr>
      <t>Apuração Especial – Reexecução</t>
    </r>
  </si>
  <si>
    <r>
      <rPr>
        <b val="1"/>
        <sz val="9"/>
        <color indexed="11"/>
        <rFont val="Franklin Gothic Medium"/>
      </rPr>
      <t>AER</t>
    </r>
  </si>
  <si>
    <r>
      <rPr>
        <b val="1"/>
        <sz val="9"/>
        <color indexed="11"/>
        <rFont val="Franklin Gothic Medium"/>
      </rPr>
      <t>Atualização de Dados</t>
    </r>
  </si>
  <si>
    <r>
      <rPr>
        <b val="1"/>
        <sz val="9"/>
        <color indexed="11"/>
        <rFont val="Franklin Gothic Medium"/>
      </rPr>
      <t>ATD</t>
    </r>
  </si>
  <si>
    <r>
      <rPr>
        <b val="1"/>
        <sz val="9"/>
        <color indexed="11"/>
        <rFont val="Franklin Gothic Medium"/>
      </rPr>
      <t>Manutenção de Documentação de Sistemas Legados</t>
    </r>
  </si>
  <si>
    <r>
      <rPr>
        <b val="1"/>
        <sz val="9"/>
        <color indexed="11"/>
        <rFont val="Franklin Gothic Medium"/>
      </rPr>
      <t>MSL</t>
    </r>
  </si>
  <si>
    <r>
      <rPr>
        <b val="1"/>
        <sz val="9"/>
        <color indexed="11"/>
        <rFont val="Franklin Gothic Medium"/>
      </rPr>
      <t>Verificação de Erros (Sem Documentação de Teste existente)</t>
    </r>
  </si>
  <si>
    <r>
      <rPr>
        <b val="1"/>
        <sz val="9"/>
        <color indexed="11"/>
        <rFont val="Franklin Gothic Medium"/>
      </rPr>
      <t>VES</t>
    </r>
  </si>
  <si>
    <r>
      <rPr>
        <b val="1"/>
        <sz val="9"/>
        <color indexed="11"/>
        <rFont val="Franklin Gothic Medium"/>
      </rPr>
      <t>Verificação de Erros (Com Documentação de Teste existente)</t>
    </r>
  </si>
  <si>
    <r>
      <rPr>
        <b val="1"/>
        <sz val="9"/>
        <color indexed="11"/>
        <rFont val="Franklin Gothic Medium"/>
      </rPr>
      <t>VEC</t>
    </r>
  </si>
  <si>
    <r>
      <rPr>
        <b val="1"/>
        <sz val="9"/>
        <color indexed="11"/>
        <rFont val="Franklin Gothic Medium"/>
      </rPr>
      <t>Pontos de Função de Teste</t>
    </r>
  </si>
  <si>
    <r>
      <rPr>
        <b val="1"/>
        <sz val="9"/>
        <color indexed="11"/>
        <rFont val="Franklin Gothic Medium"/>
      </rPr>
      <t>PFT</t>
    </r>
  </si>
  <si>
    <r>
      <rPr>
        <b val="1"/>
        <sz val="9"/>
        <color indexed="11"/>
        <rFont val="Franklin Gothic Medium"/>
      </rPr>
      <t>Componente Interno Reusável</t>
    </r>
  </si>
  <si>
    <r>
      <rPr>
        <b val="1"/>
        <sz val="9"/>
        <color indexed="11"/>
        <rFont val="Franklin Gothic Medium"/>
      </rPr>
      <t>CIR</t>
    </r>
  </si>
  <si>
    <t>Itens não Funcionais (Tipo de Função)</t>
  </si>
  <si>
    <r>
      <rPr>
        <b val="1"/>
        <sz val="9"/>
        <color indexed="11"/>
        <rFont val="Franklin Gothic Medium"/>
      </rPr>
      <t>Páginas Estáticas</t>
    </r>
  </si>
  <si>
    <r>
      <rPr>
        <b val="1"/>
        <sz val="9"/>
        <color indexed="11"/>
        <rFont val="Franklin Gothic Medium"/>
      </rPr>
      <t>Manutenção Cosmética (atrelada a algo não funcional)</t>
    </r>
  </si>
  <si>
    <r>
      <rPr>
        <b val="1"/>
        <sz val="9"/>
        <color indexed="11"/>
        <rFont val="Franklin Gothic Medium"/>
      </rPr>
      <t>Dados de Código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</si>
</sst>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* #,##0.00&quot; &quot;;* (#,##0.00);* &quot;-&quot;#&quot; &quot;"/>
    <numFmt numFmtId="60" formatCode="0.0%"/>
    <numFmt numFmtId="61" formatCode="#,##0%"/>
  </numFmts>
  <fonts count="18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8"/>
      <color indexed="8"/>
      <name val="Tahoma"/>
    </font>
    <font>
      <u val="single"/>
      <sz val="12"/>
      <color indexed="11"/>
      <name val="Arial"/>
    </font>
    <font>
      <sz val="15"/>
      <color indexed="8"/>
      <name val="Calibri"/>
    </font>
    <font>
      <b val="1"/>
      <sz val="12"/>
      <color indexed="8"/>
      <name val="Franklin Gothic Medium"/>
    </font>
    <font>
      <b val="1"/>
      <sz val="9"/>
      <color indexed="11"/>
      <name val="Franklin Gothic Medium"/>
    </font>
    <font>
      <b val="1"/>
      <sz val="9"/>
      <color indexed="8"/>
      <name val="Franklin Gothic Medium"/>
    </font>
    <font>
      <sz val="11"/>
      <color indexed="8"/>
      <name val="Helvetica Neue"/>
    </font>
    <font>
      <b val="1"/>
      <sz val="10"/>
      <color indexed="8"/>
      <name val="Franklin Gothic Medium"/>
    </font>
    <font>
      <b val="1"/>
      <sz val="8"/>
      <color indexed="12"/>
      <name val="Franklin Gothic Medium"/>
    </font>
    <font>
      <b val="1"/>
      <sz val="8"/>
      <color indexed="8"/>
      <name val="Franklin Gothic Medium"/>
    </font>
    <font>
      <b val="1"/>
      <sz val="9"/>
      <color indexed="20"/>
      <name val="Franklin Gothic Medium"/>
    </font>
    <font>
      <b val="1"/>
      <sz val="9"/>
      <color indexed="12"/>
      <name val="Franklin Gothic Medium"/>
    </font>
    <font>
      <sz val="10"/>
      <color indexed="20"/>
      <name val="Calibri"/>
    </font>
    <font>
      <sz val="8"/>
      <color indexed="20"/>
      <name val="Calibri"/>
    </font>
    <font>
      <b val="1"/>
      <sz val="8"/>
      <color indexed="2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5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9"/>
      </top>
      <bottom/>
      <diagonal/>
    </border>
    <border>
      <left style="medium">
        <color indexed="8"/>
      </left>
      <right/>
      <top style="thin">
        <color indexed="19"/>
      </top>
      <bottom/>
      <diagonal/>
    </border>
    <border>
      <left/>
      <right style="thin">
        <color indexed="19"/>
      </right>
      <top style="thin">
        <color indexed="19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9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19"/>
      </bottom>
      <diagonal/>
    </border>
    <border>
      <left style="medium">
        <color indexed="8"/>
      </left>
      <right/>
      <top/>
      <bottom style="thin">
        <color indexed="19"/>
      </bottom>
      <diagonal/>
    </border>
    <border>
      <left/>
      <right style="thin">
        <color indexed="19"/>
      </right>
      <top/>
      <bottom style="thin">
        <color indexed="19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5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0" fontId="6" fillId="4" borderId="1" applyNumberFormat="0" applyFont="1" applyFill="1" applyBorder="1" applyAlignment="1" applyProtection="0">
      <alignment horizontal="center" vertical="center"/>
    </xf>
    <xf numFmtId="0" fontId="6" fillId="4" borderId="2" applyNumberFormat="0" applyFont="1" applyFill="1" applyBorder="1" applyAlignment="1" applyProtection="0">
      <alignment horizontal="center" vertical="center"/>
    </xf>
    <xf numFmtId="49" fontId="7" fillId="4" borderId="3" applyNumberFormat="1" applyFont="1" applyFill="1" applyBorder="1" applyAlignment="1" applyProtection="0">
      <alignment horizontal="left" vertical="center"/>
    </xf>
    <xf numFmtId="0" fontId="7" fillId="4" borderId="3" applyNumberFormat="0" applyFont="1" applyFill="1" applyBorder="1" applyAlignment="1" applyProtection="0">
      <alignment horizontal="left" vertical="center"/>
    </xf>
    <xf numFmtId="0" fontId="7" fillId="4" borderId="4" applyNumberFormat="0" applyFont="1" applyFill="1" applyBorder="1" applyAlignment="1" applyProtection="0">
      <alignment horizontal="left"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8" fillId="4" borderId="5" applyNumberFormat="0" applyFont="1" applyFill="1" applyBorder="1" applyAlignment="1" applyProtection="0">
      <alignment horizontal="left" vertical="center"/>
    </xf>
    <xf numFmtId="49" fontId="7" fillId="4" borderId="5" applyNumberFormat="1" applyFont="1" applyFill="1" applyBorder="1" applyAlignment="1" applyProtection="0">
      <alignment horizontal="left" vertical="center"/>
    </xf>
    <xf numFmtId="0" fontId="7" fillId="4" borderId="5" applyNumberFormat="0" applyFont="1" applyFill="1" applyBorder="1" applyAlignment="1" applyProtection="0">
      <alignment horizontal="left" vertical="center"/>
    </xf>
    <xf numFmtId="59" fontId="8" fillId="5" borderId="5" applyNumberFormat="1" applyFont="1" applyFill="1" applyBorder="1" applyAlignment="1" applyProtection="0">
      <alignment horizontal="right" vertical="bottom"/>
    </xf>
    <xf numFmtId="59" fontId="8" fillId="5" borderId="6" applyNumberFormat="1" applyFont="1" applyFill="1" applyBorder="1" applyAlignment="1" applyProtection="0">
      <alignment horizontal="right" vertical="bottom"/>
    </xf>
    <xf numFmtId="49" fontId="8" fillId="4" borderId="5" applyNumberFormat="1" applyFont="1" applyFill="1" applyBorder="1" applyAlignment="1" applyProtection="0">
      <alignment horizontal="left" vertical="center" wrapText="1"/>
    </xf>
    <xf numFmtId="49" fontId="8" fillId="4" borderId="5" applyNumberFormat="1" applyFont="1" applyFill="1" applyBorder="1" applyAlignment="1" applyProtection="0">
      <alignment horizontal="left" vertical="bottom"/>
    </xf>
    <xf numFmtId="0" fontId="8" fillId="4" borderId="5" applyNumberFormat="0" applyFont="1" applyFill="1" applyBorder="1" applyAlignment="1" applyProtection="0">
      <alignment horizontal="left" vertical="bottom"/>
    </xf>
    <xf numFmtId="0" fontId="8" fillId="4" borderId="6" applyNumberFormat="0" applyFont="1" applyFill="1" applyBorder="1" applyAlignment="1" applyProtection="0">
      <alignment horizontal="left" vertical="center"/>
    </xf>
    <xf numFmtId="49" fontId="7" fillId="4" borderId="5" applyNumberFormat="1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horizontal="left" vertical="bottom"/>
    </xf>
    <xf numFmtId="14" fontId="8" fillId="4" borderId="5" applyNumberFormat="1" applyFont="1" applyFill="1" applyBorder="1" applyAlignment="1" applyProtection="0">
      <alignment horizontal="center" vertical="bottom"/>
    </xf>
    <xf numFmtId="14" fontId="8" fillId="4" borderId="6" applyNumberFormat="1" applyFont="1" applyFill="1" applyBorder="1" applyAlignment="1" applyProtection="0">
      <alignment horizontal="center" vertical="bottom"/>
    </xf>
    <xf numFmtId="49" fontId="10" fillId="5" borderId="3" applyNumberFormat="1" applyFont="1" applyFill="1" applyBorder="1" applyAlignment="1" applyProtection="0">
      <alignment horizontal="center" vertical="center"/>
    </xf>
    <xf numFmtId="0" fontId="10" fillId="5" borderId="3" applyNumberFormat="0" applyFont="1" applyFill="1" applyBorder="1" applyAlignment="1" applyProtection="0">
      <alignment horizontal="center" vertical="center"/>
    </xf>
    <xf numFmtId="49" fontId="10" fillId="4" borderId="3" applyNumberFormat="1" applyFont="1" applyFill="1" applyBorder="1" applyAlignment="1" applyProtection="0">
      <alignment horizontal="justify" vertical="top" wrapText="1"/>
    </xf>
    <xf numFmtId="0" fontId="10" fillId="4" borderId="3" applyNumberFormat="0" applyFont="1" applyFill="1" applyBorder="1" applyAlignment="1" applyProtection="0">
      <alignment horizontal="justify" vertical="top" wrapText="1"/>
    </xf>
    <xf numFmtId="0" fontId="10" fillId="4" borderId="7" applyNumberFormat="0" applyFont="1" applyFill="1" applyBorder="1" applyAlignment="1" applyProtection="0">
      <alignment horizontal="justify" vertical="top" wrapText="1"/>
    </xf>
    <xf numFmtId="0" fontId="0" applyNumberFormat="1" applyFont="1" applyFill="0" applyBorder="0" applyAlignment="1" applyProtection="0">
      <alignment vertical="bottom"/>
    </xf>
    <xf numFmtId="49" fontId="8" fillId="5" borderId="4" applyNumberFormat="1" applyFont="1" applyFill="1" applyBorder="1" applyAlignment="1" applyProtection="0">
      <alignment horizontal="left" vertical="center"/>
    </xf>
    <xf numFmtId="49" fontId="8" fillId="5" borderId="8" applyNumberFormat="1" applyFont="1" applyFill="1" applyBorder="1" applyAlignment="1" applyProtection="0">
      <alignment horizontal="left" vertical="center"/>
    </xf>
    <xf numFmtId="0" fontId="8" fillId="5" borderId="9" applyNumberFormat="0" applyFont="1" applyFill="1" applyBorder="1" applyAlignment="1" applyProtection="0">
      <alignment horizontal="left" vertical="center"/>
    </xf>
    <xf numFmtId="0" fontId="8" fillId="5" borderId="10" applyNumberFormat="0" applyFont="1" applyFill="1" applyBorder="1" applyAlignment="1" applyProtection="0">
      <alignment horizontal="left" vertical="center"/>
    </xf>
    <xf numFmtId="49" fontId="8" fillId="5" borderId="8" applyNumberFormat="1" applyFont="1" applyFill="1" applyBorder="1" applyAlignment="1" applyProtection="0">
      <alignment vertical="center"/>
    </xf>
    <xf numFmtId="2" fontId="8" fillId="5" borderId="10" applyNumberFormat="1" applyFont="1" applyFill="1" applyBorder="1" applyAlignment="1" applyProtection="0">
      <alignment vertical="center"/>
    </xf>
    <xf numFmtId="0" fontId="8" fillId="5" borderId="5" applyNumberFormat="0" applyFont="1" applyFill="1" applyBorder="1" applyAlignment="1" applyProtection="0">
      <alignment horizontal="left" vertical="center"/>
    </xf>
    <xf numFmtId="0" fontId="8" fillId="5" borderId="6" applyNumberFormat="0" applyFont="1" applyFill="1" applyBorder="1" applyAlignment="1" applyProtection="0">
      <alignment horizontal="left" vertical="center"/>
    </xf>
    <xf numFmtId="2" fontId="8" fillId="5" borderId="5" applyNumberFormat="1" applyFont="1" applyFill="1" applyBorder="1" applyAlignment="1" applyProtection="0">
      <alignment horizontal="left" vertical="center"/>
    </xf>
    <xf numFmtId="2" fontId="8" fillId="5" borderId="6" applyNumberFormat="1" applyFont="1" applyFill="1" applyBorder="1" applyAlignment="1" applyProtection="0">
      <alignment horizontal="left" vertical="center"/>
    </xf>
    <xf numFmtId="49" fontId="8" fillId="5" borderId="4" applyNumberFormat="1" applyFont="1" applyFill="1" applyBorder="1" applyAlignment="1" applyProtection="0">
      <alignment vertical="center"/>
    </xf>
    <xf numFmtId="49" fontId="11" fillId="6" borderId="11" applyNumberFormat="1" applyFont="1" applyFill="1" applyBorder="1" applyAlignment="1" applyProtection="0">
      <alignment horizontal="center" vertical="center" wrapText="1"/>
    </xf>
    <xf numFmtId="49" fontId="11" fillId="6" borderId="12" applyNumberFormat="1" applyFont="1" applyFill="1" applyBorder="1" applyAlignment="1" applyProtection="0">
      <alignment horizontal="left" vertical="center"/>
    </xf>
    <xf numFmtId="49" fontId="11" fillId="6" borderId="12" applyNumberFormat="1" applyFont="1" applyFill="1" applyBorder="1" applyAlignment="1" applyProtection="0">
      <alignment horizontal="left" vertical="bottom"/>
    </xf>
    <xf numFmtId="49" fontId="11" fillId="6" borderId="12" applyNumberFormat="1" applyFont="1" applyFill="1" applyBorder="1" applyAlignment="1" applyProtection="0">
      <alignment horizontal="center" vertical="bottom"/>
    </xf>
    <xf numFmtId="49" fontId="11" fillId="6" borderId="13" applyNumberFormat="1" applyFont="1" applyFill="1" applyBorder="1" applyAlignment="1" applyProtection="0">
      <alignment horizontal="center" vertical="bottom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15" applyNumberFormat="1" applyFont="1" applyFill="1" applyBorder="1" applyAlignment="1" applyProtection="0">
      <alignment horizontal="center" vertical="center"/>
    </xf>
    <xf numFmtId="0" fontId="12" fillId="4" borderId="15" applyNumberFormat="0" applyFont="1" applyFill="1" applyBorder="1" applyAlignment="1" applyProtection="0">
      <alignment horizontal="center" vertical="center"/>
    </xf>
    <xf numFmtId="0" fontId="12" fillId="4" borderId="15" applyNumberFormat="1" applyFont="1" applyFill="1" applyBorder="1" applyAlignment="1" applyProtection="0">
      <alignment horizontal="center" vertical="center"/>
    </xf>
    <xf numFmtId="49" fontId="12" fillId="5" borderId="15" applyNumberFormat="1" applyFont="1" applyFill="1" applyBorder="1" applyAlignment="1" applyProtection="0">
      <alignment horizontal="center" vertical="center" wrapText="1"/>
    </xf>
    <xf numFmtId="0" fontId="12" fillId="5" borderId="15" applyNumberFormat="1" applyFont="1" applyFill="1" applyBorder="1" applyAlignment="1" applyProtection="0">
      <alignment horizontal="center" vertical="center"/>
    </xf>
    <xf numFmtId="49" fontId="12" fillId="4" borderId="15" applyNumberFormat="1" applyFont="1" applyFill="1" applyBorder="1" applyAlignment="1" applyProtection="0">
      <alignment horizontal="center" vertical="center" wrapText="1"/>
    </xf>
    <xf numFmtId="4" fontId="12" fillId="5" borderId="15" applyNumberFormat="1" applyFont="1" applyFill="1" applyBorder="1" applyAlignment="1" applyProtection="0">
      <alignment horizontal="center" vertical="center"/>
    </xf>
    <xf numFmtId="49" fontId="12" fillId="5" borderId="15" applyNumberFormat="1" applyFont="1" applyFill="1" applyBorder="1" applyAlignment="1" applyProtection="0">
      <alignment horizontal="center" vertical="center"/>
    </xf>
    <xf numFmtId="0" fontId="12" fillId="4" borderId="15" applyNumberFormat="0" applyFont="1" applyFill="1" applyBorder="1" applyAlignment="1" applyProtection="0">
      <alignment horizontal="left"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0" fontId="12" fillId="4" borderId="14" applyNumberFormat="0" applyFont="1" applyFill="1" applyBorder="1" applyAlignment="1" applyProtection="0">
      <alignment horizontal="left" vertical="center" wrapText="1"/>
    </xf>
    <xf numFmtId="0" fontId="12" fillId="4" borderId="17" applyNumberFormat="0" applyFont="1" applyFill="1" applyBorder="1" applyAlignment="1" applyProtection="0">
      <alignment horizontal="left" vertical="center" wrapText="1"/>
    </xf>
    <xf numFmtId="0" fontId="12" fillId="4" borderId="18" applyNumberFormat="0" applyFont="1" applyFill="1" applyBorder="1" applyAlignment="1" applyProtection="0">
      <alignment horizontal="center" vertical="center"/>
    </xf>
    <xf numFmtId="49" fontId="12" fillId="5" borderId="18" applyNumberFormat="1" applyFont="1" applyFill="1" applyBorder="1" applyAlignment="1" applyProtection="0">
      <alignment horizontal="center" vertical="center" wrapText="1"/>
    </xf>
    <xf numFmtId="49" fontId="12" fillId="7" borderId="18" applyNumberFormat="1" applyFont="1" applyFill="1" applyBorder="1" applyAlignment="1" applyProtection="0">
      <alignment horizontal="center" vertical="center"/>
    </xf>
    <xf numFmtId="49" fontId="12" fillId="5" borderId="18" applyNumberFormat="1" applyFont="1" applyFill="1" applyBorder="1" applyAlignment="1" applyProtection="0">
      <alignment horizontal="center" vertical="center"/>
    </xf>
    <xf numFmtId="49" fontId="12" fillId="4" borderId="18" applyNumberFormat="1" applyFont="1" applyFill="1" applyBorder="1" applyAlignment="1" applyProtection="0">
      <alignment horizontal="center" vertical="center" wrapText="1"/>
    </xf>
    <xf numFmtId="49" fontId="12" fillId="4" borderId="18" applyNumberFormat="1" applyFont="1" applyFill="1" applyBorder="1" applyAlignment="1" applyProtection="0">
      <alignment horizontal="center" vertical="center"/>
    </xf>
    <xf numFmtId="0" fontId="12" fillId="4" borderId="18" applyNumberFormat="0" applyFont="1" applyFill="1" applyBorder="1" applyAlignment="1" applyProtection="0">
      <alignment horizontal="left" vertical="center" wrapText="1"/>
    </xf>
    <xf numFmtId="0" fontId="12" fillId="4" borderId="19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6" fillId="4" borderId="2" applyNumberFormat="1" applyFont="1" applyFill="1" applyBorder="1" applyAlignment="1" applyProtection="0">
      <alignment horizontal="center" vertical="center"/>
    </xf>
    <xf numFmtId="0" fontId="10" fillId="4" borderId="20" applyNumberFormat="0" applyFont="1" applyFill="1" applyBorder="1" applyAlignment="1" applyProtection="0">
      <alignment horizontal="center" vertical="bottom"/>
    </xf>
    <xf numFmtId="0" fontId="0" fillId="4" borderId="21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49" fontId="7" fillId="5" borderId="3" applyNumberFormat="1" applyFont="1" applyFill="1" applyBorder="1" applyAlignment="1" applyProtection="0">
      <alignment horizontal="center" vertical="center" wrapText="1"/>
    </xf>
    <xf numFmtId="0" fontId="7" fillId="5" borderId="3" applyNumberFormat="0" applyFont="1" applyFill="1" applyBorder="1" applyAlignment="1" applyProtection="0">
      <alignment horizontal="center" vertical="center" wrapText="1"/>
    </xf>
    <xf numFmtId="0" fontId="7" fillId="5" borderId="4" applyNumberFormat="0" applyFont="1" applyFill="1" applyBorder="1" applyAlignment="1" applyProtection="0">
      <alignment horizontal="center" vertical="center" wrapText="1"/>
    </xf>
    <xf numFmtId="49" fontId="7" fillId="5" borderId="5" applyNumberFormat="1" applyFont="1" applyFill="1" applyBorder="1" applyAlignment="1" applyProtection="0">
      <alignment horizontal="center" vertical="center" wrapText="1"/>
    </xf>
    <xf numFmtId="0" fontId="7" fillId="5" borderId="5" applyNumberFormat="0" applyFont="1" applyFill="1" applyBorder="1" applyAlignment="1" applyProtection="0">
      <alignment horizontal="center" vertical="center" wrapText="1"/>
    </xf>
    <xf numFmtId="49" fontId="7" fillId="5" borderId="6" applyNumberFormat="1" applyFont="1" applyFill="1" applyBorder="1" applyAlignment="1" applyProtection="0">
      <alignment horizontal="center" vertical="center" wrapText="1"/>
    </xf>
    <xf numFmtId="0" fontId="0" fillId="4" borderId="23" applyNumberFormat="0" applyFont="1" applyFill="1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bottom"/>
    </xf>
    <xf numFmtId="49" fontId="7" fillId="5" borderId="4" applyNumberFormat="1" applyFont="1" applyFill="1" applyBorder="1" applyAlignment="1" applyProtection="0">
      <alignment horizontal="center" vertical="center" wrapText="1"/>
    </xf>
    <xf numFmtId="0" fontId="7" fillId="5" borderId="6" applyNumberFormat="0" applyFont="1" applyFill="1" applyBorder="1" applyAlignment="1" applyProtection="0">
      <alignment horizontal="center" vertical="center" wrapText="1"/>
    </xf>
    <xf numFmtId="49" fontId="7" fillId="4" borderId="5" applyNumberFormat="1" applyFont="1" applyFill="1" applyBorder="1" applyAlignment="1" applyProtection="0">
      <alignment horizontal="center" vertical="center"/>
    </xf>
    <xf numFmtId="60" fontId="8" fillId="4" borderId="5" applyNumberFormat="1" applyFont="1" applyFill="1" applyBorder="1" applyAlignment="1" applyProtection="0">
      <alignment horizontal="center" vertical="center"/>
    </xf>
    <xf numFmtId="2" fontId="8" fillId="4" borderId="5" applyNumberFormat="1" applyFont="1" applyFill="1" applyBorder="1" applyAlignment="1" applyProtection="0">
      <alignment horizontal="center" vertical="center"/>
    </xf>
    <xf numFmtId="4" fontId="8" fillId="5" borderId="5" applyNumberFormat="1" applyFont="1" applyFill="1" applyBorder="1" applyAlignment="1" applyProtection="0">
      <alignment horizontal="center" vertical="center"/>
    </xf>
    <xf numFmtId="4" fontId="8" fillId="5" borderId="6" applyNumberFormat="1" applyFont="1" applyFill="1" applyBorder="1" applyAlignment="1" applyProtection="0">
      <alignment horizontal="center" vertical="center"/>
    </xf>
    <xf numFmtId="0" fontId="8" fillId="5" borderId="4" applyNumberFormat="0" applyFont="1" applyFill="1" applyBorder="1" applyAlignment="1" applyProtection="0">
      <alignment horizontal="left" vertical="center"/>
    </xf>
    <xf numFmtId="49" fontId="7" fillId="4" borderId="8" applyNumberFormat="1" applyFont="1" applyFill="1" applyBorder="1" applyAlignment="1" applyProtection="0">
      <alignment horizontal="left" vertical="center" wrapText="1"/>
    </xf>
    <xf numFmtId="0" fontId="7" fillId="4" borderId="9" applyNumberFormat="0" applyFont="1" applyFill="1" applyBorder="1" applyAlignment="1" applyProtection="0">
      <alignment horizontal="left" vertical="center" wrapText="1"/>
    </xf>
    <xf numFmtId="0" fontId="7" fillId="4" borderId="10" applyNumberFormat="0" applyFont="1" applyFill="1" applyBorder="1" applyAlignment="1" applyProtection="0">
      <alignment horizontal="left" vertical="center" wrapText="1"/>
    </xf>
    <xf numFmtId="49" fontId="7" fillId="4" borderId="5" applyNumberFormat="1" applyFont="1" applyFill="1" applyBorder="1" applyAlignment="1" applyProtection="0">
      <alignment horizontal="left" vertical="center" wrapText="1"/>
    </xf>
    <xf numFmtId="49" fontId="7" fillId="4" borderId="8" applyNumberFormat="1" applyFont="1" applyFill="1" applyBorder="1" applyAlignment="1" applyProtection="0">
      <alignment horizontal="left" vertical="center"/>
    </xf>
    <xf numFmtId="0" fontId="7" fillId="4" borderId="9" applyNumberFormat="0" applyFont="1" applyFill="1" applyBorder="1" applyAlignment="1" applyProtection="0">
      <alignment horizontal="left" vertical="center"/>
    </xf>
    <xf numFmtId="0" fontId="7" fillId="4" borderId="10" applyNumberFormat="0" applyFont="1" applyFill="1" applyBorder="1" applyAlignment="1" applyProtection="0">
      <alignment horizontal="left" vertical="center"/>
    </xf>
    <xf numFmtId="49" fontId="0" fillId="4" borderId="23" applyNumberFormat="1" applyFont="1" applyFill="1" applyBorder="1" applyAlignment="1" applyProtection="0">
      <alignment vertical="bottom"/>
    </xf>
    <xf numFmtId="0" fontId="8" fillId="4" borderId="26" applyNumberFormat="0" applyFont="1" applyFill="1" applyBorder="1" applyAlignment="1" applyProtection="0">
      <alignment horizontal="left" vertical="center"/>
    </xf>
    <xf numFmtId="0" fontId="7" fillId="4" borderId="9" applyNumberFormat="0" applyFont="1" applyFill="1" applyBorder="1" applyAlignment="1" applyProtection="0">
      <alignment horizontal="center" vertical="bottom"/>
    </xf>
    <xf numFmtId="59" fontId="8" fillId="4" borderId="9" applyNumberFormat="1" applyFont="1" applyFill="1" applyBorder="1" applyAlignment="1" applyProtection="0">
      <alignment horizontal="right" vertical="bottom"/>
    </xf>
    <xf numFmtId="2" fontId="8" fillId="4" borderId="9" applyNumberFormat="1" applyFont="1" applyFill="1" applyBorder="1" applyAlignment="1" applyProtection="0">
      <alignment horizontal="center" vertical="bottom"/>
    </xf>
    <xf numFmtId="2" fontId="8" fillId="4" borderId="27" applyNumberFormat="1" applyFont="1" applyFill="1" applyBorder="1" applyAlignment="1" applyProtection="0">
      <alignment vertical="bottom"/>
    </xf>
    <xf numFmtId="0" fontId="13" fillId="5" borderId="4" applyNumberFormat="0" applyFont="1" applyFill="1" applyBorder="1" applyAlignment="1" applyProtection="0">
      <alignment horizontal="left" vertical="center"/>
    </xf>
    <xf numFmtId="2" fontId="13" fillId="4" borderId="5" applyNumberFormat="1" applyFont="1" applyFill="1" applyBorder="1" applyAlignment="1" applyProtection="0">
      <alignment horizontal="center" vertical="center"/>
    </xf>
    <xf numFmtId="3" fontId="8" fillId="5" borderId="5" applyNumberFormat="1" applyFont="1" applyFill="1" applyBorder="1" applyAlignment="1" applyProtection="0">
      <alignment horizontal="center" vertical="bottom"/>
    </xf>
    <xf numFmtId="4" fontId="8" fillId="5" borderId="6" applyNumberFormat="1" applyFont="1" applyFill="1" applyBorder="1" applyAlignment="1" applyProtection="0">
      <alignment horizontal="center" vertical="bottom"/>
    </xf>
    <xf numFmtId="0" fontId="13" fillId="5" borderId="28" applyNumberFormat="0" applyFont="1" applyFill="1" applyBorder="1" applyAlignment="1" applyProtection="0">
      <alignment horizontal="center" vertical="bottom"/>
    </xf>
    <xf numFmtId="0" fontId="7" fillId="4" borderId="29" applyNumberFormat="0" applyFont="1" applyFill="1" applyBorder="1" applyAlignment="1" applyProtection="0">
      <alignment horizontal="left" vertical="center"/>
    </xf>
    <xf numFmtId="49" fontId="7" fillId="4" borderId="29" applyNumberFormat="1" applyFont="1" applyFill="1" applyBorder="1" applyAlignment="1" applyProtection="0">
      <alignment horizontal="center" vertical="center"/>
    </xf>
    <xf numFmtId="2" fontId="13" fillId="4" borderId="29" applyNumberFormat="1" applyFont="1" applyFill="1" applyBorder="1" applyAlignment="1" applyProtection="0">
      <alignment horizontal="center" vertical="center"/>
    </xf>
    <xf numFmtId="3" fontId="8" fillId="5" borderId="29" applyNumberFormat="1" applyFont="1" applyFill="1" applyBorder="1" applyAlignment="1" applyProtection="0">
      <alignment horizontal="center" vertical="bottom"/>
    </xf>
    <xf numFmtId="4" fontId="8" fillId="5" borderId="30" applyNumberFormat="1" applyFont="1" applyFill="1" applyBorder="1" applyAlignment="1" applyProtection="0">
      <alignment horizontal="center" vertical="bottom"/>
    </xf>
    <xf numFmtId="49" fontId="0" fillId="4" borderId="31" applyNumberFormat="1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5" borderId="3" applyNumberFormat="1" applyFont="1" applyFill="1" applyBorder="1" applyAlignment="1" applyProtection="0">
      <alignment horizontal="left" vertical="center"/>
    </xf>
    <xf numFmtId="0" fontId="8" fillId="5" borderId="3" applyNumberFormat="0" applyFont="1" applyFill="1" applyBorder="1" applyAlignment="1" applyProtection="0">
      <alignment horizontal="left" vertical="center"/>
    </xf>
    <xf numFmtId="49" fontId="8" fillId="5" borderId="5" applyNumberFormat="1" applyFont="1" applyFill="1" applyBorder="1" applyAlignment="1" applyProtection="0">
      <alignment horizontal="left" vertical="center"/>
    </xf>
    <xf numFmtId="49" fontId="14" fillId="6" borderId="3" applyNumberFormat="1" applyFont="1" applyFill="1" applyBorder="1" applyAlignment="1" applyProtection="0">
      <alignment horizontal="center" vertical="center" wrapText="1"/>
    </xf>
    <xf numFmtId="0" fontId="14" fillId="6" borderId="26" applyNumberFormat="0" applyFont="1" applyFill="1" applyBorder="1" applyAlignment="1" applyProtection="0">
      <alignment horizontal="center" vertical="center" wrapText="1"/>
    </xf>
    <xf numFmtId="49" fontId="14" fillId="6" borderId="9" applyNumberFormat="1" applyFont="1" applyFill="1" applyBorder="1" applyAlignment="1" applyProtection="0">
      <alignment horizontal="center" vertical="center"/>
    </xf>
    <xf numFmtId="0" fontId="14" fillId="6" borderId="9" applyNumberFormat="0" applyFont="1" applyFill="1" applyBorder="1" applyAlignment="1" applyProtection="0">
      <alignment horizontal="center" vertical="center"/>
    </xf>
    <xf numFmtId="49" fontId="14" fillId="6" borderId="9" applyNumberFormat="1" applyFont="1" applyFill="1" applyBorder="1" applyAlignment="1" applyProtection="0">
      <alignment horizontal="center" vertical="center" wrapText="1"/>
    </xf>
    <xf numFmtId="0" fontId="14" fillId="6" borderId="34" applyNumberFormat="0" applyFont="1" applyFill="1" applyBorder="1" applyAlignment="1" applyProtection="0">
      <alignment horizontal="left" vertical="center" wrapText="1"/>
    </xf>
    <xf numFmtId="0" fontId="14" fillId="6" borderId="9" applyNumberFormat="0" applyFont="1" applyFill="1" applyBorder="1" applyAlignment="1" applyProtection="0">
      <alignment horizontal="center" vertical="center" wrapText="1"/>
    </xf>
    <xf numFmtId="49" fontId="14" fillId="6" borderId="27" applyNumberFormat="1" applyFont="1" applyFill="1" applyBorder="1" applyAlignment="1" applyProtection="0">
      <alignment horizontal="center" vertical="center" wrapText="1"/>
    </xf>
    <xf numFmtId="0" fontId="14" fillId="6" borderId="3" applyNumberFormat="0" applyFont="1" applyFill="1" applyBorder="1" applyAlignment="1" applyProtection="0">
      <alignment horizontal="center" vertical="center" wrapText="1"/>
    </xf>
    <xf numFmtId="0" fontId="14" fillId="6" borderId="35" applyNumberFormat="0" applyFont="1" applyFill="1" applyBorder="1" applyAlignment="1" applyProtection="0">
      <alignment horizontal="left" vertical="center" wrapText="1"/>
    </xf>
    <xf numFmtId="0" fontId="14" fillId="6" borderId="27" applyNumberFormat="0" applyFont="1" applyFill="1" applyBorder="1" applyAlignment="1" applyProtection="0">
      <alignment horizontal="center" vertical="center" wrapText="1"/>
    </xf>
    <xf numFmtId="0" fontId="8" fillId="4" borderId="36" applyNumberFormat="0" applyFont="1" applyFill="1" applyBorder="1" applyAlignment="1" applyProtection="0">
      <alignment vertical="bottom"/>
    </xf>
    <xf numFmtId="0" fontId="8" fillId="4" borderId="34" applyNumberFormat="0" applyFont="1" applyFill="1" applyBorder="1" applyAlignment="1" applyProtection="0">
      <alignment vertical="bottom"/>
    </xf>
    <xf numFmtId="0" fontId="8" fillId="4" borderId="37" applyNumberFormat="0" applyFont="1" applyFill="1" applyBorder="1" applyAlignment="1" applyProtection="0">
      <alignment vertical="bottom"/>
    </xf>
    <xf numFmtId="0" fontId="8" fillId="4" borderId="24" applyNumberFormat="0" applyFont="1" applyFill="1" applyBorder="1" applyAlignment="1" applyProtection="0">
      <alignment horizontal="center" vertical="bottom"/>
    </xf>
    <xf numFmtId="49" fontId="8" fillId="4" borderId="38" applyNumberFormat="1" applyFont="1" applyFill="1" applyBorder="1" applyAlignment="1" applyProtection="0">
      <alignment vertical="bottom"/>
    </xf>
    <xf numFmtId="0" fontId="8" fillId="4" borderId="35" applyNumberFormat="1" applyFont="1" applyFill="1" applyBorder="1" applyAlignment="1" applyProtection="0">
      <alignment vertical="center"/>
    </xf>
    <xf numFmtId="0" fontId="8" fillId="4" borderId="38" applyNumberFormat="0" applyFont="1" applyFill="1" applyBorder="1" applyAlignment="1" applyProtection="0">
      <alignment vertical="bottom"/>
    </xf>
    <xf numFmtId="49" fontId="8" fillId="4" borderId="38" applyNumberFormat="1" applyFont="1" applyFill="1" applyBorder="1" applyAlignment="1" applyProtection="0">
      <alignment vertical="center"/>
    </xf>
    <xf numFmtId="60" fontId="8" fillId="4" borderId="38" applyNumberFormat="1" applyFont="1" applyFill="1" applyBorder="1" applyAlignment="1" applyProtection="0">
      <alignment vertical="bottom"/>
    </xf>
    <xf numFmtId="49" fontId="8" fillId="4" borderId="35" applyNumberFormat="1" applyFont="1" applyFill="1" applyBorder="1" applyAlignment="1" applyProtection="0">
      <alignment vertical="bottom"/>
    </xf>
    <xf numFmtId="2" fontId="8" fillId="4" borderId="35" applyNumberFormat="1" applyFont="1" applyFill="1" applyBorder="1" applyAlignment="1" applyProtection="0">
      <alignment vertical="center"/>
    </xf>
    <xf numFmtId="0" fontId="8" fillId="4" borderId="39" applyNumberFormat="0" applyFont="1" applyFill="1" applyBorder="1" applyAlignment="1" applyProtection="0">
      <alignment vertical="bottom"/>
    </xf>
    <xf numFmtId="0" fontId="8" fillId="4" borderId="24" applyNumberFormat="0" applyFont="1" applyFill="1" applyBorder="1" applyAlignment="1" applyProtection="0">
      <alignment vertical="bottom"/>
    </xf>
    <xf numFmtId="0" fontId="8" fillId="4" borderId="9" applyNumberFormat="1" applyFont="1" applyFill="1" applyBorder="1" applyAlignment="1" applyProtection="0">
      <alignment vertical="center"/>
    </xf>
    <xf numFmtId="49" fontId="8" fillId="4" borderId="9" applyNumberFormat="1" applyFont="1" applyFill="1" applyBorder="1" applyAlignment="1" applyProtection="0">
      <alignment vertical="bottom"/>
    </xf>
    <xf numFmtId="2" fontId="8" fillId="4" borderId="9" applyNumberFormat="1" applyFont="1" applyFill="1" applyBorder="1" applyAlignment="1" applyProtection="0">
      <alignment vertical="center"/>
    </xf>
    <xf numFmtId="10" fontId="8" fillId="4" borderId="39" applyNumberFormat="1" applyFont="1" applyFill="1" applyBorder="1" applyAlignment="1" applyProtection="0">
      <alignment vertical="bottom"/>
    </xf>
    <xf numFmtId="2" fontId="8" fillId="4" borderId="34" applyNumberFormat="1" applyFont="1" applyFill="1" applyBorder="1" applyAlignment="1" applyProtection="0">
      <alignment vertical="bottom"/>
    </xf>
    <xf numFmtId="0" fontId="0" fillId="4" borderId="38" applyNumberFormat="0" applyFont="1" applyFill="1" applyBorder="1" applyAlignment="1" applyProtection="0">
      <alignment vertical="bottom"/>
    </xf>
    <xf numFmtId="0" fontId="8" fillId="4" borderId="35" applyNumberFormat="0" applyFont="1" applyFill="1" applyBorder="1" applyAlignment="1" applyProtection="0">
      <alignment vertical="bottom"/>
    </xf>
    <xf numFmtId="49" fontId="8" fillId="4" borderId="39" applyNumberFormat="1" applyFont="1" applyFill="1" applyBorder="1" applyAlignment="1" applyProtection="0">
      <alignment vertical="bottom"/>
    </xf>
    <xf numFmtId="0" fontId="8" fillId="4" borderId="40" applyNumberFormat="0" applyFont="1" applyFill="1" applyBorder="1" applyAlignment="1" applyProtection="0">
      <alignment vertical="bottom"/>
    </xf>
    <xf numFmtId="0" fontId="8" fillId="4" borderId="9" applyNumberFormat="0" applyFont="1" applyFill="1" applyBorder="1" applyAlignment="1" applyProtection="0">
      <alignment vertical="bottom"/>
    </xf>
    <xf numFmtId="0" fontId="8" fillId="4" borderId="41" applyNumberFormat="0" applyFont="1" applyFill="1" applyBorder="1" applyAlignment="1" applyProtection="0">
      <alignment vertical="bottom"/>
    </xf>
    <xf numFmtId="0" fontId="8" fillId="4" borderId="35" applyNumberFormat="1" applyFont="1" applyFill="1" applyBorder="1" applyAlignment="1" applyProtection="0">
      <alignment vertical="bottom"/>
    </xf>
    <xf numFmtId="2" fontId="8" fillId="4" borderId="35" applyNumberFormat="1" applyFont="1" applyFill="1" applyBorder="1" applyAlignment="1" applyProtection="0">
      <alignment vertical="bottom"/>
    </xf>
    <xf numFmtId="0" fontId="8" fillId="4" borderId="9" applyNumberFormat="1" applyFont="1" applyFill="1" applyBorder="1" applyAlignment="1" applyProtection="0">
      <alignment vertical="bottom"/>
    </xf>
    <xf numFmtId="2" fontId="8" fillId="4" borderId="9" applyNumberFormat="1" applyFont="1" applyFill="1" applyBorder="1" applyAlignment="1" applyProtection="0">
      <alignment vertical="bottom"/>
    </xf>
    <xf numFmtId="49" fontId="8" fillId="4" borderId="38" applyNumberFormat="1" applyFont="1" applyFill="1" applyBorder="1" applyAlignment="1" applyProtection="0">
      <alignment horizontal="left" vertical="bottom"/>
    </xf>
    <xf numFmtId="0" fontId="8" fillId="4" borderId="38" applyNumberFormat="0" applyFont="1" applyFill="1" applyBorder="1" applyAlignment="1" applyProtection="0">
      <alignment horizontal="left" vertical="bottom"/>
    </xf>
    <xf numFmtId="0" fontId="8" fillId="4" borderId="42" applyNumberFormat="0" applyFont="1" applyFill="1" applyBorder="1" applyAlignment="1" applyProtection="0">
      <alignment vertical="bottom"/>
    </xf>
    <xf numFmtId="0" fontId="8" fillId="4" borderId="43" applyNumberFormat="0" applyFont="1" applyFill="1" applyBorder="1" applyAlignment="1" applyProtection="0">
      <alignment vertical="bottom"/>
    </xf>
    <xf numFmtId="0" fontId="8" fillId="4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36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bottom"/>
    </xf>
    <xf numFmtId="0" fontId="8" fillId="4" borderId="38" applyNumberFormat="0" applyFont="1" applyFill="1" applyBorder="1" applyAlignment="1" applyProtection="0">
      <alignment horizontal="center" vertical="bottom"/>
    </xf>
    <xf numFmtId="0" fontId="8" fillId="4" borderId="35" applyNumberFormat="0" applyFont="1" applyFill="1" applyBorder="1" applyAlignment="1" applyProtection="0">
      <alignment horizontal="center" vertical="bottom"/>
    </xf>
    <xf numFmtId="0" fontId="0" fillId="4" borderId="35" applyNumberFormat="0" applyFont="1" applyFill="1" applyBorder="1" applyAlignment="1" applyProtection="0">
      <alignment vertical="bottom"/>
    </xf>
    <xf numFmtId="0" fontId="0" fillId="4" borderId="39" applyNumberFormat="0" applyFont="1" applyFill="1" applyBorder="1" applyAlignment="1" applyProtection="0">
      <alignment vertical="bottom"/>
    </xf>
    <xf numFmtId="49" fontId="8" fillId="4" borderId="35" applyNumberFormat="1" applyFont="1" applyFill="1" applyBorder="1" applyAlignment="1" applyProtection="0">
      <alignment horizontal="center" vertical="center"/>
    </xf>
    <xf numFmtId="0" fontId="8" fillId="4" borderId="35" applyNumberFormat="0" applyFont="1" applyFill="1" applyBorder="1" applyAlignment="1" applyProtection="0">
      <alignment horizontal="center" vertical="center"/>
    </xf>
    <xf numFmtId="0" fontId="8" fillId="4" borderId="45" applyNumberFormat="0" applyFont="1" applyFill="1" applyBorder="1" applyAlignment="1" applyProtection="0">
      <alignment horizontal="center" vertical="center"/>
    </xf>
    <xf numFmtId="49" fontId="8" fillId="4" borderId="5" applyNumberFormat="1" applyFont="1" applyFill="1" applyBorder="1" applyAlignment="1" applyProtection="0">
      <alignment horizontal="center" vertical="bottom"/>
    </xf>
    <xf numFmtId="0" fontId="0" fillId="4" borderId="46" applyNumberFormat="0" applyFont="1" applyFill="1" applyBorder="1" applyAlignment="1" applyProtection="0">
      <alignment vertical="bottom"/>
    </xf>
    <xf numFmtId="0" fontId="0" fillId="4" borderId="47" applyNumberFormat="0" applyFont="1" applyFill="1" applyBorder="1" applyAlignment="1" applyProtection="0">
      <alignment vertical="bottom"/>
    </xf>
    <xf numFmtId="1" fontId="8" fillId="5" borderId="5" applyNumberFormat="1" applyFont="1" applyFill="1" applyBorder="1" applyAlignment="1" applyProtection="0">
      <alignment horizontal="center" vertical="center"/>
    </xf>
    <xf numFmtId="2" fontId="8" fillId="5" borderId="5" applyNumberFormat="1" applyFont="1" applyFill="1" applyBorder="1" applyAlignment="1" applyProtection="0">
      <alignment horizontal="center" vertical="center"/>
    </xf>
    <xf numFmtId="60" fontId="8" fillId="5" borderId="5" applyNumberFormat="1" applyFont="1" applyFill="1" applyBorder="1" applyAlignment="1" applyProtection="0">
      <alignment horizontal="center" vertical="center"/>
    </xf>
    <xf numFmtId="49" fontId="8" fillId="5" borderId="5" applyNumberFormat="1" applyFont="1" applyFill="1" applyBorder="1" applyAlignment="1" applyProtection="0">
      <alignment horizontal="center" vertical="center"/>
    </xf>
    <xf numFmtId="0" fontId="0" fillId="4" borderId="48" applyNumberFormat="0" applyFont="1" applyFill="1" applyBorder="1" applyAlignment="1" applyProtection="0">
      <alignment vertical="bottom"/>
    </xf>
    <xf numFmtId="0" fontId="8" fillId="4" borderId="49" applyNumberFormat="0" applyFont="1" applyFill="1" applyBorder="1" applyAlignment="1" applyProtection="0">
      <alignment vertical="bottom"/>
    </xf>
    <xf numFmtId="10" fontId="0" fillId="4" borderId="48" applyNumberFormat="1" applyFont="1" applyFill="1" applyBorder="1" applyAlignment="1" applyProtection="0">
      <alignment vertical="bottom"/>
    </xf>
    <xf numFmtId="2" fontId="8" fillId="7" borderId="5" applyNumberFormat="1" applyFont="1" applyFill="1" applyBorder="1" applyAlignment="1" applyProtection="0">
      <alignment horizontal="center" vertical="bottom"/>
    </xf>
    <xf numFmtId="10" fontId="0" fillId="4" borderId="46" applyNumberFormat="1" applyFont="1" applyFill="1" applyBorder="1" applyAlignment="1" applyProtection="0">
      <alignment vertical="bottom"/>
    </xf>
    <xf numFmtId="0" fontId="8" fillId="4" borderId="34" applyNumberFormat="0" applyFont="1" applyFill="1" applyBorder="1" applyAlignment="1" applyProtection="0">
      <alignment horizontal="center" vertical="center"/>
    </xf>
    <xf numFmtId="0" fontId="8" fillId="4" borderId="34" applyNumberFormat="0" applyFont="1" applyFill="1" applyBorder="1" applyAlignment="1" applyProtection="0">
      <alignment horizontal="center" vertical="bottom"/>
    </xf>
    <xf numFmtId="0" fontId="0" fillId="4" borderId="9" applyNumberFormat="0" applyFont="1" applyFill="1" applyBorder="1" applyAlignment="1" applyProtection="0">
      <alignment vertical="bottom"/>
    </xf>
    <xf numFmtId="10" fontId="8" fillId="4" borderId="9" applyNumberFormat="1" applyFont="1" applyFill="1" applyBorder="1" applyAlignment="1" applyProtection="0">
      <alignment vertical="bottom"/>
    </xf>
    <xf numFmtId="49" fontId="8" fillId="4" borderId="45" applyNumberFormat="1" applyFont="1" applyFill="1" applyBorder="1" applyAlignment="1" applyProtection="0">
      <alignment horizontal="center" vertical="bottom"/>
    </xf>
    <xf numFmtId="0" fontId="8" fillId="4" borderId="50" applyNumberFormat="0" applyFont="1" applyFill="1" applyBorder="1" applyAlignment="1" applyProtection="0">
      <alignment horizontal="center"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horizontal="center" vertical="bottom"/>
    </xf>
    <xf numFmtId="1" fontId="8" fillId="5" borderId="5" applyNumberFormat="1" applyFont="1" applyFill="1" applyBorder="1" applyAlignment="1" applyProtection="0">
      <alignment horizontal="center" vertical="bottom"/>
    </xf>
    <xf numFmtId="0" fontId="0" fillId="4" borderId="51" applyNumberFormat="0" applyFont="1" applyFill="1" applyBorder="1" applyAlignment="1" applyProtection="0">
      <alignment vertical="bottom"/>
    </xf>
    <xf numFmtId="0" fontId="0" fillId="4" borderId="52" applyNumberFormat="0" applyFont="1" applyFill="1" applyBorder="1" applyAlignment="1" applyProtection="0">
      <alignment vertical="bottom"/>
    </xf>
    <xf numFmtId="2" fontId="8" fillId="5" borderId="5" applyNumberFormat="1" applyFont="1" applyFill="1" applyBorder="1" applyAlignment="1" applyProtection="0">
      <alignment horizontal="center" vertical="bottom"/>
    </xf>
    <xf numFmtId="49" fontId="8" fillId="5" borderId="5" applyNumberFormat="1" applyFont="1" applyFill="1" applyBorder="1" applyAlignment="1" applyProtection="0">
      <alignment horizontal="center" vertical="bottom"/>
    </xf>
    <xf numFmtId="0" fontId="0" fillId="4" borderId="53" applyNumberFormat="0" applyFont="1" applyFill="1" applyBorder="1" applyAlignment="1" applyProtection="0">
      <alignment vertical="bottom"/>
    </xf>
    <xf numFmtId="0" fontId="0" fillId="4" borderId="54" applyNumberFormat="0" applyFont="1" applyFill="1" applyBorder="1" applyAlignment="1" applyProtection="0">
      <alignment vertical="bottom"/>
    </xf>
    <xf numFmtId="0" fontId="0" fillId="4" borderId="45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0" fontId="7" fillId="4" borderId="55" applyNumberFormat="0" applyFont="1" applyFill="1" applyBorder="1" applyAlignment="1" applyProtection="0">
      <alignment horizontal="center" vertical="center"/>
    </xf>
    <xf numFmtId="0" fontId="0" fillId="4" borderId="55" applyNumberFormat="0" applyFont="1" applyFill="1" applyBorder="1" applyAlignment="1" applyProtection="0">
      <alignment vertical="bottom"/>
    </xf>
    <xf numFmtId="0" fontId="7" fillId="4" borderId="55" applyNumberFormat="0" applyFont="1" applyFill="1" applyBorder="1" applyAlignment="1" applyProtection="0">
      <alignment horizontal="center" vertical="bottom"/>
    </xf>
    <xf numFmtId="1" fontId="8" fillId="4" borderId="55" applyNumberFormat="1" applyFont="1" applyFill="1" applyBorder="1" applyAlignment="1" applyProtection="0">
      <alignment horizontal="center" vertical="bottom"/>
    </xf>
    <xf numFmtId="2" fontId="8" fillId="4" borderId="55" applyNumberFormat="1" applyFont="1" applyFill="1" applyBorder="1" applyAlignment="1" applyProtection="0">
      <alignment horizontal="center" vertical="bottom"/>
    </xf>
    <xf numFmtId="10" fontId="8" fillId="4" borderId="55" applyNumberFormat="1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0" fontId="0" fillId="4" borderId="44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i val="1"/>
        <color rgb="ff008000"/>
      </font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c0c0c0"/>
      <rgbColor rgb="ff808080"/>
      <rgbColor rgb="00000000"/>
      <rgbColor rgb="ffccffff"/>
      <rgbColor rgb="ff008000"/>
      <rgbColor rgb="ffffff00"/>
      <rgbColor rgb="ffaaaaaa"/>
      <rgbColor rgb="ff333333"/>
      <rgbColor rgb="ff87878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800" u="none">
                <a:solidFill>
                  <a:srgbClr val="333333"/>
                </a:solidFill>
                <a:latin typeface="Arial"/>
              </a:defRPr>
            </a:pPr>
            <a:r>
              <a:rPr b="1" i="0" strike="noStrike" sz="800" u="none">
                <a:solidFill>
                  <a:srgbClr val="333333"/>
                </a:solidFill>
                <a:latin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0523547"/>
          <c:y val="0"/>
          <c:w val="0.480985"/>
          <c:h val="0.11181"/>
        </c:manualLayout>
      </c:layout>
      <c:overlay val="1"/>
      <c:spPr>
        <a:noFill/>
        <a:effectLst/>
      </c:spPr>
    </c:title>
    <c:autoTitleDeleted val="1"/>
    <c:view3D>
      <c:rotX val="80"/>
      <c:hPercent val="50"/>
      <c:rotY val="0"/>
      <c:depthPercent val="100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11181"/>
          <c:w val="0.407242"/>
          <c:h val="0.87569"/>
        </c:manualLayout>
      </c:layout>
      <c:pie3DChart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3175" cap="flat">
              <a:noFill/>
              <a:prstDash val="solid"/>
              <a:round/>
            </a:ln>
            <a:effectLst/>
            <a:sp3d prstMaterial="matte"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3175" cap="flat">
                <a:noFill/>
                <a:prstDash val="solid"/>
                <a:round/>
              </a:ln>
              <a:effectLst/>
              <a:sp3d prstMaterial="matte"/>
            </c:spPr>
          </c:dPt>
          <c:dPt>
            <c:idx val="1"/>
            <c:explosion val="0"/>
            <c:spPr>
              <a:solidFill>
                <a:schemeClr val="accent2"/>
              </a:solidFill>
              <a:ln w="3175" cap="flat">
                <a:noFill/>
                <a:prstDash val="solid"/>
                <a:round/>
              </a:ln>
              <a:effectLst/>
              <a:sp3d prstMaterial="matte"/>
            </c:spPr>
          </c:dPt>
          <c:dPt>
            <c:idx val="2"/>
            <c:explosion val="0"/>
            <c:spPr>
              <a:solidFill>
                <a:schemeClr val="accent3"/>
              </a:solidFill>
              <a:ln w="3175" cap="flat">
                <a:noFill/>
                <a:prstDash val="solid"/>
                <a:round/>
              </a:ln>
              <a:effectLst/>
              <a:sp3d prstMaterial="matte"/>
            </c:spPr>
          </c:dPt>
          <c:dPt>
            <c:idx val="3"/>
            <c:explosion val="0"/>
            <c:spPr>
              <a:solidFill>
                <a:schemeClr val="accent4"/>
              </a:solidFill>
              <a:ln w="3175" cap="flat">
                <a:noFill/>
                <a:prstDash val="solid"/>
                <a:round/>
              </a:ln>
              <a:effectLst/>
              <a:sp3d prstMaterial="matte"/>
            </c:spPr>
          </c:dPt>
          <c:dPt>
            <c:idx val="4"/>
            <c:explosion val="0"/>
            <c:spPr>
              <a:solidFill>
                <a:schemeClr val="accent5"/>
              </a:solidFill>
              <a:ln w="3175" cap="flat">
                <a:noFill/>
                <a:prstDash val="solid"/>
                <a:round/>
              </a:ln>
              <a:effectLst/>
              <a:sp3d prstMaterial="matte"/>
            </c:spPr>
          </c:dPt>
          <c:dLbls>
            <c:dLbl>
              <c:idx val="0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%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%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333333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'Sumário 1'!$B$10,'Sumário 1'!$B$17,'Sumário 1'!$B$24,'Sumário 1'!$B$31,'Sumário 1'!$B$38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'Sumário 1'!$H$14,'Sumário 1'!$H$21,'Sumário 1'!$H$28,'Sumário 1'!$H$35,'Sumário 1'!$H$42</c:f>
              <c:numCache>
                <c:ptCount val="5"/>
                <c:pt idx="0">
                  <c:v>0.639706</c:v>
                </c:pt>
                <c:pt idx="1">
                  <c:v>0.147059</c:v>
                </c:pt>
                <c:pt idx="2">
                  <c:v>0.161765</c:v>
                </c:pt>
                <c:pt idx="3">
                  <c:v>0.051471</c:v>
                </c:pt>
                <c:pt idx="4">
                  <c:v>0.000000</c:v>
                </c:pt>
              </c:numCache>
            </c:numRef>
          </c:val>
        </c:ser>
      </c:pie3D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1548"/>
          <c:y val="0.457041"/>
          <c:w val="0.178452"/>
          <c:h val="0.387867"/>
        </c:manualLayout>
      </c:layout>
      <c:overlay val="1"/>
      <c:spPr>
        <a:solidFill>
          <a:srgbClr val="FFFFFF"/>
        </a:solidFill>
        <a:ln w="3175" cap="flat">
          <a:solidFill>
            <a:srgbClr val="333333"/>
          </a:solidFill>
          <a:prstDash val="solid"/>
          <a:round/>
        </a:ln>
        <a:effectLst/>
      </c:spPr>
      <c:txPr>
        <a:bodyPr rot="0"/>
        <a:lstStyle/>
        <a:p>
          <a:pPr>
            <a:defRPr b="0" i="0" strike="noStrike" sz="845" u="non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38286</xdr:colOff>
      <xdr:row>0</xdr:row>
      <xdr:rowOff>25800</xdr:rowOff>
    </xdr:from>
    <xdr:to>
      <xdr:col>2</xdr:col>
      <xdr:colOff>63251</xdr:colOff>
      <xdr:row>2</xdr:row>
      <xdr:rowOff>141000</xdr:rowOff>
    </xdr:to>
    <xdr:pic>
      <xdr:nvPicPr>
        <xdr:cNvPr id="5" name="Imagem" descr="Imagem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8286" y="25799"/>
          <a:ext cx="1028266" cy="4200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37393</xdr:colOff>
      <xdr:row>0</xdr:row>
      <xdr:rowOff>25350</xdr:rowOff>
    </xdr:from>
    <xdr:to>
      <xdr:col>0</xdr:col>
      <xdr:colOff>1067779</xdr:colOff>
      <xdr:row>2</xdr:row>
      <xdr:rowOff>115199</xdr:rowOff>
    </xdr:to>
    <xdr:pic>
      <xdr:nvPicPr>
        <xdr:cNvPr id="18" name="Imagem" descr="Imagem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7393" y="25350"/>
          <a:ext cx="1030387" cy="4200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38509</xdr:colOff>
      <xdr:row>0</xdr:row>
      <xdr:rowOff>25550</xdr:rowOff>
    </xdr:from>
    <xdr:to>
      <xdr:col>1</xdr:col>
      <xdr:colOff>177998</xdr:colOff>
      <xdr:row>1</xdr:row>
      <xdr:rowOff>12537</xdr:rowOff>
    </xdr:to>
    <xdr:pic>
      <xdr:nvPicPr>
        <xdr:cNvPr id="20" name="Imagem" descr="Imagem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8509" y="25549"/>
          <a:ext cx="1015790" cy="45053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38162</xdr:colOff>
      <xdr:row>0</xdr:row>
      <xdr:rowOff>25800</xdr:rowOff>
    </xdr:from>
    <xdr:to>
      <xdr:col>2</xdr:col>
      <xdr:colOff>215651</xdr:colOff>
      <xdr:row>2</xdr:row>
      <xdr:rowOff>141000</xdr:rowOff>
    </xdr:to>
    <xdr:pic>
      <xdr:nvPicPr>
        <xdr:cNvPr id="24" name="Imagem" descr="Imagem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8162" y="25799"/>
          <a:ext cx="1028390" cy="4200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78607</xdr:colOff>
      <xdr:row>39</xdr:row>
      <xdr:rowOff>26271</xdr:rowOff>
    </xdr:from>
    <xdr:to>
      <xdr:col>11</xdr:col>
      <xdr:colOff>316297</xdr:colOff>
      <xdr:row>49</xdr:row>
      <xdr:rowOff>36217</xdr:rowOff>
    </xdr:to>
    <xdr:graphicFrame>
      <xdr:nvGraphicFramePr>
        <xdr:cNvPr id="25" name="Gráfico de Pizza 3D"/>
        <xdr:cNvGraphicFramePr/>
      </xdr:nvGraphicFramePr>
      <xdr:xfrm>
        <a:off x="4612507" y="5522196"/>
        <a:ext cx="2206191" cy="143234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38174</xdr:colOff>
      <xdr:row>0</xdr:row>
      <xdr:rowOff>25800</xdr:rowOff>
    </xdr:from>
    <xdr:to>
      <xdr:col>1</xdr:col>
      <xdr:colOff>824693</xdr:colOff>
      <xdr:row>2</xdr:row>
      <xdr:rowOff>115199</xdr:rowOff>
    </xdr:to>
    <xdr:pic>
      <xdr:nvPicPr>
        <xdr:cNvPr id="29" name="Imagem" descr="Imagem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8174" y="25799"/>
          <a:ext cx="1027820" cy="394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31</v>
      </c>
      <c r="C11" s="3"/>
      <c r="D11" s="3"/>
    </row>
    <row r="12">
      <c r="B12" s="4"/>
      <c r="C12" t="s" s="4">
        <v>5</v>
      </c>
      <c r="D12" t="s" s="5">
        <v>31</v>
      </c>
    </row>
    <row r="13">
      <c r="B13" t="s" s="3">
        <v>106</v>
      </c>
      <c r="C13" s="3"/>
      <c r="D13" s="3"/>
    </row>
    <row r="14">
      <c r="B14" s="4"/>
      <c r="C14" t="s" s="4">
        <v>5</v>
      </c>
      <c r="D14" t="s" s="5">
        <v>106</v>
      </c>
    </row>
    <row r="15">
      <c r="B15" t="s" s="3">
        <v>217</v>
      </c>
      <c r="C15" s="3"/>
      <c r="D15" s="3"/>
    </row>
    <row r="16">
      <c r="B16" s="4"/>
      <c r="C16" t="s" s="4">
        <v>5</v>
      </c>
      <c r="D16" t="s" s="5">
        <v>217</v>
      </c>
    </row>
    <row r="17">
      <c r="B17" t="s" s="3">
        <v>240</v>
      </c>
      <c r="C17" s="3"/>
      <c r="D17" s="3"/>
    </row>
    <row r="18">
      <c r="B18" s="4"/>
      <c r="C18" t="s" s="4">
        <v>5</v>
      </c>
      <c r="D18" t="s" s="5">
        <v>240</v>
      </c>
    </row>
  </sheetData>
  <mergeCells count="1">
    <mergeCell ref="B3:D3"/>
  </mergeCells>
  <hyperlinks>
    <hyperlink ref="D10" location="'Contagem'!R1C1" tooltip="" display="Contagem"/>
    <hyperlink ref="D12" location="'Funções'!R1C1" tooltip="" display="Funções"/>
    <hyperlink ref="D14" location="'Deflatores'!R1C1" tooltip="" display="Deflatores"/>
    <hyperlink ref="D16" location="'Sumário 1'!R1C1" tooltip="" display="Sumário 1"/>
    <hyperlink ref="D18" location="'Sumário 2'!R1C1" tooltip="" display="Sumário 2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V47"/>
  <sheetViews>
    <sheetView workbookViewId="0" showGridLines="0" defaultGridColor="1"/>
  </sheetViews>
  <sheetFormatPr defaultColWidth="8.83333" defaultRowHeight="12" customHeight="1" outlineLevelRow="0" outlineLevelCol="0"/>
  <cols>
    <col min="1" max="1" width="10.5" style="6" customWidth="1"/>
    <col min="2" max="2" width="2.67188" style="6" customWidth="1"/>
    <col min="3" max="3" width="8.5" style="6" customWidth="1"/>
    <col min="4" max="4" width="4.5" style="6" customWidth="1"/>
    <col min="5" max="5" width="4" style="6" customWidth="1"/>
    <col min="6" max="6" width="4.5" style="6" customWidth="1"/>
    <col min="7" max="12" width="6" style="6" customWidth="1"/>
    <col min="13" max="13" width="18.5" style="6" customWidth="1"/>
    <col min="14" max="14" width="8.35156" style="6" customWidth="1"/>
    <col min="15" max="15" width="11.5" style="6" customWidth="1"/>
    <col min="16" max="16" width="5.85156" style="6" customWidth="1"/>
    <col min="17" max="18" width="2.67188" style="6" customWidth="1"/>
    <col min="19" max="19" width="8" style="6" customWidth="1"/>
    <col min="20" max="22" width="2.67188" style="6" customWidth="1"/>
    <col min="23" max="16384" width="8.85156" style="6" customWidth="1"/>
  </cols>
  <sheetData>
    <row r="1" ht="12" customHeight="1">
      <c r="A1" t="s" s="7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2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12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12" customHeight="1">
      <c r="A4" t="s" s="10">
        <v>7</v>
      </c>
      <c r="B4" s="11"/>
      <c r="C4" s="11"/>
      <c r="D4" s="11"/>
      <c r="E4" s="12"/>
      <c r="F4" t="s" s="13">
        <v>8</v>
      </c>
      <c r="G4" s="14"/>
      <c r="H4" s="14"/>
      <c r="I4" s="14"/>
      <c r="J4" s="14"/>
      <c r="K4" s="14"/>
      <c r="L4" s="14"/>
      <c r="M4" s="14"/>
      <c r="N4" s="14"/>
      <c r="O4" t="s" s="15">
        <v>9</v>
      </c>
      <c r="P4" s="16"/>
      <c r="Q4" s="17">
        <f>'Funções'!L4</f>
        <v>136</v>
      </c>
      <c r="R4" s="17"/>
      <c r="S4" s="17"/>
      <c r="T4" s="17"/>
      <c r="U4" s="17"/>
      <c r="V4" s="18"/>
    </row>
    <row r="5" ht="12" customHeight="1">
      <c r="A5" t="s" s="10">
        <v>10</v>
      </c>
      <c r="B5" s="11"/>
      <c r="C5" s="11"/>
      <c r="D5" s="11"/>
      <c r="E5" s="12"/>
      <c r="F5" t="s" s="19">
        <v>8</v>
      </c>
      <c r="G5" s="14"/>
      <c r="H5" s="14"/>
      <c r="I5" s="14"/>
      <c r="J5" s="14"/>
      <c r="K5" s="14"/>
      <c r="L5" s="14"/>
      <c r="M5" s="14"/>
      <c r="N5" s="14"/>
      <c r="O5" t="s" s="15">
        <v>11</v>
      </c>
      <c r="P5" s="16"/>
      <c r="Q5" s="17">
        <f>'Funções'!L5</f>
        <v>136</v>
      </c>
      <c r="R5" s="17"/>
      <c r="S5" s="17"/>
      <c r="T5" s="17"/>
      <c r="U5" s="17"/>
      <c r="V5" s="18"/>
    </row>
    <row r="6" ht="12" customHeight="1">
      <c r="A6" t="s" s="10">
        <v>12</v>
      </c>
      <c r="B6" s="11"/>
      <c r="C6" s="11"/>
      <c r="D6" s="11"/>
      <c r="E6" s="12"/>
      <c r="F6" t="s" s="20">
        <v>13</v>
      </c>
      <c r="G6" s="21"/>
      <c r="H6" s="21"/>
      <c r="I6" s="21"/>
      <c r="J6" s="21"/>
      <c r="K6" s="21"/>
      <c r="L6" s="21"/>
      <c r="M6" s="21"/>
      <c r="N6" s="21"/>
      <c r="O6" t="s" s="15">
        <v>14</v>
      </c>
      <c r="P6" s="16"/>
      <c r="Q6" s="17">
        <f>'Funções'!L6</f>
        <v>0</v>
      </c>
      <c r="R6" s="17"/>
      <c r="S6" s="17"/>
      <c r="T6" s="17"/>
      <c r="U6" s="17"/>
      <c r="V6" s="18"/>
    </row>
    <row r="7" ht="12" customHeight="1">
      <c r="A7" t="s" s="10">
        <v>15</v>
      </c>
      <c r="B7" s="11"/>
      <c r="C7" s="11"/>
      <c r="D7" s="11"/>
      <c r="E7" s="12"/>
      <c r="F7" t="s" s="13">
        <v>16</v>
      </c>
      <c r="G7" s="14"/>
      <c r="H7" s="14"/>
      <c r="I7" s="14"/>
      <c r="J7" s="14"/>
      <c r="K7" s="14"/>
      <c r="L7" s="14"/>
      <c r="M7" s="14"/>
      <c r="N7" s="14"/>
      <c r="O7" t="s" s="15">
        <v>17</v>
      </c>
      <c r="P7" s="16"/>
      <c r="Q7" s="16"/>
      <c r="R7" s="14"/>
      <c r="S7" s="14"/>
      <c r="T7" s="14"/>
      <c r="U7" s="14"/>
      <c r="V7" s="22"/>
    </row>
    <row r="8" ht="12" customHeight="1">
      <c r="A8" t="s" s="10">
        <v>18</v>
      </c>
      <c r="B8" s="11"/>
      <c r="C8" s="11"/>
      <c r="D8" s="11"/>
      <c r="E8" s="12"/>
      <c r="F8" t="s" s="13">
        <v>19</v>
      </c>
      <c r="G8" s="14"/>
      <c r="H8" s="14"/>
      <c r="I8" s="14"/>
      <c r="J8" s="14"/>
      <c r="K8" s="14"/>
      <c r="L8" s="14"/>
      <c r="M8" s="14"/>
      <c r="N8" s="14"/>
      <c r="O8" t="s" s="15">
        <v>20</v>
      </c>
      <c r="P8" s="16"/>
      <c r="Q8" s="16"/>
      <c r="R8" s="14"/>
      <c r="S8" s="14"/>
      <c r="T8" s="14"/>
      <c r="U8" s="14"/>
      <c r="V8" s="22"/>
    </row>
    <row r="9" ht="12" customHeight="1">
      <c r="A9" t="s" s="10">
        <v>21</v>
      </c>
      <c r="B9" s="11"/>
      <c r="C9" s="11"/>
      <c r="D9" s="11"/>
      <c r="E9" s="12"/>
      <c r="F9" t="s" s="20">
        <v>22</v>
      </c>
      <c r="G9" s="21"/>
      <c r="H9" s="21"/>
      <c r="I9" s="21"/>
      <c r="J9" s="21"/>
      <c r="K9" s="21"/>
      <c r="L9" s="21"/>
      <c r="M9" s="21"/>
      <c r="N9" s="21"/>
      <c r="O9" t="s" s="23">
        <v>23</v>
      </c>
      <c r="P9" s="24"/>
      <c r="Q9" s="24"/>
      <c r="R9" s="25"/>
      <c r="S9" s="25"/>
      <c r="T9" s="25"/>
      <c r="U9" s="25"/>
      <c r="V9" s="26"/>
    </row>
    <row r="10" ht="12" customHeight="1">
      <c r="A10" t="s" s="10">
        <v>24</v>
      </c>
      <c r="B10" s="11"/>
      <c r="C10" s="11"/>
      <c r="D10" s="11"/>
      <c r="E10" s="12"/>
      <c r="F10" t="s" s="20">
        <v>22</v>
      </c>
      <c r="G10" s="21"/>
      <c r="H10" s="21"/>
      <c r="I10" s="21"/>
      <c r="J10" s="21"/>
      <c r="K10" s="21"/>
      <c r="L10" s="21"/>
      <c r="M10" s="21"/>
      <c r="N10" s="21"/>
      <c r="O10" t="s" s="23">
        <v>25</v>
      </c>
      <c r="P10" s="24"/>
      <c r="Q10" s="24"/>
      <c r="R10" s="25"/>
      <c r="S10" s="25"/>
      <c r="T10" s="25"/>
      <c r="U10" s="25"/>
      <c r="V10" s="26"/>
    </row>
    <row r="11" ht="12" customHeight="1">
      <c r="A11" t="s" s="27">
        <v>26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ht="12" customHeight="1">
      <c r="A12" t="s" s="29">
        <v>27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ht="12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ht="12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ht="12" customHeight="1">
      <c r="A16" t="s" s="27">
        <v>28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ht="12" customHeight="1">
      <c r="A17" t="s" s="29">
        <v>29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ht="12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ht="12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ht="12" customHeight="1">
      <c r="A21" t="s" s="27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ht="12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ht="12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ht="12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ht="12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ht="12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ht="12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ht="12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ht="12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ht="12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ht="12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ht="12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ht="12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ht="12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ht="12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ht="12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</sheetData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1:V3"/>
    <mergeCell ref="A4:E4"/>
    <mergeCell ref="F4:N4"/>
    <mergeCell ref="O4:P4"/>
    <mergeCell ref="Q4:V4"/>
    <mergeCell ref="A5:E5"/>
    <mergeCell ref="F5:N5"/>
    <mergeCell ref="O5:P5"/>
    <mergeCell ref="Q5:V5"/>
  </mergeCells>
  <dataValidations count="3">
    <dataValidation type="list" allowBlank="1" showInputMessage="1" showErrorMessage="1" sqref="F6">
      <formula1>"Aplicação,Projeto de Desenvolvimento,Projeto de Melhoria"</formula1>
    </dataValidation>
    <dataValidation type="list" allowBlank="1" showInputMessage="1" showErrorMessage="1" sqref="G6:N7">
      <formula1>"Aplicação,Estimativa,Projeto de Desenvolvimento,Projeto de Melhoria"</formula1>
    </dataValidation>
    <dataValidation type="list" allowBlank="1" showInputMessage="1" showErrorMessage="1" sqref="F7">
      <formula1>"Detalhada (IFPUG),Estimativa (NESMA),Indicativa (NESMA)"</formula1>
    </dataValidation>
  </dataValidations>
  <pageMargins left="0.7875" right="0.7875" top="0.7875" bottom="0.7875" header="0.511806" footer="0.511806"/>
  <pageSetup firstPageNumber="1" fitToHeight="1" fitToWidth="1" scale="59" useFirstPageNumber="0" orientation="portrait" pageOrder="downThenOver"/>
  <headerFooter>
    <oddFooter>&amp;R&amp;"Tahoma,Regular"&amp;8&amp;K000000planilha APF.xls - Contagem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470"/>
  <sheetViews>
    <sheetView workbookViewId="0" showGridLines="0" defaultGridColor="1"/>
  </sheetViews>
  <sheetFormatPr defaultColWidth="8.83333" defaultRowHeight="12" customHeight="1" outlineLevelRow="0" outlineLevelCol="0"/>
  <cols>
    <col min="1" max="1" width="55.8516" style="32" customWidth="1"/>
    <col min="2" max="2" width="5" style="32" customWidth="1"/>
    <col min="3" max="3" width="10.5" style="32" customWidth="1"/>
    <col min="4" max="4" width="3.67188" style="32" customWidth="1"/>
    <col min="5" max="5" width="6.35156" style="32" customWidth="1"/>
    <col min="6" max="6" width="8" style="32" customWidth="1"/>
    <col min="7" max="7" width="9" style="32" customWidth="1"/>
    <col min="8" max="8" width="12" style="32" customWidth="1"/>
    <col min="9" max="9" width="6.67188" style="32" customWidth="1"/>
    <col min="10" max="10" width="7.35156" style="32" customWidth="1"/>
    <col min="11" max="11" width="12.5" style="32" customWidth="1"/>
    <col min="12" max="12" width="12" style="32" customWidth="1"/>
    <col min="13" max="13" width="6.85156" style="32" customWidth="1"/>
    <col min="14" max="14" width="10.6719" style="32" customWidth="1"/>
    <col min="15" max="15" width="32.5" style="32" customWidth="1"/>
    <col min="16" max="16384" width="8.85156" style="32" customWidth="1"/>
  </cols>
  <sheetData>
    <row r="1" ht="13" customHeight="1">
      <c r="A1" t="s" s="7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3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ht="12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ht="12" customHeight="1">
      <c r="A4" t="s" s="33">
        <f>'Contagem'!A5&amp;" : "&amp;'Contagem'!F5</f>
        <v>33</v>
      </c>
      <c r="B4" t="s" s="34">
        <f>'Contagem'!A8&amp;" : "&amp;'Contagem'!F8</f>
        <v>34</v>
      </c>
      <c r="C4" s="35"/>
      <c r="D4" s="35"/>
      <c r="E4" s="35"/>
      <c r="F4" s="35"/>
      <c r="G4" s="35"/>
      <c r="H4" s="35"/>
      <c r="I4" s="35"/>
      <c r="J4" s="36"/>
      <c r="K4" t="s" s="37">
        <v>9</v>
      </c>
      <c r="L4" s="38">
        <f>SUM(H8:H470)</f>
        <v>136</v>
      </c>
      <c r="M4" s="39"/>
      <c r="N4" s="39"/>
      <c r="O4" s="40"/>
    </row>
    <row r="5" ht="12" customHeight="1">
      <c r="A5" t="s" s="33">
        <f>'Contagem'!A9&amp;" : "&amp;'Contagem'!F9</f>
        <v>35</v>
      </c>
      <c r="B5" t="s" s="34">
        <f>'Contagem'!A10&amp;" : "&amp;'Contagem'!F10</f>
        <v>36</v>
      </c>
      <c r="C5" s="35"/>
      <c r="D5" s="35"/>
      <c r="E5" s="35"/>
      <c r="F5" s="35"/>
      <c r="G5" s="35"/>
      <c r="H5" s="35"/>
      <c r="I5" s="35"/>
      <c r="J5" s="36"/>
      <c r="K5" t="s" s="37">
        <v>11</v>
      </c>
      <c r="L5" s="38">
        <f>SUM(K8:K470)</f>
        <v>136</v>
      </c>
      <c r="M5" s="41"/>
      <c r="N5" s="41"/>
      <c r="O5" s="42"/>
    </row>
    <row r="6" ht="12" customHeight="1">
      <c r="A6" t="s" s="43">
        <f>'Contagem'!A4&amp;" : "&amp;'Contagem'!F4</f>
        <v>37</v>
      </c>
      <c r="B6" t="s" s="34">
        <f>"Tipo da Contagem : "&amp;'Contagem'!F6</f>
        <v>38</v>
      </c>
      <c r="C6" s="35"/>
      <c r="D6" s="35"/>
      <c r="E6" s="35"/>
      <c r="F6" s="35"/>
      <c r="G6" s="35"/>
      <c r="H6" s="35"/>
      <c r="I6" s="35"/>
      <c r="J6" s="36"/>
      <c r="K6" t="s" s="37">
        <v>14</v>
      </c>
      <c r="L6" s="38">
        <f>SUM(L8:L470)</f>
        <v>0</v>
      </c>
      <c r="M6" s="39"/>
      <c r="N6" s="39"/>
      <c r="O6" s="40"/>
    </row>
    <row r="7" ht="13.5" customHeight="1">
      <c r="A7" t="s" s="44">
        <v>39</v>
      </c>
      <c r="B7" t="s" s="45">
        <v>40</v>
      </c>
      <c r="C7" t="s" s="45">
        <v>41</v>
      </c>
      <c r="D7" t="s" s="46">
        <v>42</v>
      </c>
      <c r="E7" t="s" s="46">
        <v>43</v>
      </c>
      <c r="F7" t="s" s="46">
        <v>44</v>
      </c>
      <c r="G7" t="s" s="47">
        <v>45</v>
      </c>
      <c r="H7" t="s" s="47">
        <v>9</v>
      </c>
      <c r="I7" t="s" s="47">
        <v>46</v>
      </c>
      <c r="J7" t="s" s="47">
        <v>47</v>
      </c>
      <c r="K7" t="s" s="47">
        <v>11</v>
      </c>
      <c r="L7" t="s" s="47">
        <v>14</v>
      </c>
      <c r="M7" t="s" s="47">
        <v>48</v>
      </c>
      <c r="N7" t="s" s="47">
        <v>49</v>
      </c>
      <c r="O7" t="s" s="48">
        <v>50</v>
      </c>
    </row>
    <row r="8" ht="12" customHeight="1">
      <c r="A8" t="s" s="49">
        <v>51</v>
      </c>
      <c r="B8" t="s" s="50">
        <v>52</v>
      </c>
      <c r="C8" s="51"/>
      <c r="D8" s="52">
        <v>3</v>
      </c>
      <c r="E8" s="52">
        <v>2</v>
      </c>
      <c r="F8" t="s" s="53">
        <f>IF(ISBLANK(B8),"",IF(I8="L","Baixa",IF(I8="A","Média",IF(I8="","","Alta"))))</f>
        <v>53</v>
      </c>
      <c r="G8" t="s" s="50">
        <f>CONCATENATE(B8,I8)</f>
        <v>54</v>
      </c>
      <c r="H8" s="54">
        <f>IF(ISBLANK(B8),"",IF(B8="ALI",IF(I8="L",7,IF(I8="A",10,15)),IF(B8="AIE",IF(I8="L",5,IF(I8="A",7,10)),IF(B8="SE",IF(I8="L",4,IF(I8="A",5,7)),IF(OR(B8="EE",B8="CE"),IF(I8="L",3,IF(I8="A",4,6)),0)))))</f>
        <v>3</v>
      </c>
      <c r="I8" t="s" s="55">
        <f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55</v>
      </c>
      <c r="J8" t="s" s="50">
        <f>CONCATENATE(B8,C8)</f>
        <v>56</v>
      </c>
      <c r="K8" s="56">
        <f>IF(OR(H8="",H8=0),L8,H8)</f>
        <v>3</v>
      </c>
      <c r="L8" t="s" s="57">
        <f>IF(NOT(ISERROR(VLOOKUP(B8,'Deflatores'!G$42:H$64,2,FALSE))),VLOOKUP(B8,'Deflatores'!G$42:H$64,2,FALSE),IF(OR(ISBLANK(C8),ISBLANK(B8)),"",VLOOKUP(C8,'Deflatores'!G$4:H$38,2,FALSE)*H8+VLOOKUP(C8,'Deflatores'!G$4:I$38,3,FALSE)))</f>
      </c>
      <c r="M8" s="58"/>
      <c r="N8" s="58"/>
      <c r="O8" s="59"/>
    </row>
    <row r="9" ht="12" customHeight="1">
      <c r="A9" t="s" s="49">
        <v>57</v>
      </c>
      <c r="B9" t="s" s="50">
        <v>52</v>
      </c>
      <c r="C9" s="51"/>
      <c r="D9" s="52">
        <v>3</v>
      </c>
      <c r="E9" s="52">
        <v>1</v>
      </c>
      <c r="F9" t="s" s="53">
        <f>IF(ISBLANK(B9),"",IF(I9="L","Baixa",IF(I9="A","Média",IF(I9="","","Alta"))))</f>
        <v>53</v>
      </c>
      <c r="G9" t="s" s="50">
        <f>CONCATENATE(B9,I9)</f>
        <v>54</v>
      </c>
      <c r="H9" s="54">
        <f>IF(ISBLANK(B9),"",IF(B9="ALI",IF(I9="L",7,IF(I9="A",10,15)),IF(B9="AIE",IF(I9="L",5,IF(I9="A",7,10)),IF(B9="SE",IF(I9="L",4,IF(I9="A",5,7)),IF(OR(B9="EE",B9="CE"),IF(I9="L",3,IF(I9="A",4,6)),0)))))</f>
        <v>3</v>
      </c>
      <c r="I9" t="s" s="55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55</v>
      </c>
      <c r="J9" t="s" s="50">
        <f>CONCATENATE(B9,C9)</f>
        <v>56</v>
      </c>
      <c r="K9" s="56">
        <f>IF(OR(H9="",H9=0),L9,H9)</f>
        <v>3</v>
      </c>
      <c r="L9" t="s" s="57">
        <f>IF(NOT(ISERROR(VLOOKUP(B9,'Deflatores'!G$42:H$64,2,FALSE))),VLOOKUP(B9,'Deflatores'!G$42:H$64,2,FALSE),IF(OR(ISBLANK(C9),ISBLANK(B9)),"",VLOOKUP(C9,'Deflatores'!G$4:H$38,2,FALSE)*H9+VLOOKUP(C9,'Deflatores'!G$4:I$38,3,FALSE)))</f>
      </c>
      <c r="M9" s="58"/>
      <c r="N9" s="58"/>
      <c r="O9" s="59"/>
    </row>
    <row r="10" ht="12" customHeight="1">
      <c r="A10" t="s" s="49">
        <v>58</v>
      </c>
      <c r="B10" t="s" s="50">
        <v>59</v>
      </c>
      <c r="C10" s="51"/>
      <c r="D10" s="52">
        <v>4</v>
      </c>
      <c r="E10" s="52">
        <v>1</v>
      </c>
      <c r="F10" t="s" s="53">
        <f>IF(ISBLANK(B10),"",IF(I10="L","Baixa",IF(I10="A","Média",IF(I10="","","Alta"))))</f>
        <v>53</v>
      </c>
      <c r="G10" t="s" s="50">
        <f>CONCATENATE(B10,I10)</f>
        <v>60</v>
      </c>
      <c r="H10" s="54">
        <f>IF(ISBLANK(B10),"",IF(B10="ALI",IF(I10="L",7,IF(I10="A",10,15)),IF(B10="AIE",IF(I10="L",5,IF(I10="A",7,10)),IF(B10="SE",IF(I10="L",4,IF(I10="A",5,7)),IF(OR(B10="EE",B10="CE"),IF(I10="L",3,IF(I10="A",4,6)),0)))))</f>
        <v>3</v>
      </c>
      <c r="I10" t="s" s="55">
        <f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55</v>
      </c>
      <c r="J10" t="s" s="50">
        <f>CONCATENATE(B10,C10)</f>
        <v>61</v>
      </c>
      <c r="K10" s="56">
        <f>IF(OR(H10="",H10=0),L10,H10)</f>
        <v>3</v>
      </c>
      <c r="L10" t="s" s="57">
        <f>IF(NOT(ISERROR(VLOOKUP(B10,'Deflatores'!G$42:H$64,2,FALSE))),VLOOKUP(B10,'Deflatores'!G$42:H$64,2,FALSE),IF(OR(ISBLANK(C10),ISBLANK(B10)),"",VLOOKUP(C10,'Deflatores'!G$4:H$38,2,FALSE)*H10+VLOOKUP(C10,'Deflatores'!G$4:I$38,3,FALSE)))</f>
      </c>
      <c r="M10" s="58"/>
      <c r="N10" s="58"/>
      <c r="O10" s="59"/>
    </row>
    <row r="11" ht="12" customHeight="1">
      <c r="A11" t="s" s="49">
        <v>62</v>
      </c>
      <c r="B11" t="s" s="50">
        <v>59</v>
      </c>
      <c r="C11" s="51"/>
      <c r="D11" s="52">
        <v>5</v>
      </c>
      <c r="E11" s="52">
        <v>1</v>
      </c>
      <c r="F11" t="s" s="53">
        <f>IF(ISBLANK(B11),"",IF(I11="L","Baixa",IF(I11="A","Média",IF(I11="","","Alta"))))</f>
        <v>53</v>
      </c>
      <c r="G11" t="s" s="50">
        <f>CONCATENATE(B11,I11)</f>
        <v>60</v>
      </c>
      <c r="H11" s="54">
        <f>IF(ISBLANK(B11),"",IF(B11="ALI",IF(I11="L",7,IF(I11="A",10,15)),IF(B11="AIE",IF(I11="L",5,IF(I11="A",7,10)),IF(B11="SE",IF(I11="L",4,IF(I11="A",5,7)),IF(OR(B11="EE",B11="CE"),IF(I11="L",3,IF(I11="A",4,6)),0)))))</f>
        <v>3</v>
      </c>
      <c r="I11" t="s" s="55">
        <f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55</v>
      </c>
      <c r="J11" t="s" s="50">
        <f>CONCATENATE(B11,C11)</f>
        <v>61</v>
      </c>
      <c r="K11" s="56">
        <f>IF(OR(H11="",H11=0),L11,H11)</f>
        <v>3</v>
      </c>
      <c r="L11" t="s" s="57">
        <f>IF(NOT(ISERROR(VLOOKUP(B11,'Deflatores'!G$42:H$64,2,FALSE))),VLOOKUP(B11,'Deflatores'!G$42:H$64,2,FALSE),IF(OR(ISBLANK(C11),ISBLANK(B11)),"",VLOOKUP(C11,'Deflatores'!G$4:H$38,2,FALSE)*H11+VLOOKUP(C11,'Deflatores'!G$4:I$38,3,FALSE)))</f>
      </c>
      <c r="M11" s="58"/>
      <c r="N11" s="58"/>
      <c r="O11" s="59"/>
    </row>
    <row r="12" ht="12" customHeight="1">
      <c r="A12" t="s" s="49">
        <v>63</v>
      </c>
      <c r="B12" t="s" s="50">
        <v>59</v>
      </c>
      <c r="C12" s="51"/>
      <c r="D12" s="52">
        <v>3</v>
      </c>
      <c r="E12" s="52">
        <v>1</v>
      </c>
      <c r="F12" t="s" s="53">
        <f>IF(ISBLANK(B12),"",IF(I12="L","Baixa",IF(I12="A","Média",IF(I12="","","Alta"))))</f>
        <v>53</v>
      </c>
      <c r="G12" t="s" s="50">
        <f>CONCATENATE(B12,I12)</f>
        <v>60</v>
      </c>
      <c r="H12" s="54">
        <f>IF(ISBLANK(B12),"",IF(B12="ALI",IF(I12="L",7,IF(I12="A",10,15)),IF(B12="AIE",IF(I12="L",5,IF(I12="A",7,10)),IF(B12="SE",IF(I12="L",4,IF(I12="A",5,7)),IF(OR(B12="EE",B12="CE"),IF(I12="L",3,IF(I12="A",4,6)),0)))))</f>
        <v>3</v>
      </c>
      <c r="I12" t="s" s="55">
        <f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55</v>
      </c>
      <c r="J12" t="s" s="50">
        <f>CONCATENATE(B12,C12)</f>
        <v>61</v>
      </c>
      <c r="K12" s="56">
        <f>IF(OR(H12="",H12=0),L12,H12)</f>
        <v>3</v>
      </c>
      <c r="L12" t="s" s="57">
        <f>IF(NOT(ISERROR(VLOOKUP(B12,'Deflatores'!G$42:H$64,2,FALSE))),VLOOKUP(B12,'Deflatores'!G$42:H$64,2,FALSE),IF(OR(ISBLANK(C12),ISBLANK(B12)),"",VLOOKUP(C12,'Deflatores'!G$4:H$38,2,FALSE)*H12+VLOOKUP(C12,'Deflatores'!G$4:I$38,3,FALSE)))</f>
      </c>
      <c r="M12" s="58"/>
      <c r="N12" s="58"/>
      <c r="O12" s="59"/>
    </row>
    <row r="13" ht="12" customHeight="1">
      <c r="A13" t="s" s="49">
        <v>64</v>
      </c>
      <c r="B13" t="s" s="50">
        <v>65</v>
      </c>
      <c r="C13" s="51"/>
      <c r="D13" s="52">
        <v>10</v>
      </c>
      <c r="E13" s="52">
        <v>2</v>
      </c>
      <c r="F13" t="s" s="53">
        <f>IF(ISBLANK(B13),"",IF(I13="L","Baixa",IF(I13="A","Média",IF(I13="","","Alta"))))</f>
        <v>53</v>
      </c>
      <c r="G13" t="s" s="50">
        <f>CONCATENATE(B13,I13)</f>
        <v>66</v>
      </c>
      <c r="H13" s="54">
        <f>IF(ISBLANK(B13),"",IF(B13="ALI",IF(I13="L",7,IF(I13="A",10,15)),IF(B13="AIE",IF(I13="L",5,IF(I13="A",7,10)),IF(B13="SE",IF(I13="L",4,IF(I13="A",5,7)),IF(OR(B13="EE",B13="CE"),IF(I13="L",3,IF(I13="A",4,6)),0)))))</f>
        <v>7</v>
      </c>
      <c r="I13" t="s" s="55">
        <f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55</v>
      </c>
      <c r="J13" t="s" s="50">
        <f>CONCATENATE(B13,C13)</f>
        <v>67</v>
      </c>
      <c r="K13" s="56">
        <f>IF(OR(H13="",H13=0),L13,H13)</f>
        <v>7</v>
      </c>
      <c r="L13" t="s" s="57">
        <f>IF(NOT(ISERROR(VLOOKUP(B13,'Deflatores'!G$42:H$64,2,FALSE))),VLOOKUP(B13,'Deflatores'!G$42:H$64,2,FALSE),IF(OR(ISBLANK(C13),ISBLANK(B13)),"",VLOOKUP(C13,'Deflatores'!G$4:H$38,2,FALSE)*H13+VLOOKUP(C13,'Deflatores'!G$4:I$38,3,FALSE)))</f>
      </c>
      <c r="M13" s="58"/>
      <c r="N13" s="58"/>
      <c r="O13" s="59"/>
    </row>
    <row r="14" ht="12" customHeight="1">
      <c r="A14" t="s" s="49">
        <v>68</v>
      </c>
      <c r="B14" t="s" s="50">
        <v>52</v>
      </c>
      <c r="C14" s="51"/>
      <c r="D14" s="52">
        <v>5</v>
      </c>
      <c r="E14" s="52">
        <v>1</v>
      </c>
      <c r="F14" t="s" s="53">
        <f>IF(ISBLANK(B14),"",IF(I14="L","Baixa",IF(I14="A","Média",IF(I14="","","Alta"))))</f>
        <v>53</v>
      </c>
      <c r="G14" t="s" s="50">
        <f>CONCATENATE(B14,I14)</f>
        <v>54</v>
      </c>
      <c r="H14" s="54">
        <f>IF(ISBLANK(B14),"",IF(B14="ALI",IF(I14="L",7,IF(I14="A",10,15)),IF(B14="AIE",IF(I14="L",5,IF(I14="A",7,10)),IF(B14="SE",IF(I14="L",4,IF(I14="A",5,7)),IF(OR(B14="EE",B14="CE"),IF(I14="L",3,IF(I14="A",4,6)),0)))))</f>
        <v>3</v>
      </c>
      <c r="I14" t="s" s="55">
        <f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55</v>
      </c>
      <c r="J14" t="s" s="50">
        <f>CONCATENATE(B14,C14)</f>
        <v>56</v>
      </c>
      <c r="K14" s="56">
        <f>IF(OR(H14="",H14=0),L14,H14)</f>
        <v>3</v>
      </c>
      <c r="L14" t="s" s="57">
        <f>IF(NOT(ISERROR(VLOOKUP(B14,'Deflatores'!G$42:H$64,2,FALSE))),VLOOKUP(B14,'Deflatores'!G$42:H$64,2,FALSE),IF(OR(ISBLANK(C14),ISBLANK(B14)),"",VLOOKUP(C14,'Deflatores'!G$4:H$38,2,FALSE)*H14+VLOOKUP(C14,'Deflatores'!G$4:I$38,3,FALSE)))</f>
      </c>
      <c r="M14" s="58"/>
      <c r="N14" s="58"/>
      <c r="O14" s="59"/>
    </row>
    <row r="15" ht="12" customHeight="1">
      <c r="A15" t="s" s="49">
        <v>69</v>
      </c>
      <c r="B15" t="s" s="50">
        <v>59</v>
      </c>
      <c r="C15" s="51"/>
      <c r="D15" s="52">
        <v>6</v>
      </c>
      <c r="E15" s="52">
        <v>3</v>
      </c>
      <c r="F15" t="s" s="53">
        <f>IF(ISBLANK(B15),"",IF(I15="L","Baixa",IF(I15="A","Média",IF(I15="","","Alta"))))</f>
        <v>70</v>
      </c>
      <c r="G15" t="s" s="50">
        <f>CONCATENATE(B15,I15)</f>
        <v>71</v>
      </c>
      <c r="H15" s="54">
        <f>IF(ISBLANK(B15),"",IF(B15="ALI",IF(I15="L",7,IF(I15="A",10,15)),IF(B15="AIE",IF(I15="L",5,IF(I15="A",7,10)),IF(B15="SE",IF(I15="L",4,IF(I15="A",5,7)),IF(OR(B15="EE",B15="CE"),IF(I15="L",3,IF(I15="A",4,6)),0)))))</f>
        <v>6</v>
      </c>
      <c r="I15" t="s" s="55">
        <f>IF(OR(ISBLANK(D15),ISBLANK(E15)),IF(OR(B15="ALI",B15="AIE"),"L",IF(OR(B15="EE",B15="SE",B15="CE"),"A","")),IF(B15="EE",IF(E15&gt;=3,IF(D15&gt;=5,"H","A"),IF(E15&gt;=2,IF(D15&gt;=16,"H",IF(D15&lt;=4,"L","A")),IF(D15&lt;=15,"L","A"))),IF(OR(B15="SE",B15="CE"),IF(E15&gt;=4,IF(D15&gt;=6,"H","A"),IF(E15&gt;=2,IF(D15&gt;=20,"H",IF(D15&lt;=5,"L","A")),IF(D15&lt;=19,"L","A"))),IF(OR(B15="ALI",B15="AIE"),IF(E15&gt;=6,IF(D15&gt;=20,"H","A"),IF(E15&gt;=2,IF(D15&gt;=51,"H",IF(D15&lt;=19,"L","A")),IF(D15&lt;=50,"L","A"))),""))))</f>
        <v>72</v>
      </c>
      <c r="J15" t="s" s="50">
        <f>CONCATENATE(B15,C15)</f>
        <v>61</v>
      </c>
      <c r="K15" s="56">
        <f>IF(OR(H15="",H15=0),L15,H15)</f>
        <v>6</v>
      </c>
      <c r="L15" t="s" s="57">
        <f>IF(NOT(ISERROR(VLOOKUP(B15,'Deflatores'!G$42:H$64,2,FALSE))),VLOOKUP(B15,'Deflatores'!G$42:H$64,2,FALSE),IF(OR(ISBLANK(C15),ISBLANK(B15)),"",VLOOKUP(C15,'Deflatores'!G$4:H$38,2,FALSE)*H15+VLOOKUP(C15,'Deflatores'!G$4:I$38,3,FALSE)))</f>
      </c>
      <c r="M15" s="58"/>
      <c r="N15" s="58"/>
      <c r="O15" s="59"/>
    </row>
    <row r="16" ht="12" customHeight="1">
      <c r="A16" t="s" s="49">
        <v>73</v>
      </c>
      <c r="B16" t="s" s="50">
        <v>59</v>
      </c>
      <c r="C16" s="51"/>
      <c r="D16" s="52">
        <v>6</v>
      </c>
      <c r="E16" s="52">
        <v>2</v>
      </c>
      <c r="F16" t="s" s="53">
        <f>IF(ISBLANK(B16),"",IF(I16="L","Baixa",IF(I16="A","Média",IF(I16="","","Alta"))))</f>
        <v>74</v>
      </c>
      <c r="G16" t="s" s="50">
        <f>CONCATENATE(B16,I16)</f>
        <v>75</v>
      </c>
      <c r="H16" s="54">
        <f>IF(ISBLANK(B16),"",IF(B16="ALI",IF(I16="L",7,IF(I16="A",10,15)),IF(B16="AIE",IF(I16="L",5,IF(I16="A",7,10)),IF(B16="SE",IF(I16="L",4,IF(I16="A",5,7)),IF(OR(B16="EE",B16="CE"),IF(I16="L",3,IF(I16="A",4,6)),0)))))</f>
        <v>4</v>
      </c>
      <c r="I16" t="s" s="55">
        <f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76</v>
      </c>
      <c r="J16" t="s" s="50">
        <f>CONCATENATE(B16,C16)</f>
        <v>61</v>
      </c>
      <c r="K16" s="56">
        <f>IF(OR(H16="",H16=0),L16,H16)</f>
        <v>4</v>
      </c>
      <c r="L16" t="s" s="57">
        <f>IF(NOT(ISERROR(VLOOKUP(B16,'Deflatores'!G$42:H$64,2,FALSE))),VLOOKUP(B16,'Deflatores'!G$42:H$64,2,FALSE),IF(OR(ISBLANK(C16),ISBLANK(B16)),"",VLOOKUP(C16,'Deflatores'!G$4:H$38,2,FALSE)*H16+VLOOKUP(C16,'Deflatores'!G$4:I$38,3,FALSE)))</f>
      </c>
      <c r="M16" s="58"/>
      <c r="N16" s="58"/>
      <c r="O16" s="59"/>
    </row>
    <row r="17" ht="12" customHeight="1">
      <c r="A17" t="s" s="49">
        <v>77</v>
      </c>
      <c r="B17" t="s" s="50">
        <v>59</v>
      </c>
      <c r="C17" s="51"/>
      <c r="D17" s="52">
        <v>6</v>
      </c>
      <c r="E17" s="52">
        <v>1</v>
      </c>
      <c r="F17" t="s" s="53">
        <f>IF(ISBLANK(B17),"",IF(I17="L","Baixa",IF(I17="A","Média",IF(I17="","","Alta"))))</f>
        <v>53</v>
      </c>
      <c r="G17" t="s" s="50">
        <f>CONCATENATE(B17,I17)</f>
        <v>60</v>
      </c>
      <c r="H17" s="54">
        <f>IF(ISBLANK(B17),"",IF(B17="ALI",IF(I17="L",7,IF(I17="A",10,15)),IF(B17="AIE",IF(I17="L",5,IF(I17="A",7,10)),IF(B17="SE",IF(I17="L",4,IF(I17="A",5,7)),IF(OR(B17="EE",B17="CE"),IF(I17="L",3,IF(I17="A",4,6)),0)))))</f>
        <v>3</v>
      </c>
      <c r="I17" t="s" s="55">
        <f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55</v>
      </c>
      <c r="J17" t="s" s="50">
        <f>CONCATENATE(B17,C17)</f>
        <v>61</v>
      </c>
      <c r="K17" s="56">
        <f>IF(OR(H17="",H17=0),L17,H17)</f>
        <v>3</v>
      </c>
      <c r="L17" t="s" s="57">
        <f>IF(NOT(ISERROR(VLOOKUP(B17,'Deflatores'!G$42:H$64,2,FALSE))),VLOOKUP(B17,'Deflatores'!G$42:H$64,2,FALSE),IF(OR(ISBLANK(C17),ISBLANK(B17)),"",VLOOKUP(C17,'Deflatores'!G$4:H$38,2,FALSE)*H17+VLOOKUP(C17,'Deflatores'!G$4:I$38,3,FALSE)))</f>
      </c>
      <c r="M17" s="58"/>
      <c r="N17" s="58"/>
      <c r="O17" s="59"/>
    </row>
    <row r="18" ht="12" customHeight="1">
      <c r="A18" t="s" s="49">
        <v>78</v>
      </c>
      <c r="B18" t="s" s="50">
        <v>59</v>
      </c>
      <c r="C18" s="51"/>
      <c r="D18" s="52">
        <v>6</v>
      </c>
      <c r="E18" s="52">
        <v>5</v>
      </c>
      <c r="F18" t="s" s="53">
        <f>IF(ISBLANK(B18),"",IF(I18="L","Baixa",IF(I18="A","Média",IF(I18="","","Alta"))))</f>
        <v>70</v>
      </c>
      <c r="G18" t="s" s="50">
        <f>CONCATENATE(B18,I18)</f>
        <v>71</v>
      </c>
      <c r="H18" s="54">
        <f>IF(ISBLANK(B18),"",IF(B18="ALI",IF(I18="L",7,IF(I18="A",10,15)),IF(B18="AIE",IF(I18="L",5,IF(I18="A",7,10)),IF(B18="SE",IF(I18="L",4,IF(I18="A",5,7)),IF(OR(B18="EE",B18="CE"),IF(I18="L",3,IF(I18="A",4,6)),0)))))</f>
        <v>6</v>
      </c>
      <c r="I18" t="s" s="55">
        <f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72</v>
      </c>
      <c r="J18" t="s" s="50">
        <f>CONCATENATE(B18,C18)</f>
        <v>61</v>
      </c>
      <c r="K18" s="56">
        <f>IF(OR(H18="",H18=0),L18,H18)</f>
        <v>6</v>
      </c>
      <c r="L18" t="s" s="57">
        <f>IF(NOT(ISERROR(VLOOKUP(B18,'Deflatores'!G$42:H$64,2,FALSE))),VLOOKUP(B18,'Deflatores'!G$42:H$64,2,FALSE),IF(OR(ISBLANK(C18),ISBLANK(B18)),"",VLOOKUP(C18,'Deflatores'!G$4:H$38,2,FALSE)*H18+VLOOKUP(C18,'Deflatores'!G$4:I$38,3,FALSE)))</f>
      </c>
      <c r="M18" s="58"/>
      <c r="N18" s="58"/>
      <c r="O18" s="59"/>
    </row>
    <row r="19" ht="12" customHeight="1">
      <c r="A19" t="s" s="49">
        <v>79</v>
      </c>
      <c r="B19" t="s" s="50">
        <v>59</v>
      </c>
      <c r="C19" s="51"/>
      <c r="D19" s="52">
        <v>2</v>
      </c>
      <c r="E19" s="52">
        <v>3</v>
      </c>
      <c r="F19" t="s" s="53">
        <f>IF(ISBLANK(B19),"",IF(I19="L","Baixa",IF(I19="A","Média",IF(I19="","","Alta"))))</f>
        <v>74</v>
      </c>
      <c r="G19" t="s" s="50">
        <f>CONCATENATE(B19,I19)</f>
        <v>75</v>
      </c>
      <c r="H19" s="54">
        <f>IF(ISBLANK(B19),"",IF(B19="ALI",IF(I19="L",7,IF(I19="A",10,15)),IF(B19="AIE",IF(I19="L",5,IF(I19="A",7,10)),IF(B19="SE",IF(I19="L",4,IF(I19="A",5,7)),IF(OR(B19="EE",B19="CE"),IF(I19="L",3,IF(I19="A",4,6)),0)))))</f>
        <v>4</v>
      </c>
      <c r="I19" t="s" s="55">
        <f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76</v>
      </c>
      <c r="J19" t="s" s="50">
        <f>CONCATENATE(B19,C19)</f>
        <v>61</v>
      </c>
      <c r="K19" s="56">
        <f>IF(OR(H19="",H19=0),L19,H19)</f>
        <v>4</v>
      </c>
      <c r="L19" t="s" s="57">
        <f>IF(NOT(ISERROR(VLOOKUP(B19,'Deflatores'!G$42:H$64,2,FALSE))),VLOOKUP(B19,'Deflatores'!G$42:H$64,2,FALSE),IF(OR(ISBLANK(C19),ISBLANK(B19)),"",VLOOKUP(C19,'Deflatores'!G$4:H$38,2,FALSE)*H19+VLOOKUP(C19,'Deflatores'!G$4:I$38,3,FALSE)))</f>
      </c>
      <c r="M19" s="58"/>
      <c r="N19" s="58"/>
      <c r="O19" s="59"/>
    </row>
    <row r="20" ht="12" customHeight="1">
      <c r="A20" t="s" s="49">
        <v>80</v>
      </c>
      <c r="B20" t="s" s="50">
        <v>59</v>
      </c>
      <c r="C20" s="51"/>
      <c r="D20" s="52">
        <v>7</v>
      </c>
      <c r="E20" s="52">
        <v>2</v>
      </c>
      <c r="F20" t="s" s="53">
        <f>IF(ISBLANK(B20),"",IF(I20="L","Baixa",IF(I20="A","Média",IF(I20="","","Alta"))))</f>
        <v>74</v>
      </c>
      <c r="G20" t="s" s="50">
        <f>CONCATENATE(B20,I20)</f>
        <v>75</v>
      </c>
      <c r="H20" s="54">
        <f>IF(ISBLANK(B20),"",IF(B20="ALI",IF(I20="L",7,IF(I20="A",10,15)),IF(B20="AIE",IF(I20="L",5,IF(I20="A",7,10)),IF(B20="SE",IF(I20="L",4,IF(I20="A",5,7)),IF(OR(B20="EE",B20="CE"),IF(I20="L",3,IF(I20="A",4,6)),0)))))</f>
        <v>4</v>
      </c>
      <c r="I20" t="s" s="55">
        <f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76</v>
      </c>
      <c r="J20" t="s" s="50">
        <f>CONCATENATE(B20,C20)</f>
        <v>61</v>
      </c>
      <c r="K20" s="56">
        <f>IF(OR(H20="",H20=0),L20,H20)</f>
        <v>4</v>
      </c>
      <c r="L20" t="s" s="57">
        <f>IF(NOT(ISERROR(VLOOKUP(B20,'Deflatores'!G$42:H$64,2,FALSE))),VLOOKUP(B20,'Deflatores'!G$42:H$64,2,FALSE),IF(OR(ISBLANK(C20),ISBLANK(B20)),"",VLOOKUP(C20,'Deflatores'!G$4:H$38,2,FALSE)*H20+VLOOKUP(C20,'Deflatores'!G$4:I$38,3,FALSE)))</f>
      </c>
      <c r="M20" s="58"/>
      <c r="N20" s="58"/>
      <c r="O20" s="59"/>
    </row>
    <row r="21" ht="12" customHeight="1">
      <c r="A21" t="s" s="49">
        <v>81</v>
      </c>
      <c r="B21" t="s" s="50">
        <v>59</v>
      </c>
      <c r="C21" s="51"/>
      <c r="D21" s="52">
        <v>3</v>
      </c>
      <c r="E21" s="52">
        <v>2</v>
      </c>
      <c r="F21" t="s" s="53">
        <f>IF(ISBLANK(B21),"",IF(I21="L","Baixa",IF(I21="A","Média",IF(I21="","","Alta"))))</f>
        <v>53</v>
      </c>
      <c r="G21" t="s" s="50">
        <f>CONCATENATE(B21,I21)</f>
        <v>60</v>
      </c>
      <c r="H21" s="54">
        <f>IF(ISBLANK(B21),"",IF(B21="ALI",IF(I21="L",7,IF(I21="A",10,15)),IF(B21="AIE",IF(I21="L",5,IF(I21="A",7,10)),IF(B21="SE",IF(I21="L",4,IF(I21="A",5,7)),IF(OR(B21="EE",B21="CE"),IF(I21="L",3,IF(I21="A",4,6)),0)))))</f>
        <v>3</v>
      </c>
      <c r="I21" t="s" s="55">
        <f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55</v>
      </c>
      <c r="J21" t="s" s="50">
        <f>CONCATENATE(B21,C21)</f>
        <v>61</v>
      </c>
      <c r="K21" s="56">
        <f>IF(OR(H21="",H21=0),L21,H21)</f>
        <v>3</v>
      </c>
      <c r="L21" t="s" s="57">
        <f>IF(NOT(ISERROR(VLOOKUP(B21,'Deflatores'!G$42:H$64,2,FALSE))),VLOOKUP(B21,'Deflatores'!G$42:H$64,2,FALSE),IF(OR(ISBLANK(C21),ISBLANK(B21)),"",VLOOKUP(C21,'Deflatores'!G$4:H$38,2,FALSE)*H21+VLOOKUP(C21,'Deflatores'!G$4:I$38,3,FALSE)))</f>
      </c>
      <c r="M21" s="58"/>
      <c r="N21" s="58"/>
      <c r="O21" s="59"/>
    </row>
    <row r="22" ht="12" customHeight="1">
      <c r="A22" t="s" s="49">
        <v>82</v>
      </c>
      <c r="B22" t="s" s="50">
        <v>59</v>
      </c>
      <c r="C22" s="51"/>
      <c r="D22" s="52">
        <v>3</v>
      </c>
      <c r="E22" s="52">
        <v>2</v>
      </c>
      <c r="F22" t="s" s="53">
        <f>IF(ISBLANK(B22),"",IF(I22="L","Baixa",IF(I22="A","Média",IF(I22="","","Alta"))))</f>
        <v>53</v>
      </c>
      <c r="G22" t="s" s="50">
        <f>CONCATENATE(B22,I22)</f>
        <v>60</v>
      </c>
      <c r="H22" s="54">
        <f>IF(ISBLANK(B22),"",IF(B22="ALI",IF(I22="L",7,IF(I22="A",10,15)),IF(B22="AIE",IF(I22="L",5,IF(I22="A",7,10)),IF(B22="SE",IF(I22="L",4,IF(I22="A",5,7)),IF(OR(B22="EE",B22="CE"),IF(I22="L",3,IF(I22="A",4,6)),0)))))</f>
        <v>3</v>
      </c>
      <c r="I22" t="s" s="55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55</v>
      </c>
      <c r="J22" t="s" s="50">
        <f>CONCATENATE(B22,C22)</f>
        <v>61</v>
      </c>
      <c r="K22" s="56">
        <f>IF(OR(H22="",H22=0),L22,H22)</f>
        <v>3</v>
      </c>
      <c r="L22" t="s" s="57">
        <f>IF(NOT(ISERROR(VLOOKUP(B22,'Deflatores'!G$42:H$64,2,FALSE))),VLOOKUP(B22,'Deflatores'!G$42:H$64,2,FALSE),IF(OR(ISBLANK(C22),ISBLANK(B22)),"",VLOOKUP(C22,'Deflatores'!G$4:H$38,2,FALSE)*H22+VLOOKUP(C22,'Deflatores'!G$4:I$38,3,FALSE)))</f>
      </c>
      <c r="M22" s="58"/>
      <c r="N22" s="58"/>
      <c r="O22" s="59"/>
    </row>
    <row r="23" ht="12" customHeight="1">
      <c r="A23" t="s" s="49">
        <v>83</v>
      </c>
      <c r="B23" t="s" s="50">
        <v>59</v>
      </c>
      <c r="C23" s="51"/>
      <c r="D23" s="52">
        <v>3</v>
      </c>
      <c r="E23" s="52">
        <v>2</v>
      </c>
      <c r="F23" t="s" s="53">
        <f>IF(ISBLANK(B23),"",IF(I23="L","Baixa",IF(I23="A","Média",IF(I23="","","Alta"))))</f>
        <v>53</v>
      </c>
      <c r="G23" t="s" s="50">
        <f>CONCATENATE(B23,I23)</f>
        <v>60</v>
      </c>
      <c r="H23" s="54">
        <f>IF(ISBLANK(B23),"",IF(B23="ALI",IF(I23="L",7,IF(I23="A",10,15)),IF(B23="AIE",IF(I23="L",5,IF(I23="A",7,10)),IF(B23="SE",IF(I23="L",4,IF(I23="A",5,7)),IF(OR(B23="EE",B23="CE"),IF(I23="L",3,IF(I23="A",4,6)),0)))))</f>
        <v>3</v>
      </c>
      <c r="I23" t="s" s="55">
        <f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55</v>
      </c>
      <c r="J23" t="s" s="50">
        <f>CONCATENATE(B23,C23)</f>
        <v>61</v>
      </c>
      <c r="K23" s="56">
        <f>IF(OR(H23="",H23=0),L23,H23)</f>
        <v>3</v>
      </c>
      <c r="L23" t="s" s="57">
        <f>IF(NOT(ISERROR(VLOOKUP(B23,'Deflatores'!G$42:H$64,2,FALSE))),VLOOKUP(B23,'Deflatores'!G$42:H$64,2,FALSE),IF(OR(ISBLANK(C23),ISBLANK(B23)),"",VLOOKUP(C23,'Deflatores'!G$4:H$38,2,FALSE)*H23+VLOOKUP(C23,'Deflatores'!G$4:I$38,3,FALSE)))</f>
      </c>
      <c r="M23" s="58"/>
      <c r="N23" s="58"/>
      <c r="O23" s="59"/>
    </row>
    <row r="24" ht="12" customHeight="1">
      <c r="A24" t="s" s="49">
        <v>84</v>
      </c>
      <c r="B24" t="s" s="50">
        <v>59</v>
      </c>
      <c r="C24" s="51"/>
      <c r="D24" s="52">
        <v>5</v>
      </c>
      <c r="E24" s="52">
        <v>3</v>
      </c>
      <c r="F24" t="s" s="53">
        <f>IF(ISBLANK(B24),"",IF(I24="L","Baixa",IF(I24="A","Média",IF(I24="","","Alta"))))</f>
        <v>70</v>
      </c>
      <c r="G24" t="s" s="50">
        <f>CONCATENATE(B24,I24)</f>
        <v>71</v>
      </c>
      <c r="H24" s="54">
        <f>IF(ISBLANK(B24),"",IF(B24="ALI",IF(I24="L",7,IF(I24="A",10,15)),IF(B24="AIE",IF(I24="L",5,IF(I24="A",7,10)),IF(B24="SE",IF(I24="L",4,IF(I24="A",5,7)),IF(OR(B24="EE",B24="CE"),IF(I24="L",3,IF(I24="A",4,6)),0)))))</f>
        <v>6</v>
      </c>
      <c r="I24" t="s" s="55">
        <f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72</v>
      </c>
      <c r="J24" t="s" s="50">
        <f>CONCATENATE(B24,C24)</f>
        <v>61</v>
      </c>
      <c r="K24" s="56">
        <f>IF(OR(H24="",H24=0),L24,H24)</f>
        <v>6</v>
      </c>
      <c r="L24" t="s" s="57">
        <f>IF(NOT(ISERROR(VLOOKUP(B24,'Deflatores'!G$42:H$64,2,FALSE))),VLOOKUP(B24,'Deflatores'!G$42:H$64,2,FALSE),IF(OR(ISBLANK(C24),ISBLANK(B24)),"",VLOOKUP(C24,'Deflatores'!G$4:H$38,2,FALSE)*H24+VLOOKUP(C24,'Deflatores'!G$4:I$38,3,FALSE)))</f>
      </c>
      <c r="M24" s="58"/>
      <c r="N24" s="58"/>
      <c r="O24" s="59"/>
    </row>
    <row r="25" ht="12" customHeight="1">
      <c r="A25" t="s" s="49">
        <v>85</v>
      </c>
      <c r="B25" t="s" s="50">
        <v>52</v>
      </c>
      <c r="C25" s="51"/>
      <c r="D25" s="52">
        <v>5</v>
      </c>
      <c r="E25" s="52">
        <v>2</v>
      </c>
      <c r="F25" t="s" s="53">
        <f>IF(ISBLANK(B25),"",IF(I25="L","Baixa",IF(I25="A","Média",IF(I25="","","Alta"))))</f>
        <v>53</v>
      </c>
      <c r="G25" t="s" s="50">
        <f>CONCATENATE(B25,I25)</f>
        <v>54</v>
      </c>
      <c r="H25" s="54">
        <f>IF(ISBLANK(B25),"",IF(B25="ALI",IF(I25="L",7,IF(I25="A",10,15)),IF(B25="AIE",IF(I25="L",5,IF(I25="A",7,10)),IF(B25="SE",IF(I25="L",4,IF(I25="A",5,7)),IF(OR(B25="EE",B25="CE"),IF(I25="L",3,IF(I25="A",4,6)),0)))))</f>
        <v>3</v>
      </c>
      <c r="I25" t="s" s="55">
        <f>IF(OR(ISBLANK(D25),ISBLANK(E25)),IF(OR(B25="ALI",B25="AIE"),"L",IF(OR(B25="EE",B25="SE",B25="CE"),"A","")),IF(B25="EE",IF(E25&gt;=3,IF(D25&gt;=5,"H","A"),IF(E25&gt;=2,IF(D25&gt;=16,"H",IF(D25&lt;=4,"L","A")),IF(D25&lt;=15,"L","A"))),IF(OR(B25="SE",B25="CE"),IF(E25&gt;=4,IF(D25&gt;=6,"H","A"),IF(E25&gt;=2,IF(D25&gt;=20,"H",IF(D25&lt;=5,"L","A")),IF(D25&lt;=19,"L","A"))),IF(OR(B25="ALI",B25="AIE"),IF(E25&gt;=6,IF(D25&gt;=20,"H","A"),IF(E25&gt;=2,IF(D25&gt;=51,"H",IF(D25&lt;=19,"L","A")),IF(D25&lt;=50,"L","A"))),""))))</f>
        <v>55</v>
      </c>
      <c r="J25" t="s" s="50">
        <f>CONCATENATE(B25,C25)</f>
        <v>56</v>
      </c>
      <c r="K25" s="56">
        <f>IF(OR(H25="",H25=0),L25,H25)</f>
        <v>3</v>
      </c>
      <c r="L25" t="s" s="57">
        <f>IF(NOT(ISERROR(VLOOKUP(B25,'Deflatores'!G$42:H$64,2,FALSE))),VLOOKUP(B25,'Deflatores'!G$42:H$64,2,FALSE),IF(OR(ISBLANK(C25),ISBLANK(B25)),"",VLOOKUP(C25,'Deflatores'!G$4:H$38,2,FALSE)*H25+VLOOKUP(C25,'Deflatores'!G$4:I$38,3,FALSE)))</f>
      </c>
      <c r="M25" s="58"/>
      <c r="N25" s="58"/>
      <c r="O25" s="59"/>
    </row>
    <row r="26" ht="12" customHeight="1">
      <c r="A26" t="s" s="49">
        <v>86</v>
      </c>
      <c r="B26" t="s" s="50">
        <v>59</v>
      </c>
      <c r="C26" s="51"/>
      <c r="D26" s="52">
        <v>5</v>
      </c>
      <c r="E26" s="52">
        <v>1</v>
      </c>
      <c r="F26" t="s" s="53">
        <f>IF(ISBLANK(B26),"",IF(I26="L","Baixa",IF(I26="A","Média",IF(I26="","","Alta"))))</f>
        <v>53</v>
      </c>
      <c r="G26" t="s" s="50">
        <f>CONCATENATE(B26,I26)</f>
        <v>60</v>
      </c>
      <c r="H26" s="54">
        <f>IF(ISBLANK(B26),"",IF(B26="ALI",IF(I26="L",7,IF(I26="A",10,15)),IF(B26="AIE",IF(I26="L",5,IF(I26="A",7,10)),IF(B26="SE",IF(I26="L",4,IF(I26="A",5,7)),IF(OR(B26="EE",B26="CE"),IF(I26="L",3,IF(I26="A",4,6)),0)))))</f>
        <v>3</v>
      </c>
      <c r="I26" t="s" s="55">
        <f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55</v>
      </c>
      <c r="J26" t="s" s="50">
        <f>CONCATENATE(B26,C26)</f>
        <v>61</v>
      </c>
      <c r="K26" s="56">
        <f>IF(OR(H26="",H26=0),L26,H26)</f>
        <v>3</v>
      </c>
      <c r="L26" t="s" s="57">
        <f>IF(NOT(ISERROR(VLOOKUP(B26,'Deflatores'!G$42:H$64,2,FALSE))),VLOOKUP(B26,'Deflatores'!G$42:H$64,2,FALSE),IF(OR(ISBLANK(C26),ISBLANK(B26)),"",VLOOKUP(C26,'Deflatores'!G$4:H$38,2,FALSE)*H26+VLOOKUP(C26,'Deflatores'!G$4:I$38,3,FALSE)))</f>
      </c>
      <c r="M26" s="58"/>
      <c r="N26" s="58"/>
      <c r="O26" s="59"/>
    </row>
    <row r="27" ht="12" customHeight="1">
      <c r="A27" t="s" s="49">
        <v>87</v>
      </c>
      <c r="B27" t="s" s="50">
        <v>52</v>
      </c>
      <c r="C27" s="51"/>
      <c r="D27" s="52">
        <v>7</v>
      </c>
      <c r="E27" s="52">
        <v>1</v>
      </c>
      <c r="F27" t="s" s="53">
        <f>IF(ISBLANK(B27),"",IF(I27="L","Baixa",IF(I27="A","Média",IF(I27="","","Alta"))))</f>
        <v>53</v>
      </c>
      <c r="G27" t="s" s="50">
        <f>CONCATENATE(B27,I27)</f>
        <v>54</v>
      </c>
      <c r="H27" s="54">
        <f>IF(ISBLANK(B27),"",IF(B27="ALI",IF(I27="L",7,IF(I27="A",10,15)),IF(B27="AIE",IF(I27="L",5,IF(I27="A",7,10)),IF(B27="SE",IF(I27="L",4,IF(I27="A",5,7)),IF(OR(B27="EE",B27="CE"),IF(I27="L",3,IF(I27="A",4,6)),0)))))</f>
        <v>3</v>
      </c>
      <c r="I27" t="s" s="55">
        <f>IF(OR(ISBLANK(D27),ISBLANK(E27)),IF(OR(B27="ALI",B27="AIE"),"L",IF(OR(B27="EE",B27="SE",B27="CE"),"A","")),IF(B27="EE",IF(E27&gt;=3,IF(D27&gt;=5,"H","A"),IF(E27&gt;=2,IF(D27&gt;=16,"H",IF(D27&lt;=4,"L","A")),IF(D27&lt;=15,"L","A"))),IF(OR(B27="SE",B27="CE"),IF(E27&gt;=4,IF(D27&gt;=6,"H","A"),IF(E27&gt;=2,IF(D27&gt;=20,"H",IF(D27&lt;=5,"L","A")),IF(D27&lt;=19,"L","A"))),IF(OR(B27="ALI",B27="AIE"),IF(E27&gt;=6,IF(D27&gt;=20,"H","A"),IF(E27&gt;=2,IF(D27&gt;=51,"H",IF(D27&lt;=19,"L","A")),IF(D27&lt;=50,"L","A"))),""))))</f>
        <v>55</v>
      </c>
      <c r="J27" t="s" s="50">
        <f>CONCATENATE(B27,C27)</f>
        <v>56</v>
      </c>
      <c r="K27" s="56">
        <f>IF(OR(H27="",H27=0),L27,H27)</f>
        <v>3</v>
      </c>
      <c r="L27" t="s" s="57">
        <f>IF(NOT(ISERROR(VLOOKUP(B27,'Deflatores'!G$42:H$64,2,FALSE))),VLOOKUP(B27,'Deflatores'!G$42:H$64,2,FALSE),IF(OR(ISBLANK(C27),ISBLANK(B27)),"",VLOOKUP(C27,'Deflatores'!G$4:H$38,2,FALSE)*H27+VLOOKUP(C27,'Deflatores'!G$4:I$38,3,FALSE)))</f>
      </c>
      <c r="M27" s="58"/>
      <c r="N27" s="58"/>
      <c r="O27" s="59"/>
    </row>
    <row r="28" ht="12" customHeight="1">
      <c r="A28" t="s" s="49">
        <v>88</v>
      </c>
      <c r="B28" t="s" s="50">
        <v>59</v>
      </c>
      <c r="C28" s="51"/>
      <c r="D28" s="52">
        <v>7</v>
      </c>
      <c r="E28" s="52">
        <v>3</v>
      </c>
      <c r="F28" t="s" s="53">
        <f>IF(ISBLANK(B28),"",IF(I28="L","Baixa",IF(I28="A","Média",IF(I28="","","Alta"))))</f>
        <v>70</v>
      </c>
      <c r="G28" t="s" s="50">
        <f>CONCATENATE(B28,I28)</f>
        <v>71</v>
      </c>
      <c r="H28" s="54">
        <f>IF(ISBLANK(B28),"",IF(B28="ALI",IF(I28="L",7,IF(I28="A",10,15)),IF(B28="AIE",IF(I28="L",5,IF(I28="A",7,10)),IF(B28="SE",IF(I28="L",4,IF(I28="A",5,7)),IF(OR(B28="EE",B28="CE"),IF(I28="L",3,IF(I28="A",4,6)),0)))))</f>
        <v>6</v>
      </c>
      <c r="I28" t="s" s="55">
        <f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72</v>
      </c>
      <c r="J28" t="s" s="50">
        <f>CONCATENATE(B28,C28)</f>
        <v>61</v>
      </c>
      <c r="K28" s="56">
        <f>IF(OR(H28="",H28=0),L28,H28)</f>
        <v>6</v>
      </c>
      <c r="L28" t="s" s="57">
        <f>IF(NOT(ISERROR(VLOOKUP(B28,'Deflatores'!G$42:H$64,2,FALSE))),VLOOKUP(B28,'Deflatores'!G$42:H$64,2,FALSE),IF(OR(ISBLANK(C28),ISBLANK(B28)),"",VLOOKUP(C28,'Deflatores'!G$4:H$38,2,FALSE)*H28+VLOOKUP(C28,'Deflatores'!G$4:I$38,3,FALSE)))</f>
      </c>
      <c r="M28" s="58"/>
      <c r="N28" s="58"/>
      <c r="O28" s="59"/>
    </row>
    <row r="29" ht="12" customHeight="1">
      <c r="A29" t="s" s="49">
        <v>89</v>
      </c>
      <c r="B29" t="s" s="50">
        <v>52</v>
      </c>
      <c r="C29" s="51"/>
      <c r="D29" s="52">
        <v>4</v>
      </c>
      <c r="E29" s="52">
        <v>1</v>
      </c>
      <c r="F29" t="s" s="53">
        <f>IF(ISBLANK(B29),"",IF(I29="L","Baixa",IF(I29="A","Média",IF(I29="","","Alta"))))</f>
        <v>53</v>
      </c>
      <c r="G29" t="s" s="50">
        <f>CONCATENATE(B29,I29)</f>
        <v>54</v>
      </c>
      <c r="H29" s="54">
        <f>IF(ISBLANK(B29),"",IF(B29="ALI",IF(I29="L",7,IF(I29="A",10,15)),IF(B29="AIE",IF(I29="L",5,IF(I29="A",7,10)),IF(B29="SE",IF(I29="L",4,IF(I29="A",5,7)),IF(OR(B29="EE",B29="CE"),IF(I29="L",3,IF(I29="A",4,6)),0)))))</f>
        <v>3</v>
      </c>
      <c r="I29" t="s" s="55">
        <f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55</v>
      </c>
      <c r="J29" t="s" s="50">
        <f>CONCATENATE(B29,C29)</f>
        <v>56</v>
      </c>
      <c r="K29" s="56">
        <f>IF(OR(H29="",H29=0),L29,H29)</f>
        <v>3</v>
      </c>
      <c r="L29" t="s" s="57">
        <f>IF(NOT(ISERROR(VLOOKUP(B29,'Deflatores'!G$42:H$64,2,FALSE))),VLOOKUP(B29,'Deflatores'!G$42:H$64,2,FALSE),IF(OR(ISBLANK(C29),ISBLANK(B29)),"",VLOOKUP(C29,'Deflatores'!G$4:H$38,2,FALSE)*H29+VLOOKUP(C29,'Deflatores'!G$4:I$38,3,FALSE)))</f>
      </c>
      <c r="M29" s="58"/>
      <c r="N29" s="58"/>
      <c r="O29" s="59"/>
    </row>
    <row r="30" ht="12" customHeight="1">
      <c r="A30" t="s" s="49">
        <v>90</v>
      </c>
      <c r="B30" t="s" s="50">
        <v>59</v>
      </c>
      <c r="C30" s="51"/>
      <c r="D30" s="52">
        <v>6</v>
      </c>
      <c r="E30" s="52">
        <v>3</v>
      </c>
      <c r="F30" t="s" s="53">
        <f>IF(ISBLANK(B30),"",IF(I30="L","Baixa",IF(I30="A","Média",IF(I30="","","Alta"))))</f>
        <v>70</v>
      </c>
      <c r="G30" t="s" s="50">
        <f>CONCATENATE(B30,I30)</f>
        <v>71</v>
      </c>
      <c r="H30" s="54">
        <f>IF(ISBLANK(B30),"",IF(B30="ALI",IF(I30="L",7,IF(I30="A",10,15)),IF(B30="AIE",IF(I30="L",5,IF(I30="A",7,10)),IF(B30="SE",IF(I30="L",4,IF(I30="A",5,7)),IF(OR(B30="EE",B30="CE"),IF(I30="L",3,IF(I30="A",4,6)),0)))))</f>
        <v>6</v>
      </c>
      <c r="I30" t="s" s="55">
        <f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72</v>
      </c>
      <c r="J30" t="s" s="50">
        <f>CONCATENATE(B30,C30)</f>
        <v>61</v>
      </c>
      <c r="K30" s="56">
        <f>IF(OR(H30="",H30=0),L30,H30)</f>
        <v>6</v>
      </c>
      <c r="L30" t="s" s="57">
        <f>IF(NOT(ISERROR(VLOOKUP(B30,'Deflatores'!G$42:H$64,2,FALSE))),VLOOKUP(B30,'Deflatores'!G$42:H$64,2,FALSE),IF(OR(ISBLANK(C30),ISBLANK(B30)),"",VLOOKUP(C30,'Deflatores'!G$4:H$38,2,FALSE)*H30+VLOOKUP(C30,'Deflatores'!G$4:I$38,3,FALSE)))</f>
      </c>
      <c r="M30" s="58"/>
      <c r="N30" s="58"/>
      <c r="O30" s="59"/>
    </row>
    <row r="31" ht="12" customHeight="1">
      <c r="A31" t="s" s="49">
        <v>91</v>
      </c>
      <c r="B31" t="s" s="50">
        <v>59</v>
      </c>
      <c r="C31" s="51"/>
      <c r="D31" s="52">
        <v>6</v>
      </c>
      <c r="E31" s="52">
        <v>2</v>
      </c>
      <c r="F31" t="s" s="53">
        <f>IF(ISBLANK(B31),"",IF(I31="L","Baixa",IF(I31="A","Média",IF(I31="","","Alta"))))</f>
        <v>74</v>
      </c>
      <c r="G31" t="s" s="50">
        <f>CONCATENATE(B31,I31)</f>
        <v>75</v>
      </c>
      <c r="H31" s="54">
        <f>IF(ISBLANK(B31),"",IF(B31="ALI",IF(I31="L",7,IF(I31="A",10,15)),IF(B31="AIE",IF(I31="L",5,IF(I31="A",7,10)),IF(B31="SE",IF(I31="L",4,IF(I31="A",5,7)),IF(OR(B31="EE",B31="CE"),IF(I31="L",3,IF(I31="A",4,6)),0)))))</f>
        <v>4</v>
      </c>
      <c r="I31" t="s" s="55">
        <f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76</v>
      </c>
      <c r="J31" t="s" s="50">
        <f>CONCATENATE(B31,C31)</f>
        <v>61</v>
      </c>
      <c r="K31" s="56">
        <f>IF(OR(H31="",H31=0),L31,H31)</f>
        <v>4</v>
      </c>
      <c r="L31" t="s" s="57">
        <f>IF(NOT(ISERROR(VLOOKUP(B31,'Deflatores'!G$42:H$64,2,FALSE))),VLOOKUP(B31,'Deflatores'!G$42:H$64,2,FALSE),IF(OR(ISBLANK(C31),ISBLANK(B31)),"",VLOOKUP(C31,'Deflatores'!G$4:H$38,2,FALSE)*H31+VLOOKUP(C31,'Deflatores'!G$4:I$38,3,FALSE)))</f>
      </c>
      <c r="M31" s="58"/>
      <c r="N31" s="58"/>
      <c r="O31" s="59"/>
    </row>
    <row r="32" ht="12" customHeight="1">
      <c r="A32" t="s" s="49">
        <v>92</v>
      </c>
      <c r="B32" t="s" s="50">
        <v>59</v>
      </c>
      <c r="C32" s="51"/>
      <c r="D32" s="52">
        <v>6</v>
      </c>
      <c r="E32" s="52">
        <v>1</v>
      </c>
      <c r="F32" t="s" s="53">
        <f>IF(ISBLANK(B32),"",IF(I32="L","Baixa",IF(I32="A","Média",IF(I32="","","Alta"))))</f>
        <v>53</v>
      </c>
      <c r="G32" t="s" s="50">
        <f>CONCATENATE(B32,I32)</f>
        <v>60</v>
      </c>
      <c r="H32" s="54">
        <f>IF(ISBLANK(B32),"",IF(B32="ALI",IF(I32="L",7,IF(I32="A",10,15)),IF(B32="AIE",IF(I32="L",5,IF(I32="A",7,10)),IF(B32="SE",IF(I32="L",4,IF(I32="A",5,7)),IF(OR(B32="EE",B32="CE"),IF(I32="L",3,IF(I32="A",4,6)),0)))))</f>
        <v>3</v>
      </c>
      <c r="I32" t="s" s="55">
        <f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55</v>
      </c>
      <c r="J32" t="s" s="50">
        <f>CONCATENATE(B32,C32)</f>
        <v>61</v>
      </c>
      <c r="K32" s="56">
        <f>IF(OR(H32="",H32=0),L32,H32)</f>
        <v>3</v>
      </c>
      <c r="L32" t="s" s="57">
        <f>IF(NOT(ISERROR(VLOOKUP(B32,'Deflatores'!G$42:H$64,2,FALSE))),VLOOKUP(B32,'Deflatores'!G$42:H$64,2,FALSE),IF(OR(ISBLANK(C32),ISBLANK(B32)),"",VLOOKUP(C32,'Deflatores'!G$4:H$38,2,FALSE)*H32+VLOOKUP(C32,'Deflatores'!G$4:I$38,3,FALSE)))</f>
      </c>
      <c r="M32" s="58"/>
      <c r="N32" s="58"/>
      <c r="O32" s="59"/>
    </row>
    <row r="33" ht="12" customHeight="1">
      <c r="A33" t="s" s="49">
        <v>93</v>
      </c>
      <c r="B33" t="s" s="50">
        <v>52</v>
      </c>
      <c r="C33" s="51"/>
      <c r="D33" s="52">
        <v>6</v>
      </c>
      <c r="E33" s="52">
        <v>2</v>
      </c>
      <c r="F33" t="s" s="53">
        <f>IF(ISBLANK(B33),"",IF(I33="L","Baixa",IF(I33="A","Média",IF(I33="","","Alta"))))</f>
        <v>74</v>
      </c>
      <c r="G33" t="s" s="50">
        <f>CONCATENATE(B33,I33)</f>
        <v>94</v>
      </c>
      <c r="H33" s="54">
        <f>IF(ISBLANK(B33),"",IF(B33="ALI",IF(I33="L",7,IF(I33="A",10,15)),IF(B33="AIE",IF(I33="L",5,IF(I33="A",7,10)),IF(B33="SE",IF(I33="L",4,IF(I33="A",5,7)),IF(OR(B33="EE",B33="CE"),IF(I33="L",3,IF(I33="A",4,6)),0)))))</f>
        <v>4</v>
      </c>
      <c r="I33" t="s" s="55">
        <f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>76</v>
      </c>
      <c r="J33" t="s" s="50">
        <f>CONCATENATE(B33,C33)</f>
        <v>56</v>
      </c>
      <c r="K33" s="56">
        <f>IF(OR(H33="",H33=0),L33,H33)</f>
        <v>4</v>
      </c>
      <c r="L33" t="s" s="57">
        <f>IF(NOT(ISERROR(VLOOKUP(B33,'Deflatores'!G$42:H$64,2,FALSE))),VLOOKUP(B33,'Deflatores'!G$42:H$64,2,FALSE),IF(OR(ISBLANK(C33),ISBLANK(B33)),"",VLOOKUP(C33,'Deflatores'!G$4:H$38,2,FALSE)*H33+VLOOKUP(C33,'Deflatores'!G$4:I$38,3,FALSE)))</f>
      </c>
      <c r="M33" s="58"/>
      <c r="N33" s="58"/>
      <c r="O33" s="59"/>
    </row>
    <row r="34" ht="12" customHeight="1">
      <c r="A34" t="s" s="49">
        <v>95</v>
      </c>
      <c r="B34" t="s" s="50">
        <v>96</v>
      </c>
      <c r="C34" s="51"/>
      <c r="D34" s="52">
        <v>3</v>
      </c>
      <c r="E34" s="52">
        <v>3</v>
      </c>
      <c r="F34" t="s" s="53">
        <f>IF(ISBLANK(B34),"",IF(I34="L","Baixa",IF(I34="A","Média",IF(I34="","","Alta"))))</f>
        <v>53</v>
      </c>
      <c r="G34" t="s" s="50">
        <f>CONCATENATE(B34,I34)</f>
        <v>97</v>
      </c>
      <c r="H34" s="54">
        <f>IF(ISBLANK(B34),"",IF(B34="ALI",IF(I34="L",7,IF(I34="A",10,15)),IF(B34="AIE",IF(I34="L",5,IF(I34="A",7,10)),IF(B34="SE",IF(I34="L",4,IF(I34="A",5,7)),IF(OR(B34="EE",B34="CE"),IF(I34="L",3,IF(I34="A",4,6)),0)))))</f>
        <v>4</v>
      </c>
      <c r="I34" t="s" s="55">
        <f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55</v>
      </c>
      <c r="J34" t="s" s="50">
        <f>CONCATENATE(B34,C34)</f>
        <v>98</v>
      </c>
      <c r="K34" s="56">
        <f>IF(OR(H34="",H34=0),L34,H34)</f>
        <v>4</v>
      </c>
      <c r="L34" t="s" s="57">
        <f>IF(NOT(ISERROR(VLOOKUP(B34,'Deflatores'!G$42:H$64,2,FALSE))),VLOOKUP(B34,'Deflatores'!G$42:H$64,2,FALSE),IF(OR(ISBLANK(C34),ISBLANK(B34)),"",VLOOKUP(C34,'Deflatores'!G$4:H$38,2,FALSE)*H34+VLOOKUP(C34,'Deflatores'!G$4:I$38,3,FALSE)))</f>
      </c>
      <c r="M34" s="58"/>
      <c r="N34" s="58"/>
      <c r="O34" s="59"/>
    </row>
    <row r="35" ht="12" customHeight="1">
      <c r="A35" t="s" s="49">
        <v>99</v>
      </c>
      <c r="B35" t="s" s="50">
        <v>96</v>
      </c>
      <c r="C35" s="51"/>
      <c r="D35" s="52">
        <v>3</v>
      </c>
      <c r="E35" s="52">
        <v>3</v>
      </c>
      <c r="F35" t="s" s="53">
        <f>IF(ISBLANK(B35),"",IF(I35="L","Baixa",IF(I35="A","Média",IF(I35="","","Alta"))))</f>
        <v>53</v>
      </c>
      <c r="G35" t="s" s="50">
        <f>CONCATENATE(B35,I35)</f>
        <v>97</v>
      </c>
      <c r="H35" s="54">
        <f>IF(ISBLANK(B35),"",IF(B35="ALI",IF(I35="L",7,IF(I35="A",10,15)),IF(B35="AIE",IF(I35="L",5,IF(I35="A",7,10)),IF(B35="SE",IF(I35="L",4,IF(I35="A",5,7)),IF(OR(B35="EE",B35="CE"),IF(I35="L",3,IF(I35="A",4,6)),0)))))</f>
        <v>4</v>
      </c>
      <c r="I35" t="s" s="55">
        <f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>55</v>
      </c>
      <c r="J35" t="s" s="50">
        <f>CONCATENATE(B35,C35)</f>
        <v>98</v>
      </c>
      <c r="K35" s="56">
        <f>IF(OR(H35="",H35=0),L35,H35)</f>
        <v>4</v>
      </c>
      <c r="L35" t="s" s="57">
        <f>IF(NOT(ISERROR(VLOOKUP(B35,'Deflatores'!G$42:H$64,2,FALSE))),VLOOKUP(B35,'Deflatores'!G$42:H$64,2,FALSE),IF(OR(ISBLANK(C35),ISBLANK(B35)),"",VLOOKUP(C35,'Deflatores'!G$4:H$38,2,FALSE)*H35+VLOOKUP(C35,'Deflatores'!G$4:I$38,3,FALSE)))</f>
      </c>
      <c r="M35" s="58"/>
      <c r="N35" s="58"/>
      <c r="O35" s="59"/>
    </row>
    <row r="36" ht="12" customHeight="1">
      <c r="A36" t="s" s="49">
        <v>100</v>
      </c>
      <c r="B36" t="s" s="50">
        <v>96</v>
      </c>
      <c r="C36" s="51"/>
      <c r="D36" s="52">
        <v>4</v>
      </c>
      <c r="E36" s="52">
        <v>3</v>
      </c>
      <c r="F36" t="s" s="53">
        <f>IF(ISBLANK(B36),"",IF(I36="L","Baixa",IF(I36="A","Média",IF(I36="","","Alta"))))</f>
        <v>53</v>
      </c>
      <c r="G36" t="s" s="50">
        <f>CONCATENATE(B36,I36)</f>
        <v>97</v>
      </c>
      <c r="H36" s="54">
        <f>IF(ISBLANK(B36),"",IF(B36="ALI",IF(I36="L",7,IF(I36="A",10,15)),IF(B36="AIE",IF(I36="L",5,IF(I36="A",7,10)),IF(B36="SE",IF(I36="L",4,IF(I36="A",5,7)),IF(OR(B36="EE",B36="CE"),IF(I36="L",3,IF(I36="A",4,6)),0)))))</f>
        <v>4</v>
      </c>
      <c r="I36" t="s" s="55">
        <f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55</v>
      </c>
      <c r="J36" t="s" s="50">
        <f>CONCATENATE(B36,C36)</f>
        <v>98</v>
      </c>
      <c r="K36" s="56">
        <f>IF(OR(H36="",H36=0),L36,H36)</f>
        <v>4</v>
      </c>
      <c r="L36" t="s" s="57">
        <f>IF(NOT(ISERROR(VLOOKUP(B36,'Deflatores'!G$42:H$64,2,FALSE))),VLOOKUP(B36,'Deflatores'!G$42:H$64,2,FALSE),IF(OR(ISBLANK(C36),ISBLANK(B36)),"",VLOOKUP(C36,'Deflatores'!G$4:H$38,2,FALSE)*H36+VLOOKUP(C36,'Deflatores'!G$4:I$38,3,FALSE)))</f>
      </c>
      <c r="M36" s="58"/>
      <c r="N36" s="58"/>
      <c r="O36" s="59"/>
    </row>
    <row r="37" ht="12" customHeight="1">
      <c r="A37" t="s" s="49">
        <v>101</v>
      </c>
      <c r="B37" t="s" s="50">
        <v>59</v>
      </c>
      <c r="C37" s="51"/>
      <c r="D37" s="52">
        <v>3</v>
      </c>
      <c r="E37" s="52">
        <v>3</v>
      </c>
      <c r="F37" t="s" s="53">
        <f>IF(ISBLANK(B37),"",IF(I37="L","Baixa",IF(I37="A","Média",IF(I37="","","Alta"))))</f>
        <v>74</v>
      </c>
      <c r="G37" t="s" s="50">
        <f>CONCATENATE(B37,I37)</f>
        <v>75</v>
      </c>
      <c r="H37" s="54">
        <f>IF(ISBLANK(B37),"",IF(B37="ALI",IF(I37="L",7,IF(I37="A",10,15)),IF(B37="AIE",IF(I37="L",5,IF(I37="A",7,10)),IF(B37="SE",IF(I37="L",4,IF(I37="A",5,7)),IF(OR(B37="EE",B37="CE"),IF(I37="L",3,IF(I37="A",4,6)),0)))))</f>
        <v>4</v>
      </c>
      <c r="I37" t="s" s="55">
        <f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76</v>
      </c>
      <c r="J37" t="s" s="50">
        <f>CONCATENATE(B37,C37)</f>
        <v>61</v>
      </c>
      <c r="K37" s="56">
        <f>IF(OR(H37="",H37=0),L37,H37)</f>
        <v>4</v>
      </c>
      <c r="L37" t="s" s="57">
        <f>IF(NOT(ISERROR(VLOOKUP(B37,'Deflatores'!G$42:H$64,2,FALSE))),VLOOKUP(B37,'Deflatores'!G$42:H$64,2,FALSE),IF(OR(ISBLANK(C37),ISBLANK(B37)),"",VLOOKUP(C37,'Deflatores'!G$4:H$38,2,FALSE)*H37+VLOOKUP(C37,'Deflatores'!G$4:I$38,3,FALSE)))</f>
      </c>
      <c r="M37" s="58"/>
      <c r="N37" s="58"/>
      <c r="O37" s="59"/>
    </row>
    <row r="38" ht="12" customHeight="1">
      <c r="A38" t="s" s="49">
        <v>102</v>
      </c>
      <c r="B38" t="s" s="50">
        <v>59</v>
      </c>
      <c r="C38" s="51"/>
      <c r="D38" s="52">
        <v>6</v>
      </c>
      <c r="E38" s="52">
        <v>4</v>
      </c>
      <c r="F38" t="s" s="53">
        <f>IF(ISBLANK(B38),"",IF(I38="L","Baixa",IF(I38="A","Média",IF(I38="","","Alta"))))</f>
        <v>70</v>
      </c>
      <c r="G38" t="s" s="50">
        <f>CONCATENATE(B38,I38)</f>
        <v>71</v>
      </c>
      <c r="H38" s="54">
        <f>IF(ISBLANK(B38),"",IF(B38="ALI",IF(I38="L",7,IF(I38="A",10,15)),IF(B38="AIE",IF(I38="L",5,IF(I38="A",7,10)),IF(B38="SE",IF(I38="L",4,IF(I38="A",5,7)),IF(OR(B38="EE",B38="CE"),IF(I38="L",3,IF(I38="A",4,6)),0)))))</f>
        <v>6</v>
      </c>
      <c r="I38" t="s" s="55">
        <f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>72</v>
      </c>
      <c r="J38" t="s" s="50">
        <f>CONCATENATE(B38,C38)</f>
        <v>61</v>
      </c>
      <c r="K38" s="56">
        <f>IF(OR(H38="",H38=0),L38,H38)</f>
        <v>6</v>
      </c>
      <c r="L38" t="s" s="57">
        <f>IF(NOT(ISERROR(VLOOKUP(B38,'Deflatores'!G$42:H$64,2,FALSE))),VLOOKUP(B38,'Deflatores'!G$42:H$64,2,FALSE),IF(OR(ISBLANK(C38),ISBLANK(B38)),"",VLOOKUP(C38,'Deflatores'!G$4:H$38,2,FALSE)*H38+VLOOKUP(C38,'Deflatores'!G$4:I$38,3,FALSE)))</f>
      </c>
      <c r="M38" s="58"/>
      <c r="N38" s="58"/>
      <c r="O38" s="59"/>
    </row>
    <row r="39" ht="12" customHeight="1">
      <c r="A39" t="s" s="49">
        <v>103</v>
      </c>
      <c r="B39" t="s" s="50">
        <v>59</v>
      </c>
      <c r="C39" s="51"/>
      <c r="D39" s="52">
        <v>4</v>
      </c>
      <c r="E39" s="52">
        <v>3</v>
      </c>
      <c r="F39" t="s" s="53">
        <f>IF(ISBLANK(B39),"",IF(I39="L","Baixa",IF(I39="A","Média",IF(I39="","","Alta"))))</f>
        <v>74</v>
      </c>
      <c r="G39" t="s" s="50">
        <f>CONCATENATE(B39,I39)</f>
        <v>75</v>
      </c>
      <c r="H39" s="54">
        <f>IF(ISBLANK(B39),"",IF(B39="ALI",IF(I39="L",7,IF(I39="A",10,15)),IF(B39="AIE",IF(I39="L",5,IF(I39="A",7,10)),IF(B39="SE",IF(I39="L",4,IF(I39="A",5,7)),IF(OR(B39="EE",B39="CE"),IF(I39="L",3,IF(I39="A",4,6)),0)))))</f>
        <v>4</v>
      </c>
      <c r="I39" t="s" s="55">
        <f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76</v>
      </c>
      <c r="J39" t="s" s="50">
        <f>CONCATENATE(B39,C39)</f>
        <v>61</v>
      </c>
      <c r="K39" s="56">
        <f>IF(OR(H39="",H39=0),L39,H39)</f>
        <v>4</v>
      </c>
      <c r="L39" t="s" s="57">
        <f>IF(NOT(ISERROR(VLOOKUP(B39,'Deflatores'!G$42:H$64,2,FALSE))),VLOOKUP(B39,'Deflatores'!G$42:H$64,2,FALSE),IF(OR(ISBLANK(C39),ISBLANK(B39)),"",VLOOKUP(C39,'Deflatores'!G$4:H$38,2,FALSE)*H39+VLOOKUP(C39,'Deflatores'!G$4:I$38,3,FALSE)))</f>
      </c>
      <c r="M39" s="58"/>
      <c r="N39" s="58"/>
      <c r="O39" s="59"/>
    </row>
    <row r="40" ht="12" customHeight="1">
      <c r="A40" t="s" s="49">
        <v>104</v>
      </c>
      <c r="B40" t="s" s="50">
        <v>96</v>
      </c>
      <c r="C40" s="51"/>
      <c r="D40" s="52">
        <v>5</v>
      </c>
      <c r="E40" s="52">
        <v>2</v>
      </c>
      <c r="F40" t="s" s="53">
        <f>IF(ISBLANK(B40),"",IF(I40="L","Baixa",IF(I40="A","Média",IF(I40="","","Alta"))))</f>
        <v>53</v>
      </c>
      <c r="G40" t="s" s="50">
        <f>CONCATENATE(B40,I40)</f>
        <v>97</v>
      </c>
      <c r="H40" s="54">
        <f>IF(ISBLANK(B40),"",IF(B40="ALI",IF(I40="L",7,IF(I40="A",10,15)),IF(B40="AIE",IF(I40="L",5,IF(I40="A",7,10)),IF(B40="SE",IF(I40="L",4,IF(I40="A",5,7)),IF(OR(B40="EE",B40="CE"),IF(I40="L",3,IF(I40="A",4,6)),0)))))</f>
        <v>4</v>
      </c>
      <c r="I40" t="s" s="55">
        <f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55</v>
      </c>
      <c r="J40" t="s" s="50">
        <f>CONCATENATE(B40,C40)</f>
        <v>98</v>
      </c>
      <c r="K40" s="56">
        <f>IF(OR(H40="",H40=0),L40,H40)</f>
        <v>4</v>
      </c>
      <c r="L40" t="s" s="57">
        <f>IF(NOT(ISERROR(VLOOKUP(B40,'Deflatores'!G$42:H$64,2,FALSE))),VLOOKUP(B40,'Deflatores'!G$42:H$64,2,FALSE),IF(OR(ISBLANK(C40),ISBLANK(B40)),"",VLOOKUP(C40,'Deflatores'!G$4:H$38,2,FALSE)*H40+VLOOKUP(C40,'Deflatores'!G$4:I$38,3,FALSE)))</f>
      </c>
      <c r="M40" s="58"/>
      <c r="N40" s="58"/>
      <c r="O40" s="59"/>
    </row>
    <row r="41" ht="12" customHeight="1">
      <c r="A41" t="s" s="49">
        <v>105</v>
      </c>
      <c r="B41" t="s" s="50">
        <v>96</v>
      </c>
      <c r="C41" s="51"/>
      <c r="D41" s="52">
        <v>4</v>
      </c>
      <c r="E41" s="52">
        <v>2</v>
      </c>
      <c r="F41" t="s" s="53">
        <f>IF(ISBLANK(B41),"",IF(I41="L","Baixa",IF(I41="A","Média",IF(I41="","","Alta"))))</f>
        <v>53</v>
      </c>
      <c r="G41" t="s" s="50">
        <f>CONCATENATE(B41,I41)</f>
        <v>97</v>
      </c>
      <c r="H41" s="54">
        <f>IF(ISBLANK(B41),"",IF(B41="ALI",IF(I41="L",7,IF(I41="A",10,15)),IF(B41="AIE",IF(I41="L",5,IF(I41="A",7,10)),IF(B41="SE",IF(I41="L",4,IF(I41="A",5,7)),IF(OR(B41="EE",B41="CE"),IF(I41="L",3,IF(I41="A",4,6)),0)))))</f>
        <v>4</v>
      </c>
      <c r="I41" t="s" s="55">
        <f>IF(OR(ISBLANK(D41),ISBLANK(E41)),IF(OR(B41="ALI",B41="AIE"),"L",IF(OR(B41="EE",B41="SE",B41="CE"),"A","")),IF(B41="EE",IF(E41&gt;=3,IF(D41&gt;=5,"H","A"),IF(E41&gt;=2,IF(D41&gt;=16,"H",IF(D41&lt;=4,"L","A")),IF(D41&lt;=15,"L","A"))),IF(OR(B41="SE",B41="CE"),IF(E41&gt;=4,IF(D41&gt;=6,"H","A"),IF(E41&gt;=2,IF(D41&gt;=20,"H",IF(D41&lt;=5,"L","A")),IF(D41&lt;=19,"L","A"))),IF(OR(B41="ALI",B41="AIE"),IF(E41&gt;=6,IF(D41&gt;=20,"H","A"),IF(E41&gt;=2,IF(D41&gt;=51,"H",IF(D41&lt;=19,"L","A")),IF(D41&lt;=50,"L","A"))),""))))</f>
        <v>55</v>
      </c>
      <c r="J41" t="s" s="50">
        <f>CONCATENATE(B41,C41)</f>
        <v>98</v>
      </c>
      <c r="K41" s="56">
        <f>IF(OR(H41="",H41=0),L41,H41)</f>
        <v>4</v>
      </c>
      <c r="L41" t="s" s="57">
        <f>IF(NOT(ISERROR(VLOOKUP(B41,'Deflatores'!G$42:H$64,2,FALSE))),VLOOKUP(B41,'Deflatores'!G$42:H$64,2,FALSE),IF(OR(ISBLANK(C41),ISBLANK(B41)),"",VLOOKUP(C41,'Deflatores'!G$4:H$38,2,FALSE)*H41+VLOOKUP(C41,'Deflatores'!G$4:I$38,3,FALSE)))</f>
      </c>
      <c r="M41" s="58"/>
      <c r="N41" s="58"/>
      <c r="O41" s="59"/>
    </row>
    <row r="42" ht="12" customHeight="1">
      <c r="A42" s="60"/>
      <c r="B42" s="51"/>
      <c r="C42" s="51"/>
      <c r="D42" s="51"/>
      <c r="E42" s="51"/>
      <c r="F42" t="s" s="53">
        <f>IF(ISBLANK(B42),"",IF(I42="L","Baixa",IF(I42="A","Média",IF(I42="","","Alta"))))</f>
      </c>
      <c r="G42" t="s" s="50">
        <f>CONCATENATE(B42,I42)</f>
      </c>
      <c r="H42" t="s" s="57">
        <f>IF(ISBLANK(B42),"",IF(B42="ALI",IF(I42="L",7,IF(I42="A",10,15)),IF(B42="AIE",IF(I42="L",5,IF(I42="A",7,10)),IF(B42="SE",IF(I42="L",4,IF(I42="A",5,7)),IF(OR(B42="EE",B42="CE"),IF(I42="L",3,IF(I42="A",4,6)),0)))))</f>
      </c>
      <c r="I42" t="s" s="55">
        <f>IF(OR(ISBLANK(D42),ISBLANK(E42)),IF(OR(B42="ALI",B42="AIE"),"L",IF(OR(B42="EE",B42="SE",B42="CE"),"A","")),IF(B42="EE",IF(E42&gt;=3,IF(D42&gt;=5,"H","A"),IF(E42&gt;=2,IF(D42&gt;=16,"H",IF(D42&lt;=4,"L","A")),IF(D42&lt;=15,"L","A"))),IF(OR(B42="SE",B42="CE"),IF(E42&gt;=4,IF(D42&gt;=6,"H","A"),IF(E42&gt;=2,IF(D42&gt;=20,"H",IF(D42&lt;=5,"L","A")),IF(D42&lt;=19,"L","A"))),IF(OR(B42="ALI",B42="AIE"),IF(E42&gt;=6,IF(D42&gt;=20,"H","A"),IF(E42&gt;=2,IF(D42&gt;=51,"H",IF(D42&lt;=19,"L","A")),IF(D42&lt;=50,"L","A"))),""))))</f>
      </c>
      <c r="J42" t="s" s="50">
        <f>CONCATENATE(B42,C42)</f>
      </c>
      <c r="K42" t="s" s="57">
        <f>IF(OR(H42="",H42=0),L42,H42)</f>
      </c>
      <c r="L42" t="s" s="57">
        <f>IF(NOT(ISERROR(VLOOKUP(B42,'Deflatores'!G$42:H$64,2,FALSE))),VLOOKUP(B42,'Deflatores'!G$42:H$64,2,FALSE),IF(OR(ISBLANK(C42),ISBLANK(B42)),"",VLOOKUP(C42,'Deflatores'!G$4:H$38,2,FALSE)*H42+VLOOKUP(C42,'Deflatores'!G$4:I$38,3,FALSE)))</f>
      </c>
      <c r="M42" s="58"/>
      <c r="N42" s="58"/>
      <c r="O42" s="59"/>
    </row>
    <row r="43" ht="12" customHeight="1">
      <c r="A43" s="60"/>
      <c r="B43" s="51"/>
      <c r="C43" s="51"/>
      <c r="D43" s="51"/>
      <c r="E43" s="51"/>
      <c r="F43" t="s" s="53">
        <f>IF(ISBLANK(B43),"",IF(I43="L","Baixa",IF(I43="A","Média",IF(I43="","","Alta"))))</f>
      </c>
      <c r="G43" t="s" s="50">
        <f>CONCATENATE(B43,I43)</f>
      </c>
      <c r="H43" t="s" s="57">
        <f>IF(ISBLANK(B43),"",IF(B43="ALI",IF(I43="L",7,IF(I43="A",10,15)),IF(B43="AIE",IF(I43="L",5,IF(I43="A",7,10)),IF(B43="SE",IF(I43="L",4,IF(I43="A",5,7)),IF(OR(B43="EE",B43="CE"),IF(I43="L",3,IF(I43="A",4,6)),0)))))</f>
      </c>
      <c r="I43" t="s" s="55">
        <f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</c>
      <c r="J43" t="s" s="50">
        <f>CONCATENATE(B43,C43)</f>
      </c>
      <c r="K43" t="s" s="57">
        <f>IF(OR(H43="",H43=0),L43,H43)</f>
      </c>
      <c r="L43" t="s" s="57">
        <f>IF(NOT(ISERROR(VLOOKUP(B43,'Deflatores'!G$42:H$64,2,FALSE))),VLOOKUP(B43,'Deflatores'!G$42:H$64,2,FALSE),IF(OR(ISBLANK(C43),ISBLANK(B43)),"",VLOOKUP(C43,'Deflatores'!G$4:H$38,2,FALSE)*H43+VLOOKUP(C43,'Deflatores'!G$4:I$38,3,FALSE)))</f>
      </c>
      <c r="M43" s="58"/>
      <c r="N43" s="58"/>
      <c r="O43" s="59"/>
    </row>
    <row r="44" ht="12" customHeight="1">
      <c r="A44" s="60"/>
      <c r="B44" s="51"/>
      <c r="C44" s="51"/>
      <c r="D44" s="51"/>
      <c r="E44" s="51"/>
      <c r="F44" t="s" s="53">
        <f>IF(ISBLANK(B44),"",IF(I44="L","Baixa",IF(I44="A","Média",IF(I44="","","Alta"))))</f>
      </c>
      <c r="G44" t="s" s="50">
        <f>CONCATENATE(B44,I44)</f>
      </c>
      <c r="H44" t="s" s="57">
        <f>IF(ISBLANK(B44),"",IF(B44="ALI",IF(I44="L",7,IF(I44="A",10,15)),IF(B44="AIE",IF(I44="L",5,IF(I44="A",7,10)),IF(B44="SE",IF(I44="L",4,IF(I44="A",5,7)),IF(OR(B44="EE",B44="CE"),IF(I44="L",3,IF(I44="A",4,6)),0)))))</f>
      </c>
      <c r="I44" t="s" s="55">
        <f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</c>
      <c r="J44" t="s" s="50">
        <f>CONCATENATE(B44,C44)</f>
      </c>
      <c r="K44" t="s" s="57">
        <f>IF(OR(H44="",H44=0),L44,H44)</f>
      </c>
      <c r="L44" t="s" s="57">
        <f>IF(NOT(ISERROR(VLOOKUP(B44,'Deflatores'!G$42:H$64,2,FALSE))),VLOOKUP(B44,'Deflatores'!G$42:H$64,2,FALSE),IF(OR(ISBLANK(C44),ISBLANK(B44)),"",VLOOKUP(C44,'Deflatores'!G$4:H$38,2,FALSE)*H44+VLOOKUP(C44,'Deflatores'!G$4:I$38,3,FALSE)))</f>
      </c>
      <c r="M44" s="58"/>
      <c r="N44" s="58"/>
      <c r="O44" s="59"/>
    </row>
    <row r="45" ht="12" customHeight="1">
      <c r="A45" s="60"/>
      <c r="B45" s="51"/>
      <c r="C45" s="51"/>
      <c r="D45" s="51"/>
      <c r="E45" s="51"/>
      <c r="F45" t="s" s="53">
        <f>IF(ISBLANK(B45),"",IF(I45="L","Baixa",IF(I45="A","Média",IF(I45="","","Alta"))))</f>
      </c>
      <c r="G45" t="s" s="50">
        <f>CONCATENATE(B45,I45)</f>
      </c>
      <c r="H45" t="s" s="57">
        <f>IF(ISBLANK(B45),"",IF(B45="ALI",IF(I45="L",7,IF(I45="A",10,15)),IF(B45="AIE",IF(I45="L",5,IF(I45="A",7,10)),IF(B45="SE",IF(I45="L",4,IF(I45="A",5,7)),IF(OR(B45="EE",B45="CE"),IF(I45="L",3,IF(I45="A",4,6)),0)))))</f>
      </c>
      <c r="I45" t="s" s="55">
        <f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</c>
      <c r="J45" t="s" s="50">
        <f>CONCATENATE(B45,C45)</f>
      </c>
      <c r="K45" t="s" s="57">
        <f>IF(OR(H45="",H45=0),L45,H45)</f>
      </c>
      <c r="L45" t="s" s="57">
        <f>IF(NOT(ISERROR(VLOOKUP(B45,'Deflatores'!G$42:H$64,2,FALSE))),VLOOKUP(B45,'Deflatores'!G$42:H$64,2,FALSE),IF(OR(ISBLANK(C45),ISBLANK(B45)),"",VLOOKUP(C45,'Deflatores'!G$4:H$38,2,FALSE)*H45+VLOOKUP(C45,'Deflatores'!G$4:I$38,3,FALSE)))</f>
      </c>
      <c r="M45" s="58"/>
      <c r="N45" s="58"/>
      <c r="O45" s="59"/>
    </row>
    <row r="46" ht="12" customHeight="1">
      <c r="A46" s="60"/>
      <c r="B46" s="51"/>
      <c r="C46" s="51"/>
      <c r="D46" s="51"/>
      <c r="E46" s="51"/>
      <c r="F46" t="s" s="53">
        <f>IF(ISBLANK(B46),"",IF(I46="L","Baixa",IF(I46="A","Média",IF(I46="","","Alta"))))</f>
      </c>
      <c r="G46" t="s" s="50">
        <f>CONCATENATE(B46,I46)</f>
      </c>
      <c r="H46" t="s" s="57">
        <f>IF(ISBLANK(B46),"",IF(B46="ALI",IF(I46="L",7,IF(I46="A",10,15)),IF(B46="AIE",IF(I46="L",5,IF(I46="A",7,10)),IF(B46="SE",IF(I46="L",4,IF(I46="A",5,7)),IF(OR(B46="EE",B46="CE"),IF(I46="L",3,IF(I46="A",4,6)),0)))))</f>
      </c>
      <c r="I46" t="s" s="55">
        <f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</c>
      <c r="J46" t="s" s="50">
        <f>CONCATENATE(B46,C46)</f>
      </c>
      <c r="K46" t="s" s="57">
        <f>IF(OR(H46="",H46=0),L46,H46)</f>
      </c>
      <c r="L46" t="s" s="57">
        <f>IF(NOT(ISERROR(VLOOKUP(B46,'Deflatores'!G$42:H$64,2,FALSE))),VLOOKUP(B46,'Deflatores'!G$42:H$64,2,FALSE),IF(OR(ISBLANK(C46),ISBLANK(B46)),"",VLOOKUP(C46,'Deflatores'!G$4:H$38,2,FALSE)*H46+VLOOKUP(C46,'Deflatores'!G$4:I$38,3,FALSE)))</f>
      </c>
      <c r="M46" s="58"/>
      <c r="N46" s="58"/>
      <c r="O46" s="59"/>
    </row>
    <row r="47" ht="12" customHeight="1">
      <c r="A47" s="60"/>
      <c r="B47" s="51"/>
      <c r="C47" s="51"/>
      <c r="D47" s="51"/>
      <c r="E47" s="51"/>
      <c r="F47" t="s" s="53">
        <f>IF(ISBLANK(B47),"",IF(I47="L","Baixa",IF(I47="A","Média",IF(I47="","","Alta"))))</f>
      </c>
      <c r="G47" t="s" s="50">
        <f>CONCATENATE(B47,I47)</f>
      </c>
      <c r="H47" t="s" s="57">
        <f>IF(ISBLANK(B47),"",IF(B47="ALI",IF(I47="L",7,IF(I47="A",10,15)),IF(B47="AIE",IF(I47="L",5,IF(I47="A",7,10)),IF(B47="SE",IF(I47="L",4,IF(I47="A",5,7)),IF(OR(B47="EE",B47="CE"),IF(I47="L",3,IF(I47="A",4,6)),0)))))</f>
      </c>
      <c r="I47" t="s" s="55">
        <f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</c>
      <c r="J47" t="s" s="50">
        <f>CONCATENATE(B47,C47)</f>
      </c>
      <c r="K47" t="s" s="57">
        <f>IF(OR(H47="",H47=0),L47,H47)</f>
      </c>
      <c r="L47" t="s" s="57">
        <f>IF(NOT(ISERROR(VLOOKUP(B47,'Deflatores'!G$42:H$64,2,FALSE))),VLOOKUP(B47,'Deflatores'!G$42:H$64,2,FALSE),IF(OR(ISBLANK(C47),ISBLANK(B47)),"",VLOOKUP(C47,'Deflatores'!G$4:H$38,2,FALSE)*H47+VLOOKUP(C47,'Deflatores'!G$4:I$38,3,FALSE)))</f>
      </c>
      <c r="M47" s="58"/>
      <c r="N47" s="58"/>
      <c r="O47" s="59"/>
    </row>
    <row r="48" ht="12" customHeight="1">
      <c r="A48" s="60"/>
      <c r="B48" s="51"/>
      <c r="C48" s="51"/>
      <c r="D48" s="51"/>
      <c r="E48" s="51"/>
      <c r="F48" t="s" s="53">
        <f>IF(ISBLANK(B48),"",IF(I48="L","Baixa",IF(I48="A","Média",IF(I48="","","Alta"))))</f>
      </c>
      <c r="G48" t="s" s="50">
        <f>CONCATENATE(B48,I48)</f>
      </c>
      <c r="H48" t="s" s="57">
        <f>IF(ISBLANK(B48),"",IF(B48="ALI",IF(I48="L",7,IF(I48="A",10,15)),IF(B48="AIE",IF(I48="L",5,IF(I48="A",7,10)),IF(B48="SE",IF(I48="L",4,IF(I48="A",5,7)),IF(OR(B48="EE",B48="CE"),IF(I48="L",3,IF(I48="A",4,6)),0)))))</f>
      </c>
      <c r="I48" t="s" s="55">
        <f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</c>
      <c r="J48" t="s" s="50">
        <f>CONCATENATE(B48,C48)</f>
      </c>
      <c r="K48" t="s" s="57">
        <f>IF(OR(H48="",H48=0),L48,H48)</f>
      </c>
      <c r="L48" t="s" s="57">
        <f>IF(NOT(ISERROR(VLOOKUP(B48,'Deflatores'!G$42:H$64,2,FALSE))),VLOOKUP(B48,'Deflatores'!G$42:H$64,2,FALSE),IF(OR(ISBLANK(C48),ISBLANK(B48)),"",VLOOKUP(C48,'Deflatores'!G$4:H$38,2,FALSE)*H48+VLOOKUP(C48,'Deflatores'!G$4:I$38,3,FALSE)))</f>
      </c>
      <c r="M48" s="58"/>
      <c r="N48" s="58"/>
      <c r="O48" s="59"/>
    </row>
    <row r="49" ht="12" customHeight="1">
      <c r="A49" s="60"/>
      <c r="B49" s="51"/>
      <c r="C49" s="51"/>
      <c r="D49" s="51"/>
      <c r="E49" s="51"/>
      <c r="F49" t="s" s="53">
        <f>IF(ISBLANK(B49),"",IF(I49="L","Baixa",IF(I49="A","Média",IF(I49="","","Alta"))))</f>
      </c>
      <c r="G49" t="s" s="50">
        <f>CONCATENATE(B49,I49)</f>
      </c>
      <c r="H49" t="s" s="57">
        <f>IF(ISBLANK(B49),"",IF(B49="ALI",IF(I49="L",7,IF(I49="A",10,15)),IF(B49="AIE",IF(I49="L",5,IF(I49="A",7,10)),IF(B49="SE",IF(I49="L",4,IF(I49="A",5,7)),IF(OR(B49="EE",B49="CE"),IF(I49="L",3,IF(I49="A",4,6)),0)))))</f>
      </c>
      <c r="I49" t="s" s="55">
        <f>IF(OR(ISBLANK(D49),ISBLANK(E49)),IF(OR(B49="ALI",B49="AIE"),"L",IF(OR(B49="EE",B49="SE",B49="CE"),"A","")),IF(B49="EE",IF(E49&gt;=3,IF(D49&gt;=5,"H","A"),IF(E49&gt;=2,IF(D49&gt;=16,"H",IF(D49&lt;=4,"L","A")),IF(D49&lt;=15,"L","A"))),IF(OR(B49="SE",B49="CE"),IF(E49&gt;=4,IF(D49&gt;=6,"H","A"),IF(E49&gt;=2,IF(D49&gt;=20,"H",IF(D49&lt;=5,"L","A")),IF(D49&lt;=19,"L","A"))),IF(OR(B49="ALI",B49="AIE"),IF(E49&gt;=6,IF(D49&gt;=20,"H","A"),IF(E49&gt;=2,IF(D49&gt;=51,"H",IF(D49&lt;=19,"L","A")),IF(D49&lt;=50,"L","A"))),""))))</f>
      </c>
      <c r="J49" t="s" s="50">
        <f>CONCATENATE(B49,C49)</f>
      </c>
      <c r="K49" t="s" s="57">
        <f>IF(OR(H49="",H49=0),L49,H49)</f>
      </c>
      <c r="L49" t="s" s="57">
        <f>IF(NOT(ISERROR(VLOOKUP(B49,'Deflatores'!G$42:H$64,2,FALSE))),VLOOKUP(B49,'Deflatores'!G$42:H$64,2,FALSE),IF(OR(ISBLANK(C49),ISBLANK(B49)),"",VLOOKUP(C49,'Deflatores'!G$4:H$38,2,FALSE)*H49+VLOOKUP(C49,'Deflatores'!G$4:I$38,3,FALSE)))</f>
      </c>
      <c r="M49" s="58"/>
      <c r="N49" s="58"/>
      <c r="O49" s="59"/>
    </row>
    <row r="50" ht="12" customHeight="1">
      <c r="A50" s="60"/>
      <c r="B50" s="51"/>
      <c r="C50" s="51"/>
      <c r="D50" s="51"/>
      <c r="E50" s="51"/>
      <c r="F50" t="s" s="53">
        <f>IF(ISBLANK(B50),"",IF(I50="L","Baixa",IF(I50="A","Média",IF(I50="","","Alta"))))</f>
      </c>
      <c r="G50" t="s" s="50">
        <f>CONCATENATE(B50,I50)</f>
      </c>
      <c r="H50" t="s" s="57">
        <f>IF(ISBLANK(B50),"",IF(B50="ALI",IF(I50="L",7,IF(I50="A",10,15)),IF(B50="AIE",IF(I50="L",5,IF(I50="A",7,10)),IF(B50="SE",IF(I50="L",4,IF(I50="A",5,7)),IF(OR(B50="EE",B50="CE"),IF(I50="L",3,IF(I50="A",4,6)),0)))))</f>
      </c>
      <c r="I50" t="s" s="55">
        <f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</c>
      <c r="J50" t="s" s="50">
        <f>CONCATENATE(B50,C50)</f>
      </c>
      <c r="K50" t="s" s="57">
        <f>IF(OR(H50="",H50=0),L50,H50)</f>
      </c>
      <c r="L50" t="s" s="57">
        <f>IF(NOT(ISERROR(VLOOKUP(B50,'Deflatores'!G$42:H$64,2,FALSE))),VLOOKUP(B50,'Deflatores'!G$42:H$64,2,FALSE),IF(OR(ISBLANK(C50),ISBLANK(B50)),"",VLOOKUP(C50,'Deflatores'!G$4:H$38,2,FALSE)*H50+VLOOKUP(C50,'Deflatores'!G$4:I$38,3,FALSE)))</f>
      </c>
      <c r="M50" s="58"/>
      <c r="N50" s="58"/>
      <c r="O50" s="59"/>
    </row>
    <row r="51" ht="12" customHeight="1">
      <c r="A51" s="60"/>
      <c r="B51" s="51"/>
      <c r="C51" s="51"/>
      <c r="D51" s="51"/>
      <c r="E51" s="51"/>
      <c r="F51" t="s" s="53">
        <f>IF(ISBLANK(B51),"",IF(I51="L","Baixa",IF(I51="A","Média",IF(I51="","","Alta"))))</f>
      </c>
      <c r="G51" t="s" s="50">
        <f>CONCATENATE(B51,I51)</f>
      </c>
      <c r="H51" t="s" s="57">
        <f>IF(ISBLANK(B51),"",IF(B51="ALI",IF(I51="L",7,IF(I51="A",10,15)),IF(B51="AIE",IF(I51="L",5,IF(I51="A",7,10)),IF(B51="SE",IF(I51="L",4,IF(I51="A",5,7)),IF(OR(B51="EE",B51="CE"),IF(I51="L",3,IF(I51="A",4,6)),0)))))</f>
      </c>
      <c r="I51" t="s" s="55">
        <f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</c>
      <c r="J51" t="s" s="50">
        <f>CONCATENATE(B51,C51)</f>
      </c>
      <c r="K51" t="s" s="57">
        <f>IF(OR(H51="",H51=0),L51,H51)</f>
      </c>
      <c r="L51" t="s" s="57">
        <f>IF(NOT(ISERROR(VLOOKUP(B51,'Deflatores'!G$42:H$64,2,FALSE))),VLOOKUP(B51,'Deflatores'!G$42:H$64,2,FALSE),IF(OR(ISBLANK(C51),ISBLANK(B51)),"",VLOOKUP(C51,'Deflatores'!G$4:H$38,2,FALSE)*H51+VLOOKUP(C51,'Deflatores'!G$4:I$38,3,FALSE)))</f>
      </c>
      <c r="M51" s="58"/>
      <c r="N51" s="58"/>
      <c r="O51" s="59"/>
    </row>
    <row r="52" ht="12" customHeight="1">
      <c r="A52" s="60"/>
      <c r="B52" s="51"/>
      <c r="C52" s="51"/>
      <c r="D52" s="51"/>
      <c r="E52" s="51"/>
      <c r="F52" t="s" s="53">
        <f>IF(ISBLANK(B52),"",IF(I52="L","Baixa",IF(I52="A","Média",IF(I52="","","Alta"))))</f>
      </c>
      <c r="G52" t="s" s="50">
        <f>CONCATENATE(B52,I52)</f>
      </c>
      <c r="H52" t="s" s="57">
        <f>IF(ISBLANK(B52),"",IF(B52="ALI",IF(I52="L",7,IF(I52="A",10,15)),IF(B52="AIE",IF(I52="L",5,IF(I52="A",7,10)),IF(B52="SE",IF(I52="L",4,IF(I52="A",5,7)),IF(OR(B52="EE",B52="CE"),IF(I52="L",3,IF(I52="A",4,6)),0)))))</f>
      </c>
      <c r="I52" t="s" s="55">
        <f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</c>
      <c r="J52" t="s" s="50">
        <f>CONCATENATE(B52,C52)</f>
      </c>
      <c r="K52" t="s" s="57">
        <f>IF(OR(H52="",H52=0),L52,H52)</f>
      </c>
      <c r="L52" t="s" s="57">
        <f>IF(NOT(ISERROR(VLOOKUP(B52,'Deflatores'!G$42:H$64,2,FALSE))),VLOOKUP(B52,'Deflatores'!G$42:H$64,2,FALSE),IF(OR(ISBLANK(C52),ISBLANK(B52)),"",VLOOKUP(C52,'Deflatores'!G$4:H$38,2,FALSE)*H52+VLOOKUP(C52,'Deflatores'!G$4:I$38,3,FALSE)))</f>
      </c>
      <c r="M52" s="58"/>
      <c r="N52" s="58"/>
      <c r="O52" s="59"/>
    </row>
    <row r="53" ht="12" customHeight="1">
      <c r="A53" s="60"/>
      <c r="B53" s="51"/>
      <c r="C53" s="51"/>
      <c r="D53" s="51"/>
      <c r="E53" s="51"/>
      <c r="F53" t="s" s="53">
        <f>IF(ISBLANK(B53),"",IF(I53="L","Baixa",IF(I53="A","Média",IF(I53="","","Alta"))))</f>
      </c>
      <c r="G53" t="s" s="50">
        <f>CONCATENATE(B53,I53)</f>
      </c>
      <c r="H53" t="s" s="57">
        <f>IF(ISBLANK(B53),"",IF(B53="ALI",IF(I53="L",7,IF(I53="A",10,15)),IF(B53="AIE",IF(I53="L",5,IF(I53="A",7,10)),IF(B53="SE",IF(I53="L",4,IF(I53="A",5,7)),IF(OR(B53="EE",B53="CE"),IF(I53="L",3,IF(I53="A",4,6)),0)))))</f>
      </c>
      <c r="I53" t="s" s="55">
        <f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</c>
      <c r="J53" t="s" s="50">
        <f>CONCATENATE(B53,C53)</f>
      </c>
      <c r="K53" t="s" s="57">
        <f>IF(OR(H53="",H53=0),L53,H53)</f>
      </c>
      <c r="L53" t="s" s="57">
        <f>IF(NOT(ISERROR(VLOOKUP(B53,'Deflatores'!G$42:H$64,2,FALSE))),VLOOKUP(B53,'Deflatores'!G$42:H$64,2,FALSE),IF(OR(ISBLANK(C53),ISBLANK(B53)),"",VLOOKUP(C53,'Deflatores'!G$4:H$38,2,FALSE)*H53+VLOOKUP(C53,'Deflatores'!G$4:I$38,3,FALSE)))</f>
      </c>
      <c r="M53" s="58"/>
      <c r="N53" s="58"/>
      <c r="O53" s="59"/>
    </row>
    <row r="54" ht="12" customHeight="1">
      <c r="A54" s="60"/>
      <c r="B54" s="51"/>
      <c r="C54" s="51"/>
      <c r="D54" s="51"/>
      <c r="E54" s="51"/>
      <c r="F54" t="s" s="53">
        <f>IF(ISBLANK(B54),"",IF(I54="L","Baixa",IF(I54="A","Média",IF(I54="","","Alta"))))</f>
      </c>
      <c r="G54" t="s" s="50">
        <f>CONCATENATE(B54,I54)</f>
      </c>
      <c r="H54" t="s" s="57">
        <f>IF(ISBLANK(B54),"",IF(B54="ALI",IF(I54="L",7,IF(I54="A",10,15)),IF(B54="AIE",IF(I54="L",5,IF(I54="A",7,10)),IF(B54="SE",IF(I54="L",4,IF(I54="A",5,7)),IF(OR(B54="EE",B54="CE"),IF(I54="L",3,IF(I54="A",4,6)),0)))))</f>
      </c>
      <c r="I54" t="s" s="55">
        <f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</c>
      <c r="J54" t="s" s="50">
        <f>CONCATENATE(B54,C54)</f>
      </c>
      <c r="K54" t="s" s="57">
        <f>IF(OR(H54="",H54=0),L54,H54)</f>
      </c>
      <c r="L54" t="s" s="57">
        <f>IF(NOT(ISERROR(VLOOKUP(B54,'Deflatores'!G$42:H$64,2,FALSE))),VLOOKUP(B54,'Deflatores'!G$42:H$64,2,FALSE),IF(OR(ISBLANK(C54),ISBLANK(B54)),"",VLOOKUP(C54,'Deflatores'!G$4:H$38,2,FALSE)*H54+VLOOKUP(C54,'Deflatores'!G$4:I$38,3,FALSE)))</f>
      </c>
      <c r="M54" s="58"/>
      <c r="N54" s="58"/>
      <c r="O54" s="59"/>
    </row>
    <row r="55" ht="12" customHeight="1">
      <c r="A55" s="60"/>
      <c r="B55" s="51"/>
      <c r="C55" s="51"/>
      <c r="D55" s="51"/>
      <c r="E55" s="51"/>
      <c r="F55" t="s" s="53">
        <f>IF(ISBLANK(B55),"",IF(I55="L","Baixa",IF(I55="A","Média",IF(I55="","","Alta"))))</f>
      </c>
      <c r="G55" t="s" s="50">
        <f>CONCATENATE(B55,I55)</f>
      </c>
      <c r="H55" t="s" s="57">
        <f>IF(ISBLANK(B55),"",IF(B55="ALI",IF(I55="L",7,IF(I55="A",10,15)),IF(B55="AIE",IF(I55="L",5,IF(I55="A",7,10)),IF(B55="SE",IF(I55="L",4,IF(I55="A",5,7)),IF(OR(B55="EE",B55="CE"),IF(I55="L",3,IF(I55="A",4,6)),0)))))</f>
      </c>
      <c r="I55" t="s" s="55">
        <f>IF(OR(ISBLANK(D55),ISBLANK(E55)),IF(OR(B55="ALI",B55="AIE"),"L",IF(OR(B55="EE",B55="SE",B55="CE"),"A","")),IF(B55="EE",IF(E55&gt;=3,IF(D55&gt;=5,"H","A"),IF(E55&gt;=2,IF(D55&gt;=16,"H",IF(D55&lt;=4,"L","A")),IF(D55&lt;=15,"L","A"))),IF(OR(B55="SE",B55="CE"),IF(E55&gt;=4,IF(D55&gt;=6,"H","A"),IF(E55&gt;=2,IF(D55&gt;=20,"H",IF(D55&lt;=5,"L","A")),IF(D55&lt;=19,"L","A"))),IF(OR(B55="ALI",B55="AIE"),IF(E55&gt;=6,IF(D55&gt;=20,"H","A"),IF(E55&gt;=2,IF(D55&gt;=51,"H",IF(D55&lt;=19,"L","A")),IF(D55&lt;=50,"L","A"))),""))))</f>
      </c>
      <c r="J55" t="s" s="50">
        <f>CONCATENATE(B55,C55)</f>
      </c>
      <c r="K55" t="s" s="57">
        <f>IF(OR(H55="",H55=0),L55,H55)</f>
      </c>
      <c r="L55" t="s" s="57">
        <f>IF(NOT(ISERROR(VLOOKUP(B55,'Deflatores'!G$42:H$64,2,FALSE))),VLOOKUP(B55,'Deflatores'!G$42:H$64,2,FALSE),IF(OR(ISBLANK(C55),ISBLANK(B55)),"",VLOOKUP(C55,'Deflatores'!G$4:H$38,2,FALSE)*H55+VLOOKUP(C55,'Deflatores'!G$4:I$38,3,FALSE)))</f>
      </c>
      <c r="M55" s="58"/>
      <c r="N55" s="58"/>
      <c r="O55" s="59"/>
    </row>
    <row r="56" ht="12" customHeight="1">
      <c r="A56" s="60"/>
      <c r="B56" s="51"/>
      <c r="C56" s="51"/>
      <c r="D56" s="51"/>
      <c r="E56" s="51"/>
      <c r="F56" t="s" s="53">
        <f>IF(ISBLANK(B56),"",IF(I56="L","Baixa",IF(I56="A","Média",IF(I56="","","Alta"))))</f>
      </c>
      <c r="G56" t="s" s="50">
        <f>CONCATENATE(B56,I56)</f>
      </c>
      <c r="H56" t="s" s="57">
        <f>IF(ISBLANK(B56),"",IF(B56="ALI",IF(I56="L",7,IF(I56="A",10,15)),IF(B56="AIE",IF(I56="L",5,IF(I56="A",7,10)),IF(B56="SE",IF(I56="L",4,IF(I56="A",5,7)),IF(OR(B56="EE",B56="CE"),IF(I56="L",3,IF(I56="A",4,6)),0)))))</f>
      </c>
      <c r="I56" t="s" s="55">
        <f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</c>
      <c r="J56" t="s" s="50">
        <f>CONCATENATE(B56,C56)</f>
      </c>
      <c r="K56" t="s" s="57">
        <f>IF(OR(H56="",H56=0),L56,H56)</f>
      </c>
      <c r="L56" t="s" s="57">
        <f>IF(NOT(ISERROR(VLOOKUP(B56,'Deflatores'!G$42:H$64,2,FALSE))),VLOOKUP(B56,'Deflatores'!G$42:H$64,2,FALSE),IF(OR(ISBLANK(C56),ISBLANK(B56)),"",VLOOKUP(C56,'Deflatores'!G$4:H$38,2,FALSE)*H56+VLOOKUP(C56,'Deflatores'!G$4:I$38,3,FALSE)))</f>
      </c>
      <c r="M56" s="58"/>
      <c r="N56" s="58"/>
      <c r="O56" s="59"/>
    </row>
    <row r="57" ht="12" customHeight="1">
      <c r="A57" s="60"/>
      <c r="B57" s="51"/>
      <c r="C57" s="51"/>
      <c r="D57" s="51"/>
      <c r="E57" s="51"/>
      <c r="F57" t="s" s="53">
        <f>IF(ISBLANK(B57),"",IF(I57="L","Baixa",IF(I57="A","Média",IF(I57="","","Alta"))))</f>
      </c>
      <c r="G57" t="s" s="50">
        <f>CONCATENATE(B57,I57)</f>
      </c>
      <c r="H57" t="s" s="57">
        <f>IF(ISBLANK(B57),"",IF(B57="ALI",IF(I57="L",7,IF(I57="A",10,15)),IF(B57="AIE",IF(I57="L",5,IF(I57="A",7,10)),IF(B57="SE",IF(I57="L",4,IF(I57="A",5,7)),IF(OR(B57="EE",B57="CE"),IF(I57="L",3,IF(I57="A",4,6)),0)))))</f>
      </c>
      <c r="I57" t="s" s="55">
        <f>IF(OR(ISBLANK(D57),ISBLANK(E57)),IF(OR(B57="ALI",B57="AIE"),"L",IF(OR(B57="EE",B57="SE",B57="CE"),"A","")),IF(B57="EE",IF(E57&gt;=3,IF(D57&gt;=5,"H","A"),IF(E57&gt;=2,IF(D57&gt;=16,"H",IF(D57&lt;=4,"L","A")),IF(D57&lt;=15,"L","A"))),IF(OR(B57="SE",B57="CE"),IF(E57&gt;=4,IF(D57&gt;=6,"H","A"),IF(E57&gt;=2,IF(D57&gt;=20,"H",IF(D57&lt;=5,"L","A")),IF(D57&lt;=19,"L","A"))),IF(OR(B57="ALI",B57="AIE"),IF(E57&gt;=6,IF(D57&gt;=20,"H","A"),IF(E57&gt;=2,IF(D57&gt;=51,"H",IF(D57&lt;=19,"L","A")),IF(D57&lt;=50,"L","A"))),""))))</f>
      </c>
      <c r="J57" t="s" s="50">
        <f>CONCATENATE(B57,C57)</f>
      </c>
      <c r="K57" t="s" s="57">
        <f>IF(OR(H57="",H57=0),L57,H57)</f>
      </c>
      <c r="L57" t="s" s="57">
        <f>IF(NOT(ISERROR(VLOOKUP(B57,'Deflatores'!G$42:H$64,2,FALSE))),VLOOKUP(B57,'Deflatores'!G$42:H$64,2,FALSE),IF(OR(ISBLANK(C57),ISBLANK(B57)),"",VLOOKUP(C57,'Deflatores'!G$4:H$38,2,FALSE)*H57+VLOOKUP(C57,'Deflatores'!G$4:I$38,3,FALSE)))</f>
      </c>
      <c r="M57" s="58"/>
      <c r="N57" s="58"/>
      <c r="O57" s="59"/>
    </row>
    <row r="58" ht="12" customHeight="1">
      <c r="A58" s="60"/>
      <c r="B58" s="51"/>
      <c r="C58" s="51"/>
      <c r="D58" s="51"/>
      <c r="E58" s="51"/>
      <c r="F58" t="s" s="53">
        <f>IF(ISBLANK(B58),"",IF(I58="L","Baixa",IF(I58="A","Média",IF(I58="","","Alta"))))</f>
      </c>
      <c r="G58" t="s" s="50">
        <f>CONCATENATE(B58,I58)</f>
      </c>
      <c r="H58" t="s" s="57">
        <f>IF(ISBLANK(B58),"",IF(B58="ALI",IF(I58="L",7,IF(I58="A",10,15)),IF(B58="AIE",IF(I58="L",5,IF(I58="A",7,10)),IF(B58="SE",IF(I58="L",4,IF(I58="A",5,7)),IF(OR(B58="EE",B58="CE"),IF(I58="L",3,IF(I58="A",4,6)),0)))))</f>
      </c>
      <c r="I58" t="s" s="55">
        <f>IF(OR(ISBLANK(D58),ISBLANK(E58)),IF(OR(B58="ALI",B58="AIE"),"L",IF(OR(B58="EE",B58="SE",B58="CE"),"A","")),IF(B58="EE",IF(E58&gt;=3,IF(D58&gt;=5,"H","A"),IF(E58&gt;=2,IF(D58&gt;=16,"H",IF(D58&lt;=4,"L","A")),IF(D58&lt;=15,"L","A"))),IF(OR(B58="SE",B58="CE"),IF(E58&gt;=4,IF(D58&gt;=6,"H","A"),IF(E58&gt;=2,IF(D58&gt;=20,"H",IF(D58&lt;=5,"L","A")),IF(D58&lt;=19,"L","A"))),IF(OR(B58="ALI",B58="AIE"),IF(E58&gt;=6,IF(D58&gt;=20,"H","A"),IF(E58&gt;=2,IF(D58&gt;=51,"H",IF(D58&lt;=19,"L","A")),IF(D58&lt;=50,"L","A"))),""))))</f>
      </c>
      <c r="J58" t="s" s="50">
        <f>CONCATENATE(B58,C58)</f>
      </c>
      <c r="K58" t="s" s="57">
        <f>IF(OR(H58="",H58=0),L58,H58)</f>
      </c>
      <c r="L58" t="s" s="57">
        <f>IF(NOT(ISERROR(VLOOKUP(B58,'Deflatores'!G$42:H$64,2,FALSE))),VLOOKUP(B58,'Deflatores'!G$42:H$64,2,FALSE),IF(OR(ISBLANK(C58),ISBLANK(B58)),"",VLOOKUP(C58,'Deflatores'!G$4:H$38,2,FALSE)*H58+VLOOKUP(C58,'Deflatores'!G$4:I$38,3,FALSE)))</f>
      </c>
      <c r="M58" s="58"/>
      <c r="N58" s="58"/>
      <c r="O58" s="59"/>
    </row>
    <row r="59" ht="12" customHeight="1">
      <c r="A59" s="60"/>
      <c r="B59" s="51"/>
      <c r="C59" s="51"/>
      <c r="D59" s="51"/>
      <c r="E59" s="51"/>
      <c r="F59" t="s" s="53">
        <f>IF(ISBLANK(B59),"",IF(I59="L","Baixa",IF(I59="A","Média",IF(I59="","","Alta"))))</f>
      </c>
      <c r="G59" t="s" s="50">
        <f>CONCATENATE(B59,I59)</f>
      </c>
      <c r="H59" t="s" s="57">
        <f>IF(ISBLANK(B59),"",IF(B59="ALI",IF(I59="L",7,IF(I59="A",10,15)),IF(B59="AIE",IF(I59="L",5,IF(I59="A",7,10)),IF(B59="SE",IF(I59="L",4,IF(I59="A",5,7)),IF(OR(B59="EE",B59="CE"),IF(I59="L",3,IF(I59="A",4,6)),0)))))</f>
      </c>
      <c r="I59" t="s" s="55">
        <f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</c>
      <c r="J59" t="s" s="50">
        <f>CONCATENATE(B59,C59)</f>
      </c>
      <c r="K59" t="s" s="57">
        <f>IF(OR(H59="",H59=0),L59,H59)</f>
      </c>
      <c r="L59" t="s" s="57">
        <f>IF(NOT(ISERROR(VLOOKUP(B59,'Deflatores'!G$42:H$64,2,FALSE))),VLOOKUP(B59,'Deflatores'!G$42:H$64,2,FALSE),IF(OR(ISBLANK(C59),ISBLANK(B59)),"",VLOOKUP(C59,'Deflatores'!G$4:H$38,2,FALSE)*H59+VLOOKUP(C59,'Deflatores'!G$4:I$38,3,FALSE)))</f>
      </c>
      <c r="M59" s="58"/>
      <c r="N59" s="58"/>
      <c r="O59" s="59"/>
    </row>
    <row r="60" ht="12" customHeight="1">
      <c r="A60" s="60"/>
      <c r="B60" s="51"/>
      <c r="C60" s="51"/>
      <c r="D60" s="51"/>
      <c r="E60" s="51"/>
      <c r="F60" t="s" s="53">
        <f>IF(ISBLANK(B60),"",IF(I60="L","Baixa",IF(I60="A","Média",IF(I60="","","Alta"))))</f>
      </c>
      <c r="G60" t="s" s="50">
        <f>CONCATENATE(B60,I60)</f>
      </c>
      <c r="H60" t="s" s="57">
        <f>IF(ISBLANK(B60),"",IF(B60="ALI",IF(I60="L",7,IF(I60="A",10,15)),IF(B60="AIE",IF(I60="L",5,IF(I60="A",7,10)),IF(B60="SE",IF(I60="L",4,IF(I60="A",5,7)),IF(OR(B60="EE",B60="CE"),IF(I60="L",3,IF(I60="A",4,6)),0)))))</f>
      </c>
      <c r="I60" t="s" s="55">
        <f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</c>
      <c r="J60" t="s" s="50">
        <f>CONCATENATE(B60,C60)</f>
      </c>
      <c r="K60" t="s" s="57">
        <f>IF(OR(H60="",H60=0),L60,H60)</f>
      </c>
      <c r="L60" t="s" s="57">
        <f>IF(NOT(ISERROR(VLOOKUP(B60,'Deflatores'!G$42:H$64,2,FALSE))),VLOOKUP(B60,'Deflatores'!G$42:H$64,2,FALSE),IF(OR(ISBLANK(C60),ISBLANK(B60)),"",VLOOKUP(C60,'Deflatores'!G$4:H$38,2,FALSE)*H60+VLOOKUP(C60,'Deflatores'!G$4:I$38,3,FALSE)))</f>
      </c>
      <c r="M60" s="58"/>
      <c r="N60" s="58"/>
      <c r="O60" s="59"/>
    </row>
    <row r="61" ht="12" customHeight="1">
      <c r="A61" s="60"/>
      <c r="B61" s="51"/>
      <c r="C61" s="51"/>
      <c r="D61" s="51"/>
      <c r="E61" s="51"/>
      <c r="F61" t="s" s="53">
        <f>IF(ISBLANK(B61),"",IF(I61="L","Baixa",IF(I61="A","Média",IF(I61="","","Alta"))))</f>
      </c>
      <c r="G61" t="s" s="50">
        <f>CONCATENATE(B61,I61)</f>
      </c>
      <c r="H61" t="s" s="57">
        <f>IF(ISBLANK(B61),"",IF(B61="ALI",IF(I61="L",7,IF(I61="A",10,15)),IF(B61="AIE",IF(I61="L",5,IF(I61="A",7,10)),IF(B61="SE",IF(I61="L",4,IF(I61="A",5,7)),IF(OR(B61="EE",B61="CE"),IF(I61="L",3,IF(I61="A",4,6)),0)))))</f>
      </c>
      <c r="I61" t="s" s="55">
        <f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</c>
      <c r="J61" t="s" s="50">
        <f>CONCATENATE(B61,C61)</f>
      </c>
      <c r="K61" t="s" s="57">
        <f>IF(OR(H61="",H61=0),L61,H61)</f>
      </c>
      <c r="L61" t="s" s="57">
        <f>IF(NOT(ISERROR(VLOOKUP(B61,'Deflatores'!G$42:H$64,2,FALSE))),VLOOKUP(B61,'Deflatores'!G$42:H$64,2,FALSE),IF(OR(ISBLANK(C61),ISBLANK(B61)),"",VLOOKUP(C61,'Deflatores'!G$4:H$38,2,FALSE)*H61+VLOOKUP(C61,'Deflatores'!G$4:I$38,3,FALSE)))</f>
      </c>
      <c r="M61" s="58"/>
      <c r="N61" s="58"/>
      <c r="O61" s="59"/>
    </row>
    <row r="62" ht="12" customHeight="1">
      <c r="A62" s="60"/>
      <c r="B62" s="51"/>
      <c r="C62" s="51"/>
      <c r="D62" s="51"/>
      <c r="E62" s="51"/>
      <c r="F62" t="s" s="53">
        <f>IF(ISBLANK(B62),"",IF(I62="L","Baixa",IF(I62="A","Média",IF(I62="","","Alta"))))</f>
      </c>
      <c r="G62" t="s" s="50">
        <f>CONCATENATE(B62,I62)</f>
      </c>
      <c r="H62" t="s" s="57">
        <f>IF(ISBLANK(B62),"",IF(B62="ALI",IF(I62="L",7,IF(I62="A",10,15)),IF(B62="AIE",IF(I62="L",5,IF(I62="A",7,10)),IF(B62="SE",IF(I62="L",4,IF(I62="A",5,7)),IF(OR(B62="EE",B62="CE"),IF(I62="L",3,IF(I62="A",4,6)),0)))))</f>
      </c>
      <c r="I62" t="s" s="55">
        <f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</c>
      <c r="J62" t="s" s="50">
        <f>CONCATENATE(B62,C62)</f>
      </c>
      <c r="K62" t="s" s="57">
        <f>IF(OR(H62="",H62=0),L62,H62)</f>
      </c>
      <c r="L62" t="s" s="57">
        <f>IF(NOT(ISERROR(VLOOKUP(B62,'Deflatores'!G$42:H$64,2,FALSE))),VLOOKUP(B62,'Deflatores'!G$42:H$64,2,FALSE),IF(OR(ISBLANK(C62),ISBLANK(B62)),"",VLOOKUP(C62,'Deflatores'!G$4:H$38,2,FALSE)*H62+VLOOKUP(C62,'Deflatores'!G$4:I$38,3,FALSE)))</f>
      </c>
      <c r="M62" s="58"/>
      <c r="N62" s="58"/>
      <c r="O62" s="59"/>
    </row>
    <row r="63" ht="12" customHeight="1">
      <c r="A63" s="60"/>
      <c r="B63" s="51"/>
      <c r="C63" s="51"/>
      <c r="D63" s="51"/>
      <c r="E63" s="51"/>
      <c r="F63" t="s" s="53">
        <f>IF(ISBLANK(B63),"",IF(I63="L","Baixa",IF(I63="A","Média",IF(I63="","","Alta"))))</f>
      </c>
      <c r="G63" t="s" s="50">
        <f>CONCATENATE(B63,I63)</f>
      </c>
      <c r="H63" t="s" s="57">
        <f>IF(ISBLANK(B63),"",IF(B63="ALI",IF(I63="L",7,IF(I63="A",10,15)),IF(B63="AIE",IF(I63="L",5,IF(I63="A",7,10)),IF(B63="SE",IF(I63="L",4,IF(I63="A",5,7)),IF(OR(B63="EE",B63="CE"),IF(I63="L",3,IF(I63="A",4,6)),0)))))</f>
      </c>
      <c r="I63" t="s" s="55">
        <f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</c>
      <c r="J63" t="s" s="50">
        <f>CONCATENATE(B63,C63)</f>
      </c>
      <c r="K63" t="s" s="57">
        <f>IF(OR(H63="",H63=0),L63,H63)</f>
      </c>
      <c r="L63" t="s" s="57">
        <f>IF(NOT(ISERROR(VLOOKUP(B63,'Deflatores'!G$42:H$64,2,FALSE))),VLOOKUP(B63,'Deflatores'!G$42:H$64,2,FALSE),IF(OR(ISBLANK(C63),ISBLANK(B63)),"",VLOOKUP(C63,'Deflatores'!G$4:H$38,2,FALSE)*H63+VLOOKUP(C63,'Deflatores'!G$4:I$38,3,FALSE)))</f>
      </c>
      <c r="M63" s="58"/>
      <c r="N63" s="58"/>
      <c r="O63" s="59"/>
    </row>
    <row r="64" ht="12" customHeight="1">
      <c r="A64" s="60"/>
      <c r="B64" s="51"/>
      <c r="C64" s="51"/>
      <c r="D64" s="51"/>
      <c r="E64" s="51"/>
      <c r="F64" t="s" s="53">
        <f>IF(ISBLANK(B64),"",IF(I64="L","Baixa",IF(I64="A","Média",IF(I64="","","Alta"))))</f>
      </c>
      <c r="G64" t="s" s="50">
        <f>CONCATENATE(B64,I64)</f>
      </c>
      <c r="H64" t="s" s="57">
        <f>IF(ISBLANK(B64),"",IF(B64="ALI",IF(I64="L",7,IF(I64="A",10,15)),IF(B64="AIE",IF(I64="L",5,IF(I64="A",7,10)),IF(B64="SE",IF(I64="L",4,IF(I64="A",5,7)),IF(OR(B64="EE",B64="CE"),IF(I64="L",3,IF(I64="A",4,6)),0)))))</f>
      </c>
      <c r="I64" t="s" s="55">
        <f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</c>
      <c r="J64" t="s" s="50">
        <f>CONCATENATE(B64,C64)</f>
      </c>
      <c r="K64" t="s" s="57">
        <f>IF(OR(H64="",H64=0),L64,H64)</f>
      </c>
      <c r="L64" t="s" s="57">
        <f>IF(NOT(ISERROR(VLOOKUP(B64,'Deflatores'!G$42:H$64,2,FALSE))),VLOOKUP(B64,'Deflatores'!G$42:H$64,2,FALSE),IF(OR(ISBLANK(C64),ISBLANK(B64)),"",VLOOKUP(C64,'Deflatores'!G$4:H$38,2,FALSE)*H64+VLOOKUP(C64,'Deflatores'!G$4:I$38,3,FALSE)))</f>
      </c>
      <c r="M64" s="58"/>
      <c r="N64" s="58"/>
      <c r="O64" s="59"/>
    </row>
    <row r="65" ht="12" customHeight="1">
      <c r="A65" s="60"/>
      <c r="B65" s="51"/>
      <c r="C65" s="51"/>
      <c r="D65" s="51"/>
      <c r="E65" s="51"/>
      <c r="F65" t="s" s="53">
        <f>IF(ISBLANK(B65),"",IF(I65="L","Baixa",IF(I65="A","Média",IF(I65="","","Alta"))))</f>
      </c>
      <c r="G65" t="s" s="50">
        <f>CONCATENATE(B65,I65)</f>
      </c>
      <c r="H65" t="s" s="57">
        <f>IF(ISBLANK(B65),"",IF(B65="ALI",IF(I65="L",7,IF(I65="A",10,15)),IF(B65="AIE",IF(I65="L",5,IF(I65="A",7,10)),IF(B65="SE",IF(I65="L",4,IF(I65="A",5,7)),IF(OR(B65="EE",B65="CE"),IF(I65="L",3,IF(I65="A",4,6)),0)))))</f>
      </c>
      <c r="I65" t="s" s="55">
        <f>IF(OR(ISBLANK(D65),ISBLANK(E65)),IF(OR(B65="ALI",B65="AIE"),"L",IF(OR(B65="EE",B65="SE",B65="CE"),"A","")),IF(B65="EE",IF(E65&gt;=3,IF(D65&gt;=5,"H","A"),IF(E65&gt;=2,IF(D65&gt;=16,"H",IF(D65&lt;=4,"L","A")),IF(D65&lt;=15,"L","A"))),IF(OR(B65="SE",B65="CE"),IF(E65&gt;=4,IF(D65&gt;=6,"H","A"),IF(E65&gt;=2,IF(D65&gt;=20,"H",IF(D65&lt;=5,"L","A")),IF(D65&lt;=19,"L","A"))),IF(OR(B65="ALI",B65="AIE"),IF(E65&gt;=6,IF(D65&gt;=20,"H","A"),IF(E65&gt;=2,IF(D65&gt;=51,"H",IF(D65&lt;=19,"L","A")),IF(D65&lt;=50,"L","A"))),""))))</f>
      </c>
      <c r="J65" t="s" s="50">
        <f>CONCATENATE(B65,C65)</f>
      </c>
      <c r="K65" t="s" s="57">
        <f>IF(OR(H65="",H65=0),L65,H65)</f>
      </c>
      <c r="L65" t="s" s="57">
        <f>IF(NOT(ISERROR(VLOOKUP(B65,'Deflatores'!G$42:H$64,2,FALSE))),VLOOKUP(B65,'Deflatores'!G$42:H$64,2,FALSE),IF(OR(ISBLANK(C65),ISBLANK(B65)),"",VLOOKUP(C65,'Deflatores'!G$4:H$38,2,FALSE)*H65+VLOOKUP(C65,'Deflatores'!G$4:I$38,3,FALSE)))</f>
      </c>
      <c r="M65" s="58"/>
      <c r="N65" s="58"/>
      <c r="O65" s="59"/>
    </row>
    <row r="66" ht="12" customHeight="1">
      <c r="A66" s="60"/>
      <c r="B66" s="51"/>
      <c r="C66" s="51"/>
      <c r="D66" s="51"/>
      <c r="E66" s="51"/>
      <c r="F66" t="s" s="53">
        <f>IF(ISBLANK(B66),"",IF(I66="L","Baixa",IF(I66="A","Média",IF(I66="","","Alta"))))</f>
      </c>
      <c r="G66" t="s" s="50">
        <f>CONCATENATE(B66,I66)</f>
      </c>
      <c r="H66" t="s" s="57">
        <f>IF(ISBLANK(B66),"",IF(B66="ALI",IF(I66="L",7,IF(I66="A",10,15)),IF(B66="AIE",IF(I66="L",5,IF(I66="A",7,10)),IF(B66="SE",IF(I66="L",4,IF(I66="A",5,7)),IF(OR(B66="EE",B66="CE"),IF(I66="L",3,IF(I66="A",4,6)),0)))))</f>
      </c>
      <c r="I66" t="s" s="55">
        <f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</c>
      <c r="J66" t="s" s="50">
        <f>CONCATENATE(B66,C66)</f>
      </c>
      <c r="K66" t="s" s="57">
        <f>IF(OR(H66="",H66=0),L66,H66)</f>
      </c>
      <c r="L66" t="s" s="57">
        <f>IF(NOT(ISERROR(VLOOKUP(B66,'Deflatores'!G$42:H$64,2,FALSE))),VLOOKUP(B66,'Deflatores'!G$42:H$64,2,FALSE),IF(OR(ISBLANK(C66),ISBLANK(B66)),"",VLOOKUP(C66,'Deflatores'!G$4:H$38,2,FALSE)*H66+VLOOKUP(C66,'Deflatores'!G$4:I$38,3,FALSE)))</f>
      </c>
      <c r="M66" s="58"/>
      <c r="N66" s="58"/>
      <c r="O66" s="59"/>
    </row>
    <row r="67" ht="12" customHeight="1">
      <c r="A67" s="60"/>
      <c r="B67" s="51"/>
      <c r="C67" s="51"/>
      <c r="D67" s="51"/>
      <c r="E67" s="51"/>
      <c r="F67" t="s" s="53">
        <f>IF(ISBLANK(B67),"",IF(I67="L","Baixa",IF(I67="A","Média",IF(I67="","","Alta"))))</f>
      </c>
      <c r="G67" t="s" s="50">
        <f>CONCATENATE(B67,I67)</f>
      </c>
      <c r="H67" t="s" s="57">
        <f>IF(ISBLANK(B67),"",IF(B67="ALI",IF(I67="L",7,IF(I67="A",10,15)),IF(B67="AIE",IF(I67="L",5,IF(I67="A",7,10)),IF(B67="SE",IF(I67="L",4,IF(I67="A",5,7)),IF(OR(B67="EE",B67="CE"),IF(I67="L",3,IF(I67="A",4,6)),0)))))</f>
      </c>
      <c r="I67" t="s" s="55">
        <f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</c>
      <c r="J67" t="s" s="50">
        <f>CONCATENATE(B67,C67)</f>
      </c>
      <c r="K67" t="s" s="57">
        <f>IF(OR(H67="",H67=0),L67,H67)</f>
      </c>
      <c r="L67" t="s" s="57">
        <f>IF(NOT(ISERROR(VLOOKUP(B67,'Deflatores'!G$42:H$64,2,FALSE))),VLOOKUP(B67,'Deflatores'!G$42:H$64,2,FALSE),IF(OR(ISBLANK(C67),ISBLANK(B67)),"",VLOOKUP(C67,'Deflatores'!G$4:H$38,2,FALSE)*H67+VLOOKUP(C67,'Deflatores'!G$4:I$38,3,FALSE)))</f>
      </c>
      <c r="M67" s="58"/>
      <c r="N67" s="58"/>
      <c r="O67" s="59"/>
    </row>
    <row r="68" ht="12" customHeight="1">
      <c r="A68" s="60"/>
      <c r="B68" s="51"/>
      <c r="C68" s="51"/>
      <c r="D68" s="51"/>
      <c r="E68" s="51"/>
      <c r="F68" t="s" s="53">
        <f>IF(ISBLANK(B68),"",IF(I68="L","Baixa",IF(I68="A","Média",IF(I68="","","Alta"))))</f>
      </c>
      <c r="G68" t="s" s="50">
        <f>CONCATENATE(B68,I68)</f>
      </c>
      <c r="H68" t="s" s="57">
        <f>IF(ISBLANK(B68),"",IF(B68="ALI",IF(I68="L",7,IF(I68="A",10,15)),IF(B68="AIE",IF(I68="L",5,IF(I68="A",7,10)),IF(B68="SE",IF(I68="L",4,IF(I68="A",5,7)),IF(OR(B68="EE",B68="CE"),IF(I68="L",3,IF(I68="A",4,6)),0)))))</f>
      </c>
      <c r="I68" t="s" s="55">
        <f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</c>
      <c r="J68" t="s" s="50">
        <f>CONCATENATE(B68,C68)</f>
      </c>
      <c r="K68" t="s" s="57">
        <f>IF(OR(H68="",H68=0),L68,H68)</f>
      </c>
      <c r="L68" t="s" s="57">
        <f>IF(NOT(ISERROR(VLOOKUP(B68,'Deflatores'!G$42:H$64,2,FALSE))),VLOOKUP(B68,'Deflatores'!G$42:H$64,2,FALSE),IF(OR(ISBLANK(C68),ISBLANK(B68)),"",VLOOKUP(C68,'Deflatores'!G$4:H$38,2,FALSE)*H68+VLOOKUP(C68,'Deflatores'!G$4:I$38,3,FALSE)))</f>
      </c>
      <c r="M68" s="58"/>
      <c r="N68" s="58"/>
      <c r="O68" s="59"/>
    </row>
    <row r="69" ht="12" customHeight="1">
      <c r="A69" s="60"/>
      <c r="B69" s="51"/>
      <c r="C69" s="51"/>
      <c r="D69" s="51"/>
      <c r="E69" s="51"/>
      <c r="F69" t="s" s="53">
        <f>IF(ISBLANK(B69),"",IF(I69="L","Baixa",IF(I69="A","Média",IF(I69="","","Alta"))))</f>
      </c>
      <c r="G69" t="s" s="50">
        <f>CONCATENATE(B69,I69)</f>
      </c>
      <c r="H69" t="s" s="57">
        <f>IF(ISBLANK(B69),"",IF(B69="ALI",IF(I69="L",7,IF(I69="A",10,15)),IF(B69="AIE",IF(I69="L",5,IF(I69="A",7,10)),IF(B69="SE",IF(I69="L",4,IF(I69="A",5,7)),IF(OR(B69="EE",B69="CE"),IF(I69="L",3,IF(I69="A",4,6)),0)))))</f>
      </c>
      <c r="I69" t="s" s="55">
        <f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</c>
      <c r="J69" t="s" s="50">
        <f>CONCATENATE(B69,C69)</f>
      </c>
      <c r="K69" t="s" s="57">
        <f>IF(OR(H69="",H69=0),L69,H69)</f>
      </c>
      <c r="L69" t="s" s="57">
        <f>IF(NOT(ISERROR(VLOOKUP(B69,'Deflatores'!G$42:H$64,2,FALSE))),VLOOKUP(B69,'Deflatores'!G$42:H$64,2,FALSE),IF(OR(ISBLANK(C69),ISBLANK(B69)),"",VLOOKUP(C69,'Deflatores'!G$4:H$38,2,FALSE)*H69+VLOOKUP(C69,'Deflatores'!G$4:I$38,3,FALSE)))</f>
      </c>
      <c r="M69" s="58"/>
      <c r="N69" s="58"/>
      <c r="O69" s="59"/>
    </row>
    <row r="70" ht="12" customHeight="1">
      <c r="A70" s="60"/>
      <c r="B70" s="51"/>
      <c r="C70" s="51"/>
      <c r="D70" s="51"/>
      <c r="E70" s="51"/>
      <c r="F70" t="s" s="53">
        <f>IF(ISBLANK(B70),"",IF(I70="L","Baixa",IF(I70="A","Média",IF(I70="","","Alta"))))</f>
      </c>
      <c r="G70" t="s" s="50">
        <f>CONCATENATE(B70,I70)</f>
      </c>
      <c r="H70" t="s" s="57">
        <f>IF(ISBLANK(B70),"",IF(B70="ALI",IF(I70="L",7,IF(I70="A",10,15)),IF(B70="AIE",IF(I70="L",5,IF(I70="A",7,10)),IF(B70="SE",IF(I70="L",4,IF(I70="A",5,7)),IF(OR(B70="EE",B70="CE"),IF(I70="L",3,IF(I70="A",4,6)),0)))))</f>
      </c>
      <c r="I70" t="s" s="55">
        <f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</c>
      <c r="J70" t="s" s="50">
        <f>CONCATENATE(B70,C70)</f>
      </c>
      <c r="K70" t="s" s="57">
        <f>IF(OR(H70="",H70=0),L70,H70)</f>
      </c>
      <c r="L70" t="s" s="57">
        <f>IF(NOT(ISERROR(VLOOKUP(B70,'Deflatores'!G$42:H$64,2,FALSE))),VLOOKUP(B70,'Deflatores'!G$42:H$64,2,FALSE),IF(OR(ISBLANK(C70),ISBLANK(B70)),"",VLOOKUP(C70,'Deflatores'!G$4:H$38,2,FALSE)*H70+VLOOKUP(C70,'Deflatores'!G$4:I$38,3,FALSE)))</f>
      </c>
      <c r="M70" s="58"/>
      <c r="N70" s="58"/>
      <c r="O70" s="59"/>
    </row>
    <row r="71" ht="12" customHeight="1">
      <c r="A71" s="60"/>
      <c r="B71" s="51"/>
      <c r="C71" s="51"/>
      <c r="D71" s="51"/>
      <c r="E71" s="51"/>
      <c r="F71" t="s" s="53">
        <f>IF(ISBLANK(B71),"",IF(I71="L","Baixa",IF(I71="A","Média",IF(I71="","","Alta"))))</f>
      </c>
      <c r="G71" t="s" s="50">
        <f>CONCATENATE(B71,I71)</f>
      </c>
      <c r="H71" t="s" s="57">
        <f>IF(ISBLANK(B71),"",IF(B71="ALI",IF(I71="L",7,IF(I71="A",10,15)),IF(B71="AIE",IF(I71="L",5,IF(I71="A",7,10)),IF(B71="SE",IF(I71="L",4,IF(I71="A",5,7)),IF(OR(B71="EE",B71="CE"),IF(I71="L",3,IF(I71="A",4,6)),0)))))</f>
      </c>
      <c r="I71" t="s" s="55">
        <f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</c>
      <c r="J71" t="s" s="50">
        <f>CONCATENATE(B71,C71)</f>
      </c>
      <c r="K71" t="s" s="57">
        <f>IF(OR(H71="",H71=0),L71,H71)</f>
      </c>
      <c r="L71" t="s" s="57">
        <f>IF(NOT(ISERROR(VLOOKUP(B71,'Deflatores'!G$42:H$64,2,FALSE))),VLOOKUP(B71,'Deflatores'!G$42:H$64,2,FALSE),IF(OR(ISBLANK(C71),ISBLANK(B71)),"",VLOOKUP(C71,'Deflatores'!G$4:H$38,2,FALSE)*H71+VLOOKUP(C71,'Deflatores'!G$4:I$38,3,FALSE)))</f>
      </c>
      <c r="M71" s="58"/>
      <c r="N71" s="58"/>
      <c r="O71" s="59"/>
    </row>
    <row r="72" ht="12" customHeight="1">
      <c r="A72" s="60"/>
      <c r="B72" s="51"/>
      <c r="C72" s="51"/>
      <c r="D72" s="51"/>
      <c r="E72" s="51"/>
      <c r="F72" t="s" s="53">
        <f>IF(ISBLANK(B72),"",IF(I72="L","Baixa",IF(I72="A","Média",IF(I72="","","Alta"))))</f>
      </c>
      <c r="G72" t="s" s="50">
        <f>CONCATENATE(B72,I72)</f>
      </c>
      <c r="H72" t="s" s="57">
        <f>IF(ISBLANK(B72),"",IF(B72="ALI",IF(I72="L",7,IF(I72="A",10,15)),IF(B72="AIE",IF(I72="L",5,IF(I72="A",7,10)),IF(B72="SE",IF(I72="L",4,IF(I72="A",5,7)),IF(OR(B72="EE",B72="CE"),IF(I72="L",3,IF(I72="A",4,6)),0)))))</f>
      </c>
      <c r="I72" t="s" s="55">
        <f>IF(OR(ISBLANK(D72),ISBLANK(E72)),IF(OR(B72="ALI",B72="AIE"),"L",IF(OR(B72="EE",B72="SE",B72="CE"),"A","")),IF(B72="EE",IF(E72&gt;=3,IF(D72&gt;=5,"H","A"),IF(E72&gt;=2,IF(D72&gt;=16,"H",IF(D72&lt;=4,"L","A")),IF(D72&lt;=15,"L","A"))),IF(OR(B72="SE",B72="CE"),IF(E72&gt;=4,IF(D72&gt;=6,"H","A"),IF(E72&gt;=2,IF(D72&gt;=20,"H",IF(D72&lt;=5,"L","A")),IF(D72&lt;=19,"L","A"))),IF(OR(B72="ALI",B72="AIE"),IF(E72&gt;=6,IF(D72&gt;=20,"H","A"),IF(E72&gt;=2,IF(D72&gt;=51,"H",IF(D72&lt;=19,"L","A")),IF(D72&lt;=50,"L","A"))),""))))</f>
      </c>
      <c r="J72" t="s" s="50">
        <f>CONCATENATE(B72,C72)</f>
      </c>
      <c r="K72" t="s" s="57">
        <f>IF(OR(H72="",H72=0),L72,H72)</f>
      </c>
      <c r="L72" t="s" s="57">
        <f>IF(NOT(ISERROR(VLOOKUP(B72,'Deflatores'!G$42:H$64,2,FALSE))),VLOOKUP(B72,'Deflatores'!G$42:H$64,2,FALSE),IF(OR(ISBLANK(C72),ISBLANK(B72)),"",VLOOKUP(C72,'Deflatores'!G$4:H$38,2,FALSE)*H72+VLOOKUP(C72,'Deflatores'!G$4:I$38,3,FALSE)))</f>
      </c>
      <c r="M72" s="58"/>
      <c r="N72" s="58"/>
      <c r="O72" s="59"/>
    </row>
    <row r="73" ht="12" customHeight="1">
      <c r="A73" s="60"/>
      <c r="B73" s="51"/>
      <c r="C73" s="51"/>
      <c r="D73" s="51"/>
      <c r="E73" s="51"/>
      <c r="F73" t="s" s="53">
        <f>IF(ISBLANK(B73),"",IF(I73="L","Baixa",IF(I73="A","Média",IF(I73="","","Alta"))))</f>
      </c>
      <c r="G73" t="s" s="50">
        <f>CONCATENATE(B73,I73)</f>
      </c>
      <c r="H73" t="s" s="57">
        <f>IF(ISBLANK(B73),"",IF(B73="ALI",IF(I73="L",7,IF(I73="A",10,15)),IF(B73="AIE",IF(I73="L",5,IF(I73="A",7,10)),IF(B73="SE",IF(I73="L",4,IF(I73="A",5,7)),IF(OR(B73="EE",B73="CE"),IF(I73="L",3,IF(I73="A",4,6)),0)))))</f>
      </c>
      <c r="I73" t="s" s="55">
        <f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</c>
      <c r="J73" t="s" s="50">
        <f>CONCATENATE(B73,C73)</f>
      </c>
      <c r="K73" t="s" s="57">
        <f>IF(OR(H73="",H73=0),L73,H73)</f>
      </c>
      <c r="L73" t="s" s="57">
        <f>IF(NOT(ISERROR(VLOOKUP(B73,'Deflatores'!G$42:H$64,2,FALSE))),VLOOKUP(B73,'Deflatores'!G$42:H$64,2,FALSE),IF(OR(ISBLANK(C73),ISBLANK(B73)),"",VLOOKUP(C73,'Deflatores'!G$4:H$38,2,FALSE)*H73+VLOOKUP(C73,'Deflatores'!G$4:I$38,3,FALSE)))</f>
      </c>
      <c r="M73" s="58"/>
      <c r="N73" s="58"/>
      <c r="O73" s="59"/>
    </row>
    <row r="74" ht="12" customHeight="1">
      <c r="A74" s="60"/>
      <c r="B74" s="51"/>
      <c r="C74" s="51"/>
      <c r="D74" s="51"/>
      <c r="E74" s="51"/>
      <c r="F74" t="s" s="53">
        <f>IF(ISBLANK(B74),"",IF(I74="L","Baixa",IF(I74="A","Média",IF(I74="","","Alta"))))</f>
      </c>
      <c r="G74" t="s" s="50">
        <f>CONCATENATE(B74,I74)</f>
      </c>
      <c r="H74" t="s" s="57">
        <f>IF(ISBLANK(B74),"",IF(B74="ALI",IF(I74="L",7,IF(I74="A",10,15)),IF(B74="AIE",IF(I74="L",5,IF(I74="A",7,10)),IF(B74="SE",IF(I74="L",4,IF(I74="A",5,7)),IF(OR(B74="EE",B74="CE"),IF(I74="L",3,IF(I74="A",4,6)),0)))))</f>
      </c>
      <c r="I74" t="s" s="55">
        <f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</c>
      <c r="J74" t="s" s="50">
        <f>CONCATENATE(B74,C74)</f>
      </c>
      <c r="K74" t="s" s="57">
        <f>IF(OR(H74="",H74=0),L74,H74)</f>
      </c>
      <c r="L74" t="s" s="57">
        <f>IF(NOT(ISERROR(VLOOKUP(B74,'Deflatores'!G$42:H$64,2,FALSE))),VLOOKUP(B74,'Deflatores'!G$42:H$64,2,FALSE),IF(OR(ISBLANK(C74),ISBLANK(B74)),"",VLOOKUP(C74,'Deflatores'!G$4:H$38,2,FALSE)*H74+VLOOKUP(C74,'Deflatores'!G$4:I$38,3,FALSE)))</f>
      </c>
      <c r="M74" s="58"/>
      <c r="N74" s="58"/>
      <c r="O74" s="59"/>
    </row>
    <row r="75" ht="12" customHeight="1">
      <c r="A75" s="60"/>
      <c r="B75" s="51"/>
      <c r="C75" s="51"/>
      <c r="D75" s="51"/>
      <c r="E75" s="51"/>
      <c r="F75" t="s" s="53">
        <f>IF(ISBLANK(B75),"",IF(I75="L","Baixa",IF(I75="A","Média",IF(I75="","","Alta"))))</f>
      </c>
      <c r="G75" t="s" s="50">
        <f>CONCATENATE(B75,I75)</f>
      </c>
      <c r="H75" t="s" s="57">
        <f>IF(ISBLANK(B75),"",IF(B75="ALI",IF(I75="L",7,IF(I75="A",10,15)),IF(B75="AIE",IF(I75="L",5,IF(I75="A",7,10)),IF(B75="SE",IF(I75="L",4,IF(I75="A",5,7)),IF(OR(B75="EE",B75="CE"),IF(I75="L",3,IF(I75="A",4,6)),0)))))</f>
      </c>
      <c r="I75" t="s" s="55">
        <f>IF(OR(ISBLANK(D75),ISBLANK(E75)),IF(OR(B75="ALI",B75="AIE"),"L",IF(OR(B75="EE",B75="SE",B75="CE"),"A","")),IF(B75="EE",IF(E75&gt;=3,IF(D75&gt;=5,"H","A"),IF(E75&gt;=2,IF(D75&gt;=16,"H",IF(D75&lt;=4,"L","A")),IF(D75&lt;=15,"L","A"))),IF(OR(B75="SE",B75="CE"),IF(E75&gt;=4,IF(D75&gt;=6,"H","A"),IF(E75&gt;=2,IF(D75&gt;=20,"H",IF(D75&lt;=5,"L","A")),IF(D75&lt;=19,"L","A"))),IF(OR(B75="ALI",B75="AIE"),IF(E75&gt;=6,IF(D75&gt;=20,"H","A"),IF(E75&gt;=2,IF(D75&gt;=51,"H",IF(D75&lt;=19,"L","A")),IF(D75&lt;=50,"L","A"))),""))))</f>
      </c>
      <c r="J75" t="s" s="50">
        <f>CONCATENATE(B75,C75)</f>
      </c>
      <c r="K75" t="s" s="57">
        <f>IF(OR(H75="",H75=0),L75,H75)</f>
      </c>
      <c r="L75" t="s" s="57">
        <f>IF(NOT(ISERROR(VLOOKUP(B75,'Deflatores'!G$42:H$64,2,FALSE))),VLOOKUP(B75,'Deflatores'!G$42:H$64,2,FALSE),IF(OR(ISBLANK(C75),ISBLANK(B75)),"",VLOOKUP(C75,'Deflatores'!G$4:H$38,2,FALSE)*H75+VLOOKUP(C75,'Deflatores'!G$4:I$38,3,FALSE)))</f>
      </c>
      <c r="M75" s="58"/>
      <c r="N75" s="58"/>
      <c r="O75" s="59"/>
    </row>
    <row r="76" ht="12" customHeight="1">
      <c r="A76" s="60"/>
      <c r="B76" s="51"/>
      <c r="C76" s="51"/>
      <c r="D76" s="51"/>
      <c r="E76" s="51"/>
      <c r="F76" t="s" s="53">
        <f>IF(ISBLANK(B76),"",IF(I76="L","Baixa",IF(I76="A","Média",IF(I76="","","Alta"))))</f>
      </c>
      <c r="G76" t="s" s="50">
        <f>CONCATENATE(B76,I76)</f>
      </c>
      <c r="H76" t="s" s="57">
        <f>IF(ISBLANK(B76),"",IF(B76="ALI",IF(I76="L",7,IF(I76="A",10,15)),IF(B76="AIE",IF(I76="L",5,IF(I76="A",7,10)),IF(B76="SE",IF(I76="L",4,IF(I76="A",5,7)),IF(OR(B76="EE",B76="CE"),IF(I76="L",3,IF(I76="A",4,6)),0)))))</f>
      </c>
      <c r="I76" t="s" s="55">
        <f>IF(OR(ISBLANK(D76),ISBLANK(E76)),IF(OR(B76="ALI",B76="AIE"),"L",IF(OR(B76="EE",B76="SE",B76="CE"),"A","")),IF(B76="EE",IF(E76&gt;=3,IF(D76&gt;=5,"H","A"),IF(E76&gt;=2,IF(D76&gt;=16,"H",IF(D76&lt;=4,"L","A")),IF(D76&lt;=15,"L","A"))),IF(OR(B76="SE",B76="CE"),IF(E76&gt;=4,IF(D76&gt;=6,"H","A"),IF(E76&gt;=2,IF(D76&gt;=20,"H",IF(D76&lt;=5,"L","A")),IF(D76&lt;=19,"L","A"))),IF(OR(B76="ALI",B76="AIE"),IF(E76&gt;=6,IF(D76&gt;=20,"H","A"),IF(E76&gt;=2,IF(D76&gt;=51,"H",IF(D76&lt;=19,"L","A")),IF(D76&lt;=50,"L","A"))),""))))</f>
      </c>
      <c r="J76" t="s" s="50">
        <f>CONCATENATE(B76,C76)</f>
      </c>
      <c r="K76" t="s" s="57">
        <f>IF(OR(H76="",H76=0),L76,H76)</f>
      </c>
      <c r="L76" t="s" s="57">
        <f>IF(NOT(ISERROR(VLOOKUP(B76,'Deflatores'!G$42:H$64,2,FALSE))),VLOOKUP(B76,'Deflatores'!G$42:H$64,2,FALSE),IF(OR(ISBLANK(C76),ISBLANK(B76)),"",VLOOKUP(C76,'Deflatores'!G$4:H$38,2,FALSE)*H76+VLOOKUP(C76,'Deflatores'!G$4:I$38,3,FALSE)))</f>
      </c>
      <c r="M76" s="58"/>
      <c r="N76" s="58"/>
      <c r="O76" s="59"/>
    </row>
    <row r="77" ht="12" customHeight="1">
      <c r="A77" s="60"/>
      <c r="B77" s="51"/>
      <c r="C77" s="51"/>
      <c r="D77" s="51"/>
      <c r="E77" s="51"/>
      <c r="F77" t="s" s="53">
        <f>IF(ISBLANK(B77),"",IF(I77="L","Baixa",IF(I77="A","Média",IF(I77="","","Alta"))))</f>
      </c>
      <c r="G77" t="s" s="50">
        <f>CONCATENATE(B77,I77)</f>
      </c>
      <c r="H77" t="s" s="57">
        <f>IF(ISBLANK(B77),"",IF(B77="ALI",IF(I77="L",7,IF(I77="A",10,15)),IF(B77="AIE",IF(I77="L",5,IF(I77="A",7,10)),IF(B77="SE",IF(I77="L",4,IF(I77="A",5,7)),IF(OR(B77="EE",B77="CE"),IF(I77="L",3,IF(I77="A",4,6)),0)))))</f>
      </c>
      <c r="I77" t="s" s="55">
        <f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</c>
      <c r="J77" t="s" s="50">
        <f>CONCATENATE(B77,C77)</f>
      </c>
      <c r="K77" t="s" s="57">
        <f>IF(OR(H77="",H77=0),L77,H77)</f>
      </c>
      <c r="L77" t="s" s="57">
        <f>IF(NOT(ISERROR(VLOOKUP(B77,'Deflatores'!G$42:H$64,2,FALSE))),VLOOKUP(B77,'Deflatores'!G$42:H$64,2,FALSE),IF(OR(ISBLANK(C77),ISBLANK(B77)),"",VLOOKUP(C77,'Deflatores'!G$4:H$38,2,FALSE)*H77+VLOOKUP(C77,'Deflatores'!G$4:I$38,3,FALSE)))</f>
      </c>
      <c r="M77" s="58"/>
      <c r="N77" s="58"/>
      <c r="O77" s="59"/>
    </row>
    <row r="78" ht="12" customHeight="1">
      <c r="A78" s="60"/>
      <c r="B78" s="51"/>
      <c r="C78" s="51"/>
      <c r="D78" s="51"/>
      <c r="E78" s="51"/>
      <c r="F78" t="s" s="53">
        <f>IF(ISBLANK(B78),"",IF(I78="L","Baixa",IF(I78="A","Média",IF(I78="","","Alta"))))</f>
      </c>
      <c r="G78" t="s" s="50">
        <f>CONCATENATE(B78,I78)</f>
      </c>
      <c r="H78" t="s" s="57">
        <f>IF(ISBLANK(B78),"",IF(B78="ALI",IF(I78="L",7,IF(I78="A",10,15)),IF(B78="AIE",IF(I78="L",5,IF(I78="A",7,10)),IF(B78="SE",IF(I78="L",4,IF(I78="A",5,7)),IF(OR(B78="EE",B78="CE"),IF(I78="L",3,IF(I78="A",4,6)),0)))))</f>
      </c>
      <c r="I78" t="s" s="55">
        <f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</c>
      <c r="J78" t="s" s="50">
        <f>CONCATENATE(B78,C78)</f>
      </c>
      <c r="K78" t="s" s="57">
        <f>IF(OR(H78="",H78=0),L78,H78)</f>
      </c>
      <c r="L78" t="s" s="57">
        <f>IF(NOT(ISERROR(VLOOKUP(B78,'Deflatores'!G$42:H$64,2,FALSE))),VLOOKUP(B78,'Deflatores'!G$42:H$64,2,FALSE),IF(OR(ISBLANK(C78),ISBLANK(B78)),"",VLOOKUP(C78,'Deflatores'!G$4:H$38,2,FALSE)*H78+VLOOKUP(C78,'Deflatores'!G$4:I$38,3,FALSE)))</f>
      </c>
      <c r="M78" s="58"/>
      <c r="N78" s="58"/>
      <c r="O78" s="59"/>
    </row>
    <row r="79" ht="12" customHeight="1">
      <c r="A79" s="60"/>
      <c r="B79" s="51"/>
      <c r="C79" s="51"/>
      <c r="D79" s="51"/>
      <c r="E79" s="51"/>
      <c r="F79" t="s" s="53">
        <f>IF(ISBLANK(B79),"",IF(I79="L","Baixa",IF(I79="A","Média",IF(I79="","","Alta"))))</f>
      </c>
      <c r="G79" t="s" s="50">
        <f>CONCATENATE(B79,I79)</f>
      </c>
      <c r="H79" t="s" s="57">
        <f>IF(ISBLANK(B79),"",IF(B79="ALI",IF(I79="L",7,IF(I79="A",10,15)),IF(B79="AIE",IF(I79="L",5,IF(I79="A",7,10)),IF(B79="SE",IF(I79="L",4,IF(I79="A",5,7)),IF(OR(B79="EE",B79="CE"),IF(I79="L",3,IF(I79="A",4,6)),0)))))</f>
      </c>
      <c r="I79" t="s" s="55">
        <f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</c>
      <c r="J79" t="s" s="50">
        <f>CONCATENATE(B79,C79)</f>
      </c>
      <c r="K79" t="s" s="57">
        <f>IF(OR(H79="",H79=0),L79,H79)</f>
      </c>
      <c r="L79" t="s" s="57">
        <f>IF(NOT(ISERROR(VLOOKUP(B79,'Deflatores'!G$42:H$64,2,FALSE))),VLOOKUP(B79,'Deflatores'!G$42:H$64,2,FALSE),IF(OR(ISBLANK(C79),ISBLANK(B79)),"",VLOOKUP(C79,'Deflatores'!G$4:H$38,2,FALSE)*H79+VLOOKUP(C79,'Deflatores'!G$4:I$38,3,FALSE)))</f>
      </c>
      <c r="M79" s="58"/>
      <c r="N79" s="58"/>
      <c r="O79" s="59"/>
    </row>
    <row r="80" ht="12" customHeight="1">
      <c r="A80" s="60"/>
      <c r="B80" s="51"/>
      <c r="C80" s="51"/>
      <c r="D80" s="51"/>
      <c r="E80" s="51"/>
      <c r="F80" t="s" s="53">
        <f>IF(ISBLANK(B80),"",IF(I80="L","Baixa",IF(I80="A","Média",IF(I80="","","Alta"))))</f>
      </c>
      <c r="G80" t="s" s="50">
        <f>CONCATENATE(B80,I80)</f>
      </c>
      <c r="H80" t="s" s="57">
        <f>IF(ISBLANK(B80),"",IF(B80="ALI",IF(I80="L",7,IF(I80="A",10,15)),IF(B80="AIE",IF(I80="L",5,IF(I80="A",7,10)),IF(B80="SE",IF(I80="L",4,IF(I80="A",5,7)),IF(OR(B80="EE",B80="CE"),IF(I80="L",3,IF(I80="A",4,6)),0)))))</f>
      </c>
      <c r="I80" t="s" s="55">
        <f>IF(OR(ISBLANK(D80),ISBLANK(E80)),IF(OR(B80="ALI",B80="AIE"),"L",IF(OR(B80="EE",B80="SE",B80="CE"),"A","")),IF(B80="EE",IF(E80&gt;=3,IF(D80&gt;=5,"H","A"),IF(E80&gt;=2,IF(D80&gt;=16,"H",IF(D80&lt;=4,"L","A")),IF(D80&lt;=15,"L","A"))),IF(OR(B80="SE",B80="CE"),IF(E80&gt;=4,IF(D80&gt;=6,"H","A"),IF(E80&gt;=2,IF(D80&gt;=20,"H",IF(D80&lt;=5,"L","A")),IF(D80&lt;=19,"L","A"))),IF(OR(B80="ALI",B80="AIE"),IF(E80&gt;=6,IF(D80&gt;=20,"H","A"),IF(E80&gt;=2,IF(D80&gt;=51,"H",IF(D80&lt;=19,"L","A")),IF(D80&lt;=50,"L","A"))),""))))</f>
      </c>
      <c r="J80" t="s" s="50">
        <f>CONCATENATE(B80,C80)</f>
      </c>
      <c r="K80" t="s" s="57">
        <f>IF(OR(H80="",H80=0),L80,H80)</f>
      </c>
      <c r="L80" t="s" s="57">
        <f>IF(NOT(ISERROR(VLOOKUP(B80,'Deflatores'!G$42:H$64,2,FALSE))),VLOOKUP(B80,'Deflatores'!G$42:H$64,2,FALSE),IF(OR(ISBLANK(C80),ISBLANK(B80)),"",VLOOKUP(C80,'Deflatores'!G$4:H$38,2,FALSE)*H80+VLOOKUP(C80,'Deflatores'!G$4:I$38,3,FALSE)))</f>
      </c>
      <c r="M80" s="58"/>
      <c r="N80" s="58"/>
      <c r="O80" s="59"/>
    </row>
    <row r="81" ht="12" customHeight="1">
      <c r="A81" s="60"/>
      <c r="B81" s="51"/>
      <c r="C81" s="51"/>
      <c r="D81" s="51"/>
      <c r="E81" s="51"/>
      <c r="F81" t="s" s="53">
        <f>IF(ISBLANK(B81),"",IF(I81="L","Baixa",IF(I81="A","Média",IF(I81="","","Alta"))))</f>
      </c>
      <c r="G81" t="s" s="50">
        <f>CONCATENATE(B81,I81)</f>
      </c>
      <c r="H81" t="s" s="57">
        <f>IF(ISBLANK(B81),"",IF(B81="ALI",IF(I81="L",7,IF(I81="A",10,15)),IF(B81="AIE",IF(I81="L",5,IF(I81="A",7,10)),IF(B81="SE",IF(I81="L",4,IF(I81="A",5,7)),IF(OR(B81="EE",B81="CE"),IF(I81="L",3,IF(I81="A",4,6)),0)))))</f>
      </c>
      <c r="I81" t="s" s="55">
        <f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</c>
      <c r="J81" t="s" s="50">
        <f>CONCATENATE(B81,C81)</f>
      </c>
      <c r="K81" t="s" s="57">
        <f>IF(OR(H81="",H81=0),L81,H81)</f>
      </c>
      <c r="L81" t="s" s="57">
        <f>IF(NOT(ISERROR(VLOOKUP(B81,'Deflatores'!G$42:H$64,2,FALSE))),VLOOKUP(B81,'Deflatores'!G$42:H$64,2,FALSE),IF(OR(ISBLANK(C81),ISBLANK(B81)),"",VLOOKUP(C81,'Deflatores'!G$4:H$38,2,FALSE)*H81+VLOOKUP(C81,'Deflatores'!G$4:I$38,3,FALSE)))</f>
      </c>
      <c r="M81" s="58"/>
      <c r="N81" s="58"/>
      <c r="O81" s="59"/>
    </row>
    <row r="82" ht="12" customHeight="1">
      <c r="A82" s="60"/>
      <c r="B82" s="51"/>
      <c r="C82" s="51"/>
      <c r="D82" s="51"/>
      <c r="E82" s="51"/>
      <c r="F82" t="s" s="53">
        <f>IF(ISBLANK(B82),"",IF(I82="L","Baixa",IF(I82="A","Média",IF(I82="","","Alta"))))</f>
      </c>
      <c r="G82" t="s" s="50">
        <f>CONCATENATE(B82,I82)</f>
      </c>
      <c r="H82" t="s" s="57">
        <f>IF(ISBLANK(B82),"",IF(B82="ALI",IF(I82="L",7,IF(I82="A",10,15)),IF(B82="AIE",IF(I82="L",5,IF(I82="A",7,10)),IF(B82="SE",IF(I82="L",4,IF(I82="A",5,7)),IF(OR(B82="EE",B82="CE"),IF(I82="L",3,IF(I82="A",4,6)),0)))))</f>
      </c>
      <c r="I82" t="s" s="55">
        <f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</c>
      <c r="J82" t="s" s="50">
        <f>CONCATENATE(B82,C82)</f>
      </c>
      <c r="K82" t="s" s="57">
        <f>IF(OR(H82="",H82=0),L82,H82)</f>
      </c>
      <c r="L82" t="s" s="57">
        <f>IF(NOT(ISERROR(VLOOKUP(B82,'Deflatores'!G$42:H$64,2,FALSE))),VLOOKUP(B82,'Deflatores'!G$42:H$64,2,FALSE),IF(OR(ISBLANK(C82),ISBLANK(B82)),"",VLOOKUP(C82,'Deflatores'!G$4:H$38,2,FALSE)*H82+VLOOKUP(C82,'Deflatores'!G$4:I$38,3,FALSE)))</f>
      </c>
      <c r="M82" s="58"/>
      <c r="N82" s="58"/>
      <c r="O82" s="59"/>
    </row>
    <row r="83" ht="12" customHeight="1">
      <c r="A83" s="60"/>
      <c r="B83" s="51"/>
      <c r="C83" s="51"/>
      <c r="D83" s="51"/>
      <c r="E83" s="51"/>
      <c r="F83" t="s" s="53">
        <f>IF(ISBLANK(B83),"",IF(I83="L","Baixa",IF(I83="A","Média",IF(I83="","","Alta"))))</f>
      </c>
      <c r="G83" t="s" s="50">
        <f>CONCATENATE(B83,I83)</f>
      </c>
      <c r="H83" t="s" s="57">
        <f>IF(ISBLANK(B83),"",IF(B83="ALI",IF(I83="L",7,IF(I83="A",10,15)),IF(B83="AIE",IF(I83="L",5,IF(I83="A",7,10)),IF(B83="SE",IF(I83="L",4,IF(I83="A",5,7)),IF(OR(B83="EE",B83="CE"),IF(I83="L",3,IF(I83="A",4,6)),0)))))</f>
      </c>
      <c r="I83" t="s" s="55">
        <f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</c>
      <c r="J83" t="s" s="50">
        <f>CONCATENATE(B83,C83)</f>
      </c>
      <c r="K83" t="s" s="57">
        <f>IF(OR(H83="",H83=0),L83,H83)</f>
      </c>
      <c r="L83" t="s" s="57">
        <f>IF(NOT(ISERROR(VLOOKUP(B83,'Deflatores'!G$42:H$64,2,FALSE))),VLOOKUP(B83,'Deflatores'!G$42:H$64,2,FALSE),IF(OR(ISBLANK(C83),ISBLANK(B83)),"",VLOOKUP(C83,'Deflatores'!G$4:H$38,2,FALSE)*H83+VLOOKUP(C83,'Deflatores'!G$4:I$38,3,FALSE)))</f>
      </c>
      <c r="M83" s="58"/>
      <c r="N83" s="58"/>
      <c r="O83" s="59"/>
    </row>
    <row r="84" ht="12" customHeight="1">
      <c r="A84" s="60"/>
      <c r="B84" s="51"/>
      <c r="C84" s="51"/>
      <c r="D84" s="51"/>
      <c r="E84" s="51"/>
      <c r="F84" t="s" s="53">
        <f>IF(ISBLANK(B84),"",IF(I84="L","Baixa",IF(I84="A","Média",IF(I84="","","Alta"))))</f>
      </c>
      <c r="G84" t="s" s="50">
        <f>CONCATENATE(B84,I84)</f>
      </c>
      <c r="H84" t="s" s="57">
        <f>IF(ISBLANK(B84),"",IF(B84="ALI",IF(I84="L",7,IF(I84="A",10,15)),IF(B84="AIE",IF(I84="L",5,IF(I84="A",7,10)),IF(B84="SE",IF(I84="L",4,IF(I84="A",5,7)),IF(OR(B84="EE",B84="CE"),IF(I84="L",3,IF(I84="A",4,6)),0)))))</f>
      </c>
      <c r="I84" t="s" s="55">
        <f>IF(OR(ISBLANK(D84),ISBLANK(E84)),IF(OR(B84="ALI",B84="AIE"),"L",IF(OR(B84="EE",B84="SE",B84="CE"),"A","")),IF(B84="EE",IF(E84&gt;=3,IF(D84&gt;=5,"H","A"),IF(E84&gt;=2,IF(D84&gt;=16,"H",IF(D84&lt;=4,"L","A")),IF(D84&lt;=15,"L","A"))),IF(OR(B84="SE",B84="CE"),IF(E84&gt;=4,IF(D84&gt;=6,"H","A"),IF(E84&gt;=2,IF(D84&gt;=20,"H",IF(D84&lt;=5,"L","A")),IF(D84&lt;=19,"L","A"))),IF(OR(B84="ALI",B84="AIE"),IF(E84&gt;=6,IF(D84&gt;=20,"H","A"),IF(E84&gt;=2,IF(D84&gt;=51,"H",IF(D84&lt;=19,"L","A")),IF(D84&lt;=50,"L","A"))),""))))</f>
      </c>
      <c r="J84" t="s" s="50">
        <f>CONCATENATE(B84,C84)</f>
      </c>
      <c r="K84" t="s" s="57">
        <f>IF(OR(H84="",H84=0),L84,H84)</f>
      </c>
      <c r="L84" t="s" s="57">
        <f>IF(NOT(ISERROR(VLOOKUP(B84,'Deflatores'!G$42:H$64,2,FALSE))),VLOOKUP(B84,'Deflatores'!G$42:H$64,2,FALSE),IF(OR(ISBLANK(C84),ISBLANK(B84)),"",VLOOKUP(C84,'Deflatores'!G$4:H$38,2,FALSE)*H84+VLOOKUP(C84,'Deflatores'!G$4:I$38,3,FALSE)))</f>
      </c>
      <c r="M84" s="58"/>
      <c r="N84" s="58"/>
      <c r="O84" s="59"/>
    </row>
    <row r="85" ht="12" customHeight="1">
      <c r="A85" s="60"/>
      <c r="B85" s="51"/>
      <c r="C85" s="51"/>
      <c r="D85" s="51"/>
      <c r="E85" s="51"/>
      <c r="F85" t="s" s="53">
        <f>IF(ISBLANK(B85),"",IF(I85="L","Baixa",IF(I85="A","Média",IF(I85="","","Alta"))))</f>
      </c>
      <c r="G85" t="s" s="50">
        <f>CONCATENATE(B85,I85)</f>
      </c>
      <c r="H85" t="s" s="57">
        <f>IF(ISBLANK(B85),"",IF(B85="ALI",IF(I85="L",7,IF(I85="A",10,15)),IF(B85="AIE",IF(I85="L",5,IF(I85="A",7,10)),IF(B85="SE",IF(I85="L",4,IF(I85="A",5,7)),IF(OR(B85="EE",B85="CE"),IF(I85="L",3,IF(I85="A",4,6)),0)))))</f>
      </c>
      <c r="I85" t="s" s="55">
        <f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</c>
      <c r="J85" t="s" s="50">
        <f>CONCATENATE(B85,C85)</f>
      </c>
      <c r="K85" t="s" s="57">
        <f>IF(OR(H85="",H85=0),L85,H85)</f>
      </c>
      <c r="L85" t="s" s="57">
        <f>IF(NOT(ISERROR(VLOOKUP(B85,'Deflatores'!G$42:H$64,2,FALSE))),VLOOKUP(B85,'Deflatores'!G$42:H$64,2,FALSE),IF(OR(ISBLANK(C85),ISBLANK(B85)),"",VLOOKUP(C85,'Deflatores'!G$4:H$38,2,FALSE)*H85+VLOOKUP(C85,'Deflatores'!G$4:I$38,3,FALSE)))</f>
      </c>
      <c r="M85" s="58"/>
      <c r="N85" s="58"/>
      <c r="O85" s="59"/>
    </row>
    <row r="86" ht="12" customHeight="1">
      <c r="A86" s="60"/>
      <c r="B86" s="51"/>
      <c r="C86" s="51"/>
      <c r="D86" s="51"/>
      <c r="E86" s="51"/>
      <c r="F86" t="s" s="53">
        <f>IF(ISBLANK(B86),"",IF(I86="L","Baixa",IF(I86="A","Média",IF(I86="","","Alta"))))</f>
      </c>
      <c r="G86" t="s" s="50">
        <f>CONCATENATE(B86,I86)</f>
      </c>
      <c r="H86" t="s" s="57">
        <f>IF(ISBLANK(B86),"",IF(B86="ALI",IF(I86="L",7,IF(I86="A",10,15)),IF(B86="AIE",IF(I86="L",5,IF(I86="A",7,10)),IF(B86="SE",IF(I86="L",4,IF(I86="A",5,7)),IF(OR(B86="EE",B86="CE"),IF(I86="L",3,IF(I86="A",4,6)),0)))))</f>
      </c>
      <c r="I86" t="s" s="55">
        <f>IF(OR(ISBLANK(D86),ISBLANK(E86)),IF(OR(B86="ALI",B86="AIE"),"L",IF(OR(B86="EE",B86="SE",B86="CE"),"A","")),IF(B86="EE",IF(E86&gt;=3,IF(D86&gt;=5,"H","A"),IF(E86&gt;=2,IF(D86&gt;=16,"H",IF(D86&lt;=4,"L","A")),IF(D86&lt;=15,"L","A"))),IF(OR(B86="SE",B86="CE"),IF(E86&gt;=4,IF(D86&gt;=6,"H","A"),IF(E86&gt;=2,IF(D86&gt;=20,"H",IF(D86&lt;=5,"L","A")),IF(D86&lt;=19,"L","A"))),IF(OR(B86="ALI",B86="AIE"),IF(E86&gt;=6,IF(D86&gt;=20,"H","A"),IF(E86&gt;=2,IF(D86&gt;=51,"H",IF(D86&lt;=19,"L","A")),IF(D86&lt;=50,"L","A"))),""))))</f>
      </c>
      <c r="J86" t="s" s="50">
        <f>CONCATENATE(B86,C86)</f>
      </c>
      <c r="K86" t="s" s="57">
        <f>IF(OR(H86="",H86=0),L86,H86)</f>
      </c>
      <c r="L86" t="s" s="57">
        <f>IF(NOT(ISERROR(VLOOKUP(B86,'Deflatores'!G$42:H$64,2,FALSE))),VLOOKUP(B86,'Deflatores'!G$42:H$64,2,FALSE),IF(OR(ISBLANK(C86),ISBLANK(B86)),"",VLOOKUP(C86,'Deflatores'!G$4:H$38,2,FALSE)*H86+VLOOKUP(C86,'Deflatores'!G$4:I$38,3,FALSE)))</f>
      </c>
      <c r="M86" s="58"/>
      <c r="N86" s="58"/>
      <c r="O86" s="59"/>
    </row>
    <row r="87" ht="12" customHeight="1">
      <c r="A87" s="60"/>
      <c r="B87" s="51"/>
      <c r="C87" s="51"/>
      <c r="D87" s="51"/>
      <c r="E87" s="51"/>
      <c r="F87" t="s" s="53">
        <f>IF(ISBLANK(B87),"",IF(I87="L","Baixa",IF(I87="A","Média",IF(I87="","","Alta"))))</f>
      </c>
      <c r="G87" t="s" s="50">
        <f>CONCATENATE(B87,I87)</f>
      </c>
      <c r="H87" t="s" s="57">
        <f>IF(ISBLANK(B87),"",IF(B87="ALI",IF(I87="L",7,IF(I87="A",10,15)),IF(B87="AIE",IF(I87="L",5,IF(I87="A",7,10)),IF(B87="SE",IF(I87="L",4,IF(I87="A",5,7)),IF(OR(B87="EE",B87="CE"),IF(I87="L",3,IF(I87="A",4,6)),0)))))</f>
      </c>
      <c r="I87" t="s" s="55">
        <f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</c>
      <c r="J87" t="s" s="50">
        <f>CONCATENATE(B87,C87)</f>
      </c>
      <c r="K87" t="s" s="57">
        <f>IF(OR(H87="",H87=0),L87,H87)</f>
      </c>
      <c r="L87" t="s" s="57">
        <f>IF(NOT(ISERROR(VLOOKUP(B87,'Deflatores'!G$42:H$64,2,FALSE))),VLOOKUP(B87,'Deflatores'!G$42:H$64,2,FALSE),IF(OR(ISBLANK(C87),ISBLANK(B87)),"",VLOOKUP(C87,'Deflatores'!G$4:H$38,2,FALSE)*H87+VLOOKUP(C87,'Deflatores'!G$4:I$38,3,FALSE)))</f>
      </c>
      <c r="M87" s="58"/>
      <c r="N87" s="58"/>
      <c r="O87" s="59"/>
    </row>
    <row r="88" ht="12" customHeight="1">
      <c r="A88" s="60"/>
      <c r="B88" s="51"/>
      <c r="C88" s="51"/>
      <c r="D88" s="51"/>
      <c r="E88" s="51"/>
      <c r="F88" t="s" s="53">
        <f>IF(ISBLANK(B88),"",IF(I88="L","Baixa",IF(I88="A","Média",IF(I88="","","Alta"))))</f>
      </c>
      <c r="G88" t="s" s="50">
        <f>CONCATENATE(B88,I88)</f>
      </c>
      <c r="H88" t="s" s="57">
        <f>IF(ISBLANK(B88),"",IF(B88="ALI",IF(I88="L",7,IF(I88="A",10,15)),IF(B88="AIE",IF(I88="L",5,IF(I88="A",7,10)),IF(B88="SE",IF(I88="L",4,IF(I88="A",5,7)),IF(OR(B88="EE",B88="CE"),IF(I88="L",3,IF(I88="A",4,6)),0)))))</f>
      </c>
      <c r="I88" t="s" s="55">
        <f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</c>
      <c r="J88" t="s" s="50">
        <f>CONCATENATE(B88,C88)</f>
      </c>
      <c r="K88" t="s" s="57">
        <f>IF(OR(H88="",H88=0),L88,H88)</f>
      </c>
      <c r="L88" t="s" s="57">
        <f>IF(NOT(ISERROR(VLOOKUP(B88,'Deflatores'!G$42:H$64,2,FALSE))),VLOOKUP(B88,'Deflatores'!G$42:H$64,2,FALSE),IF(OR(ISBLANK(C88),ISBLANK(B88)),"",VLOOKUP(C88,'Deflatores'!G$4:H$38,2,FALSE)*H88+VLOOKUP(C88,'Deflatores'!G$4:I$38,3,FALSE)))</f>
      </c>
      <c r="M88" s="58"/>
      <c r="N88" s="58"/>
      <c r="O88" s="59"/>
    </row>
    <row r="89" ht="12" customHeight="1">
      <c r="A89" s="60"/>
      <c r="B89" s="51"/>
      <c r="C89" s="51"/>
      <c r="D89" s="51"/>
      <c r="E89" s="51"/>
      <c r="F89" t="s" s="53">
        <f>IF(ISBLANK(B89),"",IF(I89="L","Baixa",IF(I89="A","Média",IF(I89="","","Alta"))))</f>
      </c>
      <c r="G89" t="s" s="50">
        <f>CONCATENATE(B89,I89)</f>
      </c>
      <c r="H89" t="s" s="57">
        <f>IF(ISBLANK(B89),"",IF(B89="ALI",IF(I89="L",7,IF(I89="A",10,15)),IF(B89="AIE",IF(I89="L",5,IF(I89="A",7,10)),IF(B89="SE",IF(I89="L",4,IF(I89="A",5,7)),IF(OR(B89="EE",B89="CE"),IF(I89="L",3,IF(I89="A",4,6)),0)))))</f>
      </c>
      <c r="I89" t="s" s="55">
        <f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</c>
      <c r="J89" t="s" s="50">
        <f>CONCATENATE(B89,C89)</f>
      </c>
      <c r="K89" t="s" s="57">
        <f>IF(OR(H89="",H89=0),L89,H89)</f>
      </c>
      <c r="L89" t="s" s="57">
        <f>IF(NOT(ISERROR(VLOOKUP(B89,'Deflatores'!G$42:H$64,2,FALSE))),VLOOKUP(B89,'Deflatores'!G$42:H$64,2,FALSE),IF(OR(ISBLANK(C89),ISBLANK(B89)),"",VLOOKUP(C89,'Deflatores'!G$4:H$38,2,FALSE)*H89+VLOOKUP(C89,'Deflatores'!G$4:I$38,3,FALSE)))</f>
      </c>
      <c r="M89" s="58"/>
      <c r="N89" s="58"/>
      <c r="O89" s="59"/>
    </row>
    <row r="90" ht="12" customHeight="1">
      <c r="A90" s="60"/>
      <c r="B90" s="51"/>
      <c r="C90" s="51"/>
      <c r="D90" s="51"/>
      <c r="E90" s="51"/>
      <c r="F90" t="s" s="53">
        <f>IF(ISBLANK(B90),"",IF(I90="L","Baixa",IF(I90="A","Média",IF(I90="","","Alta"))))</f>
      </c>
      <c r="G90" t="s" s="50">
        <f>CONCATENATE(B90,I90)</f>
      </c>
      <c r="H90" t="s" s="57">
        <f>IF(ISBLANK(B90),"",IF(B90="ALI",IF(I90="L",7,IF(I90="A",10,15)),IF(B90="AIE",IF(I90="L",5,IF(I90="A",7,10)),IF(B90="SE",IF(I90="L",4,IF(I90="A",5,7)),IF(OR(B90="EE",B90="CE"),IF(I90="L",3,IF(I90="A",4,6)),0)))))</f>
      </c>
      <c r="I90" t="s" s="55">
        <f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</c>
      <c r="J90" t="s" s="50">
        <f>CONCATENATE(B90,C90)</f>
      </c>
      <c r="K90" t="s" s="57">
        <f>IF(OR(H90="",H90=0),L90,H90)</f>
      </c>
      <c r="L90" t="s" s="57">
        <f>IF(NOT(ISERROR(VLOOKUP(B90,'Deflatores'!G$42:H$64,2,FALSE))),VLOOKUP(B90,'Deflatores'!G$42:H$64,2,FALSE),IF(OR(ISBLANK(C90),ISBLANK(B90)),"",VLOOKUP(C90,'Deflatores'!G$4:H$38,2,FALSE)*H90+VLOOKUP(C90,'Deflatores'!G$4:I$38,3,FALSE)))</f>
      </c>
      <c r="M90" s="58"/>
      <c r="N90" s="58"/>
      <c r="O90" s="59"/>
    </row>
    <row r="91" ht="12" customHeight="1">
      <c r="A91" s="60"/>
      <c r="B91" s="51"/>
      <c r="C91" s="51"/>
      <c r="D91" s="51"/>
      <c r="E91" s="51"/>
      <c r="F91" t="s" s="53">
        <f>IF(ISBLANK(B91),"",IF(I91="L","Baixa",IF(I91="A","Média",IF(I91="","","Alta"))))</f>
      </c>
      <c r="G91" t="s" s="50">
        <f>CONCATENATE(B91,I91)</f>
      </c>
      <c r="H91" t="s" s="57">
        <f>IF(ISBLANK(B91),"",IF(B91="ALI",IF(I91="L",7,IF(I91="A",10,15)),IF(B91="AIE",IF(I91="L",5,IF(I91="A",7,10)),IF(B91="SE",IF(I91="L",4,IF(I91="A",5,7)),IF(OR(B91="EE",B91="CE"),IF(I91="L",3,IF(I91="A",4,6)),0)))))</f>
      </c>
      <c r="I91" t="s" s="55">
        <f>IF(OR(ISBLANK(D91),ISBLANK(E91)),IF(OR(B91="ALI",B91="AIE"),"L",IF(OR(B91="EE",B91="SE",B91="CE"),"A","")),IF(B91="EE",IF(E91&gt;=3,IF(D91&gt;=5,"H","A"),IF(E91&gt;=2,IF(D91&gt;=16,"H",IF(D91&lt;=4,"L","A")),IF(D91&lt;=15,"L","A"))),IF(OR(B91="SE",B91="CE"),IF(E91&gt;=4,IF(D91&gt;=6,"H","A"),IF(E91&gt;=2,IF(D91&gt;=20,"H",IF(D91&lt;=5,"L","A")),IF(D91&lt;=19,"L","A"))),IF(OR(B91="ALI",B91="AIE"),IF(E91&gt;=6,IF(D91&gt;=20,"H","A"),IF(E91&gt;=2,IF(D91&gt;=51,"H",IF(D91&lt;=19,"L","A")),IF(D91&lt;=50,"L","A"))),""))))</f>
      </c>
      <c r="J91" t="s" s="50">
        <f>CONCATENATE(B91,C91)</f>
      </c>
      <c r="K91" t="s" s="57">
        <f>IF(OR(H91="",H91=0),L91,H91)</f>
      </c>
      <c r="L91" t="s" s="57">
        <f>IF(NOT(ISERROR(VLOOKUP(B91,'Deflatores'!G$42:H$64,2,FALSE))),VLOOKUP(B91,'Deflatores'!G$42:H$64,2,FALSE),IF(OR(ISBLANK(C91),ISBLANK(B91)),"",VLOOKUP(C91,'Deflatores'!G$4:H$38,2,FALSE)*H91+VLOOKUP(C91,'Deflatores'!G$4:I$38,3,FALSE)))</f>
      </c>
      <c r="M91" s="58"/>
      <c r="N91" s="58"/>
      <c r="O91" s="59"/>
    </row>
    <row r="92" ht="12" customHeight="1">
      <c r="A92" s="60"/>
      <c r="B92" s="51"/>
      <c r="C92" s="51"/>
      <c r="D92" s="51"/>
      <c r="E92" s="51"/>
      <c r="F92" t="s" s="53">
        <f>IF(ISBLANK(B92),"",IF(I92="L","Baixa",IF(I92="A","Média",IF(I92="","","Alta"))))</f>
      </c>
      <c r="G92" t="s" s="50">
        <f>CONCATENATE(B92,I92)</f>
      </c>
      <c r="H92" t="s" s="57">
        <f>IF(ISBLANK(B92),"",IF(B92="ALI",IF(I92="L",7,IF(I92="A",10,15)),IF(B92="AIE",IF(I92="L",5,IF(I92="A",7,10)),IF(B92="SE",IF(I92="L",4,IF(I92="A",5,7)),IF(OR(B92="EE",B92="CE"),IF(I92="L",3,IF(I92="A",4,6)),0)))))</f>
      </c>
      <c r="I92" t="s" s="55">
        <f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</c>
      <c r="J92" t="s" s="50">
        <f>CONCATENATE(B92,C92)</f>
      </c>
      <c r="K92" t="s" s="57">
        <f>IF(OR(H92="",H92=0),L92,H92)</f>
      </c>
      <c r="L92" t="s" s="57">
        <f>IF(NOT(ISERROR(VLOOKUP(B92,'Deflatores'!G$42:H$64,2,FALSE))),VLOOKUP(B92,'Deflatores'!G$42:H$64,2,FALSE),IF(OR(ISBLANK(C92),ISBLANK(B92)),"",VLOOKUP(C92,'Deflatores'!G$4:H$38,2,FALSE)*H92+VLOOKUP(C92,'Deflatores'!G$4:I$38,3,FALSE)))</f>
      </c>
      <c r="M92" s="58"/>
      <c r="N92" s="58"/>
      <c r="O92" s="59"/>
    </row>
    <row r="93" ht="12" customHeight="1">
      <c r="A93" s="60"/>
      <c r="B93" s="51"/>
      <c r="C93" s="51"/>
      <c r="D93" s="51"/>
      <c r="E93" s="51"/>
      <c r="F93" t="s" s="53">
        <f>IF(ISBLANK(B93),"",IF(I93="L","Baixa",IF(I93="A","Média",IF(I93="","","Alta"))))</f>
      </c>
      <c r="G93" t="s" s="50">
        <f>CONCATENATE(B93,I93)</f>
      </c>
      <c r="H93" t="s" s="57">
        <f>IF(ISBLANK(B93),"",IF(B93="ALI",IF(I93="L",7,IF(I93="A",10,15)),IF(B93="AIE",IF(I93="L",5,IF(I93="A",7,10)),IF(B93="SE",IF(I93="L",4,IF(I93="A",5,7)),IF(OR(B93="EE",B93="CE"),IF(I93="L",3,IF(I93="A",4,6)),0)))))</f>
      </c>
      <c r="I93" t="s" s="55">
        <f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</c>
      <c r="J93" t="s" s="50">
        <f>CONCATENATE(B93,C93)</f>
      </c>
      <c r="K93" t="s" s="57">
        <f>IF(OR(H93="",H93=0),L93,H93)</f>
      </c>
      <c r="L93" t="s" s="57">
        <f>IF(NOT(ISERROR(VLOOKUP(B93,'Deflatores'!G$42:H$64,2,FALSE))),VLOOKUP(B93,'Deflatores'!G$42:H$64,2,FALSE),IF(OR(ISBLANK(C93),ISBLANK(B93)),"",VLOOKUP(C93,'Deflatores'!G$4:H$38,2,FALSE)*H93+VLOOKUP(C93,'Deflatores'!G$4:I$38,3,FALSE)))</f>
      </c>
      <c r="M93" s="58"/>
      <c r="N93" s="58"/>
      <c r="O93" s="59"/>
    </row>
    <row r="94" ht="12" customHeight="1">
      <c r="A94" s="60"/>
      <c r="B94" s="51"/>
      <c r="C94" s="51"/>
      <c r="D94" s="51"/>
      <c r="E94" s="51"/>
      <c r="F94" t="s" s="53">
        <f>IF(ISBLANK(B94),"",IF(I94="L","Baixa",IF(I94="A","Média",IF(I94="","","Alta"))))</f>
      </c>
      <c r="G94" t="s" s="50">
        <f>CONCATENATE(B94,I94)</f>
      </c>
      <c r="H94" t="s" s="57">
        <f>IF(ISBLANK(B94),"",IF(B94="ALI",IF(I94="L",7,IF(I94="A",10,15)),IF(B94="AIE",IF(I94="L",5,IF(I94="A",7,10)),IF(B94="SE",IF(I94="L",4,IF(I94="A",5,7)),IF(OR(B94="EE",B94="CE"),IF(I94="L",3,IF(I94="A",4,6)),0)))))</f>
      </c>
      <c r="I94" t="s" s="55">
        <f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</c>
      <c r="J94" t="s" s="50">
        <f>CONCATENATE(B94,C94)</f>
      </c>
      <c r="K94" t="s" s="57">
        <f>IF(OR(H94="",H94=0),L94,H94)</f>
      </c>
      <c r="L94" t="s" s="57">
        <f>IF(NOT(ISERROR(VLOOKUP(B94,'Deflatores'!G$42:H$64,2,FALSE))),VLOOKUP(B94,'Deflatores'!G$42:H$64,2,FALSE),IF(OR(ISBLANK(C94),ISBLANK(B94)),"",VLOOKUP(C94,'Deflatores'!G$4:H$38,2,FALSE)*H94+VLOOKUP(C94,'Deflatores'!G$4:I$38,3,FALSE)))</f>
      </c>
      <c r="M94" s="58"/>
      <c r="N94" s="58"/>
      <c r="O94" s="59"/>
    </row>
    <row r="95" ht="12" customHeight="1">
      <c r="A95" s="60"/>
      <c r="B95" s="51"/>
      <c r="C95" s="51"/>
      <c r="D95" s="51"/>
      <c r="E95" s="51"/>
      <c r="F95" t="s" s="53">
        <f>IF(ISBLANK(B95),"",IF(I95="L","Baixa",IF(I95="A","Média",IF(I95="","","Alta"))))</f>
      </c>
      <c r="G95" t="s" s="50">
        <f>CONCATENATE(B95,I95)</f>
      </c>
      <c r="H95" t="s" s="57">
        <f>IF(ISBLANK(B95),"",IF(B95="ALI",IF(I95="L",7,IF(I95="A",10,15)),IF(B95="AIE",IF(I95="L",5,IF(I95="A",7,10)),IF(B95="SE",IF(I95="L",4,IF(I95="A",5,7)),IF(OR(B95="EE",B95="CE"),IF(I95="L",3,IF(I95="A",4,6)),0)))))</f>
      </c>
      <c r="I95" t="s" s="55">
        <f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</c>
      <c r="J95" t="s" s="50">
        <f>CONCATENATE(B95,C95)</f>
      </c>
      <c r="K95" t="s" s="57">
        <f>IF(OR(H95="",H95=0),L95,H95)</f>
      </c>
      <c r="L95" t="s" s="57">
        <f>IF(NOT(ISERROR(VLOOKUP(B95,'Deflatores'!G$42:H$64,2,FALSE))),VLOOKUP(B95,'Deflatores'!G$42:H$64,2,FALSE),IF(OR(ISBLANK(C95),ISBLANK(B95)),"",VLOOKUP(C95,'Deflatores'!G$4:H$38,2,FALSE)*H95+VLOOKUP(C95,'Deflatores'!G$4:I$38,3,FALSE)))</f>
      </c>
      <c r="M95" s="58"/>
      <c r="N95" s="58"/>
      <c r="O95" s="59"/>
    </row>
    <row r="96" ht="12" customHeight="1">
      <c r="A96" s="60"/>
      <c r="B96" s="51"/>
      <c r="C96" s="51"/>
      <c r="D96" s="51"/>
      <c r="E96" s="51"/>
      <c r="F96" t="s" s="53">
        <f>IF(ISBLANK(B96),"",IF(I96="L","Baixa",IF(I96="A","Média",IF(I96="","","Alta"))))</f>
      </c>
      <c r="G96" t="s" s="50">
        <f>CONCATENATE(B96,I96)</f>
      </c>
      <c r="H96" t="s" s="57">
        <f>IF(ISBLANK(B96),"",IF(B96="ALI",IF(I96="L",7,IF(I96="A",10,15)),IF(B96="AIE",IF(I96="L",5,IF(I96="A",7,10)),IF(B96="SE",IF(I96="L",4,IF(I96="A",5,7)),IF(OR(B96="EE",B96="CE"),IF(I96="L",3,IF(I96="A",4,6)),0)))))</f>
      </c>
      <c r="I96" t="s" s="55">
        <f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</c>
      <c r="J96" t="s" s="50">
        <f>CONCATENATE(B96,C96)</f>
      </c>
      <c r="K96" t="s" s="57">
        <f>IF(OR(H96="",H96=0),L96,H96)</f>
      </c>
      <c r="L96" t="s" s="57">
        <f>IF(NOT(ISERROR(VLOOKUP(B96,'Deflatores'!G$42:H$64,2,FALSE))),VLOOKUP(B96,'Deflatores'!G$42:H$64,2,FALSE),IF(OR(ISBLANK(C96),ISBLANK(B96)),"",VLOOKUP(C96,'Deflatores'!G$4:H$38,2,FALSE)*H96+VLOOKUP(C96,'Deflatores'!G$4:I$38,3,FALSE)))</f>
      </c>
      <c r="M96" s="58"/>
      <c r="N96" s="58"/>
      <c r="O96" s="59"/>
    </row>
    <row r="97" ht="12" customHeight="1">
      <c r="A97" s="60"/>
      <c r="B97" s="51"/>
      <c r="C97" s="51"/>
      <c r="D97" s="51"/>
      <c r="E97" s="51"/>
      <c r="F97" t="s" s="53">
        <f>IF(ISBLANK(B97),"",IF(I97="L","Baixa",IF(I97="A","Média",IF(I97="","","Alta"))))</f>
      </c>
      <c r="G97" t="s" s="50">
        <f>CONCATENATE(B97,I97)</f>
      </c>
      <c r="H97" t="s" s="57">
        <f>IF(ISBLANK(B97),"",IF(B97="ALI",IF(I97="L",7,IF(I97="A",10,15)),IF(B97="AIE",IF(I97="L",5,IF(I97="A",7,10)),IF(B97="SE",IF(I97="L",4,IF(I97="A",5,7)),IF(OR(B97="EE",B97="CE"),IF(I97="L",3,IF(I97="A",4,6)),0)))))</f>
      </c>
      <c r="I97" t="s" s="55">
        <f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</c>
      <c r="J97" t="s" s="50">
        <f>CONCATENATE(B97,C97)</f>
      </c>
      <c r="K97" t="s" s="57">
        <f>IF(OR(H97="",H97=0),L97,H97)</f>
      </c>
      <c r="L97" t="s" s="57">
        <f>IF(NOT(ISERROR(VLOOKUP(B97,'Deflatores'!G$42:H$64,2,FALSE))),VLOOKUP(B97,'Deflatores'!G$42:H$64,2,FALSE),IF(OR(ISBLANK(C97),ISBLANK(B97)),"",VLOOKUP(C97,'Deflatores'!G$4:H$38,2,FALSE)*H97+VLOOKUP(C97,'Deflatores'!G$4:I$38,3,FALSE)))</f>
      </c>
      <c r="M97" s="58"/>
      <c r="N97" s="58"/>
      <c r="O97" s="59"/>
    </row>
    <row r="98" ht="12" customHeight="1">
      <c r="A98" s="60"/>
      <c r="B98" s="51"/>
      <c r="C98" s="51"/>
      <c r="D98" s="51"/>
      <c r="E98" s="51"/>
      <c r="F98" t="s" s="53">
        <f>IF(ISBLANK(B98),"",IF(I98="L","Baixa",IF(I98="A","Média",IF(I98="","","Alta"))))</f>
      </c>
      <c r="G98" t="s" s="50">
        <f>CONCATENATE(B98,I98)</f>
      </c>
      <c r="H98" t="s" s="57">
        <f>IF(ISBLANK(B98),"",IF(B98="ALI",IF(I98="L",7,IF(I98="A",10,15)),IF(B98="AIE",IF(I98="L",5,IF(I98="A",7,10)),IF(B98="SE",IF(I98="L",4,IF(I98="A",5,7)),IF(OR(B98="EE",B98="CE"),IF(I98="L",3,IF(I98="A",4,6)),0)))))</f>
      </c>
      <c r="I98" t="s" s="55">
        <f>IF(OR(ISBLANK(D98),ISBLANK(E98)),IF(OR(B98="ALI",B98="AIE"),"L",IF(OR(B98="EE",B98="SE",B98="CE"),"A","")),IF(B98="EE",IF(E98&gt;=3,IF(D98&gt;=5,"H","A"),IF(E98&gt;=2,IF(D98&gt;=16,"H",IF(D98&lt;=4,"L","A")),IF(D98&lt;=15,"L","A"))),IF(OR(B98="SE",B98="CE"),IF(E98&gt;=4,IF(D98&gt;=6,"H","A"),IF(E98&gt;=2,IF(D98&gt;=20,"H",IF(D98&lt;=5,"L","A")),IF(D98&lt;=19,"L","A"))),IF(OR(B98="ALI",B98="AIE"),IF(E98&gt;=6,IF(D98&gt;=20,"H","A"),IF(E98&gt;=2,IF(D98&gt;=51,"H",IF(D98&lt;=19,"L","A")),IF(D98&lt;=50,"L","A"))),""))))</f>
      </c>
      <c r="J98" t="s" s="50">
        <f>CONCATENATE(B98,C98)</f>
      </c>
      <c r="K98" t="s" s="57">
        <f>IF(OR(H98="",H98=0),L98,H98)</f>
      </c>
      <c r="L98" t="s" s="57">
        <f>IF(NOT(ISERROR(VLOOKUP(B98,'Deflatores'!G$42:H$64,2,FALSE))),VLOOKUP(B98,'Deflatores'!G$42:H$64,2,FALSE),IF(OR(ISBLANK(C98),ISBLANK(B98)),"",VLOOKUP(C98,'Deflatores'!G$4:H$38,2,FALSE)*H98+VLOOKUP(C98,'Deflatores'!G$4:I$38,3,FALSE)))</f>
      </c>
      <c r="M98" s="58"/>
      <c r="N98" s="58"/>
      <c r="O98" s="59"/>
    </row>
    <row r="99" ht="12" customHeight="1">
      <c r="A99" s="60"/>
      <c r="B99" s="51"/>
      <c r="C99" s="51"/>
      <c r="D99" s="51"/>
      <c r="E99" s="51"/>
      <c r="F99" t="s" s="53">
        <f>IF(ISBLANK(B99),"",IF(I99="L","Baixa",IF(I99="A","Média",IF(I99="","","Alta"))))</f>
      </c>
      <c r="G99" t="s" s="50">
        <f>CONCATENATE(B99,I99)</f>
      </c>
      <c r="H99" t="s" s="57">
        <f>IF(ISBLANK(B99),"",IF(B99="ALI",IF(I99="L",7,IF(I99="A",10,15)),IF(B99="AIE",IF(I99="L",5,IF(I99="A",7,10)),IF(B99="SE",IF(I99="L",4,IF(I99="A",5,7)),IF(OR(B99="EE",B99="CE"),IF(I99="L",3,IF(I99="A",4,6)),0)))))</f>
      </c>
      <c r="I99" t="s" s="55">
        <f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</c>
      <c r="J99" t="s" s="50">
        <f>CONCATENATE(B99,C99)</f>
      </c>
      <c r="K99" t="s" s="57">
        <f>IF(OR(H99="",H99=0),L99,H99)</f>
      </c>
      <c r="L99" t="s" s="57">
        <f>IF(NOT(ISERROR(VLOOKUP(B99,'Deflatores'!G$42:H$64,2,FALSE))),VLOOKUP(B99,'Deflatores'!G$42:H$64,2,FALSE),IF(OR(ISBLANK(C99),ISBLANK(B99)),"",VLOOKUP(C99,'Deflatores'!G$4:H$38,2,FALSE)*H99+VLOOKUP(C99,'Deflatores'!G$4:I$38,3,FALSE)))</f>
      </c>
      <c r="M99" s="58"/>
      <c r="N99" s="58"/>
      <c r="O99" s="59"/>
    </row>
    <row r="100" ht="12" customHeight="1">
      <c r="A100" s="60"/>
      <c r="B100" s="51"/>
      <c r="C100" s="51"/>
      <c r="D100" s="51"/>
      <c r="E100" s="51"/>
      <c r="F100" t="s" s="53">
        <f>IF(ISBLANK(B100),"",IF(I100="L","Baixa",IF(I100="A","Média",IF(I100="","","Alta"))))</f>
      </c>
      <c r="G100" t="s" s="50">
        <f>CONCATENATE(B100,I100)</f>
      </c>
      <c r="H100" t="s" s="57">
        <f>IF(ISBLANK(B100),"",IF(B100="ALI",IF(I100="L",7,IF(I100="A",10,15)),IF(B100="AIE",IF(I100="L",5,IF(I100="A",7,10)),IF(B100="SE",IF(I100="L",4,IF(I100="A",5,7)),IF(OR(B100="EE",B100="CE"),IF(I100="L",3,IF(I100="A",4,6)),0)))))</f>
      </c>
      <c r="I100" t="s" s="55">
        <f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</c>
      <c r="J100" t="s" s="50">
        <f>CONCATENATE(B100,C100)</f>
      </c>
      <c r="K100" t="s" s="57">
        <f>IF(OR(H100="",H100=0),L100,H100)</f>
      </c>
      <c r="L100" t="s" s="57">
        <f>IF(NOT(ISERROR(VLOOKUP(B100,'Deflatores'!G$42:H$64,2,FALSE))),VLOOKUP(B100,'Deflatores'!G$42:H$64,2,FALSE),IF(OR(ISBLANK(C100),ISBLANK(B100)),"",VLOOKUP(C100,'Deflatores'!G$4:H$38,2,FALSE)*H100+VLOOKUP(C100,'Deflatores'!G$4:I$38,3,FALSE)))</f>
      </c>
      <c r="M100" s="58"/>
      <c r="N100" s="58"/>
      <c r="O100" s="59"/>
    </row>
    <row r="101" ht="12" customHeight="1">
      <c r="A101" s="60"/>
      <c r="B101" s="51"/>
      <c r="C101" s="51"/>
      <c r="D101" s="51"/>
      <c r="E101" s="51"/>
      <c r="F101" t="s" s="53">
        <f>IF(ISBLANK(B101),"",IF(I101="L","Baixa",IF(I101="A","Média",IF(I101="","","Alta"))))</f>
      </c>
      <c r="G101" t="s" s="50">
        <f>CONCATENATE(B101,I101)</f>
      </c>
      <c r="H101" t="s" s="57">
        <f>IF(ISBLANK(B101),"",IF(B101="ALI",IF(I101="L",7,IF(I101="A",10,15)),IF(B101="AIE",IF(I101="L",5,IF(I101="A",7,10)),IF(B101="SE",IF(I101="L",4,IF(I101="A",5,7)),IF(OR(B101="EE",B101="CE"),IF(I101="L",3,IF(I101="A",4,6)),0)))))</f>
      </c>
      <c r="I101" t="s" s="55">
        <f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</c>
      <c r="J101" t="s" s="50">
        <f>CONCATENATE(B101,C101)</f>
      </c>
      <c r="K101" t="s" s="57">
        <f>IF(OR(H101="",H101=0),L101,H101)</f>
      </c>
      <c r="L101" t="s" s="57">
        <f>IF(NOT(ISERROR(VLOOKUP(B101,'Deflatores'!G$42:H$64,2,FALSE))),VLOOKUP(B101,'Deflatores'!G$42:H$64,2,FALSE),IF(OR(ISBLANK(C101),ISBLANK(B101)),"",VLOOKUP(C101,'Deflatores'!G$4:H$38,2,FALSE)*H101+VLOOKUP(C101,'Deflatores'!G$4:I$38,3,FALSE)))</f>
      </c>
      <c r="M101" s="58"/>
      <c r="N101" s="58"/>
      <c r="O101" s="59"/>
    </row>
    <row r="102" ht="12" customHeight="1">
      <c r="A102" s="60"/>
      <c r="B102" s="51"/>
      <c r="C102" s="51"/>
      <c r="D102" s="51"/>
      <c r="E102" s="51"/>
      <c r="F102" t="s" s="53">
        <f>IF(ISBLANK(B102),"",IF(I102="L","Baixa",IF(I102="A","Média",IF(I102="","","Alta"))))</f>
      </c>
      <c r="G102" t="s" s="50">
        <f>CONCATENATE(B102,I102)</f>
      </c>
      <c r="H102" t="s" s="57">
        <f>IF(ISBLANK(B102),"",IF(B102="ALI",IF(I102="L",7,IF(I102="A",10,15)),IF(B102="AIE",IF(I102="L",5,IF(I102="A",7,10)),IF(B102="SE",IF(I102="L",4,IF(I102="A",5,7)),IF(OR(B102="EE",B102="CE"),IF(I102="L",3,IF(I102="A",4,6)),0)))))</f>
      </c>
      <c r="I102" t="s" s="55">
        <f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</c>
      <c r="J102" t="s" s="50">
        <f>CONCATENATE(B102,C102)</f>
      </c>
      <c r="K102" t="s" s="57">
        <f>IF(OR(H102="",H102=0),L102,H102)</f>
      </c>
      <c r="L102" t="s" s="57">
        <f>IF(NOT(ISERROR(VLOOKUP(B102,'Deflatores'!G$42:H$64,2,FALSE))),VLOOKUP(B102,'Deflatores'!G$42:H$64,2,FALSE),IF(OR(ISBLANK(C102),ISBLANK(B102)),"",VLOOKUP(C102,'Deflatores'!G$4:H$38,2,FALSE)*H102+VLOOKUP(C102,'Deflatores'!G$4:I$38,3,FALSE)))</f>
      </c>
      <c r="M102" s="58"/>
      <c r="N102" s="58"/>
      <c r="O102" s="59"/>
    </row>
    <row r="103" ht="12" customHeight="1">
      <c r="A103" s="60"/>
      <c r="B103" s="51"/>
      <c r="C103" s="51"/>
      <c r="D103" s="51"/>
      <c r="E103" s="51"/>
      <c r="F103" t="s" s="53">
        <f>IF(ISBLANK(B103),"",IF(I103="L","Baixa",IF(I103="A","Média",IF(I103="","","Alta"))))</f>
      </c>
      <c r="G103" t="s" s="50">
        <f>CONCATENATE(B103,I103)</f>
      </c>
      <c r="H103" t="s" s="57">
        <f>IF(ISBLANK(B103),"",IF(B103="ALI",IF(I103="L",7,IF(I103="A",10,15)),IF(B103="AIE",IF(I103="L",5,IF(I103="A",7,10)),IF(B103="SE",IF(I103="L",4,IF(I103="A",5,7)),IF(OR(B103="EE",B103="CE"),IF(I103="L",3,IF(I103="A",4,6)),0)))))</f>
      </c>
      <c r="I103" t="s" s="55">
        <f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</c>
      <c r="J103" t="s" s="50">
        <f>CONCATENATE(B103,C103)</f>
      </c>
      <c r="K103" t="s" s="57">
        <f>IF(OR(H103="",H103=0),L103,H103)</f>
      </c>
      <c r="L103" t="s" s="57">
        <f>IF(NOT(ISERROR(VLOOKUP(B103,'Deflatores'!G$42:H$64,2,FALSE))),VLOOKUP(B103,'Deflatores'!G$42:H$64,2,FALSE),IF(OR(ISBLANK(C103),ISBLANK(B103)),"",VLOOKUP(C103,'Deflatores'!G$4:H$38,2,FALSE)*H103+VLOOKUP(C103,'Deflatores'!G$4:I$38,3,FALSE)))</f>
      </c>
      <c r="M103" s="58"/>
      <c r="N103" s="58"/>
      <c r="O103" s="59"/>
    </row>
    <row r="104" ht="12" customHeight="1">
      <c r="A104" s="60"/>
      <c r="B104" s="51"/>
      <c r="C104" s="51"/>
      <c r="D104" s="51"/>
      <c r="E104" s="51"/>
      <c r="F104" t="s" s="53">
        <f>IF(ISBLANK(B104),"",IF(I104="L","Baixa",IF(I104="A","Média",IF(I104="","","Alta"))))</f>
      </c>
      <c r="G104" t="s" s="50">
        <f>CONCATENATE(B104,I104)</f>
      </c>
      <c r="H104" t="s" s="57">
        <f>IF(ISBLANK(B104),"",IF(B104="ALI",IF(I104="L",7,IF(I104="A",10,15)),IF(B104="AIE",IF(I104="L",5,IF(I104="A",7,10)),IF(B104="SE",IF(I104="L",4,IF(I104="A",5,7)),IF(OR(B104="EE",B104="CE"),IF(I104="L",3,IF(I104="A",4,6)),0)))))</f>
      </c>
      <c r="I104" t="s" s="55">
        <f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</c>
      <c r="J104" t="s" s="50">
        <f>CONCATENATE(B104,C104)</f>
      </c>
      <c r="K104" t="s" s="57">
        <f>IF(OR(H104="",H104=0),L104,H104)</f>
      </c>
      <c r="L104" t="s" s="57">
        <f>IF(NOT(ISERROR(VLOOKUP(B104,'Deflatores'!G$42:H$64,2,FALSE))),VLOOKUP(B104,'Deflatores'!G$42:H$64,2,FALSE),IF(OR(ISBLANK(C104),ISBLANK(B104)),"",VLOOKUP(C104,'Deflatores'!G$4:H$38,2,FALSE)*H104+VLOOKUP(C104,'Deflatores'!G$4:I$38,3,FALSE)))</f>
      </c>
      <c r="M104" s="58"/>
      <c r="N104" s="58"/>
      <c r="O104" s="59"/>
    </row>
    <row r="105" ht="12" customHeight="1">
      <c r="A105" s="60"/>
      <c r="B105" s="51"/>
      <c r="C105" s="51"/>
      <c r="D105" s="51"/>
      <c r="E105" s="51"/>
      <c r="F105" t="s" s="53">
        <f>IF(ISBLANK(B105),"",IF(I105="L","Baixa",IF(I105="A","Média",IF(I105="","","Alta"))))</f>
      </c>
      <c r="G105" t="s" s="50">
        <f>CONCATENATE(B105,I105)</f>
      </c>
      <c r="H105" t="s" s="57">
        <f>IF(ISBLANK(B105),"",IF(B105="ALI",IF(I105="L",7,IF(I105="A",10,15)),IF(B105="AIE",IF(I105="L",5,IF(I105="A",7,10)),IF(B105="SE",IF(I105="L",4,IF(I105="A",5,7)),IF(OR(B105="EE",B105="CE"),IF(I105="L",3,IF(I105="A",4,6)),0)))))</f>
      </c>
      <c r="I105" t="s" s="55">
        <f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</c>
      <c r="J105" t="s" s="50">
        <f>CONCATENATE(B105,C105)</f>
      </c>
      <c r="K105" t="s" s="57">
        <f>IF(OR(H105="",H105=0),L105,H105)</f>
      </c>
      <c r="L105" t="s" s="57">
        <f>IF(NOT(ISERROR(VLOOKUP(B105,'Deflatores'!G$42:H$64,2,FALSE))),VLOOKUP(B105,'Deflatores'!G$42:H$64,2,FALSE),IF(OR(ISBLANK(C105),ISBLANK(B105)),"",VLOOKUP(C105,'Deflatores'!G$4:H$38,2,FALSE)*H105+VLOOKUP(C105,'Deflatores'!G$4:I$38,3,FALSE)))</f>
      </c>
      <c r="M105" s="58"/>
      <c r="N105" s="58"/>
      <c r="O105" s="59"/>
    </row>
    <row r="106" ht="12" customHeight="1">
      <c r="A106" s="60"/>
      <c r="B106" s="51"/>
      <c r="C106" s="51"/>
      <c r="D106" s="51"/>
      <c r="E106" s="51"/>
      <c r="F106" t="s" s="53">
        <f>IF(ISBLANK(B106),"",IF(I106="L","Baixa",IF(I106="A","Média",IF(I106="","","Alta"))))</f>
      </c>
      <c r="G106" t="s" s="50">
        <f>CONCATENATE(B106,I106)</f>
      </c>
      <c r="H106" t="s" s="57">
        <f>IF(ISBLANK(B106),"",IF(B106="ALI",IF(I106="L",7,IF(I106="A",10,15)),IF(B106="AIE",IF(I106="L",5,IF(I106="A",7,10)),IF(B106="SE",IF(I106="L",4,IF(I106="A",5,7)),IF(OR(B106="EE",B106="CE"),IF(I106="L",3,IF(I106="A",4,6)),0)))))</f>
      </c>
      <c r="I106" t="s" s="55">
        <f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</c>
      <c r="J106" t="s" s="50">
        <f>CONCATENATE(B106,C106)</f>
      </c>
      <c r="K106" t="s" s="57">
        <f>IF(OR(H106="",H106=0),L106,H106)</f>
      </c>
      <c r="L106" t="s" s="57">
        <f>IF(NOT(ISERROR(VLOOKUP(B106,'Deflatores'!G$42:H$64,2,FALSE))),VLOOKUP(B106,'Deflatores'!G$42:H$64,2,FALSE),IF(OR(ISBLANK(C106),ISBLANK(B106)),"",VLOOKUP(C106,'Deflatores'!G$4:H$38,2,FALSE)*H106+VLOOKUP(C106,'Deflatores'!G$4:I$38,3,FALSE)))</f>
      </c>
      <c r="M106" s="58"/>
      <c r="N106" s="58"/>
      <c r="O106" s="59"/>
    </row>
    <row r="107" ht="12" customHeight="1">
      <c r="A107" s="60"/>
      <c r="B107" s="51"/>
      <c r="C107" s="51"/>
      <c r="D107" s="51"/>
      <c r="E107" s="51"/>
      <c r="F107" t="s" s="53">
        <f>IF(ISBLANK(B107),"",IF(I107="L","Baixa",IF(I107="A","Média",IF(I107="","","Alta"))))</f>
      </c>
      <c r="G107" t="s" s="50">
        <f>CONCATENATE(B107,I107)</f>
      </c>
      <c r="H107" t="s" s="57">
        <f>IF(ISBLANK(B107),"",IF(B107="ALI",IF(I107="L",7,IF(I107="A",10,15)),IF(B107="AIE",IF(I107="L",5,IF(I107="A",7,10)),IF(B107="SE",IF(I107="L",4,IF(I107="A",5,7)),IF(OR(B107="EE",B107="CE"),IF(I107="L",3,IF(I107="A",4,6)),0)))))</f>
      </c>
      <c r="I107" t="s" s="55">
        <f>IF(OR(ISBLANK(D107),ISBLANK(E107)),IF(OR(B107="ALI",B107="AIE"),"L",IF(OR(B107="EE",B107="SE",B107="CE"),"A","")),IF(B107="EE",IF(E107&gt;=3,IF(D107&gt;=5,"H","A"),IF(E107&gt;=2,IF(D107&gt;=16,"H",IF(D107&lt;=4,"L","A")),IF(D107&lt;=15,"L","A"))),IF(OR(B107="SE",B107="CE"),IF(E107&gt;=4,IF(D107&gt;=6,"H","A"),IF(E107&gt;=2,IF(D107&gt;=20,"H",IF(D107&lt;=5,"L","A")),IF(D107&lt;=19,"L","A"))),IF(OR(B107="ALI",B107="AIE"),IF(E107&gt;=6,IF(D107&gt;=20,"H","A"),IF(E107&gt;=2,IF(D107&gt;=51,"H",IF(D107&lt;=19,"L","A")),IF(D107&lt;=50,"L","A"))),""))))</f>
      </c>
      <c r="J107" t="s" s="50">
        <f>CONCATENATE(B107,C107)</f>
      </c>
      <c r="K107" t="s" s="57">
        <f>IF(OR(H107="",H107=0),L107,H107)</f>
      </c>
      <c r="L107" t="s" s="57">
        <f>IF(NOT(ISERROR(VLOOKUP(B107,'Deflatores'!G$42:H$64,2,FALSE))),VLOOKUP(B107,'Deflatores'!G$42:H$64,2,FALSE),IF(OR(ISBLANK(C107),ISBLANK(B107)),"",VLOOKUP(C107,'Deflatores'!G$4:H$38,2,FALSE)*H107+VLOOKUP(C107,'Deflatores'!G$4:I$38,3,FALSE)))</f>
      </c>
      <c r="M107" s="58"/>
      <c r="N107" s="58"/>
      <c r="O107" s="59"/>
    </row>
    <row r="108" ht="12" customHeight="1">
      <c r="A108" s="60"/>
      <c r="B108" s="51"/>
      <c r="C108" s="51"/>
      <c r="D108" s="51"/>
      <c r="E108" s="51"/>
      <c r="F108" t="s" s="53">
        <f>IF(ISBLANK(B108),"",IF(I108="L","Baixa",IF(I108="A","Média",IF(I108="","","Alta"))))</f>
      </c>
      <c r="G108" t="s" s="50">
        <f>CONCATENATE(B108,I108)</f>
      </c>
      <c r="H108" t="s" s="57">
        <f>IF(ISBLANK(B108),"",IF(B108="ALI",IF(I108="L",7,IF(I108="A",10,15)),IF(B108="AIE",IF(I108="L",5,IF(I108="A",7,10)),IF(B108="SE",IF(I108="L",4,IF(I108="A",5,7)),IF(OR(B108="EE",B108="CE"),IF(I108="L",3,IF(I108="A",4,6)),0)))))</f>
      </c>
      <c r="I108" t="s" s="55">
        <f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</c>
      <c r="J108" t="s" s="50">
        <f>CONCATENATE(B108,C108)</f>
      </c>
      <c r="K108" t="s" s="57">
        <f>IF(OR(H108="",H108=0),L108,H108)</f>
      </c>
      <c r="L108" t="s" s="57">
        <f>IF(NOT(ISERROR(VLOOKUP(B108,'Deflatores'!G$42:H$64,2,FALSE))),VLOOKUP(B108,'Deflatores'!G$42:H$64,2,FALSE),IF(OR(ISBLANK(C108),ISBLANK(B108)),"",VLOOKUP(C108,'Deflatores'!G$4:H$38,2,FALSE)*H108+VLOOKUP(C108,'Deflatores'!G$4:I$38,3,FALSE)))</f>
      </c>
      <c r="M108" s="58"/>
      <c r="N108" s="58"/>
      <c r="O108" s="59"/>
    </row>
    <row r="109" ht="12" customHeight="1">
      <c r="A109" s="60"/>
      <c r="B109" s="51"/>
      <c r="C109" s="51"/>
      <c r="D109" s="51"/>
      <c r="E109" s="51"/>
      <c r="F109" t="s" s="53">
        <f>IF(ISBLANK(B109),"",IF(I109="L","Baixa",IF(I109="A","Média",IF(I109="","","Alta"))))</f>
      </c>
      <c r="G109" t="s" s="50">
        <f>CONCATENATE(B109,I109)</f>
      </c>
      <c r="H109" t="s" s="57">
        <f>IF(ISBLANK(B109),"",IF(B109="ALI",IF(I109="L",7,IF(I109="A",10,15)),IF(B109="AIE",IF(I109="L",5,IF(I109="A",7,10)),IF(B109="SE",IF(I109="L",4,IF(I109="A",5,7)),IF(OR(B109="EE",B109="CE"),IF(I109="L",3,IF(I109="A",4,6)),0)))))</f>
      </c>
      <c r="I109" t="s" s="55">
        <f>IF(OR(ISBLANK(D109),ISBLANK(E109)),IF(OR(B109="ALI",B109="AIE"),"L",IF(OR(B109="EE",B109="SE",B109="CE"),"A","")),IF(B109="EE",IF(E109&gt;=3,IF(D109&gt;=5,"H","A"),IF(E109&gt;=2,IF(D109&gt;=16,"H",IF(D109&lt;=4,"L","A")),IF(D109&lt;=15,"L","A"))),IF(OR(B109="SE",B109="CE"),IF(E109&gt;=4,IF(D109&gt;=6,"H","A"),IF(E109&gt;=2,IF(D109&gt;=20,"H",IF(D109&lt;=5,"L","A")),IF(D109&lt;=19,"L","A"))),IF(OR(B109="ALI",B109="AIE"),IF(E109&gt;=6,IF(D109&gt;=20,"H","A"),IF(E109&gt;=2,IF(D109&gt;=51,"H",IF(D109&lt;=19,"L","A")),IF(D109&lt;=50,"L","A"))),""))))</f>
      </c>
      <c r="J109" t="s" s="50">
        <f>CONCATENATE(B109,C109)</f>
      </c>
      <c r="K109" t="s" s="57">
        <f>IF(OR(H109="",H109=0),L109,H109)</f>
      </c>
      <c r="L109" t="s" s="57">
        <f>IF(NOT(ISERROR(VLOOKUP(B109,'Deflatores'!G$42:H$64,2,FALSE))),VLOOKUP(B109,'Deflatores'!G$42:H$64,2,FALSE),IF(OR(ISBLANK(C109),ISBLANK(B109)),"",VLOOKUP(C109,'Deflatores'!G$4:H$38,2,FALSE)*H109+VLOOKUP(C109,'Deflatores'!G$4:I$38,3,FALSE)))</f>
      </c>
      <c r="M109" s="58"/>
      <c r="N109" s="58"/>
      <c r="O109" s="59"/>
    </row>
    <row r="110" ht="12" customHeight="1">
      <c r="A110" s="60"/>
      <c r="B110" s="51"/>
      <c r="C110" s="51"/>
      <c r="D110" s="51"/>
      <c r="E110" s="51"/>
      <c r="F110" t="s" s="53">
        <f>IF(ISBLANK(B110),"",IF(I110="L","Baixa",IF(I110="A","Média",IF(I110="","","Alta"))))</f>
      </c>
      <c r="G110" t="s" s="50">
        <f>CONCATENATE(B110,I110)</f>
      </c>
      <c r="H110" t="s" s="57">
        <f>IF(ISBLANK(B110),"",IF(B110="ALI",IF(I110="L",7,IF(I110="A",10,15)),IF(B110="AIE",IF(I110="L",5,IF(I110="A",7,10)),IF(B110="SE",IF(I110="L",4,IF(I110="A",5,7)),IF(OR(B110="EE",B110="CE"),IF(I110="L",3,IF(I110="A",4,6)),0)))))</f>
      </c>
      <c r="I110" t="s" s="55">
        <f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</c>
      <c r="J110" t="s" s="50">
        <f>CONCATENATE(B110,C110)</f>
      </c>
      <c r="K110" t="s" s="57">
        <f>IF(OR(H110="",H110=0),L110,H110)</f>
      </c>
      <c r="L110" t="s" s="57">
        <f>IF(NOT(ISERROR(VLOOKUP(B110,'Deflatores'!G$42:H$64,2,FALSE))),VLOOKUP(B110,'Deflatores'!G$42:H$64,2,FALSE),IF(OR(ISBLANK(C110),ISBLANK(B110)),"",VLOOKUP(C110,'Deflatores'!G$4:H$38,2,FALSE)*H110+VLOOKUP(C110,'Deflatores'!G$4:I$38,3,FALSE)))</f>
      </c>
      <c r="M110" s="58"/>
      <c r="N110" s="58"/>
      <c r="O110" s="59"/>
    </row>
    <row r="111" ht="12" customHeight="1">
      <c r="A111" s="60"/>
      <c r="B111" s="51"/>
      <c r="C111" s="51"/>
      <c r="D111" s="51"/>
      <c r="E111" s="51"/>
      <c r="F111" t="s" s="53">
        <f>IF(ISBLANK(B111),"",IF(I111="L","Baixa",IF(I111="A","Média",IF(I111="","","Alta"))))</f>
      </c>
      <c r="G111" t="s" s="50">
        <f>CONCATENATE(B111,I111)</f>
      </c>
      <c r="H111" t="s" s="57">
        <f>IF(ISBLANK(B111),"",IF(B111="ALI",IF(I111="L",7,IF(I111="A",10,15)),IF(B111="AIE",IF(I111="L",5,IF(I111="A",7,10)),IF(B111="SE",IF(I111="L",4,IF(I111="A",5,7)),IF(OR(B111="EE",B111="CE"),IF(I111="L",3,IF(I111="A",4,6)),0)))))</f>
      </c>
      <c r="I111" t="s" s="55">
        <f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</c>
      <c r="J111" t="s" s="50">
        <f>CONCATENATE(B111,C111)</f>
      </c>
      <c r="K111" t="s" s="57">
        <f>IF(OR(H111="",H111=0),L111,H111)</f>
      </c>
      <c r="L111" t="s" s="57">
        <f>IF(NOT(ISERROR(VLOOKUP(B111,'Deflatores'!G$42:H$64,2,FALSE))),VLOOKUP(B111,'Deflatores'!G$42:H$64,2,FALSE),IF(OR(ISBLANK(C111),ISBLANK(B111)),"",VLOOKUP(C111,'Deflatores'!G$4:H$38,2,FALSE)*H111+VLOOKUP(C111,'Deflatores'!G$4:I$38,3,FALSE)))</f>
      </c>
      <c r="M111" s="58"/>
      <c r="N111" s="58"/>
      <c r="O111" s="59"/>
    </row>
    <row r="112" ht="12" customHeight="1">
      <c r="A112" s="60"/>
      <c r="B112" s="51"/>
      <c r="C112" s="51"/>
      <c r="D112" s="51"/>
      <c r="E112" s="51"/>
      <c r="F112" t="s" s="53">
        <f>IF(ISBLANK(B112),"",IF(I112="L","Baixa",IF(I112="A","Média",IF(I112="","","Alta"))))</f>
      </c>
      <c r="G112" t="s" s="50">
        <f>CONCATENATE(B112,I112)</f>
      </c>
      <c r="H112" t="s" s="57">
        <f>IF(ISBLANK(B112),"",IF(B112="ALI",IF(I112="L",7,IF(I112="A",10,15)),IF(B112="AIE",IF(I112="L",5,IF(I112="A",7,10)),IF(B112="SE",IF(I112="L",4,IF(I112="A",5,7)),IF(OR(B112="EE",B112="CE"),IF(I112="L",3,IF(I112="A",4,6)),0)))))</f>
      </c>
      <c r="I112" t="s" s="55">
        <f>IF(OR(ISBLANK(D112),ISBLANK(E112)),IF(OR(B112="ALI",B112="AIE"),"L",IF(OR(B112="EE",B112="SE",B112="CE"),"A","")),IF(B112="EE",IF(E112&gt;=3,IF(D112&gt;=5,"H","A"),IF(E112&gt;=2,IF(D112&gt;=16,"H",IF(D112&lt;=4,"L","A")),IF(D112&lt;=15,"L","A"))),IF(OR(B112="SE",B112="CE"),IF(E112&gt;=4,IF(D112&gt;=6,"H","A"),IF(E112&gt;=2,IF(D112&gt;=20,"H",IF(D112&lt;=5,"L","A")),IF(D112&lt;=19,"L","A"))),IF(OR(B112="ALI",B112="AIE"),IF(E112&gt;=6,IF(D112&gt;=20,"H","A"),IF(E112&gt;=2,IF(D112&gt;=51,"H",IF(D112&lt;=19,"L","A")),IF(D112&lt;=50,"L","A"))),""))))</f>
      </c>
      <c r="J112" t="s" s="50">
        <f>CONCATENATE(B112,C112)</f>
      </c>
      <c r="K112" t="s" s="57">
        <f>IF(OR(H112="",H112=0),L112,H112)</f>
      </c>
      <c r="L112" t="s" s="57">
        <f>IF(NOT(ISERROR(VLOOKUP(B112,'Deflatores'!G$42:H$64,2,FALSE))),VLOOKUP(B112,'Deflatores'!G$42:H$64,2,FALSE),IF(OR(ISBLANK(C112),ISBLANK(B112)),"",VLOOKUP(C112,'Deflatores'!G$4:H$38,2,FALSE)*H112+VLOOKUP(C112,'Deflatores'!G$4:I$38,3,FALSE)))</f>
      </c>
      <c r="M112" s="58"/>
      <c r="N112" s="58"/>
      <c r="O112" s="59"/>
    </row>
    <row r="113" ht="12" customHeight="1">
      <c r="A113" s="60"/>
      <c r="B113" s="51"/>
      <c r="C113" s="51"/>
      <c r="D113" s="51"/>
      <c r="E113" s="51"/>
      <c r="F113" t="s" s="53">
        <f>IF(ISBLANK(B113),"",IF(I113="L","Baixa",IF(I113="A","Média",IF(I113="","","Alta"))))</f>
      </c>
      <c r="G113" t="s" s="50">
        <f>CONCATENATE(B113,I113)</f>
      </c>
      <c r="H113" t="s" s="57">
        <f>IF(ISBLANK(B113),"",IF(B113="ALI",IF(I113="L",7,IF(I113="A",10,15)),IF(B113="AIE",IF(I113="L",5,IF(I113="A",7,10)),IF(B113="SE",IF(I113="L",4,IF(I113="A",5,7)),IF(OR(B113="EE",B113="CE"),IF(I113="L",3,IF(I113="A",4,6)),0)))))</f>
      </c>
      <c r="I113" t="s" s="55">
        <f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</c>
      <c r="J113" t="s" s="50">
        <f>CONCATENATE(B113,C113)</f>
      </c>
      <c r="K113" t="s" s="57">
        <f>IF(OR(H113="",H113=0),L113,H113)</f>
      </c>
      <c r="L113" t="s" s="57">
        <f>IF(NOT(ISERROR(VLOOKUP(B113,'Deflatores'!G$42:H$64,2,FALSE))),VLOOKUP(B113,'Deflatores'!G$42:H$64,2,FALSE),IF(OR(ISBLANK(C113),ISBLANK(B113)),"",VLOOKUP(C113,'Deflatores'!G$4:H$38,2,FALSE)*H113+VLOOKUP(C113,'Deflatores'!G$4:I$38,3,FALSE)))</f>
      </c>
      <c r="M113" s="58"/>
      <c r="N113" s="58"/>
      <c r="O113" s="59"/>
    </row>
    <row r="114" ht="12" customHeight="1">
      <c r="A114" s="60"/>
      <c r="B114" s="51"/>
      <c r="C114" s="51"/>
      <c r="D114" s="51"/>
      <c r="E114" s="51"/>
      <c r="F114" t="s" s="53">
        <f>IF(ISBLANK(B114),"",IF(I114="L","Baixa",IF(I114="A","Média",IF(I114="","","Alta"))))</f>
      </c>
      <c r="G114" t="s" s="50">
        <f>CONCATENATE(B114,I114)</f>
      </c>
      <c r="H114" t="s" s="57">
        <f>IF(ISBLANK(B114),"",IF(B114="ALI",IF(I114="L",7,IF(I114="A",10,15)),IF(B114="AIE",IF(I114="L",5,IF(I114="A",7,10)),IF(B114="SE",IF(I114="L",4,IF(I114="A",5,7)),IF(OR(B114="EE",B114="CE"),IF(I114="L",3,IF(I114="A",4,6)),0)))))</f>
      </c>
      <c r="I114" t="s" s="55">
        <f>IF(OR(ISBLANK(D114),ISBLANK(E114)),IF(OR(B114="ALI",B114="AIE"),"L",IF(OR(B114="EE",B114="SE",B114="CE"),"A","")),IF(B114="EE",IF(E114&gt;=3,IF(D114&gt;=5,"H","A"),IF(E114&gt;=2,IF(D114&gt;=16,"H",IF(D114&lt;=4,"L","A")),IF(D114&lt;=15,"L","A"))),IF(OR(B114="SE",B114="CE"),IF(E114&gt;=4,IF(D114&gt;=6,"H","A"),IF(E114&gt;=2,IF(D114&gt;=20,"H",IF(D114&lt;=5,"L","A")),IF(D114&lt;=19,"L","A"))),IF(OR(B114="ALI",B114="AIE"),IF(E114&gt;=6,IF(D114&gt;=20,"H","A"),IF(E114&gt;=2,IF(D114&gt;=51,"H",IF(D114&lt;=19,"L","A")),IF(D114&lt;=50,"L","A"))),""))))</f>
      </c>
      <c r="J114" t="s" s="50">
        <f>CONCATENATE(B114,C114)</f>
      </c>
      <c r="K114" t="s" s="57">
        <f>IF(OR(H114="",H114=0),L114,H114)</f>
      </c>
      <c r="L114" t="s" s="57">
        <f>IF(NOT(ISERROR(VLOOKUP(B114,'Deflatores'!G$42:H$64,2,FALSE))),VLOOKUP(B114,'Deflatores'!G$42:H$64,2,FALSE),IF(OR(ISBLANK(C114),ISBLANK(B114)),"",VLOOKUP(C114,'Deflatores'!G$4:H$38,2,FALSE)*H114+VLOOKUP(C114,'Deflatores'!G$4:I$38,3,FALSE)))</f>
      </c>
      <c r="M114" s="58"/>
      <c r="N114" s="58"/>
      <c r="O114" s="59"/>
    </row>
    <row r="115" ht="12" customHeight="1">
      <c r="A115" s="60"/>
      <c r="B115" s="51"/>
      <c r="C115" s="51"/>
      <c r="D115" s="51"/>
      <c r="E115" s="51"/>
      <c r="F115" t="s" s="53">
        <f>IF(ISBLANK(B115),"",IF(I115="L","Baixa",IF(I115="A","Média",IF(I115="","","Alta"))))</f>
      </c>
      <c r="G115" t="s" s="50">
        <f>CONCATENATE(B115,I115)</f>
      </c>
      <c r="H115" t="s" s="57">
        <f>IF(ISBLANK(B115),"",IF(B115="ALI",IF(I115="L",7,IF(I115="A",10,15)),IF(B115="AIE",IF(I115="L",5,IF(I115="A",7,10)),IF(B115="SE",IF(I115="L",4,IF(I115="A",5,7)),IF(OR(B115="EE",B115="CE"),IF(I115="L",3,IF(I115="A",4,6)),0)))))</f>
      </c>
      <c r="I115" t="s" s="55">
        <f>IF(OR(ISBLANK(D115),ISBLANK(E115)),IF(OR(B115="ALI",B115="AIE"),"L",IF(OR(B115="EE",B115="SE",B115="CE"),"A","")),IF(B115="EE",IF(E115&gt;=3,IF(D115&gt;=5,"H","A"),IF(E115&gt;=2,IF(D115&gt;=16,"H",IF(D115&lt;=4,"L","A")),IF(D115&lt;=15,"L","A"))),IF(OR(B115="SE",B115="CE"),IF(E115&gt;=4,IF(D115&gt;=6,"H","A"),IF(E115&gt;=2,IF(D115&gt;=20,"H",IF(D115&lt;=5,"L","A")),IF(D115&lt;=19,"L","A"))),IF(OR(B115="ALI",B115="AIE"),IF(E115&gt;=6,IF(D115&gt;=20,"H","A"),IF(E115&gt;=2,IF(D115&gt;=51,"H",IF(D115&lt;=19,"L","A")),IF(D115&lt;=50,"L","A"))),""))))</f>
      </c>
      <c r="J115" t="s" s="50">
        <f>CONCATENATE(B115,C115)</f>
      </c>
      <c r="K115" t="s" s="57">
        <f>IF(OR(H115="",H115=0),L115,H115)</f>
      </c>
      <c r="L115" t="s" s="57">
        <f>IF(NOT(ISERROR(VLOOKUP(B115,'Deflatores'!G$42:H$64,2,FALSE))),VLOOKUP(B115,'Deflatores'!G$42:H$64,2,FALSE),IF(OR(ISBLANK(C115),ISBLANK(B115)),"",VLOOKUP(C115,'Deflatores'!G$4:H$38,2,FALSE)*H115+VLOOKUP(C115,'Deflatores'!G$4:I$38,3,FALSE)))</f>
      </c>
      <c r="M115" s="58"/>
      <c r="N115" s="58"/>
      <c r="O115" s="59"/>
    </row>
    <row r="116" ht="12" customHeight="1">
      <c r="A116" s="60"/>
      <c r="B116" s="51"/>
      <c r="C116" s="51"/>
      <c r="D116" s="51"/>
      <c r="E116" s="51"/>
      <c r="F116" t="s" s="53">
        <f>IF(ISBLANK(B116),"",IF(I116="L","Baixa",IF(I116="A","Média",IF(I116="","","Alta"))))</f>
      </c>
      <c r="G116" t="s" s="50">
        <f>CONCATENATE(B116,I116)</f>
      </c>
      <c r="H116" t="s" s="57">
        <f>IF(ISBLANK(B116),"",IF(B116="ALI",IF(I116="L",7,IF(I116="A",10,15)),IF(B116="AIE",IF(I116="L",5,IF(I116="A",7,10)),IF(B116="SE",IF(I116="L",4,IF(I116="A",5,7)),IF(OR(B116="EE",B116="CE"),IF(I116="L",3,IF(I116="A",4,6)),0)))))</f>
      </c>
      <c r="I116" t="s" s="55">
        <f>IF(OR(ISBLANK(D116),ISBLANK(E116)),IF(OR(B116="ALI",B116="AIE"),"L",IF(OR(B116="EE",B116="SE",B116="CE"),"A","")),IF(B116="EE",IF(E116&gt;=3,IF(D116&gt;=5,"H","A"),IF(E116&gt;=2,IF(D116&gt;=16,"H",IF(D116&lt;=4,"L","A")),IF(D116&lt;=15,"L","A"))),IF(OR(B116="SE",B116="CE"),IF(E116&gt;=4,IF(D116&gt;=6,"H","A"),IF(E116&gt;=2,IF(D116&gt;=20,"H",IF(D116&lt;=5,"L","A")),IF(D116&lt;=19,"L","A"))),IF(OR(B116="ALI",B116="AIE"),IF(E116&gt;=6,IF(D116&gt;=20,"H","A"),IF(E116&gt;=2,IF(D116&gt;=51,"H",IF(D116&lt;=19,"L","A")),IF(D116&lt;=50,"L","A"))),""))))</f>
      </c>
      <c r="J116" t="s" s="50">
        <f>CONCATENATE(B116,C116)</f>
      </c>
      <c r="K116" t="s" s="57">
        <f>IF(OR(H116="",H116=0),L116,H116)</f>
      </c>
      <c r="L116" t="s" s="57">
        <f>IF(NOT(ISERROR(VLOOKUP(B116,'Deflatores'!G$42:H$64,2,FALSE))),VLOOKUP(B116,'Deflatores'!G$42:H$64,2,FALSE),IF(OR(ISBLANK(C116),ISBLANK(B116)),"",VLOOKUP(C116,'Deflatores'!G$4:H$38,2,FALSE)*H116+VLOOKUP(C116,'Deflatores'!G$4:I$38,3,FALSE)))</f>
      </c>
      <c r="M116" s="58"/>
      <c r="N116" s="58"/>
      <c r="O116" s="59"/>
    </row>
    <row r="117" ht="12" customHeight="1">
      <c r="A117" s="60"/>
      <c r="B117" s="51"/>
      <c r="C117" s="51"/>
      <c r="D117" s="51"/>
      <c r="E117" s="51"/>
      <c r="F117" t="s" s="53">
        <f>IF(ISBLANK(B117),"",IF(I117="L","Baixa",IF(I117="A","Média",IF(I117="","","Alta"))))</f>
      </c>
      <c r="G117" t="s" s="50">
        <f>CONCATENATE(B117,I117)</f>
      </c>
      <c r="H117" t="s" s="57">
        <f>IF(ISBLANK(B117),"",IF(B117="ALI",IF(I117="L",7,IF(I117="A",10,15)),IF(B117="AIE",IF(I117="L",5,IF(I117="A",7,10)),IF(B117="SE",IF(I117="L",4,IF(I117="A",5,7)),IF(OR(B117="EE",B117="CE"),IF(I117="L",3,IF(I117="A",4,6)),0)))))</f>
      </c>
      <c r="I117" t="s" s="55">
        <f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</c>
      <c r="J117" t="s" s="50">
        <f>CONCATENATE(B117,C117)</f>
      </c>
      <c r="K117" t="s" s="57">
        <f>IF(OR(H117="",H117=0),L117,H117)</f>
      </c>
      <c r="L117" t="s" s="57">
        <f>IF(NOT(ISERROR(VLOOKUP(B117,'Deflatores'!G$42:H$64,2,FALSE))),VLOOKUP(B117,'Deflatores'!G$42:H$64,2,FALSE),IF(OR(ISBLANK(C117),ISBLANK(B117)),"",VLOOKUP(C117,'Deflatores'!G$4:H$38,2,FALSE)*H117+VLOOKUP(C117,'Deflatores'!G$4:I$38,3,FALSE)))</f>
      </c>
      <c r="M117" s="58"/>
      <c r="N117" s="58"/>
      <c r="O117" s="59"/>
    </row>
    <row r="118" ht="12" customHeight="1">
      <c r="A118" s="60"/>
      <c r="B118" s="51"/>
      <c r="C118" s="51"/>
      <c r="D118" s="51"/>
      <c r="E118" s="51"/>
      <c r="F118" t="s" s="53">
        <f>IF(ISBLANK(B118),"",IF(I118="L","Baixa",IF(I118="A","Média",IF(I118="","","Alta"))))</f>
      </c>
      <c r="G118" t="s" s="50">
        <f>CONCATENATE(B118,I118)</f>
      </c>
      <c r="H118" t="s" s="57">
        <f>IF(ISBLANK(B118),"",IF(B118="ALI",IF(I118="L",7,IF(I118="A",10,15)),IF(B118="AIE",IF(I118="L",5,IF(I118="A",7,10)),IF(B118="SE",IF(I118="L",4,IF(I118="A",5,7)),IF(OR(B118="EE",B118="CE"),IF(I118="L",3,IF(I118="A",4,6)),0)))))</f>
      </c>
      <c r="I118" t="s" s="55">
        <f>IF(OR(ISBLANK(D118),ISBLANK(E118)),IF(OR(B118="ALI",B118="AIE"),"L",IF(OR(B118="EE",B118="SE",B118="CE"),"A","")),IF(B118="EE",IF(E118&gt;=3,IF(D118&gt;=5,"H","A"),IF(E118&gt;=2,IF(D118&gt;=16,"H",IF(D118&lt;=4,"L","A")),IF(D118&lt;=15,"L","A"))),IF(OR(B118="SE",B118="CE"),IF(E118&gt;=4,IF(D118&gt;=6,"H","A"),IF(E118&gt;=2,IF(D118&gt;=20,"H",IF(D118&lt;=5,"L","A")),IF(D118&lt;=19,"L","A"))),IF(OR(B118="ALI",B118="AIE"),IF(E118&gt;=6,IF(D118&gt;=20,"H","A"),IF(E118&gt;=2,IF(D118&gt;=51,"H",IF(D118&lt;=19,"L","A")),IF(D118&lt;=50,"L","A"))),""))))</f>
      </c>
      <c r="J118" t="s" s="50">
        <f>CONCATENATE(B118,C118)</f>
      </c>
      <c r="K118" t="s" s="57">
        <f>IF(OR(H118="",H118=0),L118,H118)</f>
      </c>
      <c r="L118" t="s" s="57">
        <f>IF(NOT(ISERROR(VLOOKUP(B118,'Deflatores'!G$42:H$64,2,FALSE))),VLOOKUP(B118,'Deflatores'!G$42:H$64,2,FALSE),IF(OR(ISBLANK(C118),ISBLANK(B118)),"",VLOOKUP(C118,'Deflatores'!G$4:H$38,2,FALSE)*H118+VLOOKUP(C118,'Deflatores'!G$4:I$38,3,FALSE)))</f>
      </c>
      <c r="M118" s="58"/>
      <c r="N118" s="58"/>
      <c r="O118" s="59"/>
    </row>
    <row r="119" ht="12" customHeight="1">
      <c r="A119" s="60"/>
      <c r="B119" s="51"/>
      <c r="C119" s="51"/>
      <c r="D119" s="51"/>
      <c r="E119" s="51"/>
      <c r="F119" t="s" s="53">
        <f>IF(ISBLANK(B119),"",IF(I119="L","Baixa",IF(I119="A","Média",IF(I119="","","Alta"))))</f>
      </c>
      <c r="G119" t="s" s="50">
        <f>CONCATENATE(B119,I119)</f>
      </c>
      <c r="H119" t="s" s="57">
        <f>IF(ISBLANK(B119),"",IF(B119="ALI",IF(I119="L",7,IF(I119="A",10,15)),IF(B119="AIE",IF(I119="L",5,IF(I119="A",7,10)),IF(B119="SE",IF(I119="L",4,IF(I119="A",5,7)),IF(OR(B119="EE",B119="CE"),IF(I119="L",3,IF(I119="A",4,6)),0)))))</f>
      </c>
      <c r="I119" t="s" s="55">
        <f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</c>
      <c r="J119" t="s" s="50">
        <f>CONCATENATE(B119,C119)</f>
      </c>
      <c r="K119" t="s" s="57">
        <f>IF(OR(H119="",H119=0),L119,H119)</f>
      </c>
      <c r="L119" t="s" s="57">
        <f>IF(NOT(ISERROR(VLOOKUP(B119,'Deflatores'!G$42:H$64,2,FALSE))),VLOOKUP(B119,'Deflatores'!G$42:H$64,2,FALSE),IF(OR(ISBLANK(C119),ISBLANK(B119)),"",VLOOKUP(C119,'Deflatores'!G$4:H$38,2,FALSE)*H119+VLOOKUP(C119,'Deflatores'!G$4:I$38,3,FALSE)))</f>
      </c>
      <c r="M119" s="58"/>
      <c r="N119" s="58"/>
      <c r="O119" s="59"/>
    </row>
    <row r="120" ht="12" customHeight="1">
      <c r="A120" s="60"/>
      <c r="B120" s="51"/>
      <c r="C120" s="51"/>
      <c r="D120" s="51"/>
      <c r="E120" s="51"/>
      <c r="F120" t="s" s="53">
        <f>IF(ISBLANK(B120),"",IF(I120="L","Baixa",IF(I120="A","Média",IF(I120="","","Alta"))))</f>
      </c>
      <c r="G120" t="s" s="50">
        <f>CONCATENATE(B120,I120)</f>
      </c>
      <c r="H120" t="s" s="57">
        <f>IF(ISBLANK(B120),"",IF(B120="ALI",IF(I120="L",7,IF(I120="A",10,15)),IF(B120="AIE",IF(I120="L",5,IF(I120="A",7,10)),IF(B120="SE",IF(I120="L",4,IF(I120="A",5,7)),IF(OR(B120="EE",B120="CE"),IF(I120="L",3,IF(I120="A",4,6)),0)))))</f>
      </c>
      <c r="I120" t="s" s="55">
        <f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</c>
      <c r="J120" t="s" s="50">
        <f>CONCATENATE(B120,C120)</f>
      </c>
      <c r="K120" t="s" s="57">
        <f>IF(OR(H120="",H120=0),L120,H120)</f>
      </c>
      <c r="L120" t="s" s="57">
        <f>IF(NOT(ISERROR(VLOOKUP(B120,'Deflatores'!G$42:H$64,2,FALSE))),VLOOKUP(B120,'Deflatores'!G$42:H$64,2,FALSE),IF(OR(ISBLANK(C120),ISBLANK(B120)),"",VLOOKUP(C120,'Deflatores'!G$4:H$38,2,FALSE)*H120+VLOOKUP(C120,'Deflatores'!G$4:I$38,3,FALSE)))</f>
      </c>
      <c r="M120" s="58"/>
      <c r="N120" s="58"/>
      <c r="O120" s="59"/>
    </row>
    <row r="121" ht="12" customHeight="1">
      <c r="A121" s="60"/>
      <c r="B121" s="51"/>
      <c r="C121" s="51"/>
      <c r="D121" s="51"/>
      <c r="E121" s="51"/>
      <c r="F121" t="s" s="53">
        <f>IF(ISBLANK(B121),"",IF(I121="L","Baixa",IF(I121="A","Média",IF(I121="","","Alta"))))</f>
      </c>
      <c r="G121" t="s" s="50">
        <f>CONCATENATE(B121,I121)</f>
      </c>
      <c r="H121" t="s" s="57">
        <f>IF(ISBLANK(B121),"",IF(B121="ALI",IF(I121="L",7,IF(I121="A",10,15)),IF(B121="AIE",IF(I121="L",5,IF(I121="A",7,10)),IF(B121="SE",IF(I121="L",4,IF(I121="A",5,7)),IF(OR(B121="EE",B121="CE"),IF(I121="L",3,IF(I121="A",4,6)),0)))))</f>
      </c>
      <c r="I121" t="s" s="55">
        <f>IF(OR(ISBLANK(D121),ISBLANK(E121)),IF(OR(B121="ALI",B121="AIE"),"L",IF(OR(B121="EE",B121="SE",B121="CE"),"A","")),IF(B121="EE",IF(E121&gt;=3,IF(D121&gt;=5,"H","A"),IF(E121&gt;=2,IF(D121&gt;=16,"H",IF(D121&lt;=4,"L","A")),IF(D121&lt;=15,"L","A"))),IF(OR(B121="SE",B121="CE"),IF(E121&gt;=4,IF(D121&gt;=6,"H","A"),IF(E121&gt;=2,IF(D121&gt;=20,"H",IF(D121&lt;=5,"L","A")),IF(D121&lt;=19,"L","A"))),IF(OR(B121="ALI",B121="AIE"),IF(E121&gt;=6,IF(D121&gt;=20,"H","A"),IF(E121&gt;=2,IF(D121&gt;=51,"H",IF(D121&lt;=19,"L","A")),IF(D121&lt;=50,"L","A"))),""))))</f>
      </c>
      <c r="J121" t="s" s="50">
        <f>CONCATENATE(B121,C121)</f>
      </c>
      <c r="K121" t="s" s="57">
        <f>IF(OR(H121="",H121=0),L121,H121)</f>
      </c>
      <c r="L121" t="s" s="57">
        <f>IF(NOT(ISERROR(VLOOKUP(B121,'Deflatores'!G$42:H$64,2,FALSE))),VLOOKUP(B121,'Deflatores'!G$42:H$64,2,FALSE),IF(OR(ISBLANK(C121),ISBLANK(B121)),"",VLOOKUP(C121,'Deflatores'!G$4:H$38,2,FALSE)*H121+VLOOKUP(C121,'Deflatores'!G$4:I$38,3,FALSE)))</f>
      </c>
      <c r="M121" s="58"/>
      <c r="N121" s="58"/>
      <c r="O121" s="59"/>
    </row>
    <row r="122" ht="12" customHeight="1">
      <c r="A122" s="60"/>
      <c r="B122" s="51"/>
      <c r="C122" s="51"/>
      <c r="D122" s="51"/>
      <c r="E122" s="51"/>
      <c r="F122" t="s" s="53">
        <f>IF(ISBLANK(B122),"",IF(I122="L","Baixa",IF(I122="A","Média",IF(I122="","","Alta"))))</f>
      </c>
      <c r="G122" t="s" s="50">
        <f>CONCATENATE(B122,I122)</f>
      </c>
      <c r="H122" t="s" s="57">
        <f>IF(ISBLANK(B122),"",IF(B122="ALI",IF(I122="L",7,IF(I122="A",10,15)),IF(B122="AIE",IF(I122="L",5,IF(I122="A",7,10)),IF(B122="SE",IF(I122="L",4,IF(I122="A",5,7)),IF(OR(B122="EE",B122="CE"),IF(I122="L",3,IF(I122="A",4,6)),0)))))</f>
      </c>
      <c r="I122" t="s" s="55">
        <f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</c>
      <c r="J122" t="s" s="50">
        <f>CONCATENATE(B122,C122)</f>
      </c>
      <c r="K122" t="s" s="57">
        <f>IF(OR(H122="",H122=0),L122,H122)</f>
      </c>
      <c r="L122" t="s" s="57">
        <f>IF(NOT(ISERROR(VLOOKUP(B122,'Deflatores'!G$42:H$64,2,FALSE))),VLOOKUP(B122,'Deflatores'!G$42:H$64,2,FALSE),IF(OR(ISBLANK(C122),ISBLANK(B122)),"",VLOOKUP(C122,'Deflatores'!G$4:H$38,2,FALSE)*H122+VLOOKUP(C122,'Deflatores'!G$4:I$38,3,FALSE)))</f>
      </c>
      <c r="M122" s="58"/>
      <c r="N122" s="58"/>
      <c r="O122" s="59"/>
    </row>
    <row r="123" ht="12" customHeight="1">
      <c r="A123" s="60"/>
      <c r="B123" s="51"/>
      <c r="C123" s="51"/>
      <c r="D123" s="51"/>
      <c r="E123" s="51"/>
      <c r="F123" t="s" s="53">
        <f>IF(ISBLANK(B123),"",IF(I123="L","Baixa",IF(I123="A","Média",IF(I123="","","Alta"))))</f>
      </c>
      <c r="G123" t="s" s="50">
        <f>CONCATENATE(B123,I123)</f>
      </c>
      <c r="H123" t="s" s="57">
        <f>IF(ISBLANK(B123),"",IF(B123="ALI",IF(I123="L",7,IF(I123="A",10,15)),IF(B123="AIE",IF(I123="L",5,IF(I123="A",7,10)),IF(B123="SE",IF(I123="L",4,IF(I123="A",5,7)),IF(OR(B123="EE",B123="CE"),IF(I123="L",3,IF(I123="A",4,6)),0)))))</f>
      </c>
      <c r="I123" t="s" s="55">
        <f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</c>
      <c r="J123" t="s" s="50">
        <f>CONCATENATE(B123,C123)</f>
      </c>
      <c r="K123" t="s" s="57">
        <f>IF(OR(H123="",H123=0),L123,H123)</f>
      </c>
      <c r="L123" t="s" s="57">
        <f>IF(NOT(ISERROR(VLOOKUP(B123,'Deflatores'!G$42:H$64,2,FALSE))),VLOOKUP(B123,'Deflatores'!G$42:H$64,2,FALSE),IF(OR(ISBLANK(C123),ISBLANK(B123)),"",VLOOKUP(C123,'Deflatores'!G$4:H$38,2,FALSE)*H123+VLOOKUP(C123,'Deflatores'!G$4:I$38,3,FALSE)))</f>
      </c>
      <c r="M123" s="58"/>
      <c r="N123" s="58"/>
      <c r="O123" s="59"/>
    </row>
    <row r="124" ht="12" customHeight="1">
      <c r="A124" s="60"/>
      <c r="B124" s="51"/>
      <c r="C124" s="51"/>
      <c r="D124" s="51"/>
      <c r="E124" s="51"/>
      <c r="F124" t="s" s="53">
        <f>IF(ISBLANK(B124),"",IF(I124="L","Baixa",IF(I124="A","Média",IF(I124="","","Alta"))))</f>
      </c>
      <c r="G124" t="s" s="50">
        <f>CONCATENATE(B124,I124)</f>
      </c>
      <c r="H124" t="s" s="57">
        <f>IF(ISBLANK(B124),"",IF(B124="ALI",IF(I124="L",7,IF(I124="A",10,15)),IF(B124="AIE",IF(I124="L",5,IF(I124="A",7,10)),IF(B124="SE",IF(I124="L",4,IF(I124="A",5,7)),IF(OR(B124="EE",B124="CE"),IF(I124="L",3,IF(I124="A",4,6)),0)))))</f>
      </c>
      <c r="I124" t="s" s="55">
        <f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</c>
      <c r="J124" t="s" s="50">
        <f>CONCATENATE(B124,C124)</f>
      </c>
      <c r="K124" t="s" s="57">
        <f>IF(OR(H124="",H124=0),L124,H124)</f>
      </c>
      <c r="L124" t="s" s="57">
        <f>IF(NOT(ISERROR(VLOOKUP(B124,'Deflatores'!G$42:H$64,2,FALSE))),VLOOKUP(B124,'Deflatores'!G$42:H$64,2,FALSE),IF(OR(ISBLANK(C124),ISBLANK(B124)),"",VLOOKUP(C124,'Deflatores'!G$4:H$38,2,FALSE)*H124+VLOOKUP(C124,'Deflatores'!G$4:I$38,3,FALSE)))</f>
      </c>
      <c r="M124" s="58"/>
      <c r="N124" s="58"/>
      <c r="O124" s="59"/>
    </row>
    <row r="125" ht="12" customHeight="1">
      <c r="A125" s="60"/>
      <c r="B125" s="51"/>
      <c r="C125" s="51"/>
      <c r="D125" s="51"/>
      <c r="E125" s="51"/>
      <c r="F125" t="s" s="53">
        <f>IF(ISBLANK(B125),"",IF(I125="L","Baixa",IF(I125="A","Média",IF(I125="","","Alta"))))</f>
      </c>
      <c r="G125" t="s" s="50">
        <f>CONCATENATE(B125,I125)</f>
      </c>
      <c r="H125" t="s" s="57">
        <f>IF(ISBLANK(B125),"",IF(B125="ALI",IF(I125="L",7,IF(I125="A",10,15)),IF(B125="AIE",IF(I125="L",5,IF(I125="A",7,10)),IF(B125="SE",IF(I125="L",4,IF(I125="A",5,7)),IF(OR(B125="EE",B125="CE"),IF(I125="L",3,IF(I125="A",4,6)),0)))))</f>
      </c>
      <c r="I125" t="s" s="55">
        <f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</c>
      <c r="J125" t="s" s="50">
        <f>CONCATENATE(B125,C125)</f>
      </c>
      <c r="K125" t="s" s="57">
        <f>IF(OR(H125="",H125=0),L125,H125)</f>
      </c>
      <c r="L125" t="s" s="57">
        <f>IF(NOT(ISERROR(VLOOKUP(B125,'Deflatores'!G$42:H$64,2,FALSE))),VLOOKUP(B125,'Deflatores'!G$42:H$64,2,FALSE),IF(OR(ISBLANK(C125),ISBLANK(B125)),"",VLOOKUP(C125,'Deflatores'!G$4:H$38,2,FALSE)*H125+VLOOKUP(C125,'Deflatores'!G$4:I$38,3,FALSE)))</f>
      </c>
      <c r="M125" s="58"/>
      <c r="N125" s="58"/>
      <c r="O125" s="59"/>
    </row>
    <row r="126" ht="12" customHeight="1">
      <c r="A126" s="60"/>
      <c r="B126" s="51"/>
      <c r="C126" s="51"/>
      <c r="D126" s="51"/>
      <c r="E126" s="51"/>
      <c r="F126" t="s" s="53">
        <f>IF(ISBLANK(B126),"",IF(I126="L","Baixa",IF(I126="A","Média",IF(I126="","","Alta"))))</f>
      </c>
      <c r="G126" t="s" s="50">
        <f>CONCATENATE(B126,I126)</f>
      </c>
      <c r="H126" t="s" s="57">
        <f>IF(ISBLANK(B126),"",IF(B126="ALI",IF(I126="L",7,IF(I126="A",10,15)),IF(B126="AIE",IF(I126="L",5,IF(I126="A",7,10)),IF(B126="SE",IF(I126="L",4,IF(I126="A",5,7)),IF(OR(B126="EE",B126="CE"),IF(I126="L",3,IF(I126="A",4,6)),0)))))</f>
      </c>
      <c r="I126" t="s" s="55">
        <f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</c>
      <c r="J126" t="s" s="50">
        <f>CONCATENATE(B126,C126)</f>
      </c>
      <c r="K126" t="s" s="57">
        <f>IF(OR(H126="",H126=0),L126,H126)</f>
      </c>
      <c r="L126" t="s" s="57">
        <f>IF(NOT(ISERROR(VLOOKUP(B126,'Deflatores'!G$42:H$64,2,FALSE))),VLOOKUP(B126,'Deflatores'!G$42:H$64,2,FALSE),IF(OR(ISBLANK(C126),ISBLANK(B126)),"",VLOOKUP(C126,'Deflatores'!G$4:H$38,2,FALSE)*H126+VLOOKUP(C126,'Deflatores'!G$4:I$38,3,FALSE)))</f>
      </c>
      <c r="M126" s="58"/>
      <c r="N126" s="58"/>
      <c r="O126" s="59"/>
    </row>
    <row r="127" ht="12" customHeight="1">
      <c r="A127" s="60"/>
      <c r="B127" s="51"/>
      <c r="C127" s="51"/>
      <c r="D127" s="51"/>
      <c r="E127" s="51"/>
      <c r="F127" t="s" s="53">
        <f>IF(ISBLANK(B127),"",IF(I127="L","Baixa",IF(I127="A","Média",IF(I127="","","Alta"))))</f>
      </c>
      <c r="G127" t="s" s="50">
        <f>CONCATENATE(B127,I127)</f>
      </c>
      <c r="H127" t="s" s="57">
        <f>IF(ISBLANK(B127),"",IF(B127="ALI",IF(I127="L",7,IF(I127="A",10,15)),IF(B127="AIE",IF(I127="L",5,IF(I127="A",7,10)),IF(B127="SE",IF(I127="L",4,IF(I127="A",5,7)),IF(OR(B127="EE",B127="CE"),IF(I127="L",3,IF(I127="A",4,6)),0)))))</f>
      </c>
      <c r="I127" t="s" s="55">
        <f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</c>
      <c r="J127" t="s" s="50">
        <f>CONCATENATE(B127,C127)</f>
      </c>
      <c r="K127" t="s" s="57">
        <f>IF(OR(H127="",H127=0),L127,H127)</f>
      </c>
      <c r="L127" t="s" s="57">
        <f>IF(NOT(ISERROR(VLOOKUP(B127,'Deflatores'!G$42:H$64,2,FALSE))),VLOOKUP(B127,'Deflatores'!G$42:H$64,2,FALSE),IF(OR(ISBLANK(C127),ISBLANK(B127)),"",VLOOKUP(C127,'Deflatores'!G$4:H$38,2,FALSE)*H127+VLOOKUP(C127,'Deflatores'!G$4:I$38,3,FALSE)))</f>
      </c>
      <c r="M127" s="58"/>
      <c r="N127" s="58"/>
      <c r="O127" s="59"/>
    </row>
    <row r="128" ht="12" customHeight="1">
      <c r="A128" s="60"/>
      <c r="B128" s="51"/>
      <c r="C128" s="51"/>
      <c r="D128" s="51"/>
      <c r="E128" s="51"/>
      <c r="F128" t="s" s="53">
        <f>IF(ISBLANK(B128),"",IF(I128="L","Baixa",IF(I128="A","Média",IF(I128="","","Alta"))))</f>
      </c>
      <c r="G128" t="s" s="50">
        <f>CONCATENATE(B128,I128)</f>
      </c>
      <c r="H128" t="s" s="57">
        <f>IF(ISBLANK(B128),"",IF(B128="ALI",IF(I128="L",7,IF(I128="A",10,15)),IF(B128="AIE",IF(I128="L",5,IF(I128="A",7,10)),IF(B128="SE",IF(I128="L",4,IF(I128="A",5,7)),IF(OR(B128="EE",B128="CE"),IF(I128="L",3,IF(I128="A",4,6)),0)))))</f>
      </c>
      <c r="I128" t="s" s="55">
        <f>IF(OR(ISBLANK(D128),ISBLANK(E128)),IF(OR(B128="ALI",B128="AIE"),"L",IF(OR(B128="EE",B128="SE",B128="CE"),"A","")),IF(B128="EE",IF(E128&gt;=3,IF(D128&gt;=5,"H","A"),IF(E128&gt;=2,IF(D128&gt;=16,"H",IF(D128&lt;=4,"L","A")),IF(D128&lt;=15,"L","A"))),IF(OR(B128="SE",B128="CE"),IF(E128&gt;=4,IF(D128&gt;=6,"H","A"),IF(E128&gt;=2,IF(D128&gt;=20,"H",IF(D128&lt;=5,"L","A")),IF(D128&lt;=19,"L","A"))),IF(OR(B128="ALI",B128="AIE"),IF(E128&gt;=6,IF(D128&gt;=20,"H","A"),IF(E128&gt;=2,IF(D128&gt;=51,"H",IF(D128&lt;=19,"L","A")),IF(D128&lt;=50,"L","A"))),""))))</f>
      </c>
      <c r="J128" t="s" s="50">
        <f>CONCATENATE(B128,C128)</f>
      </c>
      <c r="K128" t="s" s="57">
        <f>IF(OR(H128="",H128=0),L128,H128)</f>
      </c>
      <c r="L128" t="s" s="57">
        <f>IF(NOT(ISERROR(VLOOKUP(B128,'Deflatores'!G$42:H$64,2,FALSE))),VLOOKUP(B128,'Deflatores'!G$42:H$64,2,FALSE),IF(OR(ISBLANK(C128),ISBLANK(B128)),"",VLOOKUP(C128,'Deflatores'!G$4:H$38,2,FALSE)*H128+VLOOKUP(C128,'Deflatores'!G$4:I$38,3,FALSE)))</f>
      </c>
      <c r="M128" s="58"/>
      <c r="N128" s="58"/>
      <c r="O128" s="59"/>
    </row>
    <row r="129" ht="12" customHeight="1">
      <c r="A129" s="60"/>
      <c r="B129" s="51"/>
      <c r="C129" s="51"/>
      <c r="D129" s="51"/>
      <c r="E129" s="51"/>
      <c r="F129" t="s" s="53">
        <f>IF(ISBLANK(B129),"",IF(I129="L","Baixa",IF(I129="A","Média",IF(I129="","","Alta"))))</f>
      </c>
      <c r="G129" t="s" s="50">
        <f>CONCATENATE(B129,I129)</f>
      </c>
      <c r="H129" t="s" s="57">
        <f>IF(ISBLANK(B129),"",IF(B129="ALI",IF(I129="L",7,IF(I129="A",10,15)),IF(B129="AIE",IF(I129="L",5,IF(I129="A",7,10)),IF(B129="SE",IF(I129="L",4,IF(I129="A",5,7)),IF(OR(B129="EE",B129="CE"),IF(I129="L",3,IF(I129="A",4,6)),0)))))</f>
      </c>
      <c r="I129" t="s" s="55">
        <f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</c>
      <c r="J129" t="s" s="50">
        <f>CONCATENATE(B129,C129)</f>
      </c>
      <c r="K129" t="s" s="57">
        <f>IF(OR(H129="",H129=0),L129,H129)</f>
      </c>
      <c r="L129" t="s" s="57">
        <f>IF(NOT(ISERROR(VLOOKUP(B129,'Deflatores'!G$42:H$64,2,FALSE))),VLOOKUP(B129,'Deflatores'!G$42:H$64,2,FALSE),IF(OR(ISBLANK(C129),ISBLANK(B129)),"",VLOOKUP(C129,'Deflatores'!G$4:H$38,2,FALSE)*H129+VLOOKUP(C129,'Deflatores'!G$4:I$38,3,FALSE)))</f>
      </c>
      <c r="M129" s="58"/>
      <c r="N129" s="58"/>
      <c r="O129" s="59"/>
    </row>
    <row r="130" ht="12" customHeight="1">
      <c r="A130" s="60"/>
      <c r="B130" s="51"/>
      <c r="C130" s="51"/>
      <c r="D130" s="51"/>
      <c r="E130" s="51"/>
      <c r="F130" t="s" s="53">
        <f>IF(ISBLANK(B130),"",IF(I130="L","Baixa",IF(I130="A","Média",IF(I130="","","Alta"))))</f>
      </c>
      <c r="G130" t="s" s="50">
        <f>CONCATENATE(B130,I130)</f>
      </c>
      <c r="H130" t="s" s="57">
        <f>IF(ISBLANK(B130),"",IF(B130="ALI",IF(I130="L",7,IF(I130="A",10,15)),IF(B130="AIE",IF(I130="L",5,IF(I130="A",7,10)),IF(B130="SE",IF(I130="L",4,IF(I130="A",5,7)),IF(OR(B130="EE",B130="CE"),IF(I130="L",3,IF(I130="A",4,6)),0)))))</f>
      </c>
      <c r="I130" t="s" s="55">
        <f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</c>
      <c r="J130" t="s" s="50">
        <f>CONCATENATE(B130,C130)</f>
      </c>
      <c r="K130" t="s" s="57">
        <f>IF(OR(H130="",H130=0),L130,H130)</f>
      </c>
      <c r="L130" t="s" s="57">
        <f>IF(NOT(ISERROR(VLOOKUP(B130,'Deflatores'!G$42:H$64,2,FALSE))),VLOOKUP(B130,'Deflatores'!G$42:H$64,2,FALSE),IF(OR(ISBLANK(C130),ISBLANK(B130)),"",VLOOKUP(C130,'Deflatores'!G$4:H$38,2,FALSE)*H130+VLOOKUP(C130,'Deflatores'!G$4:I$38,3,FALSE)))</f>
      </c>
      <c r="M130" s="58"/>
      <c r="N130" s="58"/>
      <c r="O130" s="59"/>
    </row>
    <row r="131" ht="12" customHeight="1">
      <c r="A131" s="60"/>
      <c r="B131" s="51"/>
      <c r="C131" s="51"/>
      <c r="D131" s="51"/>
      <c r="E131" s="51"/>
      <c r="F131" t="s" s="53">
        <f>IF(ISBLANK(B131),"",IF(I131="L","Baixa",IF(I131="A","Média",IF(I131="","","Alta"))))</f>
      </c>
      <c r="G131" t="s" s="50">
        <f>CONCATENATE(B131,I131)</f>
      </c>
      <c r="H131" t="s" s="57">
        <f>IF(ISBLANK(B131),"",IF(B131="ALI",IF(I131="L",7,IF(I131="A",10,15)),IF(B131="AIE",IF(I131="L",5,IF(I131="A",7,10)),IF(B131="SE",IF(I131="L",4,IF(I131="A",5,7)),IF(OR(B131="EE",B131="CE"),IF(I131="L",3,IF(I131="A",4,6)),0)))))</f>
      </c>
      <c r="I131" t="s" s="55">
        <f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</c>
      <c r="J131" t="s" s="50">
        <f>CONCATENATE(B131,C131)</f>
      </c>
      <c r="K131" t="s" s="57">
        <f>IF(OR(H131="",H131=0),L131,H131)</f>
      </c>
      <c r="L131" t="s" s="57">
        <f>IF(NOT(ISERROR(VLOOKUP(B131,'Deflatores'!G$42:H$64,2,FALSE))),VLOOKUP(B131,'Deflatores'!G$42:H$64,2,FALSE),IF(OR(ISBLANK(C131),ISBLANK(B131)),"",VLOOKUP(C131,'Deflatores'!G$4:H$38,2,FALSE)*H131+VLOOKUP(C131,'Deflatores'!G$4:I$38,3,FALSE)))</f>
      </c>
      <c r="M131" s="58"/>
      <c r="N131" s="58"/>
      <c r="O131" s="59"/>
    </row>
    <row r="132" ht="12" customHeight="1">
      <c r="A132" s="60"/>
      <c r="B132" s="51"/>
      <c r="C132" s="51"/>
      <c r="D132" s="51"/>
      <c r="E132" s="51"/>
      <c r="F132" t="s" s="53">
        <f>IF(ISBLANK(B132),"",IF(I132="L","Baixa",IF(I132="A","Média",IF(I132="","","Alta"))))</f>
      </c>
      <c r="G132" t="s" s="50">
        <f>CONCATENATE(B132,I132)</f>
      </c>
      <c r="H132" t="s" s="57">
        <f>IF(ISBLANK(B132),"",IF(B132="ALI",IF(I132="L",7,IF(I132="A",10,15)),IF(B132="AIE",IF(I132="L",5,IF(I132="A",7,10)),IF(B132="SE",IF(I132="L",4,IF(I132="A",5,7)),IF(OR(B132="EE",B132="CE"),IF(I132="L",3,IF(I132="A",4,6)),0)))))</f>
      </c>
      <c r="I132" t="s" s="55">
        <f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</c>
      <c r="J132" t="s" s="50">
        <f>CONCATENATE(B132,C132)</f>
      </c>
      <c r="K132" t="s" s="57">
        <f>IF(OR(H132="",H132=0),L132,H132)</f>
      </c>
      <c r="L132" t="s" s="57">
        <f>IF(NOT(ISERROR(VLOOKUP(B132,'Deflatores'!G$42:H$64,2,FALSE))),VLOOKUP(B132,'Deflatores'!G$42:H$64,2,FALSE),IF(OR(ISBLANK(C132),ISBLANK(B132)),"",VLOOKUP(C132,'Deflatores'!G$4:H$38,2,FALSE)*H132+VLOOKUP(C132,'Deflatores'!G$4:I$38,3,FALSE)))</f>
      </c>
      <c r="M132" s="58"/>
      <c r="N132" s="58"/>
      <c r="O132" s="59"/>
    </row>
    <row r="133" ht="12" customHeight="1">
      <c r="A133" s="60"/>
      <c r="B133" s="51"/>
      <c r="C133" s="51"/>
      <c r="D133" s="51"/>
      <c r="E133" s="51"/>
      <c r="F133" t="s" s="53">
        <f>IF(ISBLANK(B133),"",IF(I133="L","Baixa",IF(I133="A","Média",IF(I133="","","Alta"))))</f>
      </c>
      <c r="G133" t="s" s="50">
        <f>CONCATENATE(B133,I133)</f>
      </c>
      <c r="H133" t="s" s="57">
        <f>IF(ISBLANK(B133),"",IF(B133="ALI",IF(I133="L",7,IF(I133="A",10,15)),IF(B133="AIE",IF(I133="L",5,IF(I133="A",7,10)),IF(B133="SE",IF(I133="L",4,IF(I133="A",5,7)),IF(OR(B133="EE",B133="CE"),IF(I133="L",3,IF(I133="A",4,6)),0)))))</f>
      </c>
      <c r="I133" t="s" s="55">
        <f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</c>
      <c r="J133" t="s" s="50">
        <f>CONCATENATE(B133,C133)</f>
      </c>
      <c r="K133" t="s" s="57">
        <f>IF(OR(H133="",H133=0),L133,H133)</f>
      </c>
      <c r="L133" t="s" s="57">
        <f>IF(NOT(ISERROR(VLOOKUP(B133,'Deflatores'!G$42:H$64,2,FALSE))),VLOOKUP(B133,'Deflatores'!G$42:H$64,2,FALSE),IF(OR(ISBLANK(C133),ISBLANK(B133)),"",VLOOKUP(C133,'Deflatores'!G$4:H$38,2,FALSE)*H133+VLOOKUP(C133,'Deflatores'!G$4:I$38,3,FALSE)))</f>
      </c>
      <c r="M133" s="58"/>
      <c r="N133" s="58"/>
      <c r="O133" s="59"/>
    </row>
    <row r="134" ht="12" customHeight="1">
      <c r="A134" s="60"/>
      <c r="B134" s="51"/>
      <c r="C134" s="51"/>
      <c r="D134" s="51"/>
      <c r="E134" s="51"/>
      <c r="F134" t="s" s="53">
        <f>IF(ISBLANK(B134),"",IF(I134="L","Baixa",IF(I134="A","Média",IF(I134="","","Alta"))))</f>
      </c>
      <c r="G134" t="s" s="50">
        <f>CONCATENATE(B134,I134)</f>
      </c>
      <c r="H134" t="s" s="57">
        <f>IF(ISBLANK(B134),"",IF(B134="ALI",IF(I134="L",7,IF(I134="A",10,15)),IF(B134="AIE",IF(I134="L",5,IF(I134="A",7,10)),IF(B134="SE",IF(I134="L",4,IF(I134="A",5,7)),IF(OR(B134="EE",B134="CE"),IF(I134="L",3,IF(I134="A",4,6)),0)))))</f>
      </c>
      <c r="I134" t="s" s="55">
        <f>IF(OR(ISBLANK(D134),ISBLANK(E134)),IF(OR(B134="ALI",B134="AIE"),"L",IF(OR(B134="EE",B134="SE",B134="CE"),"A","")),IF(B134="EE",IF(E134&gt;=3,IF(D134&gt;=5,"H","A"),IF(E134&gt;=2,IF(D134&gt;=16,"H",IF(D134&lt;=4,"L","A")),IF(D134&lt;=15,"L","A"))),IF(OR(B134="SE",B134="CE"),IF(E134&gt;=4,IF(D134&gt;=6,"H","A"),IF(E134&gt;=2,IF(D134&gt;=20,"H",IF(D134&lt;=5,"L","A")),IF(D134&lt;=19,"L","A"))),IF(OR(B134="ALI",B134="AIE"),IF(E134&gt;=6,IF(D134&gt;=20,"H","A"),IF(E134&gt;=2,IF(D134&gt;=51,"H",IF(D134&lt;=19,"L","A")),IF(D134&lt;=50,"L","A"))),""))))</f>
      </c>
      <c r="J134" t="s" s="50">
        <f>CONCATENATE(B134,C134)</f>
      </c>
      <c r="K134" t="s" s="57">
        <f>IF(OR(H134="",H134=0),L134,H134)</f>
      </c>
      <c r="L134" t="s" s="57">
        <f>IF(NOT(ISERROR(VLOOKUP(B134,'Deflatores'!G$42:H$64,2,FALSE))),VLOOKUP(B134,'Deflatores'!G$42:H$64,2,FALSE),IF(OR(ISBLANK(C134),ISBLANK(B134)),"",VLOOKUP(C134,'Deflatores'!G$4:H$38,2,FALSE)*H134+VLOOKUP(C134,'Deflatores'!G$4:I$38,3,FALSE)))</f>
      </c>
      <c r="M134" s="58"/>
      <c r="N134" s="58"/>
      <c r="O134" s="59"/>
    </row>
    <row r="135" ht="12" customHeight="1">
      <c r="A135" s="60"/>
      <c r="B135" s="51"/>
      <c r="C135" s="51"/>
      <c r="D135" s="51"/>
      <c r="E135" s="51"/>
      <c r="F135" t="s" s="53">
        <f>IF(ISBLANK(B135),"",IF(I135="L","Baixa",IF(I135="A","Média",IF(I135="","","Alta"))))</f>
      </c>
      <c r="G135" t="s" s="50">
        <f>CONCATENATE(B135,I135)</f>
      </c>
      <c r="H135" t="s" s="57">
        <f>IF(ISBLANK(B135),"",IF(B135="ALI",IF(I135="L",7,IF(I135="A",10,15)),IF(B135="AIE",IF(I135="L",5,IF(I135="A",7,10)),IF(B135="SE",IF(I135="L",4,IF(I135="A",5,7)),IF(OR(B135="EE",B135="CE"),IF(I135="L",3,IF(I135="A",4,6)),0)))))</f>
      </c>
      <c r="I135" t="s" s="55">
        <f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</c>
      <c r="J135" t="s" s="50">
        <f>CONCATENATE(B135,C135)</f>
      </c>
      <c r="K135" t="s" s="57">
        <f>IF(OR(H135="",H135=0),L135,H135)</f>
      </c>
      <c r="L135" t="s" s="57">
        <f>IF(NOT(ISERROR(VLOOKUP(B135,'Deflatores'!G$42:H$64,2,FALSE))),VLOOKUP(B135,'Deflatores'!G$42:H$64,2,FALSE),IF(OR(ISBLANK(C135),ISBLANK(B135)),"",VLOOKUP(C135,'Deflatores'!G$4:H$38,2,FALSE)*H135+VLOOKUP(C135,'Deflatores'!G$4:I$38,3,FALSE)))</f>
      </c>
      <c r="M135" s="58"/>
      <c r="N135" s="58"/>
      <c r="O135" s="59"/>
    </row>
    <row r="136" ht="12" customHeight="1">
      <c r="A136" s="60"/>
      <c r="B136" s="51"/>
      <c r="C136" s="51"/>
      <c r="D136" s="51"/>
      <c r="E136" s="51"/>
      <c r="F136" t="s" s="53">
        <f>IF(ISBLANK(B136),"",IF(I136="L","Baixa",IF(I136="A","Média",IF(I136="","","Alta"))))</f>
      </c>
      <c r="G136" t="s" s="50">
        <f>CONCATENATE(B136,I136)</f>
      </c>
      <c r="H136" t="s" s="57">
        <f>IF(ISBLANK(B136),"",IF(B136="ALI",IF(I136="L",7,IF(I136="A",10,15)),IF(B136="AIE",IF(I136="L",5,IF(I136="A",7,10)),IF(B136="SE",IF(I136="L",4,IF(I136="A",5,7)),IF(OR(B136="EE",B136="CE"),IF(I136="L",3,IF(I136="A",4,6)),0)))))</f>
      </c>
      <c r="I136" t="s" s="55">
        <f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</c>
      <c r="J136" t="s" s="50">
        <f>CONCATENATE(B136,C136)</f>
      </c>
      <c r="K136" t="s" s="57">
        <f>IF(OR(H136="",H136=0),L136,H136)</f>
      </c>
      <c r="L136" t="s" s="57">
        <f>IF(NOT(ISERROR(VLOOKUP(B136,'Deflatores'!G$42:H$64,2,FALSE))),VLOOKUP(B136,'Deflatores'!G$42:H$64,2,FALSE),IF(OR(ISBLANK(C136),ISBLANK(B136)),"",VLOOKUP(C136,'Deflatores'!G$4:H$38,2,FALSE)*H136+VLOOKUP(C136,'Deflatores'!G$4:I$38,3,FALSE)))</f>
      </c>
      <c r="M136" s="58"/>
      <c r="N136" s="58"/>
      <c r="O136" s="59"/>
    </row>
    <row r="137" ht="12" customHeight="1">
      <c r="A137" s="60"/>
      <c r="B137" s="51"/>
      <c r="C137" s="51"/>
      <c r="D137" s="51"/>
      <c r="E137" s="51"/>
      <c r="F137" t="s" s="53">
        <f>IF(ISBLANK(B137),"",IF(I137="L","Baixa",IF(I137="A","Média",IF(I137="","","Alta"))))</f>
      </c>
      <c r="G137" t="s" s="50">
        <f>CONCATENATE(B137,I137)</f>
      </c>
      <c r="H137" t="s" s="57">
        <f>IF(ISBLANK(B137),"",IF(B137="ALI",IF(I137="L",7,IF(I137="A",10,15)),IF(B137="AIE",IF(I137="L",5,IF(I137="A",7,10)),IF(B137="SE",IF(I137="L",4,IF(I137="A",5,7)),IF(OR(B137="EE",B137="CE"),IF(I137="L",3,IF(I137="A",4,6)),0)))))</f>
      </c>
      <c r="I137" t="s" s="55">
        <f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</c>
      <c r="J137" t="s" s="50">
        <f>CONCATENATE(B137,C137)</f>
      </c>
      <c r="K137" t="s" s="57">
        <f>IF(OR(H137="",H137=0),L137,H137)</f>
      </c>
      <c r="L137" t="s" s="57">
        <f>IF(NOT(ISERROR(VLOOKUP(B137,'Deflatores'!G$42:H$64,2,FALSE))),VLOOKUP(B137,'Deflatores'!G$42:H$64,2,FALSE),IF(OR(ISBLANK(C137),ISBLANK(B137)),"",VLOOKUP(C137,'Deflatores'!G$4:H$38,2,FALSE)*H137+VLOOKUP(C137,'Deflatores'!G$4:I$38,3,FALSE)))</f>
      </c>
      <c r="M137" s="58"/>
      <c r="N137" s="58"/>
      <c r="O137" s="59"/>
    </row>
    <row r="138" ht="12" customHeight="1">
      <c r="A138" s="60"/>
      <c r="B138" s="51"/>
      <c r="C138" s="51"/>
      <c r="D138" s="51"/>
      <c r="E138" s="51"/>
      <c r="F138" t="s" s="53">
        <f>IF(ISBLANK(B138),"",IF(I138="L","Baixa",IF(I138="A","Média",IF(I138="","","Alta"))))</f>
      </c>
      <c r="G138" t="s" s="50">
        <f>CONCATENATE(B138,I138)</f>
      </c>
      <c r="H138" t="s" s="57">
        <f>IF(ISBLANK(B138),"",IF(B138="ALI",IF(I138="L",7,IF(I138="A",10,15)),IF(B138="AIE",IF(I138="L",5,IF(I138="A",7,10)),IF(B138="SE",IF(I138="L",4,IF(I138="A",5,7)),IF(OR(B138="EE",B138="CE"),IF(I138="L",3,IF(I138="A",4,6)),0)))))</f>
      </c>
      <c r="I138" t="s" s="55">
        <f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</c>
      <c r="J138" t="s" s="50">
        <f>CONCATENATE(B138,C138)</f>
      </c>
      <c r="K138" t="s" s="57">
        <f>IF(OR(H138="",H138=0),L138,H138)</f>
      </c>
      <c r="L138" t="s" s="57">
        <f>IF(NOT(ISERROR(VLOOKUP(B138,'Deflatores'!G$42:H$64,2,FALSE))),VLOOKUP(B138,'Deflatores'!G$42:H$64,2,FALSE),IF(OR(ISBLANK(C138),ISBLANK(B138)),"",VLOOKUP(C138,'Deflatores'!G$4:H$38,2,FALSE)*H138+VLOOKUP(C138,'Deflatores'!G$4:I$38,3,FALSE)))</f>
      </c>
      <c r="M138" s="58"/>
      <c r="N138" s="58"/>
      <c r="O138" s="59"/>
    </row>
    <row r="139" ht="12" customHeight="1">
      <c r="A139" s="60"/>
      <c r="B139" s="51"/>
      <c r="C139" s="51"/>
      <c r="D139" s="51"/>
      <c r="E139" s="51"/>
      <c r="F139" t="s" s="53">
        <f>IF(ISBLANK(B139),"",IF(I139="L","Baixa",IF(I139="A","Média",IF(I139="","","Alta"))))</f>
      </c>
      <c r="G139" t="s" s="50">
        <f>CONCATENATE(B139,I139)</f>
      </c>
      <c r="H139" t="s" s="57">
        <f>IF(ISBLANK(B139),"",IF(B139="ALI",IF(I139="L",7,IF(I139="A",10,15)),IF(B139="AIE",IF(I139="L",5,IF(I139="A",7,10)),IF(B139="SE",IF(I139="L",4,IF(I139="A",5,7)),IF(OR(B139="EE",B139="CE"),IF(I139="L",3,IF(I139="A",4,6)),0)))))</f>
      </c>
      <c r="I139" t="s" s="55">
        <f>IF(OR(ISBLANK(D139),ISBLANK(E139)),IF(OR(B139="ALI",B139="AIE"),"L",IF(OR(B139="EE",B139="SE",B139="CE"),"A","")),IF(B139="EE",IF(E139&gt;=3,IF(D139&gt;=5,"H","A"),IF(E139&gt;=2,IF(D139&gt;=16,"H",IF(D139&lt;=4,"L","A")),IF(D139&lt;=15,"L","A"))),IF(OR(B139="SE",B139="CE"),IF(E139&gt;=4,IF(D139&gt;=6,"H","A"),IF(E139&gt;=2,IF(D139&gt;=20,"H",IF(D139&lt;=5,"L","A")),IF(D139&lt;=19,"L","A"))),IF(OR(B139="ALI",B139="AIE"),IF(E139&gt;=6,IF(D139&gt;=20,"H","A"),IF(E139&gt;=2,IF(D139&gt;=51,"H",IF(D139&lt;=19,"L","A")),IF(D139&lt;=50,"L","A"))),""))))</f>
      </c>
      <c r="J139" t="s" s="50">
        <f>CONCATENATE(B139,C139)</f>
      </c>
      <c r="K139" t="s" s="57">
        <f>IF(OR(H139="",H139=0),L139,H139)</f>
      </c>
      <c r="L139" t="s" s="57">
        <f>IF(NOT(ISERROR(VLOOKUP(B139,'Deflatores'!G$42:H$64,2,FALSE))),VLOOKUP(B139,'Deflatores'!G$42:H$64,2,FALSE),IF(OR(ISBLANK(C139),ISBLANK(B139)),"",VLOOKUP(C139,'Deflatores'!G$4:H$38,2,FALSE)*H139+VLOOKUP(C139,'Deflatores'!G$4:I$38,3,FALSE)))</f>
      </c>
      <c r="M139" s="58"/>
      <c r="N139" s="58"/>
      <c r="O139" s="59"/>
    </row>
    <row r="140" ht="12" customHeight="1">
      <c r="A140" s="60"/>
      <c r="B140" s="51"/>
      <c r="C140" s="51"/>
      <c r="D140" s="51"/>
      <c r="E140" s="51"/>
      <c r="F140" t="s" s="53">
        <f>IF(ISBLANK(B140),"",IF(I140="L","Baixa",IF(I140="A","Média",IF(I140="","","Alta"))))</f>
      </c>
      <c r="G140" t="s" s="50">
        <f>CONCATENATE(B140,I140)</f>
      </c>
      <c r="H140" t="s" s="57">
        <f>IF(ISBLANK(B140),"",IF(B140="ALI",IF(I140="L",7,IF(I140="A",10,15)),IF(B140="AIE",IF(I140="L",5,IF(I140="A",7,10)),IF(B140="SE",IF(I140="L",4,IF(I140="A",5,7)),IF(OR(B140="EE",B140="CE"),IF(I140="L",3,IF(I140="A",4,6)),0)))))</f>
      </c>
      <c r="I140" t="s" s="55">
        <f>IF(OR(ISBLANK(D140),ISBLANK(E140)),IF(OR(B140="ALI",B140="AIE"),"L",IF(OR(B140="EE",B140="SE",B140="CE"),"A","")),IF(B140="EE",IF(E140&gt;=3,IF(D140&gt;=5,"H","A"),IF(E140&gt;=2,IF(D140&gt;=16,"H",IF(D140&lt;=4,"L","A")),IF(D140&lt;=15,"L","A"))),IF(OR(B140="SE",B140="CE"),IF(E140&gt;=4,IF(D140&gt;=6,"H","A"),IF(E140&gt;=2,IF(D140&gt;=20,"H",IF(D140&lt;=5,"L","A")),IF(D140&lt;=19,"L","A"))),IF(OR(B140="ALI",B140="AIE"),IF(E140&gt;=6,IF(D140&gt;=20,"H","A"),IF(E140&gt;=2,IF(D140&gt;=51,"H",IF(D140&lt;=19,"L","A")),IF(D140&lt;=50,"L","A"))),""))))</f>
      </c>
      <c r="J140" t="s" s="50">
        <f>CONCATENATE(B140,C140)</f>
      </c>
      <c r="K140" t="s" s="57">
        <f>IF(OR(H140="",H140=0),L140,H140)</f>
      </c>
      <c r="L140" t="s" s="57">
        <f>IF(NOT(ISERROR(VLOOKUP(B140,'Deflatores'!G$42:H$64,2,FALSE))),VLOOKUP(B140,'Deflatores'!G$42:H$64,2,FALSE),IF(OR(ISBLANK(C140),ISBLANK(B140)),"",VLOOKUP(C140,'Deflatores'!G$4:H$38,2,FALSE)*H140+VLOOKUP(C140,'Deflatores'!G$4:I$38,3,FALSE)))</f>
      </c>
      <c r="M140" s="58"/>
      <c r="N140" s="58"/>
      <c r="O140" s="59"/>
    </row>
    <row r="141" ht="12" customHeight="1">
      <c r="A141" s="60"/>
      <c r="B141" s="51"/>
      <c r="C141" s="51"/>
      <c r="D141" s="51"/>
      <c r="E141" s="51"/>
      <c r="F141" t="s" s="53">
        <f>IF(ISBLANK(B141),"",IF(I141="L","Baixa",IF(I141="A","Média",IF(I141="","","Alta"))))</f>
      </c>
      <c r="G141" t="s" s="50">
        <f>CONCATENATE(B141,I141)</f>
      </c>
      <c r="H141" t="s" s="57">
        <f>IF(ISBLANK(B141),"",IF(B141="ALI",IF(I141="L",7,IF(I141="A",10,15)),IF(B141="AIE",IF(I141="L",5,IF(I141="A",7,10)),IF(B141="SE",IF(I141="L",4,IF(I141="A",5,7)),IF(OR(B141="EE",B141="CE"),IF(I141="L",3,IF(I141="A",4,6)),0)))))</f>
      </c>
      <c r="I141" t="s" s="55">
        <f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</c>
      <c r="J141" t="s" s="50">
        <f>CONCATENATE(B141,C141)</f>
      </c>
      <c r="K141" t="s" s="57">
        <f>IF(OR(H141="",H141=0),L141,H141)</f>
      </c>
      <c r="L141" t="s" s="57">
        <f>IF(NOT(ISERROR(VLOOKUP(B141,'Deflatores'!G$42:H$64,2,FALSE))),VLOOKUP(B141,'Deflatores'!G$42:H$64,2,FALSE),IF(OR(ISBLANK(C141),ISBLANK(B141)),"",VLOOKUP(C141,'Deflatores'!G$4:H$38,2,FALSE)*H141+VLOOKUP(C141,'Deflatores'!G$4:I$38,3,FALSE)))</f>
      </c>
      <c r="M141" s="58"/>
      <c r="N141" s="58"/>
      <c r="O141" s="59"/>
    </row>
    <row r="142" ht="12" customHeight="1">
      <c r="A142" s="60"/>
      <c r="B142" s="51"/>
      <c r="C142" s="51"/>
      <c r="D142" s="51"/>
      <c r="E142" s="51"/>
      <c r="F142" t="s" s="53">
        <f>IF(ISBLANK(B142),"",IF(I142="L","Baixa",IF(I142="A","Média",IF(I142="","","Alta"))))</f>
      </c>
      <c r="G142" t="s" s="50">
        <f>CONCATENATE(B142,I142)</f>
      </c>
      <c r="H142" t="s" s="57">
        <f>IF(ISBLANK(B142),"",IF(B142="ALI",IF(I142="L",7,IF(I142="A",10,15)),IF(B142="AIE",IF(I142="L",5,IF(I142="A",7,10)),IF(B142="SE",IF(I142="L",4,IF(I142="A",5,7)),IF(OR(B142="EE",B142="CE"),IF(I142="L",3,IF(I142="A",4,6)),0)))))</f>
      </c>
      <c r="I142" t="s" s="55">
        <f>IF(OR(ISBLANK(D142),ISBLANK(E142)),IF(OR(B142="ALI",B142="AIE"),"L",IF(OR(B142="EE",B142="SE",B142="CE"),"A","")),IF(B142="EE",IF(E142&gt;=3,IF(D142&gt;=5,"H","A"),IF(E142&gt;=2,IF(D142&gt;=16,"H",IF(D142&lt;=4,"L","A")),IF(D142&lt;=15,"L","A"))),IF(OR(B142="SE",B142="CE"),IF(E142&gt;=4,IF(D142&gt;=6,"H","A"),IF(E142&gt;=2,IF(D142&gt;=20,"H",IF(D142&lt;=5,"L","A")),IF(D142&lt;=19,"L","A"))),IF(OR(B142="ALI",B142="AIE"),IF(E142&gt;=6,IF(D142&gt;=20,"H","A"),IF(E142&gt;=2,IF(D142&gt;=51,"H",IF(D142&lt;=19,"L","A")),IF(D142&lt;=50,"L","A"))),""))))</f>
      </c>
      <c r="J142" t="s" s="50">
        <f>CONCATENATE(B142,C142)</f>
      </c>
      <c r="K142" t="s" s="57">
        <f>IF(OR(H142="",H142=0),L142,H142)</f>
      </c>
      <c r="L142" t="s" s="57">
        <f>IF(NOT(ISERROR(VLOOKUP(B142,'Deflatores'!G$42:H$64,2,FALSE))),VLOOKUP(B142,'Deflatores'!G$42:H$64,2,FALSE),IF(OR(ISBLANK(C142),ISBLANK(B142)),"",VLOOKUP(C142,'Deflatores'!G$4:H$38,2,FALSE)*H142+VLOOKUP(C142,'Deflatores'!G$4:I$38,3,FALSE)))</f>
      </c>
      <c r="M142" s="58"/>
      <c r="N142" s="58"/>
      <c r="O142" s="59"/>
    </row>
    <row r="143" ht="12" customHeight="1">
      <c r="A143" s="60"/>
      <c r="B143" s="51"/>
      <c r="C143" s="51"/>
      <c r="D143" s="51"/>
      <c r="E143" s="51"/>
      <c r="F143" t="s" s="53">
        <f>IF(ISBLANK(B143),"",IF(I143="L","Baixa",IF(I143="A","Média",IF(I143="","","Alta"))))</f>
      </c>
      <c r="G143" t="s" s="50">
        <f>CONCATENATE(B143,I143)</f>
      </c>
      <c r="H143" t="s" s="57">
        <f>IF(ISBLANK(B143),"",IF(B143="ALI",IF(I143="L",7,IF(I143="A",10,15)),IF(B143="AIE",IF(I143="L",5,IF(I143="A",7,10)),IF(B143="SE",IF(I143="L",4,IF(I143="A",5,7)),IF(OR(B143="EE",B143="CE"),IF(I143="L",3,IF(I143="A",4,6)),0)))))</f>
      </c>
      <c r="I143" t="s" s="55">
        <f>IF(OR(ISBLANK(D143),ISBLANK(E143)),IF(OR(B143="ALI",B143="AIE"),"L",IF(OR(B143="EE",B143="SE",B143="CE"),"A","")),IF(B143="EE",IF(E143&gt;=3,IF(D143&gt;=5,"H","A"),IF(E143&gt;=2,IF(D143&gt;=16,"H",IF(D143&lt;=4,"L","A")),IF(D143&lt;=15,"L","A"))),IF(OR(B143="SE",B143="CE"),IF(E143&gt;=4,IF(D143&gt;=6,"H","A"),IF(E143&gt;=2,IF(D143&gt;=20,"H",IF(D143&lt;=5,"L","A")),IF(D143&lt;=19,"L","A"))),IF(OR(B143="ALI",B143="AIE"),IF(E143&gt;=6,IF(D143&gt;=20,"H","A"),IF(E143&gt;=2,IF(D143&gt;=51,"H",IF(D143&lt;=19,"L","A")),IF(D143&lt;=50,"L","A"))),""))))</f>
      </c>
      <c r="J143" t="s" s="50">
        <f>CONCATENATE(B143,C143)</f>
      </c>
      <c r="K143" t="s" s="57">
        <f>IF(OR(H143="",H143=0),L143,H143)</f>
      </c>
      <c r="L143" t="s" s="57">
        <f>IF(NOT(ISERROR(VLOOKUP(B143,'Deflatores'!G$42:H$64,2,FALSE))),VLOOKUP(B143,'Deflatores'!G$42:H$64,2,FALSE),IF(OR(ISBLANK(C143),ISBLANK(B143)),"",VLOOKUP(C143,'Deflatores'!G$4:H$38,2,FALSE)*H143+VLOOKUP(C143,'Deflatores'!G$4:I$38,3,FALSE)))</f>
      </c>
      <c r="M143" s="58"/>
      <c r="N143" s="58"/>
      <c r="O143" s="59"/>
    </row>
    <row r="144" ht="12" customHeight="1">
      <c r="A144" s="60"/>
      <c r="B144" s="51"/>
      <c r="C144" s="51"/>
      <c r="D144" s="51"/>
      <c r="E144" s="51"/>
      <c r="F144" t="s" s="53">
        <f>IF(ISBLANK(B144),"",IF(I144="L","Baixa",IF(I144="A","Média",IF(I144="","","Alta"))))</f>
      </c>
      <c r="G144" t="s" s="50">
        <f>CONCATENATE(B144,I144)</f>
      </c>
      <c r="H144" t="s" s="57">
        <f>IF(ISBLANK(B144),"",IF(B144="ALI",IF(I144="L",7,IF(I144="A",10,15)),IF(B144="AIE",IF(I144="L",5,IF(I144="A",7,10)),IF(B144="SE",IF(I144="L",4,IF(I144="A",5,7)),IF(OR(B144="EE",B144="CE"),IF(I144="L",3,IF(I144="A",4,6)),0)))))</f>
      </c>
      <c r="I144" t="s" s="55">
        <f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</c>
      <c r="J144" t="s" s="50">
        <f>CONCATENATE(B144,C144)</f>
      </c>
      <c r="K144" t="s" s="57">
        <f>IF(OR(H144="",H144=0),L144,H144)</f>
      </c>
      <c r="L144" t="s" s="57">
        <f>IF(NOT(ISERROR(VLOOKUP(B144,'Deflatores'!G$42:H$64,2,FALSE))),VLOOKUP(B144,'Deflatores'!G$42:H$64,2,FALSE),IF(OR(ISBLANK(C144),ISBLANK(B144)),"",VLOOKUP(C144,'Deflatores'!G$4:H$38,2,FALSE)*H144+VLOOKUP(C144,'Deflatores'!G$4:I$38,3,FALSE)))</f>
      </c>
      <c r="M144" s="58"/>
      <c r="N144" s="58"/>
      <c r="O144" s="59"/>
    </row>
    <row r="145" ht="12" customHeight="1">
      <c r="A145" s="60"/>
      <c r="B145" s="51"/>
      <c r="C145" s="51"/>
      <c r="D145" s="51"/>
      <c r="E145" s="51"/>
      <c r="F145" t="s" s="53">
        <f>IF(ISBLANK(B145),"",IF(I145="L","Baixa",IF(I145="A","Média",IF(I145="","","Alta"))))</f>
      </c>
      <c r="G145" t="s" s="50">
        <f>CONCATENATE(B145,I145)</f>
      </c>
      <c r="H145" t="s" s="57">
        <f>IF(ISBLANK(B145),"",IF(B145="ALI",IF(I145="L",7,IF(I145="A",10,15)),IF(B145="AIE",IF(I145="L",5,IF(I145="A",7,10)),IF(B145="SE",IF(I145="L",4,IF(I145="A",5,7)),IF(OR(B145="EE",B145="CE"),IF(I145="L",3,IF(I145="A",4,6)),0)))))</f>
      </c>
      <c r="I145" t="s" s="55">
        <f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</c>
      <c r="J145" t="s" s="50">
        <f>CONCATENATE(B145,C145)</f>
      </c>
      <c r="K145" t="s" s="57">
        <f>IF(OR(H145="",H145=0),L145,H145)</f>
      </c>
      <c r="L145" t="s" s="57">
        <f>IF(NOT(ISERROR(VLOOKUP(B145,'Deflatores'!G$42:H$64,2,FALSE))),VLOOKUP(B145,'Deflatores'!G$42:H$64,2,FALSE),IF(OR(ISBLANK(C145),ISBLANK(B145)),"",VLOOKUP(C145,'Deflatores'!G$4:H$38,2,FALSE)*H145+VLOOKUP(C145,'Deflatores'!G$4:I$38,3,FALSE)))</f>
      </c>
      <c r="M145" s="58"/>
      <c r="N145" s="58"/>
      <c r="O145" s="59"/>
    </row>
    <row r="146" ht="12" customHeight="1">
      <c r="A146" s="60"/>
      <c r="B146" s="51"/>
      <c r="C146" s="51"/>
      <c r="D146" s="51"/>
      <c r="E146" s="51"/>
      <c r="F146" t="s" s="53">
        <f>IF(ISBLANK(B146),"",IF(I146="L","Baixa",IF(I146="A","Média",IF(I146="","","Alta"))))</f>
      </c>
      <c r="G146" t="s" s="50">
        <f>CONCATENATE(B146,I146)</f>
      </c>
      <c r="H146" t="s" s="57">
        <f>IF(ISBLANK(B146),"",IF(B146="ALI",IF(I146="L",7,IF(I146="A",10,15)),IF(B146="AIE",IF(I146="L",5,IF(I146="A",7,10)),IF(B146="SE",IF(I146="L",4,IF(I146="A",5,7)),IF(OR(B146="EE",B146="CE"),IF(I146="L",3,IF(I146="A",4,6)),0)))))</f>
      </c>
      <c r="I146" t="s" s="55">
        <f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</c>
      <c r="J146" t="s" s="50">
        <f>CONCATENATE(B146,C146)</f>
      </c>
      <c r="K146" t="s" s="57">
        <f>IF(OR(H146="",H146=0),L146,H146)</f>
      </c>
      <c r="L146" t="s" s="57">
        <f>IF(NOT(ISERROR(VLOOKUP(B146,'Deflatores'!G$42:H$64,2,FALSE))),VLOOKUP(B146,'Deflatores'!G$42:H$64,2,FALSE),IF(OR(ISBLANK(C146),ISBLANK(B146)),"",VLOOKUP(C146,'Deflatores'!G$4:H$38,2,FALSE)*H146+VLOOKUP(C146,'Deflatores'!G$4:I$38,3,FALSE)))</f>
      </c>
      <c r="M146" s="58"/>
      <c r="N146" s="58"/>
      <c r="O146" s="59"/>
    </row>
    <row r="147" ht="12" customHeight="1">
      <c r="A147" s="60"/>
      <c r="B147" s="51"/>
      <c r="C147" s="51"/>
      <c r="D147" s="51"/>
      <c r="E147" s="51"/>
      <c r="F147" t="s" s="53">
        <f>IF(ISBLANK(B147),"",IF(I147="L","Baixa",IF(I147="A","Média",IF(I147="","","Alta"))))</f>
      </c>
      <c r="G147" t="s" s="50">
        <f>CONCATENATE(B147,I147)</f>
      </c>
      <c r="H147" t="s" s="57">
        <f>IF(ISBLANK(B147),"",IF(B147="ALI",IF(I147="L",7,IF(I147="A",10,15)),IF(B147="AIE",IF(I147="L",5,IF(I147="A",7,10)),IF(B147="SE",IF(I147="L",4,IF(I147="A",5,7)),IF(OR(B147="EE",B147="CE"),IF(I147="L",3,IF(I147="A",4,6)),0)))))</f>
      </c>
      <c r="I147" t="s" s="55">
        <f>IF(OR(ISBLANK(D147),ISBLANK(E147)),IF(OR(B147="ALI",B147="AIE"),"L",IF(OR(B147="EE",B147="SE",B147="CE"),"A","")),IF(B147="EE",IF(E147&gt;=3,IF(D147&gt;=5,"H","A"),IF(E147&gt;=2,IF(D147&gt;=16,"H",IF(D147&lt;=4,"L","A")),IF(D147&lt;=15,"L","A"))),IF(OR(B147="SE",B147="CE"),IF(E147&gt;=4,IF(D147&gt;=6,"H","A"),IF(E147&gt;=2,IF(D147&gt;=20,"H",IF(D147&lt;=5,"L","A")),IF(D147&lt;=19,"L","A"))),IF(OR(B147="ALI",B147="AIE"),IF(E147&gt;=6,IF(D147&gt;=20,"H","A"),IF(E147&gt;=2,IF(D147&gt;=51,"H",IF(D147&lt;=19,"L","A")),IF(D147&lt;=50,"L","A"))),""))))</f>
      </c>
      <c r="J147" t="s" s="50">
        <f>CONCATENATE(B147,C147)</f>
      </c>
      <c r="K147" t="s" s="57">
        <f>IF(OR(H147="",H147=0),L147,H147)</f>
      </c>
      <c r="L147" t="s" s="57">
        <f>IF(NOT(ISERROR(VLOOKUP(B147,'Deflatores'!G$42:H$64,2,FALSE))),VLOOKUP(B147,'Deflatores'!G$42:H$64,2,FALSE),IF(OR(ISBLANK(C147),ISBLANK(B147)),"",VLOOKUP(C147,'Deflatores'!G$4:H$38,2,FALSE)*H147+VLOOKUP(C147,'Deflatores'!G$4:I$38,3,FALSE)))</f>
      </c>
      <c r="M147" s="58"/>
      <c r="N147" s="58"/>
      <c r="O147" s="59"/>
    </row>
    <row r="148" ht="12" customHeight="1">
      <c r="A148" s="60"/>
      <c r="B148" s="51"/>
      <c r="C148" s="51"/>
      <c r="D148" s="51"/>
      <c r="E148" s="51"/>
      <c r="F148" t="s" s="53">
        <f>IF(ISBLANK(B148),"",IF(I148="L","Baixa",IF(I148="A","Média",IF(I148="","","Alta"))))</f>
      </c>
      <c r="G148" t="s" s="50">
        <f>CONCATENATE(B148,I148)</f>
      </c>
      <c r="H148" t="s" s="57">
        <f>IF(ISBLANK(B148),"",IF(B148="ALI",IF(I148="L",7,IF(I148="A",10,15)),IF(B148="AIE",IF(I148="L",5,IF(I148="A",7,10)),IF(B148="SE",IF(I148="L",4,IF(I148="A",5,7)),IF(OR(B148="EE",B148="CE"),IF(I148="L",3,IF(I148="A",4,6)),0)))))</f>
      </c>
      <c r="I148" t="s" s="55">
        <f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</c>
      <c r="J148" t="s" s="50">
        <f>CONCATENATE(B148,C148)</f>
      </c>
      <c r="K148" t="s" s="57">
        <f>IF(OR(H148="",H148=0),L148,H148)</f>
      </c>
      <c r="L148" t="s" s="57">
        <f>IF(NOT(ISERROR(VLOOKUP(B148,'Deflatores'!G$42:H$64,2,FALSE))),VLOOKUP(B148,'Deflatores'!G$42:H$64,2,FALSE),IF(OR(ISBLANK(C148),ISBLANK(B148)),"",VLOOKUP(C148,'Deflatores'!G$4:H$38,2,FALSE)*H148+VLOOKUP(C148,'Deflatores'!G$4:I$38,3,FALSE)))</f>
      </c>
      <c r="M148" s="58"/>
      <c r="N148" s="58"/>
      <c r="O148" s="59"/>
    </row>
    <row r="149" ht="12" customHeight="1">
      <c r="A149" s="60"/>
      <c r="B149" s="51"/>
      <c r="C149" s="51"/>
      <c r="D149" s="51"/>
      <c r="E149" s="51"/>
      <c r="F149" t="s" s="53">
        <f>IF(ISBLANK(B149),"",IF(I149="L","Baixa",IF(I149="A","Média",IF(I149="","","Alta"))))</f>
      </c>
      <c r="G149" t="s" s="50">
        <f>CONCATENATE(B149,I149)</f>
      </c>
      <c r="H149" t="s" s="57">
        <f>IF(ISBLANK(B149),"",IF(B149="ALI",IF(I149="L",7,IF(I149="A",10,15)),IF(B149="AIE",IF(I149="L",5,IF(I149="A",7,10)),IF(B149="SE",IF(I149="L",4,IF(I149="A",5,7)),IF(OR(B149="EE",B149="CE"),IF(I149="L",3,IF(I149="A",4,6)),0)))))</f>
      </c>
      <c r="I149" t="s" s="55">
        <f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</c>
      <c r="J149" t="s" s="50">
        <f>CONCATENATE(B149,C149)</f>
      </c>
      <c r="K149" t="s" s="57">
        <f>IF(OR(H149="",H149=0),L149,H149)</f>
      </c>
      <c r="L149" t="s" s="57">
        <f>IF(NOT(ISERROR(VLOOKUP(B149,'Deflatores'!G$42:H$64,2,FALSE))),VLOOKUP(B149,'Deflatores'!G$42:H$64,2,FALSE),IF(OR(ISBLANK(C149),ISBLANK(B149)),"",VLOOKUP(C149,'Deflatores'!G$4:H$38,2,FALSE)*H149+VLOOKUP(C149,'Deflatores'!G$4:I$38,3,FALSE)))</f>
      </c>
      <c r="M149" s="58"/>
      <c r="N149" s="58"/>
      <c r="O149" s="59"/>
    </row>
    <row r="150" ht="12" customHeight="1">
      <c r="A150" s="60"/>
      <c r="B150" s="51"/>
      <c r="C150" s="51"/>
      <c r="D150" s="51"/>
      <c r="E150" s="51"/>
      <c r="F150" t="s" s="53">
        <f>IF(ISBLANK(B150),"",IF(I150="L","Baixa",IF(I150="A","Média",IF(I150="","","Alta"))))</f>
      </c>
      <c r="G150" t="s" s="50">
        <f>CONCATENATE(B150,I150)</f>
      </c>
      <c r="H150" t="s" s="57">
        <f>IF(ISBLANK(B150),"",IF(B150="ALI",IF(I150="L",7,IF(I150="A",10,15)),IF(B150="AIE",IF(I150="L",5,IF(I150="A",7,10)),IF(B150="SE",IF(I150="L",4,IF(I150="A",5,7)),IF(OR(B150="EE",B150="CE"),IF(I150="L",3,IF(I150="A",4,6)),0)))))</f>
      </c>
      <c r="I150" t="s" s="55">
        <f>IF(OR(ISBLANK(D150),ISBLANK(E150)),IF(OR(B150="ALI",B150="AIE"),"L",IF(OR(B150="EE",B150="SE",B150="CE"),"A","")),IF(B150="EE",IF(E150&gt;=3,IF(D150&gt;=5,"H","A"),IF(E150&gt;=2,IF(D150&gt;=16,"H",IF(D150&lt;=4,"L","A")),IF(D150&lt;=15,"L","A"))),IF(OR(B150="SE",B150="CE"),IF(E150&gt;=4,IF(D150&gt;=6,"H","A"),IF(E150&gt;=2,IF(D150&gt;=20,"H",IF(D150&lt;=5,"L","A")),IF(D150&lt;=19,"L","A"))),IF(OR(B150="ALI",B150="AIE"),IF(E150&gt;=6,IF(D150&gt;=20,"H","A"),IF(E150&gt;=2,IF(D150&gt;=51,"H",IF(D150&lt;=19,"L","A")),IF(D150&lt;=50,"L","A"))),""))))</f>
      </c>
      <c r="J150" t="s" s="50">
        <f>CONCATENATE(B150,C150)</f>
      </c>
      <c r="K150" t="s" s="57">
        <f>IF(OR(H150="",H150=0),L150,H150)</f>
      </c>
      <c r="L150" t="s" s="57">
        <f>IF(NOT(ISERROR(VLOOKUP(B150,'Deflatores'!G$42:H$64,2,FALSE))),VLOOKUP(B150,'Deflatores'!G$42:H$64,2,FALSE),IF(OR(ISBLANK(C150),ISBLANK(B150)),"",VLOOKUP(C150,'Deflatores'!G$4:H$38,2,FALSE)*H150+VLOOKUP(C150,'Deflatores'!G$4:I$38,3,FALSE)))</f>
      </c>
      <c r="M150" s="58"/>
      <c r="N150" s="58"/>
      <c r="O150" s="59"/>
    </row>
    <row r="151" ht="12" customHeight="1">
      <c r="A151" s="60"/>
      <c r="B151" s="51"/>
      <c r="C151" s="51"/>
      <c r="D151" s="51"/>
      <c r="E151" s="51"/>
      <c r="F151" t="s" s="53">
        <f>IF(ISBLANK(B151),"",IF(I151="L","Baixa",IF(I151="A","Média",IF(I151="","","Alta"))))</f>
      </c>
      <c r="G151" t="s" s="50">
        <f>CONCATENATE(B151,I151)</f>
      </c>
      <c r="H151" t="s" s="57">
        <f>IF(ISBLANK(B151),"",IF(B151="ALI",IF(I151="L",7,IF(I151="A",10,15)),IF(B151="AIE",IF(I151="L",5,IF(I151="A",7,10)),IF(B151="SE",IF(I151="L",4,IF(I151="A",5,7)),IF(OR(B151="EE",B151="CE"),IF(I151="L",3,IF(I151="A",4,6)),0)))))</f>
      </c>
      <c r="I151" t="s" s="55">
        <f>IF(OR(ISBLANK(D151),ISBLANK(E151)),IF(OR(B151="ALI",B151="AIE"),"L",IF(OR(B151="EE",B151="SE",B151="CE"),"A","")),IF(B151="EE",IF(E151&gt;=3,IF(D151&gt;=5,"H","A"),IF(E151&gt;=2,IF(D151&gt;=16,"H",IF(D151&lt;=4,"L","A")),IF(D151&lt;=15,"L","A"))),IF(OR(B151="SE",B151="CE"),IF(E151&gt;=4,IF(D151&gt;=6,"H","A"),IF(E151&gt;=2,IF(D151&gt;=20,"H",IF(D151&lt;=5,"L","A")),IF(D151&lt;=19,"L","A"))),IF(OR(B151="ALI",B151="AIE"),IF(E151&gt;=6,IF(D151&gt;=20,"H","A"),IF(E151&gt;=2,IF(D151&gt;=51,"H",IF(D151&lt;=19,"L","A")),IF(D151&lt;=50,"L","A"))),""))))</f>
      </c>
      <c r="J151" t="s" s="50">
        <f>CONCATENATE(B151,C151)</f>
      </c>
      <c r="K151" t="s" s="57">
        <f>IF(OR(H151="",H151=0),L151,H151)</f>
      </c>
      <c r="L151" t="s" s="57">
        <f>IF(NOT(ISERROR(VLOOKUP(B151,'Deflatores'!G$42:H$64,2,FALSE))),VLOOKUP(B151,'Deflatores'!G$42:H$64,2,FALSE),IF(OR(ISBLANK(C151),ISBLANK(B151)),"",VLOOKUP(C151,'Deflatores'!G$4:H$38,2,FALSE)*H151+VLOOKUP(C151,'Deflatores'!G$4:I$38,3,FALSE)))</f>
      </c>
      <c r="M151" s="58"/>
      <c r="N151" s="58"/>
      <c r="O151" s="59"/>
    </row>
    <row r="152" ht="12" customHeight="1">
      <c r="A152" s="60"/>
      <c r="B152" s="51"/>
      <c r="C152" s="51"/>
      <c r="D152" s="51"/>
      <c r="E152" s="51"/>
      <c r="F152" t="s" s="53">
        <f>IF(ISBLANK(B152),"",IF(I152="L","Baixa",IF(I152="A","Média",IF(I152="","","Alta"))))</f>
      </c>
      <c r="G152" t="s" s="50">
        <f>CONCATENATE(B152,I152)</f>
      </c>
      <c r="H152" t="s" s="57">
        <f>IF(ISBLANK(B152),"",IF(B152="ALI",IF(I152="L",7,IF(I152="A",10,15)),IF(B152="AIE",IF(I152="L",5,IF(I152="A",7,10)),IF(B152="SE",IF(I152="L",4,IF(I152="A",5,7)),IF(OR(B152="EE",B152="CE"),IF(I152="L",3,IF(I152="A",4,6)),0)))))</f>
      </c>
      <c r="I152" t="s" s="55">
        <f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</c>
      <c r="J152" t="s" s="50">
        <f>CONCATENATE(B152,C152)</f>
      </c>
      <c r="K152" t="s" s="57">
        <f>IF(OR(H152="",H152=0),L152,H152)</f>
      </c>
      <c r="L152" t="s" s="57">
        <f>IF(NOT(ISERROR(VLOOKUP(B152,'Deflatores'!G$42:H$64,2,FALSE))),VLOOKUP(B152,'Deflatores'!G$42:H$64,2,FALSE),IF(OR(ISBLANK(C152),ISBLANK(B152)),"",VLOOKUP(C152,'Deflatores'!G$4:H$38,2,FALSE)*H152+VLOOKUP(C152,'Deflatores'!G$4:I$38,3,FALSE)))</f>
      </c>
      <c r="M152" s="58"/>
      <c r="N152" s="58"/>
      <c r="O152" s="59"/>
    </row>
    <row r="153" ht="12" customHeight="1">
      <c r="A153" s="60"/>
      <c r="B153" s="51"/>
      <c r="C153" s="51"/>
      <c r="D153" s="51"/>
      <c r="E153" s="51"/>
      <c r="F153" t="s" s="53">
        <f>IF(ISBLANK(B153),"",IF(I153="L","Baixa",IF(I153="A","Média",IF(I153="","","Alta"))))</f>
      </c>
      <c r="G153" t="s" s="50">
        <f>CONCATENATE(B153,I153)</f>
      </c>
      <c r="H153" t="s" s="57">
        <f>IF(ISBLANK(B153),"",IF(B153="ALI",IF(I153="L",7,IF(I153="A",10,15)),IF(B153="AIE",IF(I153="L",5,IF(I153="A",7,10)),IF(B153="SE",IF(I153="L",4,IF(I153="A",5,7)),IF(OR(B153="EE",B153="CE"),IF(I153="L",3,IF(I153="A",4,6)),0)))))</f>
      </c>
      <c r="I153" t="s" s="55">
        <f>IF(OR(ISBLANK(D153),ISBLANK(E153)),IF(OR(B153="ALI",B153="AIE"),"L",IF(OR(B153="EE",B153="SE",B153="CE"),"A","")),IF(B153="EE",IF(E153&gt;=3,IF(D153&gt;=5,"H","A"),IF(E153&gt;=2,IF(D153&gt;=16,"H",IF(D153&lt;=4,"L","A")),IF(D153&lt;=15,"L","A"))),IF(OR(B153="SE",B153="CE"),IF(E153&gt;=4,IF(D153&gt;=6,"H","A"),IF(E153&gt;=2,IF(D153&gt;=20,"H",IF(D153&lt;=5,"L","A")),IF(D153&lt;=19,"L","A"))),IF(OR(B153="ALI",B153="AIE"),IF(E153&gt;=6,IF(D153&gt;=20,"H","A"),IF(E153&gt;=2,IF(D153&gt;=51,"H",IF(D153&lt;=19,"L","A")),IF(D153&lt;=50,"L","A"))),""))))</f>
      </c>
      <c r="J153" t="s" s="50">
        <f>CONCATENATE(B153,C153)</f>
      </c>
      <c r="K153" t="s" s="57">
        <f>IF(OR(H153="",H153=0),L153,H153)</f>
      </c>
      <c r="L153" t="s" s="57">
        <f>IF(NOT(ISERROR(VLOOKUP(B153,'Deflatores'!G$42:H$64,2,FALSE))),VLOOKUP(B153,'Deflatores'!G$42:H$64,2,FALSE),IF(OR(ISBLANK(C153),ISBLANK(B153)),"",VLOOKUP(C153,'Deflatores'!G$4:H$38,2,FALSE)*H153+VLOOKUP(C153,'Deflatores'!G$4:I$38,3,FALSE)))</f>
      </c>
      <c r="M153" s="58"/>
      <c r="N153" s="58"/>
      <c r="O153" s="59"/>
    </row>
    <row r="154" ht="12" customHeight="1">
      <c r="A154" s="60"/>
      <c r="B154" s="51"/>
      <c r="C154" s="51"/>
      <c r="D154" s="51"/>
      <c r="E154" s="51"/>
      <c r="F154" t="s" s="53">
        <f>IF(ISBLANK(B154),"",IF(I154="L","Baixa",IF(I154="A","Média",IF(I154="","","Alta"))))</f>
      </c>
      <c r="G154" t="s" s="50">
        <f>CONCATENATE(B154,I154)</f>
      </c>
      <c r="H154" t="s" s="57">
        <f>IF(ISBLANK(B154),"",IF(B154="ALI",IF(I154="L",7,IF(I154="A",10,15)),IF(B154="AIE",IF(I154="L",5,IF(I154="A",7,10)),IF(B154="SE",IF(I154="L",4,IF(I154="A",5,7)),IF(OR(B154="EE",B154="CE"),IF(I154="L",3,IF(I154="A",4,6)),0)))))</f>
      </c>
      <c r="I154" t="s" s="55">
        <f>IF(OR(ISBLANK(D154),ISBLANK(E154)),IF(OR(B154="ALI",B154="AIE"),"L",IF(OR(B154="EE",B154="SE",B154="CE"),"A","")),IF(B154="EE",IF(E154&gt;=3,IF(D154&gt;=5,"H","A"),IF(E154&gt;=2,IF(D154&gt;=16,"H",IF(D154&lt;=4,"L","A")),IF(D154&lt;=15,"L","A"))),IF(OR(B154="SE",B154="CE"),IF(E154&gt;=4,IF(D154&gt;=6,"H","A"),IF(E154&gt;=2,IF(D154&gt;=20,"H",IF(D154&lt;=5,"L","A")),IF(D154&lt;=19,"L","A"))),IF(OR(B154="ALI",B154="AIE"),IF(E154&gt;=6,IF(D154&gt;=20,"H","A"),IF(E154&gt;=2,IF(D154&gt;=51,"H",IF(D154&lt;=19,"L","A")),IF(D154&lt;=50,"L","A"))),""))))</f>
      </c>
      <c r="J154" t="s" s="50">
        <f>CONCATENATE(B154,C154)</f>
      </c>
      <c r="K154" t="s" s="57">
        <f>IF(OR(H154="",H154=0),L154,H154)</f>
      </c>
      <c r="L154" t="s" s="57">
        <f>IF(NOT(ISERROR(VLOOKUP(B154,'Deflatores'!G$42:H$64,2,FALSE))),VLOOKUP(B154,'Deflatores'!G$42:H$64,2,FALSE),IF(OR(ISBLANK(C154),ISBLANK(B154)),"",VLOOKUP(C154,'Deflatores'!G$4:H$38,2,FALSE)*H154+VLOOKUP(C154,'Deflatores'!G$4:I$38,3,FALSE)))</f>
      </c>
      <c r="M154" s="58"/>
      <c r="N154" s="58"/>
      <c r="O154" s="59"/>
    </row>
    <row r="155" ht="12" customHeight="1">
      <c r="A155" s="60"/>
      <c r="B155" s="51"/>
      <c r="C155" s="51"/>
      <c r="D155" s="51"/>
      <c r="E155" s="51"/>
      <c r="F155" t="s" s="53">
        <f>IF(ISBLANK(B155),"",IF(I155="L","Baixa",IF(I155="A","Média",IF(I155="","","Alta"))))</f>
      </c>
      <c r="G155" t="s" s="50">
        <f>CONCATENATE(B155,I155)</f>
      </c>
      <c r="H155" t="s" s="57">
        <f>IF(ISBLANK(B155),"",IF(B155="ALI",IF(I155="L",7,IF(I155="A",10,15)),IF(B155="AIE",IF(I155="L",5,IF(I155="A",7,10)),IF(B155="SE",IF(I155="L",4,IF(I155="A",5,7)),IF(OR(B155="EE",B155="CE"),IF(I155="L",3,IF(I155="A",4,6)),0)))))</f>
      </c>
      <c r="I155" t="s" s="55">
        <f>IF(OR(ISBLANK(D155),ISBLANK(E155)),IF(OR(B155="ALI",B155="AIE"),"L",IF(OR(B155="EE",B155="SE",B155="CE"),"A","")),IF(B155="EE",IF(E155&gt;=3,IF(D155&gt;=5,"H","A"),IF(E155&gt;=2,IF(D155&gt;=16,"H",IF(D155&lt;=4,"L","A")),IF(D155&lt;=15,"L","A"))),IF(OR(B155="SE",B155="CE"),IF(E155&gt;=4,IF(D155&gt;=6,"H","A"),IF(E155&gt;=2,IF(D155&gt;=20,"H",IF(D155&lt;=5,"L","A")),IF(D155&lt;=19,"L","A"))),IF(OR(B155="ALI",B155="AIE"),IF(E155&gt;=6,IF(D155&gt;=20,"H","A"),IF(E155&gt;=2,IF(D155&gt;=51,"H",IF(D155&lt;=19,"L","A")),IF(D155&lt;=50,"L","A"))),""))))</f>
      </c>
      <c r="J155" t="s" s="50">
        <f>CONCATENATE(B155,C155)</f>
      </c>
      <c r="K155" t="s" s="57">
        <f>IF(OR(H155="",H155=0),L155,H155)</f>
      </c>
      <c r="L155" t="s" s="57">
        <f>IF(NOT(ISERROR(VLOOKUP(B155,'Deflatores'!G$42:H$64,2,FALSE))),VLOOKUP(B155,'Deflatores'!G$42:H$64,2,FALSE),IF(OR(ISBLANK(C155),ISBLANK(B155)),"",VLOOKUP(C155,'Deflatores'!G$4:H$38,2,FALSE)*H155+VLOOKUP(C155,'Deflatores'!G$4:I$38,3,FALSE)))</f>
      </c>
      <c r="M155" s="58"/>
      <c r="N155" s="58"/>
      <c r="O155" s="59"/>
    </row>
    <row r="156" ht="12" customHeight="1">
      <c r="A156" s="60"/>
      <c r="B156" s="51"/>
      <c r="C156" s="51"/>
      <c r="D156" s="51"/>
      <c r="E156" s="51"/>
      <c r="F156" t="s" s="53">
        <f>IF(ISBLANK(B156),"",IF(I156="L","Baixa",IF(I156="A","Média",IF(I156="","","Alta"))))</f>
      </c>
      <c r="G156" t="s" s="50">
        <f>CONCATENATE(B156,I156)</f>
      </c>
      <c r="H156" t="s" s="57">
        <f>IF(ISBLANK(B156),"",IF(B156="ALI",IF(I156="L",7,IF(I156="A",10,15)),IF(B156="AIE",IF(I156="L",5,IF(I156="A",7,10)),IF(B156="SE",IF(I156="L",4,IF(I156="A",5,7)),IF(OR(B156="EE",B156="CE"),IF(I156="L",3,IF(I156="A",4,6)),0)))))</f>
      </c>
      <c r="I156" t="s" s="55">
        <f>IF(OR(ISBLANK(D156),ISBLANK(E156)),IF(OR(B156="ALI",B156="AIE"),"L",IF(OR(B156="EE",B156="SE",B156="CE"),"A","")),IF(B156="EE",IF(E156&gt;=3,IF(D156&gt;=5,"H","A"),IF(E156&gt;=2,IF(D156&gt;=16,"H",IF(D156&lt;=4,"L","A")),IF(D156&lt;=15,"L","A"))),IF(OR(B156="SE",B156="CE"),IF(E156&gt;=4,IF(D156&gt;=6,"H","A"),IF(E156&gt;=2,IF(D156&gt;=20,"H",IF(D156&lt;=5,"L","A")),IF(D156&lt;=19,"L","A"))),IF(OR(B156="ALI",B156="AIE"),IF(E156&gt;=6,IF(D156&gt;=20,"H","A"),IF(E156&gt;=2,IF(D156&gt;=51,"H",IF(D156&lt;=19,"L","A")),IF(D156&lt;=50,"L","A"))),""))))</f>
      </c>
      <c r="J156" t="s" s="50">
        <f>CONCATENATE(B156,C156)</f>
      </c>
      <c r="K156" t="s" s="57">
        <f>IF(OR(H156="",H156=0),L156,H156)</f>
      </c>
      <c r="L156" t="s" s="57">
        <f>IF(NOT(ISERROR(VLOOKUP(B156,'Deflatores'!G$42:H$64,2,FALSE))),VLOOKUP(B156,'Deflatores'!G$42:H$64,2,FALSE),IF(OR(ISBLANK(C156),ISBLANK(B156)),"",VLOOKUP(C156,'Deflatores'!G$4:H$38,2,FALSE)*H156+VLOOKUP(C156,'Deflatores'!G$4:I$38,3,FALSE)))</f>
      </c>
      <c r="M156" s="58"/>
      <c r="N156" s="58"/>
      <c r="O156" s="59"/>
    </row>
    <row r="157" ht="12" customHeight="1">
      <c r="A157" s="60"/>
      <c r="B157" s="51"/>
      <c r="C157" s="51"/>
      <c r="D157" s="51"/>
      <c r="E157" s="51"/>
      <c r="F157" t="s" s="53">
        <f>IF(ISBLANK(B157),"",IF(I157="L","Baixa",IF(I157="A","Média",IF(I157="","","Alta"))))</f>
      </c>
      <c r="G157" t="s" s="50">
        <f>CONCATENATE(B157,I157)</f>
      </c>
      <c r="H157" t="s" s="57">
        <f>IF(ISBLANK(B157),"",IF(B157="ALI",IF(I157="L",7,IF(I157="A",10,15)),IF(B157="AIE",IF(I157="L",5,IF(I157="A",7,10)),IF(B157="SE",IF(I157="L",4,IF(I157="A",5,7)),IF(OR(B157="EE",B157="CE"),IF(I157="L",3,IF(I157="A",4,6)),0)))))</f>
      </c>
      <c r="I157" t="s" s="55">
        <f>IF(OR(ISBLANK(D157),ISBLANK(E157)),IF(OR(B157="ALI",B157="AIE"),"L",IF(OR(B157="EE",B157="SE",B157="CE"),"A","")),IF(B157="EE",IF(E157&gt;=3,IF(D157&gt;=5,"H","A"),IF(E157&gt;=2,IF(D157&gt;=16,"H",IF(D157&lt;=4,"L","A")),IF(D157&lt;=15,"L","A"))),IF(OR(B157="SE",B157="CE"),IF(E157&gt;=4,IF(D157&gt;=6,"H","A"),IF(E157&gt;=2,IF(D157&gt;=20,"H",IF(D157&lt;=5,"L","A")),IF(D157&lt;=19,"L","A"))),IF(OR(B157="ALI",B157="AIE"),IF(E157&gt;=6,IF(D157&gt;=20,"H","A"),IF(E157&gt;=2,IF(D157&gt;=51,"H",IF(D157&lt;=19,"L","A")),IF(D157&lt;=50,"L","A"))),""))))</f>
      </c>
      <c r="J157" t="s" s="50">
        <f>CONCATENATE(B157,C157)</f>
      </c>
      <c r="K157" t="s" s="57">
        <f>IF(OR(H157="",H157=0),L157,H157)</f>
      </c>
      <c r="L157" t="s" s="57">
        <f>IF(NOT(ISERROR(VLOOKUP(B157,'Deflatores'!G$42:H$64,2,FALSE))),VLOOKUP(B157,'Deflatores'!G$42:H$64,2,FALSE),IF(OR(ISBLANK(C157),ISBLANK(B157)),"",VLOOKUP(C157,'Deflatores'!G$4:H$38,2,FALSE)*H157+VLOOKUP(C157,'Deflatores'!G$4:I$38,3,FALSE)))</f>
      </c>
      <c r="M157" s="58"/>
      <c r="N157" s="58"/>
      <c r="O157" s="59"/>
    </row>
    <row r="158" ht="12" customHeight="1">
      <c r="A158" s="60"/>
      <c r="B158" s="51"/>
      <c r="C158" s="51"/>
      <c r="D158" s="51"/>
      <c r="E158" s="51"/>
      <c r="F158" t="s" s="53">
        <f>IF(ISBLANK(B158),"",IF(I158="L","Baixa",IF(I158="A","Média",IF(I158="","","Alta"))))</f>
      </c>
      <c r="G158" t="s" s="50">
        <f>CONCATENATE(B158,I158)</f>
      </c>
      <c r="H158" t="s" s="57">
        <f>IF(ISBLANK(B158),"",IF(B158="ALI",IF(I158="L",7,IF(I158="A",10,15)),IF(B158="AIE",IF(I158="L",5,IF(I158="A",7,10)),IF(B158="SE",IF(I158="L",4,IF(I158="A",5,7)),IF(OR(B158="EE",B158="CE"),IF(I158="L",3,IF(I158="A",4,6)),0)))))</f>
      </c>
      <c r="I158" t="s" s="55">
        <f>IF(OR(ISBLANK(D158),ISBLANK(E158)),IF(OR(B158="ALI",B158="AIE"),"L",IF(OR(B158="EE",B158="SE",B158="CE"),"A","")),IF(B158="EE",IF(E158&gt;=3,IF(D158&gt;=5,"H","A"),IF(E158&gt;=2,IF(D158&gt;=16,"H",IF(D158&lt;=4,"L","A")),IF(D158&lt;=15,"L","A"))),IF(OR(B158="SE",B158="CE"),IF(E158&gt;=4,IF(D158&gt;=6,"H","A"),IF(E158&gt;=2,IF(D158&gt;=20,"H",IF(D158&lt;=5,"L","A")),IF(D158&lt;=19,"L","A"))),IF(OR(B158="ALI",B158="AIE"),IF(E158&gt;=6,IF(D158&gt;=20,"H","A"),IF(E158&gt;=2,IF(D158&gt;=51,"H",IF(D158&lt;=19,"L","A")),IF(D158&lt;=50,"L","A"))),""))))</f>
      </c>
      <c r="J158" t="s" s="50">
        <f>CONCATENATE(B158,C158)</f>
      </c>
      <c r="K158" t="s" s="57">
        <f>IF(OR(H158="",H158=0),L158,H158)</f>
      </c>
      <c r="L158" t="s" s="57">
        <f>IF(NOT(ISERROR(VLOOKUP(B158,'Deflatores'!G$42:H$64,2,FALSE))),VLOOKUP(B158,'Deflatores'!G$42:H$64,2,FALSE),IF(OR(ISBLANK(C158),ISBLANK(B158)),"",VLOOKUP(C158,'Deflatores'!G$4:H$38,2,FALSE)*H158+VLOOKUP(C158,'Deflatores'!G$4:I$38,3,FALSE)))</f>
      </c>
      <c r="M158" s="58"/>
      <c r="N158" s="58"/>
      <c r="O158" s="59"/>
    </row>
    <row r="159" ht="12" customHeight="1">
      <c r="A159" s="60"/>
      <c r="B159" s="51"/>
      <c r="C159" s="51"/>
      <c r="D159" s="51"/>
      <c r="E159" s="51"/>
      <c r="F159" t="s" s="53">
        <f>IF(ISBLANK(B159),"",IF(I159="L","Baixa",IF(I159="A","Média",IF(I159="","","Alta"))))</f>
      </c>
      <c r="G159" t="s" s="50">
        <f>CONCATENATE(B159,I159)</f>
      </c>
      <c r="H159" t="s" s="57">
        <f>IF(ISBLANK(B159),"",IF(B159="ALI",IF(I159="L",7,IF(I159="A",10,15)),IF(B159="AIE",IF(I159="L",5,IF(I159="A",7,10)),IF(B159="SE",IF(I159="L",4,IF(I159="A",5,7)),IF(OR(B159="EE",B159="CE"),IF(I159="L",3,IF(I159="A",4,6)),0)))))</f>
      </c>
      <c r="I159" t="s" s="55">
        <f>IF(OR(ISBLANK(D159),ISBLANK(E159)),IF(OR(B159="ALI",B159="AIE"),"L",IF(OR(B159="EE",B159="SE",B159="CE"),"A","")),IF(B159="EE",IF(E159&gt;=3,IF(D159&gt;=5,"H","A"),IF(E159&gt;=2,IF(D159&gt;=16,"H",IF(D159&lt;=4,"L","A")),IF(D159&lt;=15,"L","A"))),IF(OR(B159="SE",B159="CE"),IF(E159&gt;=4,IF(D159&gt;=6,"H","A"),IF(E159&gt;=2,IF(D159&gt;=20,"H",IF(D159&lt;=5,"L","A")),IF(D159&lt;=19,"L","A"))),IF(OR(B159="ALI",B159="AIE"),IF(E159&gt;=6,IF(D159&gt;=20,"H","A"),IF(E159&gt;=2,IF(D159&gt;=51,"H",IF(D159&lt;=19,"L","A")),IF(D159&lt;=50,"L","A"))),""))))</f>
      </c>
      <c r="J159" t="s" s="50">
        <f>CONCATENATE(B159,C159)</f>
      </c>
      <c r="K159" t="s" s="57">
        <f>IF(OR(H159="",H159=0),L159,H159)</f>
      </c>
      <c r="L159" t="s" s="57">
        <f>IF(NOT(ISERROR(VLOOKUP(B159,'Deflatores'!G$42:H$64,2,FALSE))),VLOOKUP(B159,'Deflatores'!G$42:H$64,2,FALSE),IF(OR(ISBLANK(C159),ISBLANK(B159)),"",VLOOKUP(C159,'Deflatores'!G$4:H$38,2,FALSE)*H159+VLOOKUP(C159,'Deflatores'!G$4:I$38,3,FALSE)))</f>
      </c>
      <c r="M159" s="58"/>
      <c r="N159" s="58"/>
      <c r="O159" s="59"/>
    </row>
    <row r="160" ht="12" customHeight="1">
      <c r="A160" s="60"/>
      <c r="B160" s="51"/>
      <c r="C160" s="51"/>
      <c r="D160" s="51"/>
      <c r="E160" s="51"/>
      <c r="F160" t="s" s="53">
        <f>IF(ISBLANK(B160),"",IF(I160="L","Baixa",IF(I160="A","Média",IF(I160="","","Alta"))))</f>
      </c>
      <c r="G160" t="s" s="50">
        <f>CONCATENATE(B160,I160)</f>
      </c>
      <c r="H160" t="s" s="57">
        <f>IF(ISBLANK(B160),"",IF(B160="ALI",IF(I160="L",7,IF(I160="A",10,15)),IF(B160="AIE",IF(I160="L",5,IF(I160="A",7,10)),IF(B160="SE",IF(I160="L",4,IF(I160="A",5,7)),IF(OR(B160="EE",B160="CE"),IF(I160="L",3,IF(I160="A",4,6)),0)))))</f>
      </c>
      <c r="I160" t="s" s="55">
        <f>IF(OR(ISBLANK(D160),ISBLANK(E160)),IF(OR(B160="ALI",B160="AIE"),"L",IF(OR(B160="EE",B160="SE",B160="CE"),"A","")),IF(B160="EE",IF(E160&gt;=3,IF(D160&gt;=5,"H","A"),IF(E160&gt;=2,IF(D160&gt;=16,"H",IF(D160&lt;=4,"L","A")),IF(D160&lt;=15,"L","A"))),IF(OR(B160="SE",B160="CE"),IF(E160&gt;=4,IF(D160&gt;=6,"H","A"),IF(E160&gt;=2,IF(D160&gt;=20,"H",IF(D160&lt;=5,"L","A")),IF(D160&lt;=19,"L","A"))),IF(OR(B160="ALI",B160="AIE"),IF(E160&gt;=6,IF(D160&gt;=20,"H","A"),IF(E160&gt;=2,IF(D160&gt;=51,"H",IF(D160&lt;=19,"L","A")),IF(D160&lt;=50,"L","A"))),""))))</f>
      </c>
      <c r="J160" t="s" s="50">
        <f>CONCATENATE(B160,C160)</f>
      </c>
      <c r="K160" t="s" s="57">
        <f>IF(OR(H160="",H160=0),L160,H160)</f>
      </c>
      <c r="L160" t="s" s="57">
        <f>IF(NOT(ISERROR(VLOOKUP(B160,'Deflatores'!G$42:H$64,2,FALSE))),VLOOKUP(B160,'Deflatores'!G$42:H$64,2,FALSE),IF(OR(ISBLANK(C160),ISBLANK(B160)),"",VLOOKUP(C160,'Deflatores'!G$4:H$38,2,FALSE)*H160+VLOOKUP(C160,'Deflatores'!G$4:I$38,3,FALSE)))</f>
      </c>
      <c r="M160" s="58"/>
      <c r="N160" s="58"/>
      <c r="O160" s="59"/>
    </row>
    <row r="161" ht="12" customHeight="1">
      <c r="A161" s="60"/>
      <c r="B161" s="51"/>
      <c r="C161" s="51"/>
      <c r="D161" s="51"/>
      <c r="E161" s="51"/>
      <c r="F161" t="s" s="53">
        <f>IF(ISBLANK(B161),"",IF(I161="L","Baixa",IF(I161="A","Média",IF(I161="","","Alta"))))</f>
      </c>
      <c r="G161" t="s" s="50">
        <f>CONCATENATE(B161,I161)</f>
      </c>
      <c r="H161" t="s" s="57">
        <f>IF(ISBLANK(B161),"",IF(B161="ALI",IF(I161="L",7,IF(I161="A",10,15)),IF(B161="AIE",IF(I161="L",5,IF(I161="A",7,10)),IF(B161="SE",IF(I161="L",4,IF(I161="A",5,7)),IF(OR(B161="EE",B161="CE"),IF(I161="L",3,IF(I161="A",4,6)),0)))))</f>
      </c>
      <c r="I161" t="s" s="55">
        <f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</c>
      <c r="J161" t="s" s="50">
        <f>CONCATENATE(B161,C161)</f>
      </c>
      <c r="K161" t="s" s="57">
        <f>IF(OR(H161="",H161=0),L161,H161)</f>
      </c>
      <c r="L161" t="s" s="57">
        <f>IF(NOT(ISERROR(VLOOKUP(B161,'Deflatores'!G$42:H$64,2,FALSE))),VLOOKUP(B161,'Deflatores'!G$42:H$64,2,FALSE),IF(OR(ISBLANK(C161),ISBLANK(B161)),"",VLOOKUP(C161,'Deflatores'!G$4:H$38,2,FALSE)*H161+VLOOKUP(C161,'Deflatores'!G$4:I$38,3,FALSE)))</f>
      </c>
      <c r="M161" s="58"/>
      <c r="N161" s="58"/>
      <c r="O161" s="59"/>
    </row>
    <row r="162" ht="12" customHeight="1">
      <c r="A162" s="60"/>
      <c r="B162" s="51"/>
      <c r="C162" s="51"/>
      <c r="D162" s="51"/>
      <c r="E162" s="51"/>
      <c r="F162" t="s" s="53">
        <f>IF(ISBLANK(B162),"",IF(I162="L","Baixa",IF(I162="A","Média",IF(I162="","","Alta"))))</f>
      </c>
      <c r="G162" t="s" s="50">
        <f>CONCATENATE(B162,I162)</f>
      </c>
      <c r="H162" t="s" s="57">
        <f>IF(ISBLANK(B162),"",IF(B162="ALI",IF(I162="L",7,IF(I162="A",10,15)),IF(B162="AIE",IF(I162="L",5,IF(I162="A",7,10)),IF(B162="SE",IF(I162="L",4,IF(I162="A",5,7)),IF(OR(B162="EE",B162="CE"),IF(I162="L",3,IF(I162="A",4,6)),0)))))</f>
      </c>
      <c r="I162" t="s" s="55">
        <f>IF(OR(ISBLANK(D162),ISBLANK(E162)),IF(OR(B162="ALI",B162="AIE"),"L",IF(OR(B162="EE",B162="SE",B162="CE"),"A","")),IF(B162="EE",IF(E162&gt;=3,IF(D162&gt;=5,"H","A"),IF(E162&gt;=2,IF(D162&gt;=16,"H",IF(D162&lt;=4,"L","A")),IF(D162&lt;=15,"L","A"))),IF(OR(B162="SE",B162="CE"),IF(E162&gt;=4,IF(D162&gt;=6,"H","A"),IF(E162&gt;=2,IF(D162&gt;=20,"H",IF(D162&lt;=5,"L","A")),IF(D162&lt;=19,"L","A"))),IF(OR(B162="ALI",B162="AIE"),IF(E162&gt;=6,IF(D162&gt;=20,"H","A"),IF(E162&gt;=2,IF(D162&gt;=51,"H",IF(D162&lt;=19,"L","A")),IF(D162&lt;=50,"L","A"))),""))))</f>
      </c>
      <c r="J162" t="s" s="50">
        <f>CONCATENATE(B162,C162)</f>
      </c>
      <c r="K162" t="s" s="57">
        <f>IF(OR(H162="",H162=0),L162,H162)</f>
      </c>
      <c r="L162" t="s" s="57">
        <f>IF(NOT(ISERROR(VLOOKUP(B162,'Deflatores'!G$42:H$64,2,FALSE))),VLOOKUP(B162,'Deflatores'!G$42:H$64,2,FALSE),IF(OR(ISBLANK(C162),ISBLANK(B162)),"",VLOOKUP(C162,'Deflatores'!G$4:H$38,2,FALSE)*H162+VLOOKUP(C162,'Deflatores'!G$4:I$38,3,FALSE)))</f>
      </c>
      <c r="M162" s="58"/>
      <c r="N162" s="58"/>
      <c r="O162" s="59"/>
    </row>
    <row r="163" ht="12" customHeight="1">
      <c r="A163" s="60"/>
      <c r="B163" s="51"/>
      <c r="C163" s="51"/>
      <c r="D163" s="51"/>
      <c r="E163" s="51"/>
      <c r="F163" t="s" s="53">
        <f>IF(ISBLANK(B163),"",IF(I163="L","Baixa",IF(I163="A","Média",IF(I163="","","Alta"))))</f>
      </c>
      <c r="G163" t="s" s="50">
        <f>CONCATENATE(B163,I163)</f>
      </c>
      <c r="H163" t="s" s="57">
        <f>IF(ISBLANK(B163),"",IF(B163="ALI",IF(I163="L",7,IF(I163="A",10,15)),IF(B163="AIE",IF(I163="L",5,IF(I163="A",7,10)),IF(B163="SE",IF(I163="L",4,IF(I163="A",5,7)),IF(OR(B163="EE",B163="CE"),IF(I163="L",3,IF(I163="A",4,6)),0)))))</f>
      </c>
      <c r="I163" t="s" s="55">
        <f>IF(OR(ISBLANK(D163),ISBLANK(E163)),IF(OR(B163="ALI",B163="AIE"),"L",IF(OR(B163="EE",B163="SE",B163="CE"),"A","")),IF(B163="EE",IF(E163&gt;=3,IF(D163&gt;=5,"H","A"),IF(E163&gt;=2,IF(D163&gt;=16,"H",IF(D163&lt;=4,"L","A")),IF(D163&lt;=15,"L","A"))),IF(OR(B163="SE",B163="CE"),IF(E163&gt;=4,IF(D163&gt;=6,"H","A"),IF(E163&gt;=2,IF(D163&gt;=20,"H",IF(D163&lt;=5,"L","A")),IF(D163&lt;=19,"L","A"))),IF(OR(B163="ALI",B163="AIE"),IF(E163&gt;=6,IF(D163&gt;=20,"H","A"),IF(E163&gt;=2,IF(D163&gt;=51,"H",IF(D163&lt;=19,"L","A")),IF(D163&lt;=50,"L","A"))),""))))</f>
      </c>
      <c r="J163" t="s" s="50">
        <f>CONCATENATE(B163,C163)</f>
      </c>
      <c r="K163" t="s" s="57">
        <f>IF(OR(H163="",H163=0),L163,H163)</f>
      </c>
      <c r="L163" t="s" s="57">
        <f>IF(NOT(ISERROR(VLOOKUP(B163,'Deflatores'!G$42:H$64,2,FALSE))),VLOOKUP(B163,'Deflatores'!G$42:H$64,2,FALSE),IF(OR(ISBLANK(C163),ISBLANK(B163)),"",VLOOKUP(C163,'Deflatores'!G$4:H$38,2,FALSE)*H163+VLOOKUP(C163,'Deflatores'!G$4:I$38,3,FALSE)))</f>
      </c>
      <c r="M163" s="58"/>
      <c r="N163" s="58"/>
      <c r="O163" s="59"/>
    </row>
    <row r="164" ht="12" customHeight="1">
      <c r="A164" s="60"/>
      <c r="B164" s="51"/>
      <c r="C164" s="51"/>
      <c r="D164" s="51"/>
      <c r="E164" s="51"/>
      <c r="F164" t="s" s="53">
        <f>IF(ISBLANK(B164),"",IF(I164="L","Baixa",IF(I164="A","Média",IF(I164="","","Alta"))))</f>
      </c>
      <c r="G164" t="s" s="50">
        <f>CONCATENATE(B164,I164)</f>
      </c>
      <c r="H164" t="s" s="57">
        <f>IF(ISBLANK(B164),"",IF(B164="ALI",IF(I164="L",7,IF(I164="A",10,15)),IF(B164="AIE",IF(I164="L",5,IF(I164="A",7,10)),IF(B164="SE",IF(I164="L",4,IF(I164="A",5,7)),IF(OR(B164="EE",B164="CE"),IF(I164="L",3,IF(I164="A",4,6)),0)))))</f>
      </c>
      <c r="I164" t="s" s="55">
        <f>IF(OR(ISBLANK(D164),ISBLANK(E164)),IF(OR(B164="ALI",B164="AIE"),"L",IF(OR(B164="EE",B164="SE",B164="CE"),"A","")),IF(B164="EE",IF(E164&gt;=3,IF(D164&gt;=5,"H","A"),IF(E164&gt;=2,IF(D164&gt;=16,"H",IF(D164&lt;=4,"L","A")),IF(D164&lt;=15,"L","A"))),IF(OR(B164="SE",B164="CE"),IF(E164&gt;=4,IF(D164&gt;=6,"H","A"),IF(E164&gt;=2,IF(D164&gt;=20,"H",IF(D164&lt;=5,"L","A")),IF(D164&lt;=19,"L","A"))),IF(OR(B164="ALI",B164="AIE"),IF(E164&gt;=6,IF(D164&gt;=20,"H","A"),IF(E164&gt;=2,IF(D164&gt;=51,"H",IF(D164&lt;=19,"L","A")),IF(D164&lt;=50,"L","A"))),""))))</f>
      </c>
      <c r="J164" t="s" s="50">
        <f>CONCATENATE(B164,C164)</f>
      </c>
      <c r="K164" t="s" s="57">
        <f>IF(OR(H164="",H164=0),L164,H164)</f>
      </c>
      <c r="L164" t="s" s="57">
        <f>IF(NOT(ISERROR(VLOOKUP(B164,'Deflatores'!G$42:H$64,2,FALSE))),VLOOKUP(B164,'Deflatores'!G$42:H$64,2,FALSE),IF(OR(ISBLANK(C164),ISBLANK(B164)),"",VLOOKUP(C164,'Deflatores'!G$4:H$38,2,FALSE)*H164+VLOOKUP(C164,'Deflatores'!G$4:I$38,3,FALSE)))</f>
      </c>
      <c r="M164" s="58"/>
      <c r="N164" s="58"/>
      <c r="O164" s="59"/>
    </row>
    <row r="165" ht="12" customHeight="1">
      <c r="A165" s="60"/>
      <c r="B165" s="51"/>
      <c r="C165" s="51"/>
      <c r="D165" s="51"/>
      <c r="E165" s="51"/>
      <c r="F165" t="s" s="53">
        <f>IF(ISBLANK(B165),"",IF(I165="L","Baixa",IF(I165="A","Média",IF(I165="","","Alta"))))</f>
      </c>
      <c r="G165" t="s" s="50">
        <f>CONCATENATE(B165,I165)</f>
      </c>
      <c r="H165" t="s" s="57">
        <f>IF(ISBLANK(B165),"",IF(B165="ALI",IF(I165="L",7,IF(I165="A",10,15)),IF(B165="AIE",IF(I165="L",5,IF(I165="A",7,10)),IF(B165="SE",IF(I165="L",4,IF(I165="A",5,7)),IF(OR(B165="EE",B165="CE"),IF(I165="L",3,IF(I165="A",4,6)),0)))))</f>
      </c>
      <c r="I165" t="s" s="55">
        <f>IF(OR(ISBLANK(D165),ISBLANK(E165)),IF(OR(B165="ALI",B165="AIE"),"L",IF(OR(B165="EE",B165="SE",B165="CE"),"A","")),IF(B165="EE",IF(E165&gt;=3,IF(D165&gt;=5,"H","A"),IF(E165&gt;=2,IF(D165&gt;=16,"H",IF(D165&lt;=4,"L","A")),IF(D165&lt;=15,"L","A"))),IF(OR(B165="SE",B165="CE"),IF(E165&gt;=4,IF(D165&gt;=6,"H","A"),IF(E165&gt;=2,IF(D165&gt;=20,"H",IF(D165&lt;=5,"L","A")),IF(D165&lt;=19,"L","A"))),IF(OR(B165="ALI",B165="AIE"),IF(E165&gt;=6,IF(D165&gt;=20,"H","A"),IF(E165&gt;=2,IF(D165&gt;=51,"H",IF(D165&lt;=19,"L","A")),IF(D165&lt;=50,"L","A"))),""))))</f>
      </c>
      <c r="J165" t="s" s="50">
        <f>CONCATENATE(B165,C165)</f>
      </c>
      <c r="K165" t="s" s="57">
        <f>IF(OR(H165="",H165=0),L165,H165)</f>
      </c>
      <c r="L165" t="s" s="57">
        <f>IF(NOT(ISERROR(VLOOKUP(B165,'Deflatores'!G$42:H$64,2,FALSE))),VLOOKUP(B165,'Deflatores'!G$42:H$64,2,FALSE),IF(OR(ISBLANK(C165),ISBLANK(B165)),"",VLOOKUP(C165,'Deflatores'!G$4:H$38,2,FALSE)*H165+VLOOKUP(C165,'Deflatores'!G$4:I$38,3,FALSE)))</f>
      </c>
      <c r="M165" s="58"/>
      <c r="N165" s="58"/>
      <c r="O165" s="59"/>
    </row>
    <row r="166" ht="12" customHeight="1">
      <c r="A166" s="60"/>
      <c r="B166" s="51"/>
      <c r="C166" s="51"/>
      <c r="D166" s="51"/>
      <c r="E166" s="51"/>
      <c r="F166" t="s" s="53">
        <f>IF(ISBLANK(B166),"",IF(I166="L","Baixa",IF(I166="A","Média",IF(I166="","","Alta"))))</f>
      </c>
      <c r="G166" t="s" s="50">
        <f>CONCATENATE(B166,I166)</f>
      </c>
      <c r="H166" t="s" s="57">
        <f>IF(ISBLANK(B166),"",IF(B166="ALI",IF(I166="L",7,IF(I166="A",10,15)),IF(B166="AIE",IF(I166="L",5,IF(I166="A",7,10)),IF(B166="SE",IF(I166="L",4,IF(I166="A",5,7)),IF(OR(B166="EE",B166="CE"),IF(I166="L",3,IF(I166="A",4,6)),0)))))</f>
      </c>
      <c r="I166" t="s" s="55">
        <f>IF(OR(ISBLANK(D166),ISBLANK(E166)),IF(OR(B166="ALI",B166="AIE"),"L",IF(OR(B166="EE",B166="SE",B166="CE"),"A","")),IF(B166="EE",IF(E166&gt;=3,IF(D166&gt;=5,"H","A"),IF(E166&gt;=2,IF(D166&gt;=16,"H",IF(D166&lt;=4,"L","A")),IF(D166&lt;=15,"L","A"))),IF(OR(B166="SE",B166="CE"),IF(E166&gt;=4,IF(D166&gt;=6,"H","A"),IF(E166&gt;=2,IF(D166&gt;=20,"H",IF(D166&lt;=5,"L","A")),IF(D166&lt;=19,"L","A"))),IF(OR(B166="ALI",B166="AIE"),IF(E166&gt;=6,IF(D166&gt;=20,"H","A"),IF(E166&gt;=2,IF(D166&gt;=51,"H",IF(D166&lt;=19,"L","A")),IF(D166&lt;=50,"L","A"))),""))))</f>
      </c>
      <c r="J166" t="s" s="50">
        <f>CONCATENATE(B166,C166)</f>
      </c>
      <c r="K166" t="s" s="57">
        <f>IF(OR(H166="",H166=0),L166,H166)</f>
      </c>
      <c r="L166" t="s" s="57">
        <f>IF(NOT(ISERROR(VLOOKUP(B166,'Deflatores'!G$42:H$64,2,FALSE))),VLOOKUP(B166,'Deflatores'!G$42:H$64,2,FALSE),IF(OR(ISBLANK(C166),ISBLANK(B166)),"",VLOOKUP(C166,'Deflatores'!G$4:H$38,2,FALSE)*H166+VLOOKUP(C166,'Deflatores'!G$4:I$38,3,FALSE)))</f>
      </c>
      <c r="M166" s="58"/>
      <c r="N166" s="58"/>
      <c r="O166" s="59"/>
    </row>
    <row r="167" ht="12" customHeight="1">
      <c r="A167" s="60"/>
      <c r="B167" s="51"/>
      <c r="C167" s="51"/>
      <c r="D167" s="51"/>
      <c r="E167" s="51"/>
      <c r="F167" t="s" s="53">
        <f>IF(ISBLANK(B167),"",IF(I167="L","Baixa",IF(I167="A","Média",IF(I167="","","Alta"))))</f>
      </c>
      <c r="G167" t="s" s="50">
        <f>CONCATENATE(B167,I167)</f>
      </c>
      <c r="H167" t="s" s="57">
        <f>IF(ISBLANK(B167),"",IF(B167="ALI",IF(I167="L",7,IF(I167="A",10,15)),IF(B167="AIE",IF(I167="L",5,IF(I167="A",7,10)),IF(B167="SE",IF(I167="L",4,IF(I167="A",5,7)),IF(OR(B167="EE",B167="CE"),IF(I167="L",3,IF(I167="A",4,6)),0)))))</f>
      </c>
      <c r="I167" t="s" s="55">
        <f>IF(OR(ISBLANK(D167),ISBLANK(E167)),IF(OR(B167="ALI",B167="AIE"),"L",IF(OR(B167="EE",B167="SE",B167="CE"),"A","")),IF(B167="EE",IF(E167&gt;=3,IF(D167&gt;=5,"H","A"),IF(E167&gt;=2,IF(D167&gt;=16,"H",IF(D167&lt;=4,"L","A")),IF(D167&lt;=15,"L","A"))),IF(OR(B167="SE",B167="CE"),IF(E167&gt;=4,IF(D167&gt;=6,"H","A"),IF(E167&gt;=2,IF(D167&gt;=20,"H",IF(D167&lt;=5,"L","A")),IF(D167&lt;=19,"L","A"))),IF(OR(B167="ALI",B167="AIE"),IF(E167&gt;=6,IF(D167&gt;=20,"H","A"),IF(E167&gt;=2,IF(D167&gt;=51,"H",IF(D167&lt;=19,"L","A")),IF(D167&lt;=50,"L","A"))),""))))</f>
      </c>
      <c r="J167" t="s" s="50">
        <f>CONCATENATE(B167,C167)</f>
      </c>
      <c r="K167" t="s" s="57">
        <f>IF(OR(H167="",H167=0),L167,H167)</f>
      </c>
      <c r="L167" t="s" s="57">
        <f>IF(NOT(ISERROR(VLOOKUP(B167,'Deflatores'!G$42:H$64,2,FALSE))),VLOOKUP(B167,'Deflatores'!G$42:H$64,2,FALSE),IF(OR(ISBLANK(C167),ISBLANK(B167)),"",VLOOKUP(C167,'Deflatores'!G$4:H$38,2,FALSE)*H167+VLOOKUP(C167,'Deflatores'!G$4:I$38,3,FALSE)))</f>
      </c>
      <c r="M167" s="58"/>
      <c r="N167" s="58"/>
      <c r="O167" s="59"/>
    </row>
    <row r="168" ht="12" customHeight="1">
      <c r="A168" s="60"/>
      <c r="B168" s="51"/>
      <c r="C168" s="51"/>
      <c r="D168" s="51"/>
      <c r="E168" s="51"/>
      <c r="F168" t="s" s="53">
        <f>IF(ISBLANK(B168),"",IF(I168="L","Baixa",IF(I168="A","Média",IF(I168="","","Alta"))))</f>
      </c>
      <c r="G168" t="s" s="50">
        <f>CONCATENATE(B168,I168)</f>
      </c>
      <c r="H168" t="s" s="57">
        <f>IF(ISBLANK(B168),"",IF(B168="ALI",IF(I168="L",7,IF(I168="A",10,15)),IF(B168="AIE",IF(I168="L",5,IF(I168="A",7,10)),IF(B168="SE",IF(I168="L",4,IF(I168="A",5,7)),IF(OR(B168="EE",B168="CE"),IF(I168="L",3,IF(I168="A",4,6)),0)))))</f>
      </c>
      <c r="I168" t="s" s="55">
        <f>IF(OR(ISBLANK(D168),ISBLANK(E168)),IF(OR(B168="ALI",B168="AIE"),"L",IF(OR(B168="EE",B168="SE",B168="CE"),"A","")),IF(B168="EE",IF(E168&gt;=3,IF(D168&gt;=5,"H","A"),IF(E168&gt;=2,IF(D168&gt;=16,"H",IF(D168&lt;=4,"L","A")),IF(D168&lt;=15,"L","A"))),IF(OR(B168="SE",B168="CE"),IF(E168&gt;=4,IF(D168&gt;=6,"H","A"),IF(E168&gt;=2,IF(D168&gt;=20,"H",IF(D168&lt;=5,"L","A")),IF(D168&lt;=19,"L","A"))),IF(OR(B168="ALI",B168="AIE"),IF(E168&gt;=6,IF(D168&gt;=20,"H","A"),IF(E168&gt;=2,IF(D168&gt;=51,"H",IF(D168&lt;=19,"L","A")),IF(D168&lt;=50,"L","A"))),""))))</f>
      </c>
      <c r="J168" t="s" s="50">
        <f>CONCATENATE(B168,C168)</f>
      </c>
      <c r="K168" t="s" s="57">
        <f>IF(OR(H168="",H168=0),L168,H168)</f>
      </c>
      <c r="L168" t="s" s="57">
        <f>IF(NOT(ISERROR(VLOOKUP(B168,'Deflatores'!G$42:H$64,2,FALSE))),VLOOKUP(B168,'Deflatores'!G$42:H$64,2,FALSE),IF(OR(ISBLANK(C168),ISBLANK(B168)),"",VLOOKUP(C168,'Deflatores'!G$4:H$38,2,FALSE)*H168+VLOOKUP(C168,'Deflatores'!G$4:I$38,3,FALSE)))</f>
      </c>
      <c r="M168" s="58"/>
      <c r="N168" s="58"/>
      <c r="O168" s="59"/>
    </row>
    <row r="169" ht="12" customHeight="1">
      <c r="A169" s="60"/>
      <c r="B169" s="51"/>
      <c r="C169" s="51"/>
      <c r="D169" s="51"/>
      <c r="E169" s="51"/>
      <c r="F169" t="s" s="53">
        <f>IF(ISBLANK(B169),"",IF(I169="L","Baixa",IF(I169="A","Média",IF(I169="","","Alta"))))</f>
      </c>
      <c r="G169" t="s" s="50">
        <f>CONCATENATE(B169,I169)</f>
      </c>
      <c r="H169" t="s" s="57">
        <f>IF(ISBLANK(B169),"",IF(B169="ALI",IF(I169="L",7,IF(I169="A",10,15)),IF(B169="AIE",IF(I169="L",5,IF(I169="A",7,10)),IF(B169="SE",IF(I169="L",4,IF(I169="A",5,7)),IF(OR(B169="EE",B169="CE"),IF(I169="L",3,IF(I169="A",4,6)),0)))))</f>
      </c>
      <c r="I169" t="s" s="55">
        <f>IF(OR(ISBLANK(D169),ISBLANK(E169)),IF(OR(B169="ALI",B169="AIE"),"L",IF(OR(B169="EE",B169="SE",B169="CE"),"A","")),IF(B169="EE",IF(E169&gt;=3,IF(D169&gt;=5,"H","A"),IF(E169&gt;=2,IF(D169&gt;=16,"H",IF(D169&lt;=4,"L","A")),IF(D169&lt;=15,"L","A"))),IF(OR(B169="SE",B169="CE"),IF(E169&gt;=4,IF(D169&gt;=6,"H","A"),IF(E169&gt;=2,IF(D169&gt;=20,"H",IF(D169&lt;=5,"L","A")),IF(D169&lt;=19,"L","A"))),IF(OR(B169="ALI",B169="AIE"),IF(E169&gt;=6,IF(D169&gt;=20,"H","A"),IF(E169&gt;=2,IF(D169&gt;=51,"H",IF(D169&lt;=19,"L","A")),IF(D169&lt;=50,"L","A"))),""))))</f>
      </c>
      <c r="J169" t="s" s="50">
        <f>CONCATENATE(B169,C169)</f>
      </c>
      <c r="K169" t="s" s="57">
        <f>IF(OR(H169="",H169=0),L169,H169)</f>
      </c>
      <c r="L169" t="s" s="57">
        <f>IF(NOT(ISERROR(VLOOKUP(B169,'Deflatores'!G$42:H$64,2,FALSE))),VLOOKUP(B169,'Deflatores'!G$42:H$64,2,FALSE),IF(OR(ISBLANK(C169),ISBLANK(B169)),"",VLOOKUP(C169,'Deflatores'!G$4:H$38,2,FALSE)*H169+VLOOKUP(C169,'Deflatores'!G$4:I$38,3,FALSE)))</f>
      </c>
      <c r="M169" s="58"/>
      <c r="N169" s="58"/>
      <c r="O169" s="59"/>
    </row>
    <row r="170" ht="12" customHeight="1">
      <c r="A170" s="60"/>
      <c r="B170" s="51"/>
      <c r="C170" s="51"/>
      <c r="D170" s="51"/>
      <c r="E170" s="51"/>
      <c r="F170" t="s" s="53">
        <f>IF(ISBLANK(B170),"",IF(I170="L","Baixa",IF(I170="A","Média",IF(I170="","","Alta"))))</f>
      </c>
      <c r="G170" t="s" s="50">
        <f>CONCATENATE(B170,I170)</f>
      </c>
      <c r="H170" t="s" s="57">
        <f>IF(ISBLANK(B170),"",IF(B170="ALI",IF(I170="L",7,IF(I170="A",10,15)),IF(B170="AIE",IF(I170="L",5,IF(I170="A",7,10)),IF(B170="SE",IF(I170="L",4,IF(I170="A",5,7)),IF(OR(B170="EE",B170="CE"),IF(I170="L",3,IF(I170="A",4,6)),0)))))</f>
      </c>
      <c r="I170" t="s" s="55">
        <f>IF(OR(ISBLANK(D170),ISBLANK(E170)),IF(OR(B170="ALI",B170="AIE"),"L",IF(OR(B170="EE",B170="SE",B170="CE"),"A","")),IF(B170="EE",IF(E170&gt;=3,IF(D170&gt;=5,"H","A"),IF(E170&gt;=2,IF(D170&gt;=16,"H",IF(D170&lt;=4,"L","A")),IF(D170&lt;=15,"L","A"))),IF(OR(B170="SE",B170="CE"),IF(E170&gt;=4,IF(D170&gt;=6,"H","A"),IF(E170&gt;=2,IF(D170&gt;=20,"H",IF(D170&lt;=5,"L","A")),IF(D170&lt;=19,"L","A"))),IF(OR(B170="ALI",B170="AIE"),IF(E170&gt;=6,IF(D170&gt;=20,"H","A"),IF(E170&gt;=2,IF(D170&gt;=51,"H",IF(D170&lt;=19,"L","A")),IF(D170&lt;=50,"L","A"))),""))))</f>
      </c>
      <c r="J170" t="s" s="50">
        <f>CONCATENATE(B170,C170)</f>
      </c>
      <c r="K170" t="s" s="57">
        <f>IF(OR(H170="",H170=0),L170,H170)</f>
      </c>
      <c r="L170" t="s" s="57">
        <f>IF(NOT(ISERROR(VLOOKUP(B170,'Deflatores'!G$42:H$64,2,FALSE))),VLOOKUP(B170,'Deflatores'!G$42:H$64,2,FALSE),IF(OR(ISBLANK(C170),ISBLANK(B170)),"",VLOOKUP(C170,'Deflatores'!G$4:H$38,2,FALSE)*H170+VLOOKUP(C170,'Deflatores'!G$4:I$38,3,FALSE)))</f>
      </c>
      <c r="M170" s="58"/>
      <c r="N170" s="58"/>
      <c r="O170" s="59"/>
    </row>
    <row r="171" ht="12" customHeight="1">
      <c r="A171" s="60"/>
      <c r="B171" s="51"/>
      <c r="C171" s="51"/>
      <c r="D171" s="51"/>
      <c r="E171" s="51"/>
      <c r="F171" t="s" s="53">
        <f>IF(ISBLANK(B171),"",IF(I171="L","Baixa",IF(I171="A","Média",IF(I171="","","Alta"))))</f>
      </c>
      <c r="G171" t="s" s="50">
        <f>CONCATENATE(B171,I171)</f>
      </c>
      <c r="H171" t="s" s="57">
        <f>IF(ISBLANK(B171),"",IF(B171="ALI",IF(I171="L",7,IF(I171="A",10,15)),IF(B171="AIE",IF(I171="L",5,IF(I171="A",7,10)),IF(B171="SE",IF(I171="L",4,IF(I171="A",5,7)),IF(OR(B171="EE",B171="CE"),IF(I171="L",3,IF(I171="A",4,6)),0)))))</f>
      </c>
      <c r="I171" t="s" s="55">
        <f>IF(OR(ISBLANK(D171),ISBLANK(E171)),IF(OR(B171="ALI",B171="AIE"),"L",IF(OR(B171="EE",B171="SE",B171="CE"),"A","")),IF(B171="EE",IF(E171&gt;=3,IF(D171&gt;=5,"H","A"),IF(E171&gt;=2,IF(D171&gt;=16,"H",IF(D171&lt;=4,"L","A")),IF(D171&lt;=15,"L","A"))),IF(OR(B171="SE",B171="CE"),IF(E171&gt;=4,IF(D171&gt;=6,"H","A"),IF(E171&gt;=2,IF(D171&gt;=20,"H",IF(D171&lt;=5,"L","A")),IF(D171&lt;=19,"L","A"))),IF(OR(B171="ALI",B171="AIE"),IF(E171&gt;=6,IF(D171&gt;=20,"H","A"),IF(E171&gt;=2,IF(D171&gt;=51,"H",IF(D171&lt;=19,"L","A")),IF(D171&lt;=50,"L","A"))),""))))</f>
      </c>
      <c r="J171" t="s" s="50">
        <f>CONCATENATE(B171,C171)</f>
      </c>
      <c r="K171" t="s" s="57">
        <f>IF(OR(H171="",H171=0),L171,H171)</f>
      </c>
      <c r="L171" t="s" s="57">
        <f>IF(NOT(ISERROR(VLOOKUP(B171,'Deflatores'!G$42:H$64,2,FALSE))),VLOOKUP(B171,'Deflatores'!G$42:H$64,2,FALSE),IF(OR(ISBLANK(C171),ISBLANK(B171)),"",VLOOKUP(C171,'Deflatores'!G$4:H$38,2,FALSE)*H171+VLOOKUP(C171,'Deflatores'!G$4:I$38,3,FALSE)))</f>
      </c>
      <c r="M171" s="58"/>
      <c r="N171" s="58"/>
      <c r="O171" s="59"/>
    </row>
    <row r="172" ht="12" customHeight="1">
      <c r="A172" s="60"/>
      <c r="B172" s="51"/>
      <c r="C172" s="51"/>
      <c r="D172" s="51"/>
      <c r="E172" s="51"/>
      <c r="F172" t="s" s="53">
        <f>IF(ISBLANK(B172),"",IF(I172="L","Baixa",IF(I172="A","Média",IF(I172="","","Alta"))))</f>
      </c>
      <c r="G172" t="s" s="50">
        <f>CONCATENATE(B172,I172)</f>
      </c>
      <c r="H172" t="s" s="57">
        <f>IF(ISBLANK(B172),"",IF(B172="ALI",IF(I172="L",7,IF(I172="A",10,15)),IF(B172="AIE",IF(I172="L",5,IF(I172="A",7,10)),IF(B172="SE",IF(I172="L",4,IF(I172="A",5,7)),IF(OR(B172="EE",B172="CE"),IF(I172="L",3,IF(I172="A",4,6)),0)))))</f>
      </c>
      <c r="I172" t="s" s="55">
        <f>IF(OR(ISBLANK(D172),ISBLANK(E172)),IF(OR(B172="ALI",B172="AIE"),"L",IF(OR(B172="EE",B172="SE",B172="CE"),"A","")),IF(B172="EE",IF(E172&gt;=3,IF(D172&gt;=5,"H","A"),IF(E172&gt;=2,IF(D172&gt;=16,"H",IF(D172&lt;=4,"L","A")),IF(D172&lt;=15,"L","A"))),IF(OR(B172="SE",B172="CE"),IF(E172&gt;=4,IF(D172&gt;=6,"H","A"),IF(E172&gt;=2,IF(D172&gt;=20,"H",IF(D172&lt;=5,"L","A")),IF(D172&lt;=19,"L","A"))),IF(OR(B172="ALI",B172="AIE"),IF(E172&gt;=6,IF(D172&gt;=20,"H","A"),IF(E172&gt;=2,IF(D172&gt;=51,"H",IF(D172&lt;=19,"L","A")),IF(D172&lt;=50,"L","A"))),""))))</f>
      </c>
      <c r="J172" t="s" s="50">
        <f>CONCATENATE(B172,C172)</f>
      </c>
      <c r="K172" t="s" s="57">
        <f>IF(OR(H172="",H172=0),L172,H172)</f>
      </c>
      <c r="L172" t="s" s="57">
        <f>IF(NOT(ISERROR(VLOOKUP(B172,'Deflatores'!G$42:H$64,2,FALSE))),VLOOKUP(B172,'Deflatores'!G$42:H$64,2,FALSE),IF(OR(ISBLANK(C172),ISBLANK(B172)),"",VLOOKUP(C172,'Deflatores'!G$4:H$38,2,FALSE)*H172+VLOOKUP(C172,'Deflatores'!G$4:I$38,3,FALSE)))</f>
      </c>
      <c r="M172" s="58"/>
      <c r="N172" s="58"/>
      <c r="O172" s="59"/>
    </row>
    <row r="173" ht="12" customHeight="1">
      <c r="A173" s="60"/>
      <c r="B173" s="51"/>
      <c r="C173" s="51"/>
      <c r="D173" s="51"/>
      <c r="E173" s="51"/>
      <c r="F173" t="s" s="53">
        <f>IF(ISBLANK(B173),"",IF(I173="L","Baixa",IF(I173="A","Média",IF(I173="","","Alta"))))</f>
      </c>
      <c r="G173" t="s" s="50">
        <f>CONCATENATE(B173,I173)</f>
      </c>
      <c r="H173" t="s" s="57">
        <f>IF(ISBLANK(B173),"",IF(B173="ALI",IF(I173="L",7,IF(I173="A",10,15)),IF(B173="AIE",IF(I173="L",5,IF(I173="A",7,10)),IF(B173="SE",IF(I173="L",4,IF(I173="A",5,7)),IF(OR(B173="EE",B173="CE"),IF(I173="L",3,IF(I173="A",4,6)),0)))))</f>
      </c>
      <c r="I173" t="s" s="55">
        <f>IF(OR(ISBLANK(D173),ISBLANK(E173)),IF(OR(B173="ALI",B173="AIE"),"L",IF(OR(B173="EE",B173="SE",B173="CE"),"A","")),IF(B173="EE",IF(E173&gt;=3,IF(D173&gt;=5,"H","A"),IF(E173&gt;=2,IF(D173&gt;=16,"H",IF(D173&lt;=4,"L","A")),IF(D173&lt;=15,"L","A"))),IF(OR(B173="SE",B173="CE"),IF(E173&gt;=4,IF(D173&gt;=6,"H","A"),IF(E173&gt;=2,IF(D173&gt;=20,"H",IF(D173&lt;=5,"L","A")),IF(D173&lt;=19,"L","A"))),IF(OR(B173="ALI",B173="AIE"),IF(E173&gt;=6,IF(D173&gt;=20,"H","A"),IF(E173&gt;=2,IF(D173&gt;=51,"H",IF(D173&lt;=19,"L","A")),IF(D173&lt;=50,"L","A"))),""))))</f>
      </c>
      <c r="J173" t="s" s="50">
        <f>CONCATENATE(B173,C173)</f>
      </c>
      <c r="K173" t="s" s="57">
        <f>IF(OR(H173="",H173=0),L173,H173)</f>
      </c>
      <c r="L173" t="s" s="57">
        <f>IF(NOT(ISERROR(VLOOKUP(B173,'Deflatores'!G$42:H$64,2,FALSE))),VLOOKUP(B173,'Deflatores'!G$42:H$64,2,FALSE),IF(OR(ISBLANK(C173),ISBLANK(B173)),"",VLOOKUP(C173,'Deflatores'!G$4:H$38,2,FALSE)*H173+VLOOKUP(C173,'Deflatores'!G$4:I$38,3,FALSE)))</f>
      </c>
      <c r="M173" s="58"/>
      <c r="N173" s="58"/>
      <c r="O173" s="59"/>
    </row>
    <row r="174" ht="12" customHeight="1">
      <c r="A174" s="60"/>
      <c r="B174" s="51"/>
      <c r="C174" s="51"/>
      <c r="D174" s="51"/>
      <c r="E174" s="51"/>
      <c r="F174" t="s" s="53">
        <f>IF(ISBLANK(B174),"",IF(I174="L","Baixa",IF(I174="A","Média",IF(I174="","","Alta"))))</f>
      </c>
      <c r="G174" t="s" s="50">
        <f>CONCATENATE(B174,I174)</f>
      </c>
      <c r="H174" t="s" s="57">
        <f>IF(ISBLANK(B174),"",IF(B174="ALI",IF(I174="L",7,IF(I174="A",10,15)),IF(B174="AIE",IF(I174="L",5,IF(I174="A",7,10)),IF(B174="SE",IF(I174="L",4,IF(I174="A",5,7)),IF(OR(B174="EE",B174="CE"),IF(I174="L",3,IF(I174="A",4,6)),0)))))</f>
      </c>
      <c r="I174" t="s" s="55">
        <f>IF(OR(ISBLANK(D174),ISBLANK(E174)),IF(OR(B174="ALI",B174="AIE"),"L",IF(OR(B174="EE",B174="SE",B174="CE"),"A","")),IF(B174="EE",IF(E174&gt;=3,IF(D174&gt;=5,"H","A"),IF(E174&gt;=2,IF(D174&gt;=16,"H",IF(D174&lt;=4,"L","A")),IF(D174&lt;=15,"L","A"))),IF(OR(B174="SE",B174="CE"),IF(E174&gt;=4,IF(D174&gt;=6,"H","A"),IF(E174&gt;=2,IF(D174&gt;=20,"H",IF(D174&lt;=5,"L","A")),IF(D174&lt;=19,"L","A"))),IF(OR(B174="ALI",B174="AIE"),IF(E174&gt;=6,IF(D174&gt;=20,"H","A"),IF(E174&gt;=2,IF(D174&gt;=51,"H",IF(D174&lt;=19,"L","A")),IF(D174&lt;=50,"L","A"))),""))))</f>
      </c>
      <c r="J174" t="s" s="50">
        <f>CONCATENATE(B174,C174)</f>
      </c>
      <c r="K174" t="s" s="57">
        <f>IF(OR(H174="",H174=0),L174,H174)</f>
      </c>
      <c r="L174" t="s" s="57">
        <f>IF(NOT(ISERROR(VLOOKUP(B174,'Deflatores'!G$42:H$64,2,FALSE))),VLOOKUP(B174,'Deflatores'!G$42:H$64,2,FALSE),IF(OR(ISBLANK(C174),ISBLANK(B174)),"",VLOOKUP(C174,'Deflatores'!G$4:H$38,2,FALSE)*H174+VLOOKUP(C174,'Deflatores'!G$4:I$38,3,FALSE)))</f>
      </c>
      <c r="M174" s="58"/>
      <c r="N174" s="58"/>
      <c r="O174" s="59"/>
    </row>
    <row r="175" ht="12" customHeight="1">
      <c r="A175" s="60"/>
      <c r="B175" s="51"/>
      <c r="C175" s="51"/>
      <c r="D175" s="51"/>
      <c r="E175" s="51"/>
      <c r="F175" t="s" s="53">
        <f>IF(ISBLANK(B175),"",IF(I175="L","Baixa",IF(I175="A","Média",IF(I175="","","Alta"))))</f>
      </c>
      <c r="G175" t="s" s="50">
        <f>CONCATENATE(B175,I175)</f>
      </c>
      <c r="H175" t="s" s="57">
        <f>IF(ISBLANK(B175),"",IF(B175="ALI",IF(I175="L",7,IF(I175="A",10,15)),IF(B175="AIE",IF(I175="L",5,IF(I175="A",7,10)),IF(B175="SE",IF(I175="L",4,IF(I175="A",5,7)),IF(OR(B175="EE",B175="CE"),IF(I175="L",3,IF(I175="A",4,6)),0)))))</f>
      </c>
      <c r="I175" t="s" s="55">
        <f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</c>
      <c r="J175" t="s" s="50">
        <f>CONCATENATE(B175,C175)</f>
      </c>
      <c r="K175" t="s" s="57">
        <f>IF(OR(H175="",H175=0),L175,H175)</f>
      </c>
      <c r="L175" t="s" s="57">
        <f>IF(NOT(ISERROR(VLOOKUP(B175,'Deflatores'!G$42:H$64,2,FALSE))),VLOOKUP(B175,'Deflatores'!G$42:H$64,2,FALSE),IF(OR(ISBLANK(C175),ISBLANK(B175)),"",VLOOKUP(C175,'Deflatores'!G$4:H$38,2,FALSE)*H175+VLOOKUP(C175,'Deflatores'!G$4:I$38,3,FALSE)))</f>
      </c>
      <c r="M175" s="58"/>
      <c r="N175" s="58"/>
      <c r="O175" s="59"/>
    </row>
    <row r="176" ht="12" customHeight="1">
      <c r="A176" s="60"/>
      <c r="B176" s="51"/>
      <c r="C176" s="51"/>
      <c r="D176" s="51"/>
      <c r="E176" s="51"/>
      <c r="F176" t="s" s="53">
        <f>IF(ISBLANK(B176),"",IF(I176="L","Baixa",IF(I176="A","Média",IF(I176="","","Alta"))))</f>
      </c>
      <c r="G176" t="s" s="50">
        <f>CONCATENATE(B176,I176)</f>
      </c>
      <c r="H176" t="s" s="57">
        <f>IF(ISBLANK(B176),"",IF(B176="ALI",IF(I176="L",7,IF(I176="A",10,15)),IF(B176="AIE",IF(I176="L",5,IF(I176="A",7,10)),IF(B176="SE",IF(I176="L",4,IF(I176="A",5,7)),IF(OR(B176="EE",B176="CE"),IF(I176="L",3,IF(I176="A",4,6)),0)))))</f>
      </c>
      <c r="I176" t="s" s="55">
        <f>IF(OR(ISBLANK(D176),ISBLANK(E176)),IF(OR(B176="ALI",B176="AIE"),"L",IF(OR(B176="EE",B176="SE",B176="CE"),"A","")),IF(B176="EE",IF(E176&gt;=3,IF(D176&gt;=5,"H","A"),IF(E176&gt;=2,IF(D176&gt;=16,"H",IF(D176&lt;=4,"L","A")),IF(D176&lt;=15,"L","A"))),IF(OR(B176="SE",B176="CE"),IF(E176&gt;=4,IF(D176&gt;=6,"H","A"),IF(E176&gt;=2,IF(D176&gt;=20,"H",IF(D176&lt;=5,"L","A")),IF(D176&lt;=19,"L","A"))),IF(OR(B176="ALI",B176="AIE"),IF(E176&gt;=6,IF(D176&gt;=20,"H","A"),IF(E176&gt;=2,IF(D176&gt;=51,"H",IF(D176&lt;=19,"L","A")),IF(D176&lt;=50,"L","A"))),""))))</f>
      </c>
      <c r="J176" t="s" s="50">
        <f>CONCATENATE(B176,C176)</f>
      </c>
      <c r="K176" t="s" s="57">
        <f>IF(OR(H176="",H176=0),L176,H176)</f>
      </c>
      <c r="L176" t="s" s="57">
        <f>IF(NOT(ISERROR(VLOOKUP(B176,'Deflatores'!G$42:H$64,2,FALSE))),VLOOKUP(B176,'Deflatores'!G$42:H$64,2,FALSE),IF(OR(ISBLANK(C176),ISBLANK(B176)),"",VLOOKUP(C176,'Deflatores'!G$4:H$38,2,FALSE)*H176+VLOOKUP(C176,'Deflatores'!G$4:I$38,3,FALSE)))</f>
      </c>
      <c r="M176" s="58"/>
      <c r="N176" s="58"/>
      <c r="O176" s="59"/>
    </row>
    <row r="177" ht="12" customHeight="1">
      <c r="A177" s="60"/>
      <c r="B177" s="51"/>
      <c r="C177" s="51"/>
      <c r="D177" s="51"/>
      <c r="E177" s="51"/>
      <c r="F177" t="s" s="53">
        <f>IF(ISBLANK(B177),"",IF(I177="L","Baixa",IF(I177="A","Média",IF(I177="","","Alta"))))</f>
      </c>
      <c r="G177" t="s" s="50">
        <f>CONCATENATE(B177,I177)</f>
      </c>
      <c r="H177" t="s" s="57">
        <f>IF(ISBLANK(B177),"",IF(B177="ALI",IF(I177="L",7,IF(I177="A",10,15)),IF(B177="AIE",IF(I177="L",5,IF(I177="A",7,10)),IF(B177="SE",IF(I177="L",4,IF(I177="A",5,7)),IF(OR(B177="EE",B177="CE"),IF(I177="L",3,IF(I177="A",4,6)),0)))))</f>
      </c>
      <c r="I177" t="s" s="55">
        <f>IF(OR(ISBLANK(D177),ISBLANK(E177)),IF(OR(B177="ALI",B177="AIE"),"L",IF(OR(B177="EE",B177="SE",B177="CE"),"A","")),IF(B177="EE",IF(E177&gt;=3,IF(D177&gt;=5,"H","A"),IF(E177&gt;=2,IF(D177&gt;=16,"H",IF(D177&lt;=4,"L","A")),IF(D177&lt;=15,"L","A"))),IF(OR(B177="SE",B177="CE"),IF(E177&gt;=4,IF(D177&gt;=6,"H","A"),IF(E177&gt;=2,IF(D177&gt;=20,"H",IF(D177&lt;=5,"L","A")),IF(D177&lt;=19,"L","A"))),IF(OR(B177="ALI",B177="AIE"),IF(E177&gt;=6,IF(D177&gt;=20,"H","A"),IF(E177&gt;=2,IF(D177&gt;=51,"H",IF(D177&lt;=19,"L","A")),IF(D177&lt;=50,"L","A"))),""))))</f>
      </c>
      <c r="J177" t="s" s="50">
        <f>CONCATENATE(B177,C177)</f>
      </c>
      <c r="K177" t="s" s="57">
        <f>IF(OR(H177="",H177=0),L177,H177)</f>
      </c>
      <c r="L177" t="s" s="57">
        <f>IF(NOT(ISERROR(VLOOKUP(B177,'Deflatores'!G$42:H$64,2,FALSE))),VLOOKUP(B177,'Deflatores'!G$42:H$64,2,FALSE),IF(OR(ISBLANK(C177),ISBLANK(B177)),"",VLOOKUP(C177,'Deflatores'!G$4:H$38,2,FALSE)*H177+VLOOKUP(C177,'Deflatores'!G$4:I$38,3,FALSE)))</f>
      </c>
      <c r="M177" s="58"/>
      <c r="N177" s="58"/>
      <c r="O177" s="59"/>
    </row>
    <row r="178" ht="12" customHeight="1">
      <c r="A178" s="60"/>
      <c r="B178" s="51"/>
      <c r="C178" s="51"/>
      <c r="D178" s="51"/>
      <c r="E178" s="51"/>
      <c r="F178" t="s" s="53">
        <f>IF(ISBLANK(B178),"",IF(I178="L","Baixa",IF(I178="A","Média",IF(I178="","","Alta"))))</f>
      </c>
      <c r="G178" t="s" s="50">
        <f>CONCATENATE(B178,I178)</f>
      </c>
      <c r="H178" t="s" s="57">
        <f>IF(ISBLANK(B178),"",IF(B178="ALI",IF(I178="L",7,IF(I178="A",10,15)),IF(B178="AIE",IF(I178="L",5,IF(I178="A",7,10)),IF(B178="SE",IF(I178="L",4,IF(I178="A",5,7)),IF(OR(B178="EE",B178="CE"),IF(I178="L",3,IF(I178="A",4,6)),0)))))</f>
      </c>
      <c r="I178" t="s" s="55">
        <f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</c>
      <c r="J178" t="s" s="50">
        <f>CONCATENATE(B178,C178)</f>
      </c>
      <c r="K178" t="s" s="57">
        <f>IF(OR(H178="",H178=0),L178,H178)</f>
      </c>
      <c r="L178" t="s" s="57">
        <f>IF(NOT(ISERROR(VLOOKUP(B178,'Deflatores'!G$42:H$64,2,FALSE))),VLOOKUP(B178,'Deflatores'!G$42:H$64,2,FALSE),IF(OR(ISBLANK(C178),ISBLANK(B178)),"",VLOOKUP(C178,'Deflatores'!G$4:H$38,2,FALSE)*H178+VLOOKUP(C178,'Deflatores'!G$4:I$38,3,FALSE)))</f>
      </c>
      <c r="M178" s="58"/>
      <c r="N178" s="58"/>
      <c r="O178" s="59"/>
    </row>
    <row r="179" ht="12" customHeight="1">
      <c r="A179" s="60"/>
      <c r="B179" s="51"/>
      <c r="C179" s="51"/>
      <c r="D179" s="51"/>
      <c r="E179" s="51"/>
      <c r="F179" t="s" s="53">
        <f>IF(ISBLANK(B179),"",IF(I179="L","Baixa",IF(I179="A","Média",IF(I179="","","Alta"))))</f>
      </c>
      <c r="G179" t="s" s="50">
        <f>CONCATENATE(B179,I179)</f>
      </c>
      <c r="H179" t="s" s="57">
        <f>IF(ISBLANK(B179),"",IF(B179="ALI",IF(I179="L",7,IF(I179="A",10,15)),IF(B179="AIE",IF(I179="L",5,IF(I179="A",7,10)),IF(B179="SE",IF(I179="L",4,IF(I179="A",5,7)),IF(OR(B179="EE",B179="CE"),IF(I179="L",3,IF(I179="A",4,6)),0)))))</f>
      </c>
      <c r="I179" t="s" s="55">
        <f>IF(OR(ISBLANK(D179),ISBLANK(E179)),IF(OR(B179="ALI",B179="AIE"),"L",IF(OR(B179="EE",B179="SE",B179="CE"),"A","")),IF(B179="EE",IF(E179&gt;=3,IF(D179&gt;=5,"H","A"),IF(E179&gt;=2,IF(D179&gt;=16,"H",IF(D179&lt;=4,"L","A")),IF(D179&lt;=15,"L","A"))),IF(OR(B179="SE",B179="CE"),IF(E179&gt;=4,IF(D179&gt;=6,"H","A"),IF(E179&gt;=2,IF(D179&gt;=20,"H",IF(D179&lt;=5,"L","A")),IF(D179&lt;=19,"L","A"))),IF(OR(B179="ALI",B179="AIE"),IF(E179&gt;=6,IF(D179&gt;=20,"H","A"),IF(E179&gt;=2,IF(D179&gt;=51,"H",IF(D179&lt;=19,"L","A")),IF(D179&lt;=50,"L","A"))),""))))</f>
      </c>
      <c r="J179" t="s" s="50">
        <f>CONCATENATE(B179,C179)</f>
      </c>
      <c r="K179" t="s" s="57">
        <f>IF(OR(H179="",H179=0),L179,H179)</f>
      </c>
      <c r="L179" t="s" s="57">
        <f>IF(NOT(ISERROR(VLOOKUP(B179,'Deflatores'!G$42:H$64,2,FALSE))),VLOOKUP(B179,'Deflatores'!G$42:H$64,2,FALSE),IF(OR(ISBLANK(C179),ISBLANK(B179)),"",VLOOKUP(C179,'Deflatores'!G$4:H$38,2,FALSE)*H179+VLOOKUP(C179,'Deflatores'!G$4:I$38,3,FALSE)))</f>
      </c>
      <c r="M179" s="58"/>
      <c r="N179" s="58"/>
      <c r="O179" s="59"/>
    </row>
    <row r="180" ht="12" customHeight="1">
      <c r="A180" s="60"/>
      <c r="B180" s="51"/>
      <c r="C180" s="51"/>
      <c r="D180" s="51"/>
      <c r="E180" s="51"/>
      <c r="F180" t="s" s="53">
        <f>IF(ISBLANK(B180),"",IF(I180="L","Baixa",IF(I180="A","Média",IF(I180="","","Alta"))))</f>
      </c>
      <c r="G180" t="s" s="50">
        <f>CONCATENATE(B180,I180)</f>
      </c>
      <c r="H180" t="s" s="57">
        <f>IF(ISBLANK(B180),"",IF(B180="ALI",IF(I180="L",7,IF(I180="A",10,15)),IF(B180="AIE",IF(I180="L",5,IF(I180="A",7,10)),IF(B180="SE",IF(I180="L",4,IF(I180="A",5,7)),IF(OR(B180="EE",B180="CE"),IF(I180="L",3,IF(I180="A",4,6)),0)))))</f>
      </c>
      <c r="I180" t="s" s="55">
        <f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</c>
      <c r="J180" t="s" s="50">
        <f>CONCATENATE(B180,C180)</f>
      </c>
      <c r="K180" t="s" s="57">
        <f>IF(OR(H180="",H180=0),L180,H180)</f>
      </c>
      <c r="L180" t="s" s="57">
        <f>IF(NOT(ISERROR(VLOOKUP(B180,'Deflatores'!G$42:H$64,2,FALSE))),VLOOKUP(B180,'Deflatores'!G$42:H$64,2,FALSE),IF(OR(ISBLANK(C180),ISBLANK(B180)),"",VLOOKUP(C180,'Deflatores'!G$4:H$38,2,FALSE)*H180+VLOOKUP(C180,'Deflatores'!G$4:I$38,3,FALSE)))</f>
      </c>
      <c r="M180" s="58"/>
      <c r="N180" s="58"/>
      <c r="O180" s="59"/>
    </row>
    <row r="181" ht="12" customHeight="1">
      <c r="A181" s="60"/>
      <c r="B181" s="51"/>
      <c r="C181" s="51"/>
      <c r="D181" s="51"/>
      <c r="E181" s="51"/>
      <c r="F181" t="s" s="53">
        <f>IF(ISBLANK(B181),"",IF(I181="L","Baixa",IF(I181="A","Média",IF(I181="","","Alta"))))</f>
      </c>
      <c r="G181" t="s" s="50">
        <f>CONCATENATE(B181,I181)</f>
      </c>
      <c r="H181" t="s" s="57">
        <f>IF(ISBLANK(B181),"",IF(B181="ALI",IF(I181="L",7,IF(I181="A",10,15)),IF(B181="AIE",IF(I181="L",5,IF(I181="A",7,10)),IF(B181="SE",IF(I181="L",4,IF(I181="A",5,7)),IF(OR(B181="EE",B181="CE"),IF(I181="L",3,IF(I181="A",4,6)),0)))))</f>
      </c>
      <c r="I181" t="s" s="55">
        <f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</c>
      <c r="J181" t="s" s="50">
        <f>CONCATENATE(B181,C181)</f>
      </c>
      <c r="K181" t="s" s="57">
        <f>IF(OR(H181="",H181=0),L181,H181)</f>
      </c>
      <c r="L181" t="s" s="57">
        <f>IF(NOT(ISERROR(VLOOKUP(B181,'Deflatores'!G$42:H$64,2,FALSE))),VLOOKUP(B181,'Deflatores'!G$42:H$64,2,FALSE),IF(OR(ISBLANK(C181),ISBLANK(B181)),"",VLOOKUP(C181,'Deflatores'!G$4:H$38,2,FALSE)*H181+VLOOKUP(C181,'Deflatores'!G$4:I$38,3,FALSE)))</f>
      </c>
      <c r="M181" s="58"/>
      <c r="N181" s="58"/>
      <c r="O181" s="59"/>
    </row>
    <row r="182" ht="12" customHeight="1">
      <c r="A182" s="60"/>
      <c r="B182" s="51"/>
      <c r="C182" s="51"/>
      <c r="D182" s="51"/>
      <c r="E182" s="51"/>
      <c r="F182" t="s" s="53">
        <f>IF(ISBLANK(B182),"",IF(I182="L","Baixa",IF(I182="A","Média",IF(I182="","","Alta"))))</f>
      </c>
      <c r="G182" t="s" s="50">
        <f>CONCATENATE(B182,I182)</f>
      </c>
      <c r="H182" t="s" s="57">
        <f>IF(ISBLANK(B182),"",IF(B182="ALI",IF(I182="L",7,IF(I182="A",10,15)),IF(B182="AIE",IF(I182="L",5,IF(I182="A",7,10)),IF(B182="SE",IF(I182="L",4,IF(I182="A",5,7)),IF(OR(B182="EE",B182="CE"),IF(I182="L",3,IF(I182="A",4,6)),0)))))</f>
      </c>
      <c r="I182" t="s" s="55">
        <f>IF(OR(ISBLANK(D182),ISBLANK(E182)),IF(OR(B182="ALI",B182="AIE"),"L",IF(OR(B182="EE",B182="SE",B182="CE"),"A","")),IF(B182="EE",IF(E182&gt;=3,IF(D182&gt;=5,"H","A"),IF(E182&gt;=2,IF(D182&gt;=16,"H",IF(D182&lt;=4,"L","A")),IF(D182&lt;=15,"L","A"))),IF(OR(B182="SE",B182="CE"),IF(E182&gt;=4,IF(D182&gt;=6,"H","A"),IF(E182&gt;=2,IF(D182&gt;=20,"H",IF(D182&lt;=5,"L","A")),IF(D182&lt;=19,"L","A"))),IF(OR(B182="ALI",B182="AIE"),IF(E182&gt;=6,IF(D182&gt;=20,"H","A"),IF(E182&gt;=2,IF(D182&gt;=51,"H",IF(D182&lt;=19,"L","A")),IF(D182&lt;=50,"L","A"))),""))))</f>
      </c>
      <c r="J182" t="s" s="50">
        <f>CONCATENATE(B182,C182)</f>
      </c>
      <c r="K182" t="s" s="57">
        <f>IF(OR(H182="",H182=0),L182,H182)</f>
      </c>
      <c r="L182" t="s" s="57">
        <f>IF(NOT(ISERROR(VLOOKUP(B182,'Deflatores'!G$42:H$64,2,FALSE))),VLOOKUP(B182,'Deflatores'!G$42:H$64,2,FALSE),IF(OR(ISBLANK(C182),ISBLANK(B182)),"",VLOOKUP(C182,'Deflatores'!G$4:H$38,2,FALSE)*H182+VLOOKUP(C182,'Deflatores'!G$4:I$38,3,FALSE)))</f>
      </c>
      <c r="M182" s="58"/>
      <c r="N182" s="58"/>
      <c r="O182" s="59"/>
    </row>
    <row r="183" ht="12" customHeight="1">
      <c r="A183" s="60"/>
      <c r="B183" s="51"/>
      <c r="C183" s="51"/>
      <c r="D183" s="51"/>
      <c r="E183" s="51"/>
      <c r="F183" t="s" s="53">
        <f>IF(ISBLANK(B183),"",IF(I183="L","Baixa",IF(I183="A","Média",IF(I183="","","Alta"))))</f>
      </c>
      <c r="G183" t="s" s="50">
        <f>CONCATENATE(B183,I183)</f>
      </c>
      <c r="H183" t="s" s="57">
        <f>IF(ISBLANK(B183),"",IF(B183="ALI",IF(I183="L",7,IF(I183="A",10,15)),IF(B183="AIE",IF(I183="L",5,IF(I183="A",7,10)),IF(B183="SE",IF(I183="L",4,IF(I183="A",5,7)),IF(OR(B183="EE",B183="CE"),IF(I183="L",3,IF(I183="A",4,6)),0)))))</f>
      </c>
      <c r="I183" t="s" s="55">
        <f>IF(OR(ISBLANK(D183),ISBLANK(E183)),IF(OR(B183="ALI",B183="AIE"),"L",IF(OR(B183="EE",B183="SE",B183="CE"),"A","")),IF(B183="EE",IF(E183&gt;=3,IF(D183&gt;=5,"H","A"),IF(E183&gt;=2,IF(D183&gt;=16,"H",IF(D183&lt;=4,"L","A")),IF(D183&lt;=15,"L","A"))),IF(OR(B183="SE",B183="CE"),IF(E183&gt;=4,IF(D183&gt;=6,"H","A"),IF(E183&gt;=2,IF(D183&gt;=20,"H",IF(D183&lt;=5,"L","A")),IF(D183&lt;=19,"L","A"))),IF(OR(B183="ALI",B183="AIE"),IF(E183&gt;=6,IF(D183&gt;=20,"H","A"),IF(E183&gt;=2,IF(D183&gt;=51,"H",IF(D183&lt;=19,"L","A")),IF(D183&lt;=50,"L","A"))),""))))</f>
      </c>
      <c r="J183" t="s" s="50">
        <f>CONCATENATE(B183,C183)</f>
      </c>
      <c r="K183" t="s" s="57">
        <f>IF(OR(H183="",H183=0),L183,H183)</f>
      </c>
      <c r="L183" t="s" s="57">
        <f>IF(NOT(ISERROR(VLOOKUP(B183,'Deflatores'!G$42:H$64,2,FALSE))),VLOOKUP(B183,'Deflatores'!G$42:H$64,2,FALSE),IF(OR(ISBLANK(C183),ISBLANK(B183)),"",VLOOKUP(C183,'Deflatores'!G$4:H$38,2,FALSE)*H183+VLOOKUP(C183,'Deflatores'!G$4:I$38,3,FALSE)))</f>
      </c>
      <c r="M183" s="58"/>
      <c r="N183" s="58"/>
      <c r="O183" s="59"/>
    </row>
    <row r="184" ht="12" customHeight="1">
      <c r="A184" s="60"/>
      <c r="B184" s="51"/>
      <c r="C184" s="51"/>
      <c r="D184" s="51"/>
      <c r="E184" s="51"/>
      <c r="F184" t="s" s="53">
        <f>IF(ISBLANK(B184),"",IF(I184="L","Baixa",IF(I184="A","Média",IF(I184="","","Alta"))))</f>
      </c>
      <c r="G184" t="s" s="50">
        <f>CONCATENATE(B184,I184)</f>
      </c>
      <c r="H184" t="s" s="57">
        <f>IF(ISBLANK(B184),"",IF(B184="ALI",IF(I184="L",7,IF(I184="A",10,15)),IF(B184="AIE",IF(I184="L",5,IF(I184="A",7,10)),IF(B184="SE",IF(I184="L",4,IF(I184="A",5,7)),IF(OR(B184="EE",B184="CE"),IF(I184="L",3,IF(I184="A",4,6)),0)))))</f>
      </c>
      <c r="I184" t="s" s="55">
        <f>IF(OR(ISBLANK(D184),ISBLANK(E184)),IF(OR(B184="ALI",B184="AIE"),"L",IF(OR(B184="EE",B184="SE",B184="CE"),"A","")),IF(B184="EE",IF(E184&gt;=3,IF(D184&gt;=5,"H","A"),IF(E184&gt;=2,IF(D184&gt;=16,"H",IF(D184&lt;=4,"L","A")),IF(D184&lt;=15,"L","A"))),IF(OR(B184="SE",B184="CE"),IF(E184&gt;=4,IF(D184&gt;=6,"H","A"),IF(E184&gt;=2,IF(D184&gt;=20,"H",IF(D184&lt;=5,"L","A")),IF(D184&lt;=19,"L","A"))),IF(OR(B184="ALI",B184="AIE"),IF(E184&gt;=6,IF(D184&gt;=20,"H","A"),IF(E184&gt;=2,IF(D184&gt;=51,"H",IF(D184&lt;=19,"L","A")),IF(D184&lt;=50,"L","A"))),""))))</f>
      </c>
      <c r="J184" t="s" s="50">
        <f>CONCATENATE(B184,C184)</f>
      </c>
      <c r="K184" t="s" s="57">
        <f>IF(OR(H184="",H184=0),L184,H184)</f>
      </c>
      <c r="L184" t="s" s="57">
        <f>IF(NOT(ISERROR(VLOOKUP(B184,'Deflatores'!G$42:H$64,2,FALSE))),VLOOKUP(B184,'Deflatores'!G$42:H$64,2,FALSE),IF(OR(ISBLANK(C184),ISBLANK(B184)),"",VLOOKUP(C184,'Deflatores'!G$4:H$38,2,FALSE)*H184+VLOOKUP(C184,'Deflatores'!G$4:I$38,3,FALSE)))</f>
      </c>
      <c r="M184" s="58"/>
      <c r="N184" s="58"/>
      <c r="O184" s="59"/>
    </row>
    <row r="185" ht="12" customHeight="1">
      <c r="A185" s="60"/>
      <c r="B185" s="51"/>
      <c r="C185" s="51"/>
      <c r="D185" s="51"/>
      <c r="E185" s="51"/>
      <c r="F185" t="s" s="53">
        <f>IF(ISBLANK(B185),"",IF(I185="L","Baixa",IF(I185="A","Média",IF(I185="","","Alta"))))</f>
      </c>
      <c r="G185" t="s" s="50">
        <f>CONCATENATE(B185,I185)</f>
      </c>
      <c r="H185" t="s" s="57">
        <f>IF(ISBLANK(B185),"",IF(B185="ALI",IF(I185="L",7,IF(I185="A",10,15)),IF(B185="AIE",IF(I185="L",5,IF(I185="A",7,10)),IF(B185="SE",IF(I185="L",4,IF(I185="A",5,7)),IF(OR(B185="EE",B185="CE"),IF(I185="L",3,IF(I185="A",4,6)),0)))))</f>
      </c>
      <c r="I185" t="s" s="55">
        <f>IF(OR(ISBLANK(D185),ISBLANK(E185)),IF(OR(B185="ALI",B185="AIE"),"L",IF(OR(B185="EE",B185="SE",B185="CE"),"A","")),IF(B185="EE",IF(E185&gt;=3,IF(D185&gt;=5,"H","A"),IF(E185&gt;=2,IF(D185&gt;=16,"H",IF(D185&lt;=4,"L","A")),IF(D185&lt;=15,"L","A"))),IF(OR(B185="SE",B185="CE"),IF(E185&gt;=4,IF(D185&gt;=6,"H","A"),IF(E185&gt;=2,IF(D185&gt;=20,"H",IF(D185&lt;=5,"L","A")),IF(D185&lt;=19,"L","A"))),IF(OR(B185="ALI",B185="AIE"),IF(E185&gt;=6,IF(D185&gt;=20,"H","A"),IF(E185&gt;=2,IF(D185&gt;=51,"H",IF(D185&lt;=19,"L","A")),IF(D185&lt;=50,"L","A"))),""))))</f>
      </c>
      <c r="J185" t="s" s="50">
        <f>CONCATENATE(B185,C185)</f>
      </c>
      <c r="K185" t="s" s="57">
        <f>IF(OR(H185="",H185=0),L185,H185)</f>
      </c>
      <c r="L185" t="s" s="57">
        <f>IF(NOT(ISERROR(VLOOKUP(B185,'Deflatores'!G$42:H$64,2,FALSE))),VLOOKUP(B185,'Deflatores'!G$42:H$64,2,FALSE),IF(OR(ISBLANK(C185),ISBLANK(B185)),"",VLOOKUP(C185,'Deflatores'!G$4:H$38,2,FALSE)*H185+VLOOKUP(C185,'Deflatores'!G$4:I$38,3,FALSE)))</f>
      </c>
      <c r="M185" s="58"/>
      <c r="N185" s="58"/>
      <c r="O185" s="59"/>
    </row>
    <row r="186" ht="12" customHeight="1">
      <c r="A186" s="60"/>
      <c r="B186" s="51"/>
      <c r="C186" s="51"/>
      <c r="D186" s="51"/>
      <c r="E186" s="51"/>
      <c r="F186" t="s" s="53">
        <f>IF(ISBLANK(B186),"",IF(I186="L","Baixa",IF(I186="A","Média",IF(I186="","","Alta"))))</f>
      </c>
      <c r="G186" t="s" s="50">
        <f>CONCATENATE(B186,I186)</f>
      </c>
      <c r="H186" t="s" s="57">
        <f>IF(ISBLANK(B186),"",IF(B186="ALI",IF(I186="L",7,IF(I186="A",10,15)),IF(B186="AIE",IF(I186="L",5,IF(I186="A",7,10)),IF(B186="SE",IF(I186="L",4,IF(I186="A",5,7)),IF(OR(B186="EE",B186="CE"),IF(I186="L",3,IF(I186="A",4,6)),0)))))</f>
      </c>
      <c r="I186" t="s" s="55">
        <f>IF(OR(ISBLANK(D186),ISBLANK(E186)),IF(OR(B186="ALI",B186="AIE"),"L",IF(OR(B186="EE",B186="SE",B186="CE"),"A","")),IF(B186="EE",IF(E186&gt;=3,IF(D186&gt;=5,"H","A"),IF(E186&gt;=2,IF(D186&gt;=16,"H",IF(D186&lt;=4,"L","A")),IF(D186&lt;=15,"L","A"))),IF(OR(B186="SE",B186="CE"),IF(E186&gt;=4,IF(D186&gt;=6,"H","A"),IF(E186&gt;=2,IF(D186&gt;=20,"H",IF(D186&lt;=5,"L","A")),IF(D186&lt;=19,"L","A"))),IF(OR(B186="ALI",B186="AIE"),IF(E186&gt;=6,IF(D186&gt;=20,"H","A"),IF(E186&gt;=2,IF(D186&gt;=51,"H",IF(D186&lt;=19,"L","A")),IF(D186&lt;=50,"L","A"))),""))))</f>
      </c>
      <c r="J186" t="s" s="50">
        <f>CONCATENATE(B186,C186)</f>
      </c>
      <c r="K186" t="s" s="57">
        <f>IF(OR(H186="",H186=0),L186,H186)</f>
      </c>
      <c r="L186" t="s" s="57">
        <f>IF(NOT(ISERROR(VLOOKUP(B186,'Deflatores'!G$42:H$64,2,FALSE))),VLOOKUP(B186,'Deflatores'!G$42:H$64,2,FALSE),IF(OR(ISBLANK(C186),ISBLANK(B186)),"",VLOOKUP(C186,'Deflatores'!G$4:H$38,2,FALSE)*H186+VLOOKUP(C186,'Deflatores'!G$4:I$38,3,FALSE)))</f>
      </c>
      <c r="M186" s="58"/>
      <c r="N186" s="58"/>
      <c r="O186" s="59"/>
    </row>
    <row r="187" ht="12" customHeight="1">
      <c r="A187" s="60"/>
      <c r="B187" s="51"/>
      <c r="C187" s="51"/>
      <c r="D187" s="51"/>
      <c r="E187" s="51"/>
      <c r="F187" t="s" s="53">
        <f>IF(ISBLANK(B187),"",IF(I187="L","Baixa",IF(I187="A","Média",IF(I187="","","Alta"))))</f>
      </c>
      <c r="G187" t="s" s="50">
        <f>CONCATENATE(B187,I187)</f>
      </c>
      <c r="H187" t="s" s="57">
        <f>IF(ISBLANK(B187),"",IF(B187="ALI",IF(I187="L",7,IF(I187="A",10,15)),IF(B187="AIE",IF(I187="L",5,IF(I187="A",7,10)),IF(B187="SE",IF(I187="L",4,IF(I187="A",5,7)),IF(OR(B187="EE",B187="CE"),IF(I187="L",3,IF(I187="A",4,6)),0)))))</f>
      </c>
      <c r="I187" t="s" s="55">
        <f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</c>
      <c r="J187" t="s" s="50">
        <f>CONCATENATE(B187,C187)</f>
      </c>
      <c r="K187" t="s" s="57">
        <f>IF(OR(H187="",H187=0),L187,H187)</f>
      </c>
      <c r="L187" t="s" s="57">
        <f>IF(NOT(ISERROR(VLOOKUP(B187,'Deflatores'!G$42:H$64,2,FALSE))),VLOOKUP(B187,'Deflatores'!G$42:H$64,2,FALSE),IF(OR(ISBLANK(C187),ISBLANK(B187)),"",VLOOKUP(C187,'Deflatores'!G$4:H$38,2,FALSE)*H187+VLOOKUP(C187,'Deflatores'!G$4:I$38,3,FALSE)))</f>
      </c>
      <c r="M187" s="58"/>
      <c r="N187" s="58"/>
      <c r="O187" s="59"/>
    </row>
    <row r="188" ht="12" customHeight="1">
      <c r="A188" s="60"/>
      <c r="B188" s="51"/>
      <c r="C188" s="51"/>
      <c r="D188" s="51"/>
      <c r="E188" s="51"/>
      <c r="F188" t="s" s="53">
        <f>IF(ISBLANK(B188),"",IF(I188="L","Baixa",IF(I188="A","Média",IF(I188="","","Alta"))))</f>
      </c>
      <c r="G188" t="s" s="50">
        <f>CONCATENATE(B188,I188)</f>
      </c>
      <c r="H188" t="s" s="57">
        <f>IF(ISBLANK(B188),"",IF(B188="ALI",IF(I188="L",7,IF(I188="A",10,15)),IF(B188="AIE",IF(I188="L",5,IF(I188="A",7,10)),IF(B188="SE",IF(I188="L",4,IF(I188="A",5,7)),IF(OR(B188="EE",B188="CE"),IF(I188="L",3,IF(I188="A",4,6)),0)))))</f>
      </c>
      <c r="I188" t="s" s="55">
        <f>IF(OR(ISBLANK(D188),ISBLANK(E188)),IF(OR(B188="ALI",B188="AIE"),"L",IF(OR(B188="EE",B188="SE",B188="CE"),"A","")),IF(B188="EE",IF(E188&gt;=3,IF(D188&gt;=5,"H","A"),IF(E188&gt;=2,IF(D188&gt;=16,"H",IF(D188&lt;=4,"L","A")),IF(D188&lt;=15,"L","A"))),IF(OR(B188="SE",B188="CE"),IF(E188&gt;=4,IF(D188&gt;=6,"H","A"),IF(E188&gt;=2,IF(D188&gt;=20,"H",IF(D188&lt;=5,"L","A")),IF(D188&lt;=19,"L","A"))),IF(OR(B188="ALI",B188="AIE"),IF(E188&gt;=6,IF(D188&gt;=20,"H","A"),IF(E188&gt;=2,IF(D188&gt;=51,"H",IF(D188&lt;=19,"L","A")),IF(D188&lt;=50,"L","A"))),""))))</f>
      </c>
      <c r="J188" t="s" s="50">
        <f>CONCATENATE(B188,C188)</f>
      </c>
      <c r="K188" t="s" s="57">
        <f>IF(OR(H188="",H188=0),L188,H188)</f>
      </c>
      <c r="L188" t="s" s="57">
        <f>IF(NOT(ISERROR(VLOOKUP(B188,'Deflatores'!G$42:H$64,2,FALSE))),VLOOKUP(B188,'Deflatores'!G$42:H$64,2,FALSE),IF(OR(ISBLANK(C188),ISBLANK(B188)),"",VLOOKUP(C188,'Deflatores'!G$4:H$38,2,FALSE)*H188+VLOOKUP(C188,'Deflatores'!G$4:I$38,3,FALSE)))</f>
      </c>
      <c r="M188" s="58"/>
      <c r="N188" s="58"/>
      <c r="O188" s="59"/>
    </row>
    <row r="189" ht="12" customHeight="1">
      <c r="A189" s="60"/>
      <c r="B189" s="51"/>
      <c r="C189" s="51"/>
      <c r="D189" s="51"/>
      <c r="E189" s="51"/>
      <c r="F189" t="s" s="53">
        <f>IF(ISBLANK(B189),"",IF(I189="L","Baixa",IF(I189="A","Média",IF(I189="","","Alta"))))</f>
      </c>
      <c r="G189" t="s" s="50">
        <f>CONCATENATE(B189,I189)</f>
      </c>
      <c r="H189" t="s" s="57">
        <f>IF(ISBLANK(B189),"",IF(B189="ALI",IF(I189="L",7,IF(I189="A",10,15)),IF(B189="AIE",IF(I189="L",5,IF(I189="A",7,10)),IF(B189="SE",IF(I189="L",4,IF(I189="A",5,7)),IF(OR(B189="EE",B189="CE"),IF(I189="L",3,IF(I189="A",4,6)),0)))))</f>
      </c>
      <c r="I189" t="s" s="55">
        <f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</c>
      <c r="J189" t="s" s="50">
        <f>CONCATENATE(B189,C189)</f>
      </c>
      <c r="K189" t="s" s="57">
        <f>IF(OR(H189="",H189=0),L189,H189)</f>
      </c>
      <c r="L189" t="s" s="57">
        <f>IF(NOT(ISERROR(VLOOKUP(B189,'Deflatores'!G$42:H$64,2,FALSE))),VLOOKUP(B189,'Deflatores'!G$42:H$64,2,FALSE),IF(OR(ISBLANK(C189),ISBLANK(B189)),"",VLOOKUP(C189,'Deflatores'!G$4:H$38,2,FALSE)*H189+VLOOKUP(C189,'Deflatores'!G$4:I$38,3,FALSE)))</f>
      </c>
      <c r="M189" s="58"/>
      <c r="N189" s="58"/>
      <c r="O189" s="59"/>
    </row>
    <row r="190" ht="12" customHeight="1">
      <c r="A190" s="60"/>
      <c r="B190" s="51"/>
      <c r="C190" s="51"/>
      <c r="D190" s="51"/>
      <c r="E190" s="51"/>
      <c r="F190" t="s" s="53">
        <f>IF(ISBLANK(B190),"",IF(I190="L","Baixa",IF(I190="A","Média",IF(I190="","","Alta"))))</f>
      </c>
      <c r="G190" t="s" s="50">
        <f>CONCATENATE(B190,I190)</f>
      </c>
      <c r="H190" t="s" s="57">
        <f>IF(ISBLANK(B190),"",IF(B190="ALI",IF(I190="L",7,IF(I190="A",10,15)),IF(B190="AIE",IF(I190="L",5,IF(I190="A",7,10)),IF(B190="SE",IF(I190="L",4,IF(I190="A",5,7)),IF(OR(B190="EE",B190="CE"),IF(I190="L",3,IF(I190="A",4,6)),0)))))</f>
      </c>
      <c r="I190" t="s" s="55">
        <f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</c>
      <c r="J190" t="s" s="50">
        <f>CONCATENATE(B190,C190)</f>
      </c>
      <c r="K190" t="s" s="57">
        <f>IF(OR(H190="",H190=0),L190,H190)</f>
      </c>
      <c r="L190" t="s" s="57">
        <f>IF(NOT(ISERROR(VLOOKUP(B190,'Deflatores'!G$42:H$64,2,FALSE))),VLOOKUP(B190,'Deflatores'!G$42:H$64,2,FALSE),IF(OR(ISBLANK(C190),ISBLANK(B190)),"",VLOOKUP(C190,'Deflatores'!G$4:H$38,2,FALSE)*H190+VLOOKUP(C190,'Deflatores'!G$4:I$38,3,FALSE)))</f>
      </c>
      <c r="M190" s="58"/>
      <c r="N190" s="58"/>
      <c r="O190" s="59"/>
    </row>
    <row r="191" ht="12" customHeight="1">
      <c r="A191" s="60"/>
      <c r="B191" s="51"/>
      <c r="C191" s="51"/>
      <c r="D191" s="51"/>
      <c r="E191" s="51"/>
      <c r="F191" t="s" s="53">
        <f>IF(ISBLANK(B191),"",IF(I191="L","Baixa",IF(I191="A","Média",IF(I191="","","Alta"))))</f>
      </c>
      <c r="G191" t="s" s="50">
        <f>CONCATENATE(B191,I191)</f>
      </c>
      <c r="H191" t="s" s="57">
        <f>IF(ISBLANK(B191),"",IF(B191="ALI",IF(I191="L",7,IF(I191="A",10,15)),IF(B191="AIE",IF(I191="L",5,IF(I191="A",7,10)),IF(B191="SE",IF(I191="L",4,IF(I191="A",5,7)),IF(OR(B191="EE",B191="CE"),IF(I191="L",3,IF(I191="A",4,6)),0)))))</f>
      </c>
      <c r="I191" t="s" s="55">
        <f>IF(OR(ISBLANK(D191),ISBLANK(E191)),IF(OR(B191="ALI",B191="AIE"),"L",IF(OR(B191="EE",B191="SE",B191="CE"),"A","")),IF(B191="EE",IF(E191&gt;=3,IF(D191&gt;=5,"H","A"),IF(E191&gt;=2,IF(D191&gt;=16,"H",IF(D191&lt;=4,"L","A")),IF(D191&lt;=15,"L","A"))),IF(OR(B191="SE",B191="CE"),IF(E191&gt;=4,IF(D191&gt;=6,"H","A"),IF(E191&gt;=2,IF(D191&gt;=20,"H",IF(D191&lt;=5,"L","A")),IF(D191&lt;=19,"L","A"))),IF(OR(B191="ALI",B191="AIE"),IF(E191&gt;=6,IF(D191&gt;=20,"H","A"),IF(E191&gt;=2,IF(D191&gt;=51,"H",IF(D191&lt;=19,"L","A")),IF(D191&lt;=50,"L","A"))),""))))</f>
      </c>
      <c r="J191" t="s" s="50">
        <f>CONCATENATE(B191,C191)</f>
      </c>
      <c r="K191" t="s" s="57">
        <f>IF(OR(H191="",H191=0),L191,H191)</f>
      </c>
      <c r="L191" t="s" s="57">
        <f>IF(NOT(ISERROR(VLOOKUP(B191,'Deflatores'!G$42:H$64,2,FALSE))),VLOOKUP(B191,'Deflatores'!G$42:H$64,2,FALSE),IF(OR(ISBLANK(C191),ISBLANK(B191)),"",VLOOKUP(C191,'Deflatores'!G$4:H$38,2,FALSE)*H191+VLOOKUP(C191,'Deflatores'!G$4:I$38,3,FALSE)))</f>
      </c>
      <c r="M191" s="58"/>
      <c r="N191" s="58"/>
      <c r="O191" s="59"/>
    </row>
    <row r="192" ht="12" customHeight="1">
      <c r="A192" s="60"/>
      <c r="B192" s="51"/>
      <c r="C192" s="51"/>
      <c r="D192" s="51"/>
      <c r="E192" s="51"/>
      <c r="F192" t="s" s="53">
        <f>IF(ISBLANK(B192),"",IF(I192="L","Baixa",IF(I192="A","Média",IF(I192="","","Alta"))))</f>
      </c>
      <c r="G192" t="s" s="50">
        <f>CONCATENATE(B192,I192)</f>
      </c>
      <c r="H192" t="s" s="57">
        <f>IF(ISBLANK(B192),"",IF(B192="ALI",IF(I192="L",7,IF(I192="A",10,15)),IF(B192="AIE",IF(I192="L",5,IF(I192="A",7,10)),IF(B192="SE",IF(I192="L",4,IF(I192="A",5,7)),IF(OR(B192="EE",B192="CE"),IF(I192="L",3,IF(I192="A",4,6)),0)))))</f>
      </c>
      <c r="I192" t="s" s="55">
        <f>IF(OR(ISBLANK(D192),ISBLANK(E192)),IF(OR(B192="ALI",B192="AIE"),"L",IF(OR(B192="EE",B192="SE",B192="CE"),"A","")),IF(B192="EE",IF(E192&gt;=3,IF(D192&gt;=5,"H","A"),IF(E192&gt;=2,IF(D192&gt;=16,"H",IF(D192&lt;=4,"L","A")),IF(D192&lt;=15,"L","A"))),IF(OR(B192="SE",B192="CE"),IF(E192&gt;=4,IF(D192&gt;=6,"H","A"),IF(E192&gt;=2,IF(D192&gt;=20,"H",IF(D192&lt;=5,"L","A")),IF(D192&lt;=19,"L","A"))),IF(OR(B192="ALI",B192="AIE"),IF(E192&gt;=6,IF(D192&gt;=20,"H","A"),IF(E192&gt;=2,IF(D192&gt;=51,"H",IF(D192&lt;=19,"L","A")),IF(D192&lt;=50,"L","A"))),""))))</f>
      </c>
      <c r="J192" t="s" s="50">
        <f>CONCATENATE(B192,C192)</f>
      </c>
      <c r="K192" t="s" s="57">
        <f>IF(OR(H192="",H192=0),L192,H192)</f>
      </c>
      <c r="L192" t="s" s="57">
        <f>IF(NOT(ISERROR(VLOOKUP(B192,'Deflatores'!G$42:H$64,2,FALSE))),VLOOKUP(B192,'Deflatores'!G$42:H$64,2,FALSE),IF(OR(ISBLANK(C192),ISBLANK(B192)),"",VLOOKUP(C192,'Deflatores'!G$4:H$38,2,FALSE)*H192+VLOOKUP(C192,'Deflatores'!G$4:I$38,3,FALSE)))</f>
      </c>
      <c r="M192" s="58"/>
      <c r="N192" s="58"/>
      <c r="O192" s="59"/>
    </row>
    <row r="193" ht="12" customHeight="1">
      <c r="A193" s="60"/>
      <c r="B193" s="51"/>
      <c r="C193" s="51"/>
      <c r="D193" s="51"/>
      <c r="E193" s="51"/>
      <c r="F193" t="s" s="53">
        <f>IF(ISBLANK(B193),"",IF(I193="L","Baixa",IF(I193="A","Média",IF(I193="","","Alta"))))</f>
      </c>
      <c r="G193" t="s" s="50">
        <f>CONCATENATE(B193,I193)</f>
      </c>
      <c r="H193" t="s" s="57">
        <f>IF(ISBLANK(B193),"",IF(B193="ALI",IF(I193="L",7,IF(I193="A",10,15)),IF(B193="AIE",IF(I193="L",5,IF(I193="A",7,10)),IF(B193="SE",IF(I193="L",4,IF(I193="A",5,7)),IF(OR(B193="EE",B193="CE"),IF(I193="L",3,IF(I193="A",4,6)),0)))))</f>
      </c>
      <c r="I193" t="s" s="55">
        <f>IF(OR(ISBLANK(D193),ISBLANK(E193)),IF(OR(B193="ALI",B193="AIE"),"L",IF(OR(B193="EE",B193="SE",B193="CE"),"A","")),IF(B193="EE",IF(E193&gt;=3,IF(D193&gt;=5,"H","A"),IF(E193&gt;=2,IF(D193&gt;=16,"H",IF(D193&lt;=4,"L","A")),IF(D193&lt;=15,"L","A"))),IF(OR(B193="SE",B193="CE"),IF(E193&gt;=4,IF(D193&gt;=6,"H","A"),IF(E193&gt;=2,IF(D193&gt;=20,"H",IF(D193&lt;=5,"L","A")),IF(D193&lt;=19,"L","A"))),IF(OR(B193="ALI",B193="AIE"),IF(E193&gt;=6,IF(D193&gt;=20,"H","A"),IF(E193&gt;=2,IF(D193&gt;=51,"H",IF(D193&lt;=19,"L","A")),IF(D193&lt;=50,"L","A"))),""))))</f>
      </c>
      <c r="J193" t="s" s="50">
        <f>CONCATENATE(B193,C193)</f>
      </c>
      <c r="K193" t="s" s="57">
        <f>IF(OR(H193="",H193=0),L193,H193)</f>
      </c>
      <c r="L193" t="s" s="57">
        <f>IF(NOT(ISERROR(VLOOKUP(B193,'Deflatores'!G$42:H$64,2,FALSE))),VLOOKUP(B193,'Deflatores'!G$42:H$64,2,FALSE),IF(OR(ISBLANK(C193),ISBLANK(B193)),"",VLOOKUP(C193,'Deflatores'!G$4:H$38,2,FALSE)*H193+VLOOKUP(C193,'Deflatores'!G$4:I$38,3,FALSE)))</f>
      </c>
      <c r="M193" s="58"/>
      <c r="N193" s="58"/>
      <c r="O193" s="59"/>
    </row>
    <row r="194" ht="12" customHeight="1">
      <c r="A194" s="60"/>
      <c r="B194" s="51"/>
      <c r="C194" s="51"/>
      <c r="D194" s="51"/>
      <c r="E194" s="51"/>
      <c r="F194" t="s" s="53">
        <f>IF(ISBLANK(B194),"",IF(I194="L","Baixa",IF(I194="A","Média",IF(I194="","","Alta"))))</f>
      </c>
      <c r="G194" t="s" s="50">
        <f>CONCATENATE(B194,I194)</f>
      </c>
      <c r="H194" t="s" s="57">
        <f>IF(ISBLANK(B194),"",IF(B194="ALI",IF(I194="L",7,IF(I194="A",10,15)),IF(B194="AIE",IF(I194="L",5,IF(I194="A",7,10)),IF(B194="SE",IF(I194="L",4,IF(I194="A",5,7)),IF(OR(B194="EE",B194="CE"),IF(I194="L",3,IF(I194="A",4,6)),0)))))</f>
      </c>
      <c r="I194" t="s" s="55">
        <f>IF(OR(ISBLANK(D194),ISBLANK(E194)),IF(OR(B194="ALI",B194="AIE"),"L",IF(OR(B194="EE",B194="SE",B194="CE"),"A","")),IF(B194="EE",IF(E194&gt;=3,IF(D194&gt;=5,"H","A"),IF(E194&gt;=2,IF(D194&gt;=16,"H",IF(D194&lt;=4,"L","A")),IF(D194&lt;=15,"L","A"))),IF(OR(B194="SE",B194="CE"),IF(E194&gt;=4,IF(D194&gt;=6,"H","A"),IF(E194&gt;=2,IF(D194&gt;=20,"H",IF(D194&lt;=5,"L","A")),IF(D194&lt;=19,"L","A"))),IF(OR(B194="ALI",B194="AIE"),IF(E194&gt;=6,IF(D194&gt;=20,"H","A"),IF(E194&gt;=2,IF(D194&gt;=51,"H",IF(D194&lt;=19,"L","A")),IF(D194&lt;=50,"L","A"))),""))))</f>
      </c>
      <c r="J194" t="s" s="50">
        <f>CONCATENATE(B194,C194)</f>
      </c>
      <c r="K194" t="s" s="57">
        <f>IF(OR(H194="",H194=0),L194,H194)</f>
      </c>
      <c r="L194" t="s" s="57">
        <f>IF(NOT(ISERROR(VLOOKUP(B194,'Deflatores'!G$42:H$64,2,FALSE))),VLOOKUP(B194,'Deflatores'!G$42:H$64,2,FALSE),IF(OR(ISBLANK(C194),ISBLANK(B194)),"",VLOOKUP(C194,'Deflatores'!G$4:H$38,2,FALSE)*H194+VLOOKUP(C194,'Deflatores'!G$4:I$38,3,FALSE)))</f>
      </c>
      <c r="M194" s="58"/>
      <c r="N194" s="58"/>
      <c r="O194" s="59"/>
    </row>
    <row r="195" ht="12" customHeight="1">
      <c r="A195" s="60"/>
      <c r="B195" s="51"/>
      <c r="C195" s="51"/>
      <c r="D195" s="51"/>
      <c r="E195" s="51"/>
      <c r="F195" t="s" s="53">
        <f>IF(ISBLANK(B195),"",IF(I195="L","Baixa",IF(I195="A","Média",IF(I195="","","Alta"))))</f>
      </c>
      <c r="G195" t="s" s="50">
        <f>CONCATENATE(B195,I195)</f>
      </c>
      <c r="H195" t="s" s="57">
        <f>IF(ISBLANK(B195),"",IF(B195="ALI",IF(I195="L",7,IF(I195="A",10,15)),IF(B195="AIE",IF(I195="L",5,IF(I195="A",7,10)),IF(B195="SE",IF(I195="L",4,IF(I195="A",5,7)),IF(OR(B195="EE",B195="CE"),IF(I195="L",3,IF(I195="A",4,6)),0)))))</f>
      </c>
      <c r="I195" t="s" s="55">
        <f>IF(OR(ISBLANK(D195),ISBLANK(E195)),IF(OR(B195="ALI",B195="AIE"),"L",IF(OR(B195="EE",B195="SE",B195="CE"),"A","")),IF(B195="EE",IF(E195&gt;=3,IF(D195&gt;=5,"H","A"),IF(E195&gt;=2,IF(D195&gt;=16,"H",IF(D195&lt;=4,"L","A")),IF(D195&lt;=15,"L","A"))),IF(OR(B195="SE",B195="CE"),IF(E195&gt;=4,IF(D195&gt;=6,"H","A"),IF(E195&gt;=2,IF(D195&gt;=20,"H",IF(D195&lt;=5,"L","A")),IF(D195&lt;=19,"L","A"))),IF(OR(B195="ALI",B195="AIE"),IF(E195&gt;=6,IF(D195&gt;=20,"H","A"),IF(E195&gt;=2,IF(D195&gt;=51,"H",IF(D195&lt;=19,"L","A")),IF(D195&lt;=50,"L","A"))),""))))</f>
      </c>
      <c r="J195" t="s" s="50">
        <f>CONCATENATE(B195,C195)</f>
      </c>
      <c r="K195" t="s" s="57">
        <f>IF(OR(H195="",H195=0),L195,H195)</f>
      </c>
      <c r="L195" t="s" s="57">
        <f>IF(NOT(ISERROR(VLOOKUP(B195,'Deflatores'!G$42:H$64,2,FALSE))),VLOOKUP(B195,'Deflatores'!G$42:H$64,2,FALSE),IF(OR(ISBLANK(C195),ISBLANK(B195)),"",VLOOKUP(C195,'Deflatores'!G$4:H$38,2,FALSE)*H195+VLOOKUP(C195,'Deflatores'!G$4:I$38,3,FALSE)))</f>
      </c>
      <c r="M195" s="58"/>
      <c r="N195" s="58"/>
      <c r="O195" s="59"/>
    </row>
    <row r="196" ht="12" customHeight="1">
      <c r="A196" s="60"/>
      <c r="B196" s="51"/>
      <c r="C196" s="51"/>
      <c r="D196" s="51"/>
      <c r="E196" s="51"/>
      <c r="F196" t="s" s="53">
        <f>IF(ISBLANK(B196),"",IF(I196="L","Baixa",IF(I196="A","Média",IF(I196="","","Alta"))))</f>
      </c>
      <c r="G196" t="s" s="50">
        <f>CONCATENATE(B196,I196)</f>
      </c>
      <c r="H196" t="s" s="57">
        <f>IF(ISBLANK(B196),"",IF(B196="ALI",IF(I196="L",7,IF(I196="A",10,15)),IF(B196="AIE",IF(I196="L",5,IF(I196="A",7,10)),IF(B196="SE",IF(I196="L",4,IF(I196="A",5,7)),IF(OR(B196="EE",B196="CE"),IF(I196="L",3,IF(I196="A",4,6)),0)))))</f>
      </c>
      <c r="I196" t="s" s="55">
        <f>IF(OR(ISBLANK(D196),ISBLANK(E196)),IF(OR(B196="ALI",B196="AIE"),"L",IF(OR(B196="EE",B196="SE",B196="CE"),"A","")),IF(B196="EE",IF(E196&gt;=3,IF(D196&gt;=5,"H","A"),IF(E196&gt;=2,IF(D196&gt;=16,"H",IF(D196&lt;=4,"L","A")),IF(D196&lt;=15,"L","A"))),IF(OR(B196="SE",B196="CE"),IF(E196&gt;=4,IF(D196&gt;=6,"H","A"),IF(E196&gt;=2,IF(D196&gt;=20,"H",IF(D196&lt;=5,"L","A")),IF(D196&lt;=19,"L","A"))),IF(OR(B196="ALI",B196="AIE"),IF(E196&gt;=6,IF(D196&gt;=20,"H","A"),IF(E196&gt;=2,IF(D196&gt;=51,"H",IF(D196&lt;=19,"L","A")),IF(D196&lt;=50,"L","A"))),""))))</f>
      </c>
      <c r="J196" t="s" s="50">
        <f>CONCATENATE(B196,C196)</f>
      </c>
      <c r="K196" t="s" s="57">
        <f>IF(OR(H196="",H196=0),L196,H196)</f>
      </c>
      <c r="L196" t="s" s="57">
        <f>IF(NOT(ISERROR(VLOOKUP(B196,'Deflatores'!G$42:H$64,2,FALSE))),VLOOKUP(B196,'Deflatores'!G$42:H$64,2,FALSE),IF(OR(ISBLANK(C196),ISBLANK(B196)),"",VLOOKUP(C196,'Deflatores'!G$4:H$38,2,FALSE)*H196+VLOOKUP(C196,'Deflatores'!G$4:I$38,3,FALSE)))</f>
      </c>
      <c r="M196" s="58"/>
      <c r="N196" s="58"/>
      <c r="O196" s="59"/>
    </row>
    <row r="197" ht="12" customHeight="1">
      <c r="A197" s="60"/>
      <c r="B197" s="51"/>
      <c r="C197" s="51"/>
      <c r="D197" s="51"/>
      <c r="E197" s="51"/>
      <c r="F197" t="s" s="53">
        <f>IF(ISBLANK(B197),"",IF(I197="L","Baixa",IF(I197="A","Média",IF(I197="","","Alta"))))</f>
      </c>
      <c r="G197" t="s" s="50">
        <f>CONCATENATE(B197,I197)</f>
      </c>
      <c r="H197" t="s" s="57">
        <f>IF(ISBLANK(B197),"",IF(B197="ALI",IF(I197="L",7,IF(I197="A",10,15)),IF(B197="AIE",IF(I197="L",5,IF(I197="A",7,10)),IF(B197="SE",IF(I197="L",4,IF(I197="A",5,7)),IF(OR(B197="EE",B197="CE"),IF(I197="L",3,IF(I197="A",4,6)),0)))))</f>
      </c>
      <c r="I197" t="s" s="55">
        <f>IF(OR(ISBLANK(D197),ISBLANK(E197)),IF(OR(B197="ALI",B197="AIE"),"L",IF(OR(B197="EE",B197="SE",B197="CE"),"A","")),IF(B197="EE",IF(E197&gt;=3,IF(D197&gt;=5,"H","A"),IF(E197&gt;=2,IF(D197&gt;=16,"H",IF(D197&lt;=4,"L","A")),IF(D197&lt;=15,"L","A"))),IF(OR(B197="SE",B197="CE"),IF(E197&gt;=4,IF(D197&gt;=6,"H","A"),IF(E197&gt;=2,IF(D197&gt;=20,"H",IF(D197&lt;=5,"L","A")),IF(D197&lt;=19,"L","A"))),IF(OR(B197="ALI",B197="AIE"),IF(E197&gt;=6,IF(D197&gt;=20,"H","A"),IF(E197&gt;=2,IF(D197&gt;=51,"H",IF(D197&lt;=19,"L","A")),IF(D197&lt;=50,"L","A"))),""))))</f>
      </c>
      <c r="J197" t="s" s="50">
        <f>CONCATENATE(B197,C197)</f>
      </c>
      <c r="K197" t="s" s="57">
        <f>IF(OR(H197="",H197=0),L197,H197)</f>
      </c>
      <c r="L197" t="s" s="57">
        <f>IF(NOT(ISERROR(VLOOKUP(B197,'Deflatores'!G$42:H$64,2,FALSE))),VLOOKUP(B197,'Deflatores'!G$42:H$64,2,FALSE),IF(OR(ISBLANK(C197),ISBLANK(B197)),"",VLOOKUP(C197,'Deflatores'!G$4:H$38,2,FALSE)*H197+VLOOKUP(C197,'Deflatores'!G$4:I$38,3,FALSE)))</f>
      </c>
      <c r="M197" s="58"/>
      <c r="N197" s="58"/>
      <c r="O197" s="59"/>
    </row>
    <row r="198" ht="12" customHeight="1">
      <c r="A198" s="60"/>
      <c r="B198" s="51"/>
      <c r="C198" s="51"/>
      <c r="D198" s="51"/>
      <c r="E198" s="51"/>
      <c r="F198" t="s" s="53">
        <f>IF(ISBLANK(B198),"",IF(I198="L","Baixa",IF(I198="A","Média",IF(I198="","","Alta"))))</f>
      </c>
      <c r="G198" t="s" s="50">
        <f>CONCATENATE(B198,I198)</f>
      </c>
      <c r="H198" t="s" s="57">
        <f>IF(ISBLANK(B198),"",IF(B198="ALI",IF(I198="L",7,IF(I198="A",10,15)),IF(B198="AIE",IF(I198="L",5,IF(I198="A",7,10)),IF(B198="SE",IF(I198="L",4,IF(I198="A",5,7)),IF(OR(B198="EE",B198="CE"),IF(I198="L",3,IF(I198="A",4,6)),0)))))</f>
      </c>
      <c r="I198" t="s" s="55">
        <f>IF(OR(ISBLANK(D198),ISBLANK(E198)),IF(OR(B198="ALI",B198="AIE"),"L",IF(OR(B198="EE",B198="SE",B198="CE"),"A","")),IF(B198="EE",IF(E198&gt;=3,IF(D198&gt;=5,"H","A"),IF(E198&gt;=2,IF(D198&gt;=16,"H",IF(D198&lt;=4,"L","A")),IF(D198&lt;=15,"L","A"))),IF(OR(B198="SE",B198="CE"),IF(E198&gt;=4,IF(D198&gt;=6,"H","A"),IF(E198&gt;=2,IF(D198&gt;=20,"H",IF(D198&lt;=5,"L","A")),IF(D198&lt;=19,"L","A"))),IF(OR(B198="ALI",B198="AIE"),IF(E198&gt;=6,IF(D198&gt;=20,"H","A"),IF(E198&gt;=2,IF(D198&gt;=51,"H",IF(D198&lt;=19,"L","A")),IF(D198&lt;=50,"L","A"))),""))))</f>
      </c>
      <c r="J198" t="s" s="50">
        <f>CONCATENATE(B198,C198)</f>
      </c>
      <c r="K198" t="s" s="57">
        <f>IF(OR(H198="",H198=0),L198,H198)</f>
      </c>
      <c r="L198" t="s" s="57">
        <f>IF(NOT(ISERROR(VLOOKUP(B198,'Deflatores'!G$42:H$64,2,FALSE))),VLOOKUP(B198,'Deflatores'!G$42:H$64,2,FALSE),IF(OR(ISBLANK(C198),ISBLANK(B198)),"",VLOOKUP(C198,'Deflatores'!G$4:H$38,2,FALSE)*H198+VLOOKUP(C198,'Deflatores'!G$4:I$38,3,FALSE)))</f>
      </c>
      <c r="M198" s="58"/>
      <c r="N198" s="58"/>
      <c r="O198" s="59"/>
    </row>
    <row r="199" ht="12" customHeight="1">
      <c r="A199" s="60"/>
      <c r="B199" s="51"/>
      <c r="C199" s="51"/>
      <c r="D199" s="51"/>
      <c r="E199" s="51"/>
      <c r="F199" t="s" s="53">
        <f>IF(ISBLANK(B199),"",IF(I199="L","Baixa",IF(I199="A","Média",IF(I199="","","Alta"))))</f>
      </c>
      <c r="G199" t="s" s="50">
        <f>CONCATENATE(B199,I199)</f>
      </c>
      <c r="H199" t="s" s="57">
        <f>IF(ISBLANK(B199),"",IF(B199="ALI",IF(I199="L",7,IF(I199="A",10,15)),IF(B199="AIE",IF(I199="L",5,IF(I199="A",7,10)),IF(B199="SE",IF(I199="L",4,IF(I199="A",5,7)),IF(OR(B199="EE",B199="CE"),IF(I199="L",3,IF(I199="A",4,6)),0)))))</f>
      </c>
      <c r="I199" t="s" s="55">
        <f>IF(OR(ISBLANK(D199),ISBLANK(E199)),IF(OR(B199="ALI",B199="AIE"),"L",IF(OR(B199="EE",B199="SE",B199="CE"),"A","")),IF(B199="EE",IF(E199&gt;=3,IF(D199&gt;=5,"H","A"),IF(E199&gt;=2,IF(D199&gt;=16,"H",IF(D199&lt;=4,"L","A")),IF(D199&lt;=15,"L","A"))),IF(OR(B199="SE",B199="CE"),IF(E199&gt;=4,IF(D199&gt;=6,"H","A"),IF(E199&gt;=2,IF(D199&gt;=20,"H",IF(D199&lt;=5,"L","A")),IF(D199&lt;=19,"L","A"))),IF(OR(B199="ALI",B199="AIE"),IF(E199&gt;=6,IF(D199&gt;=20,"H","A"),IF(E199&gt;=2,IF(D199&gt;=51,"H",IF(D199&lt;=19,"L","A")),IF(D199&lt;=50,"L","A"))),""))))</f>
      </c>
      <c r="J199" t="s" s="50">
        <f>CONCATENATE(B199,C199)</f>
      </c>
      <c r="K199" t="s" s="57">
        <f>IF(OR(H199="",H199=0),L199,H199)</f>
      </c>
      <c r="L199" t="s" s="57">
        <f>IF(NOT(ISERROR(VLOOKUP(B199,'Deflatores'!G$42:H$64,2,FALSE))),VLOOKUP(B199,'Deflatores'!G$42:H$64,2,FALSE),IF(OR(ISBLANK(C199),ISBLANK(B199)),"",VLOOKUP(C199,'Deflatores'!G$4:H$38,2,FALSE)*H199+VLOOKUP(C199,'Deflatores'!G$4:I$38,3,FALSE)))</f>
      </c>
      <c r="M199" s="58"/>
      <c r="N199" s="58"/>
      <c r="O199" s="59"/>
    </row>
    <row r="200" ht="12" customHeight="1">
      <c r="A200" s="60"/>
      <c r="B200" s="51"/>
      <c r="C200" s="51"/>
      <c r="D200" s="51"/>
      <c r="E200" s="51"/>
      <c r="F200" t="s" s="53">
        <f>IF(ISBLANK(B200),"",IF(I200="L","Baixa",IF(I200="A","Média",IF(I200="","","Alta"))))</f>
      </c>
      <c r="G200" t="s" s="50">
        <f>CONCATENATE(B200,I200)</f>
      </c>
      <c r="H200" t="s" s="57">
        <f>IF(ISBLANK(B200),"",IF(B200="ALI",IF(I200="L",7,IF(I200="A",10,15)),IF(B200="AIE",IF(I200="L",5,IF(I200="A",7,10)),IF(B200="SE",IF(I200="L",4,IF(I200="A",5,7)),IF(OR(B200="EE",B200="CE"),IF(I200="L",3,IF(I200="A",4,6)),0)))))</f>
      </c>
      <c r="I200" t="s" s="55">
        <f>IF(OR(ISBLANK(D200),ISBLANK(E200)),IF(OR(B200="ALI",B200="AIE"),"L",IF(OR(B200="EE",B200="SE",B200="CE"),"A","")),IF(B200="EE",IF(E200&gt;=3,IF(D200&gt;=5,"H","A"),IF(E200&gt;=2,IF(D200&gt;=16,"H",IF(D200&lt;=4,"L","A")),IF(D200&lt;=15,"L","A"))),IF(OR(B200="SE",B200="CE"),IF(E200&gt;=4,IF(D200&gt;=6,"H","A"),IF(E200&gt;=2,IF(D200&gt;=20,"H",IF(D200&lt;=5,"L","A")),IF(D200&lt;=19,"L","A"))),IF(OR(B200="ALI",B200="AIE"),IF(E200&gt;=6,IF(D200&gt;=20,"H","A"),IF(E200&gt;=2,IF(D200&gt;=51,"H",IF(D200&lt;=19,"L","A")),IF(D200&lt;=50,"L","A"))),""))))</f>
      </c>
      <c r="J200" t="s" s="50">
        <f>CONCATENATE(B200,C200)</f>
      </c>
      <c r="K200" t="s" s="57">
        <f>IF(OR(H200="",H200=0),L200,H200)</f>
      </c>
      <c r="L200" t="s" s="57">
        <f>IF(NOT(ISERROR(VLOOKUP(B200,'Deflatores'!G$42:H$64,2,FALSE))),VLOOKUP(B200,'Deflatores'!G$42:H$64,2,FALSE),IF(OR(ISBLANK(C200),ISBLANK(B200)),"",VLOOKUP(C200,'Deflatores'!G$4:H$38,2,FALSE)*H200+VLOOKUP(C200,'Deflatores'!G$4:I$38,3,FALSE)))</f>
      </c>
      <c r="M200" s="58"/>
      <c r="N200" s="58"/>
      <c r="O200" s="59"/>
    </row>
    <row r="201" ht="12" customHeight="1">
      <c r="A201" s="60"/>
      <c r="B201" s="51"/>
      <c r="C201" s="51"/>
      <c r="D201" s="51"/>
      <c r="E201" s="51"/>
      <c r="F201" t="s" s="53">
        <f>IF(ISBLANK(B201),"",IF(I201="L","Baixa",IF(I201="A","Média",IF(I201="","","Alta"))))</f>
      </c>
      <c r="G201" t="s" s="50">
        <f>CONCATENATE(B201,I201)</f>
      </c>
      <c r="H201" t="s" s="57">
        <f>IF(ISBLANK(B201),"",IF(B201="ALI",IF(I201="L",7,IF(I201="A",10,15)),IF(B201="AIE",IF(I201="L",5,IF(I201="A",7,10)),IF(B201="SE",IF(I201="L",4,IF(I201="A",5,7)),IF(OR(B201="EE",B201="CE"),IF(I201="L",3,IF(I201="A",4,6)),0)))))</f>
      </c>
      <c r="I201" t="s" s="55">
        <f>IF(OR(ISBLANK(D201),ISBLANK(E201)),IF(OR(B201="ALI",B201="AIE"),"L",IF(OR(B201="EE",B201="SE",B201="CE"),"A","")),IF(B201="EE",IF(E201&gt;=3,IF(D201&gt;=5,"H","A"),IF(E201&gt;=2,IF(D201&gt;=16,"H",IF(D201&lt;=4,"L","A")),IF(D201&lt;=15,"L","A"))),IF(OR(B201="SE",B201="CE"),IF(E201&gt;=4,IF(D201&gt;=6,"H","A"),IF(E201&gt;=2,IF(D201&gt;=20,"H",IF(D201&lt;=5,"L","A")),IF(D201&lt;=19,"L","A"))),IF(OR(B201="ALI",B201="AIE"),IF(E201&gt;=6,IF(D201&gt;=20,"H","A"),IF(E201&gt;=2,IF(D201&gt;=51,"H",IF(D201&lt;=19,"L","A")),IF(D201&lt;=50,"L","A"))),""))))</f>
      </c>
      <c r="J201" t="s" s="50">
        <f>CONCATENATE(B201,C201)</f>
      </c>
      <c r="K201" t="s" s="57">
        <f>IF(OR(H201="",H201=0),L201,H201)</f>
      </c>
      <c r="L201" t="s" s="57">
        <f>IF(NOT(ISERROR(VLOOKUP(B201,'Deflatores'!G$42:H$64,2,FALSE))),VLOOKUP(B201,'Deflatores'!G$42:H$64,2,FALSE),IF(OR(ISBLANK(C201),ISBLANK(B201)),"",VLOOKUP(C201,'Deflatores'!G$4:H$38,2,FALSE)*H201+VLOOKUP(C201,'Deflatores'!G$4:I$38,3,FALSE)))</f>
      </c>
      <c r="M201" s="58"/>
      <c r="N201" s="58"/>
      <c r="O201" s="59"/>
    </row>
    <row r="202" ht="12" customHeight="1">
      <c r="A202" s="60"/>
      <c r="B202" s="51"/>
      <c r="C202" s="51"/>
      <c r="D202" s="51"/>
      <c r="E202" s="51"/>
      <c r="F202" t="s" s="53">
        <f>IF(ISBLANK(B202),"",IF(I202="L","Baixa",IF(I202="A","Média",IF(I202="","","Alta"))))</f>
      </c>
      <c r="G202" t="s" s="50">
        <f>CONCATENATE(B202,I202)</f>
      </c>
      <c r="H202" t="s" s="57">
        <f>IF(ISBLANK(B202),"",IF(B202="ALI",IF(I202="L",7,IF(I202="A",10,15)),IF(B202="AIE",IF(I202="L",5,IF(I202="A",7,10)),IF(B202="SE",IF(I202="L",4,IF(I202="A",5,7)),IF(OR(B202="EE",B202="CE"),IF(I202="L",3,IF(I202="A",4,6)),0)))))</f>
      </c>
      <c r="I202" t="s" s="55">
        <f>IF(OR(ISBLANK(D202),ISBLANK(E202)),IF(OR(B202="ALI",B202="AIE"),"L",IF(OR(B202="EE",B202="SE",B202="CE"),"A","")),IF(B202="EE",IF(E202&gt;=3,IF(D202&gt;=5,"H","A"),IF(E202&gt;=2,IF(D202&gt;=16,"H",IF(D202&lt;=4,"L","A")),IF(D202&lt;=15,"L","A"))),IF(OR(B202="SE",B202="CE"),IF(E202&gt;=4,IF(D202&gt;=6,"H","A"),IF(E202&gt;=2,IF(D202&gt;=20,"H",IF(D202&lt;=5,"L","A")),IF(D202&lt;=19,"L","A"))),IF(OR(B202="ALI",B202="AIE"),IF(E202&gt;=6,IF(D202&gt;=20,"H","A"),IF(E202&gt;=2,IF(D202&gt;=51,"H",IF(D202&lt;=19,"L","A")),IF(D202&lt;=50,"L","A"))),""))))</f>
      </c>
      <c r="J202" t="s" s="50">
        <f>CONCATENATE(B202,C202)</f>
      </c>
      <c r="K202" t="s" s="57">
        <f>IF(OR(H202="",H202=0),L202,H202)</f>
      </c>
      <c r="L202" t="s" s="57">
        <f>IF(NOT(ISERROR(VLOOKUP(B202,'Deflatores'!G$42:H$64,2,FALSE))),VLOOKUP(B202,'Deflatores'!G$42:H$64,2,FALSE),IF(OR(ISBLANK(C202),ISBLANK(B202)),"",VLOOKUP(C202,'Deflatores'!G$4:H$38,2,FALSE)*H202+VLOOKUP(C202,'Deflatores'!G$4:I$38,3,FALSE)))</f>
      </c>
      <c r="M202" s="58"/>
      <c r="N202" s="58"/>
      <c r="O202" s="59"/>
    </row>
    <row r="203" ht="12" customHeight="1">
      <c r="A203" s="60"/>
      <c r="B203" s="51"/>
      <c r="C203" s="51"/>
      <c r="D203" s="51"/>
      <c r="E203" s="51"/>
      <c r="F203" t="s" s="53">
        <f>IF(ISBLANK(B203),"",IF(I203="L","Baixa",IF(I203="A","Média",IF(I203="","","Alta"))))</f>
      </c>
      <c r="G203" t="s" s="50">
        <f>CONCATENATE(B203,I203)</f>
      </c>
      <c r="H203" t="s" s="57">
        <f>IF(ISBLANK(B203),"",IF(B203="ALI",IF(I203="L",7,IF(I203="A",10,15)),IF(B203="AIE",IF(I203="L",5,IF(I203="A",7,10)),IF(B203="SE",IF(I203="L",4,IF(I203="A",5,7)),IF(OR(B203="EE",B203="CE"),IF(I203="L",3,IF(I203="A",4,6)),0)))))</f>
      </c>
      <c r="I203" t="s" s="55">
        <f>IF(OR(ISBLANK(D203),ISBLANK(E203)),IF(OR(B203="ALI",B203="AIE"),"L",IF(OR(B203="EE",B203="SE",B203="CE"),"A","")),IF(B203="EE",IF(E203&gt;=3,IF(D203&gt;=5,"H","A"),IF(E203&gt;=2,IF(D203&gt;=16,"H",IF(D203&lt;=4,"L","A")),IF(D203&lt;=15,"L","A"))),IF(OR(B203="SE",B203="CE"),IF(E203&gt;=4,IF(D203&gt;=6,"H","A"),IF(E203&gt;=2,IF(D203&gt;=20,"H",IF(D203&lt;=5,"L","A")),IF(D203&lt;=19,"L","A"))),IF(OR(B203="ALI",B203="AIE"),IF(E203&gt;=6,IF(D203&gt;=20,"H","A"),IF(E203&gt;=2,IF(D203&gt;=51,"H",IF(D203&lt;=19,"L","A")),IF(D203&lt;=50,"L","A"))),""))))</f>
      </c>
      <c r="J203" t="s" s="50">
        <f>CONCATENATE(B203,C203)</f>
      </c>
      <c r="K203" t="s" s="57">
        <f>IF(OR(H203="",H203=0),L203,H203)</f>
      </c>
      <c r="L203" t="s" s="57">
        <f>IF(NOT(ISERROR(VLOOKUP(B203,'Deflatores'!G$42:H$64,2,FALSE))),VLOOKUP(B203,'Deflatores'!G$42:H$64,2,FALSE),IF(OR(ISBLANK(C203),ISBLANK(B203)),"",VLOOKUP(C203,'Deflatores'!G$4:H$38,2,FALSE)*H203+VLOOKUP(C203,'Deflatores'!G$4:I$38,3,FALSE)))</f>
      </c>
      <c r="M203" s="58"/>
      <c r="N203" s="58"/>
      <c r="O203" s="59"/>
    </row>
    <row r="204" ht="12" customHeight="1">
      <c r="A204" s="60"/>
      <c r="B204" s="51"/>
      <c r="C204" s="51"/>
      <c r="D204" s="51"/>
      <c r="E204" s="51"/>
      <c r="F204" t="s" s="53">
        <f>IF(ISBLANK(B204),"",IF(I204="L","Baixa",IF(I204="A","Média",IF(I204="","","Alta"))))</f>
      </c>
      <c r="G204" t="s" s="50">
        <f>CONCATENATE(B204,I204)</f>
      </c>
      <c r="H204" t="s" s="57">
        <f>IF(ISBLANK(B204),"",IF(B204="ALI",IF(I204="L",7,IF(I204="A",10,15)),IF(B204="AIE",IF(I204="L",5,IF(I204="A",7,10)),IF(B204="SE",IF(I204="L",4,IF(I204="A",5,7)),IF(OR(B204="EE",B204="CE"),IF(I204="L",3,IF(I204="A",4,6)),0)))))</f>
      </c>
      <c r="I204" t="s" s="55">
        <f>IF(OR(ISBLANK(D204),ISBLANK(E204)),IF(OR(B204="ALI",B204="AIE"),"L",IF(OR(B204="EE",B204="SE",B204="CE"),"A","")),IF(B204="EE",IF(E204&gt;=3,IF(D204&gt;=5,"H","A"),IF(E204&gt;=2,IF(D204&gt;=16,"H",IF(D204&lt;=4,"L","A")),IF(D204&lt;=15,"L","A"))),IF(OR(B204="SE",B204="CE"),IF(E204&gt;=4,IF(D204&gt;=6,"H","A"),IF(E204&gt;=2,IF(D204&gt;=20,"H",IF(D204&lt;=5,"L","A")),IF(D204&lt;=19,"L","A"))),IF(OR(B204="ALI",B204="AIE"),IF(E204&gt;=6,IF(D204&gt;=20,"H","A"),IF(E204&gt;=2,IF(D204&gt;=51,"H",IF(D204&lt;=19,"L","A")),IF(D204&lt;=50,"L","A"))),""))))</f>
      </c>
      <c r="J204" t="s" s="50">
        <f>CONCATENATE(B204,C204)</f>
      </c>
      <c r="K204" t="s" s="57">
        <f>IF(OR(H204="",H204=0),L204,H204)</f>
      </c>
      <c r="L204" t="s" s="57">
        <f>IF(NOT(ISERROR(VLOOKUP(B204,'Deflatores'!G$42:H$64,2,FALSE))),VLOOKUP(B204,'Deflatores'!G$42:H$64,2,FALSE),IF(OR(ISBLANK(C204),ISBLANK(B204)),"",VLOOKUP(C204,'Deflatores'!G$4:H$38,2,FALSE)*H204+VLOOKUP(C204,'Deflatores'!G$4:I$38,3,FALSE)))</f>
      </c>
      <c r="M204" s="58"/>
      <c r="N204" s="58"/>
      <c r="O204" s="59"/>
    </row>
    <row r="205" ht="12" customHeight="1">
      <c r="A205" s="60"/>
      <c r="B205" s="51"/>
      <c r="C205" s="51"/>
      <c r="D205" s="51"/>
      <c r="E205" s="51"/>
      <c r="F205" t="s" s="53">
        <f>IF(ISBLANK(B205),"",IF(I205="L","Baixa",IF(I205="A","Média",IF(I205="","","Alta"))))</f>
      </c>
      <c r="G205" t="s" s="50">
        <f>CONCATENATE(B205,I205)</f>
      </c>
      <c r="H205" t="s" s="57">
        <f>IF(ISBLANK(B205),"",IF(B205="ALI",IF(I205="L",7,IF(I205="A",10,15)),IF(B205="AIE",IF(I205="L",5,IF(I205="A",7,10)),IF(B205="SE",IF(I205="L",4,IF(I205="A",5,7)),IF(OR(B205="EE",B205="CE"),IF(I205="L",3,IF(I205="A",4,6)),0)))))</f>
      </c>
      <c r="I205" t="s" s="55">
        <f>IF(OR(ISBLANK(D205),ISBLANK(E205)),IF(OR(B205="ALI",B205="AIE"),"L",IF(OR(B205="EE",B205="SE",B205="CE"),"A","")),IF(B205="EE",IF(E205&gt;=3,IF(D205&gt;=5,"H","A"),IF(E205&gt;=2,IF(D205&gt;=16,"H",IF(D205&lt;=4,"L","A")),IF(D205&lt;=15,"L","A"))),IF(OR(B205="SE",B205="CE"),IF(E205&gt;=4,IF(D205&gt;=6,"H","A"),IF(E205&gt;=2,IF(D205&gt;=20,"H",IF(D205&lt;=5,"L","A")),IF(D205&lt;=19,"L","A"))),IF(OR(B205="ALI",B205="AIE"),IF(E205&gt;=6,IF(D205&gt;=20,"H","A"),IF(E205&gt;=2,IF(D205&gt;=51,"H",IF(D205&lt;=19,"L","A")),IF(D205&lt;=50,"L","A"))),""))))</f>
      </c>
      <c r="J205" t="s" s="50">
        <f>CONCATENATE(B205,C205)</f>
      </c>
      <c r="K205" t="s" s="57">
        <f>IF(OR(H205="",H205=0),L205,H205)</f>
      </c>
      <c r="L205" t="s" s="57">
        <f>IF(NOT(ISERROR(VLOOKUP(B205,'Deflatores'!G$42:H$64,2,FALSE))),VLOOKUP(B205,'Deflatores'!G$42:H$64,2,FALSE),IF(OR(ISBLANK(C205),ISBLANK(B205)),"",VLOOKUP(C205,'Deflatores'!G$4:H$38,2,FALSE)*H205+VLOOKUP(C205,'Deflatores'!G$4:I$38,3,FALSE)))</f>
      </c>
      <c r="M205" s="58"/>
      <c r="N205" s="58"/>
      <c r="O205" s="59"/>
    </row>
    <row r="206" ht="12" customHeight="1">
      <c r="A206" s="60"/>
      <c r="B206" s="51"/>
      <c r="C206" s="51"/>
      <c r="D206" s="51"/>
      <c r="E206" s="51"/>
      <c r="F206" t="s" s="53">
        <f>IF(ISBLANK(B206),"",IF(I206="L","Baixa",IF(I206="A","Média",IF(I206="","","Alta"))))</f>
      </c>
      <c r="G206" t="s" s="50">
        <f>CONCATENATE(B206,I206)</f>
      </c>
      <c r="H206" t="s" s="57">
        <f>IF(ISBLANK(B206),"",IF(B206="ALI",IF(I206="L",7,IF(I206="A",10,15)),IF(B206="AIE",IF(I206="L",5,IF(I206="A",7,10)),IF(B206="SE",IF(I206="L",4,IF(I206="A",5,7)),IF(OR(B206="EE",B206="CE"),IF(I206="L",3,IF(I206="A",4,6)),0)))))</f>
      </c>
      <c r="I206" t="s" s="55">
        <f>IF(OR(ISBLANK(D206),ISBLANK(E206)),IF(OR(B206="ALI",B206="AIE"),"L",IF(OR(B206="EE",B206="SE",B206="CE"),"A","")),IF(B206="EE",IF(E206&gt;=3,IF(D206&gt;=5,"H","A"),IF(E206&gt;=2,IF(D206&gt;=16,"H",IF(D206&lt;=4,"L","A")),IF(D206&lt;=15,"L","A"))),IF(OR(B206="SE",B206="CE"),IF(E206&gt;=4,IF(D206&gt;=6,"H","A"),IF(E206&gt;=2,IF(D206&gt;=20,"H",IF(D206&lt;=5,"L","A")),IF(D206&lt;=19,"L","A"))),IF(OR(B206="ALI",B206="AIE"),IF(E206&gt;=6,IF(D206&gt;=20,"H","A"),IF(E206&gt;=2,IF(D206&gt;=51,"H",IF(D206&lt;=19,"L","A")),IF(D206&lt;=50,"L","A"))),""))))</f>
      </c>
      <c r="J206" t="s" s="50">
        <f>CONCATENATE(B206,C206)</f>
      </c>
      <c r="K206" t="s" s="57">
        <f>IF(OR(H206="",H206=0),L206,H206)</f>
      </c>
      <c r="L206" t="s" s="57">
        <f>IF(NOT(ISERROR(VLOOKUP(B206,'Deflatores'!G$42:H$64,2,FALSE))),VLOOKUP(B206,'Deflatores'!G$42:H$64,2,FALSE),IF(OR(ISBLANK(C206),ISBLANK(B206)),"",VLOOKUP(C206,'Deflatores'!G$4:H$38,2,FALSE)*H206+VLOOKUP(C206,'Deflatores'!G$4:I$38,3,FALSE)))</f>
      </c>
      <c r="M206" s="58"/>
      <c r="N206" s="58"/>
      <c r="O206" s="59"/>
    </row>
    <row r="207" ht="12" customHeight="1">
      <c r="A207" s="60"/>
      <c r="B207" s="51"/>
      <c r="C207" s="51"/>
      <c r="D207" s="51"/>
      <c r="E207" s="51"/>
      <c r="F207" t="s" s="53">
        <f>IF(ISBLANK(B207),"",IF(I207="L","Baixa",IF(I207="A","Média",IF(I207="","","Alta"))))</f>
      </c>
      <c r="G207" t="s" s="50">
        <f>CONCATENATE(B207,I207)</f>
      </c>
      <c r="H207" t="s" s="57">
        <f>IF(ISBLANK(B207),"",IF(B207="ALI",IF(I207="L",7,IF(I207="A",10,15)),IF(B207="AIE",IF(I207="L",5,IF(I207="A",7,10)),IF(B207="SE",IF(I207="L",4,IF(I207="A",5,7)),IF(OR(B207="EE",B207="CE"),IF(I207="L",3,IF(I207="A",4,6)),0)))))</f>
      </c>
      <c r="I207" t="s" s="55">
        <f>IF(OR(ISBLANK(D207),ISBLANK(E207)),IF(OR(B207="ALI",B207="AIE"),"L",IF(OR(B207="EE",B207="SE",B207="CE"),"A","")),IF(B207="EE",IF(E207&gt;=3,IF(D207&gt;=5,"H","A"),IF(E207&gt;=2,IF(D207&gt;=16,"H",IF(D207&lt;=4,"L","A")),IF(D207&lt;=15,"L","A"))),IF(OR(B207="SE",B207="CE"),IF(E207&gt;=4,IF(D207&gt;=6,"H","A"),IF(E207&gt;=2,IF(D207&gt;=20,"H",IF(D207&lt;=5,"L","A")),IF(D207&lt;=19,"L","A"))),IF(OR(B207="ALI",B207="AIE"),IF(E207&gt;=6,IF(D207&gt;=20,"H","A"),IF(E207&gt;=2,IF(D207&gt;=51,"H",IF(D207&lt;=19,"L","A")),IF(D207&lt;=50,"L","A"))),""))))</f>
      </c>
      <c r="J207" t="s" s="50">
        <f>CONCATENATE(B207,C207)</f>
      </c>
      <c r="K207" t="s" s="57">
        <f>IF(OR(H207="",H207=0),L207,H207)</f>
      </c>
      <c r="L207" t="s" s="57">
        <f>IF(NOT(ISERROR(VLOOKUP(B207,'Deflatores'!G$42:H$64,2,FALSE))),VLOOKUP(B207,'Deflatores'!G$42:H$64,2,FALSE),IF(OR(ISBLANK(C207),ISBLANK(B207)),"",VLOOKUP(C207,'Deflatores'!G$4:H$38,2,FALSE)*H207+VLOOKUP(C207,'Deflatores'!G$4:I$38,3,FALSE)))</f>
      </c>
      <c r="M207" s="58"/>
      <c r="N207" s="58"/>
      <c r="O207" s="59"/>
    </row>
    <row r="208" ht="12" customHeight="1">
      <c r="A208" s="60"/>
      <c r="B208" s="51"/>
      <c r="C208" s="51"/>
      <c r="D208" s="51"/>
      <c r="E208" s="51"/>
      <c r="F208" t="s" s="53">
        <f>IF(ISBLANK(B208),"",IF(I208="L","Baixa",IF(I208="A","Média",IF(I208="","","Alta"))))</f>
      </c>
      <c r="G208" t="s" s="50">
        <f>CONCATENATE(B208,I208)</f>
      </c>
      <c r="H208" t="s" s="57">
        <f>IF(ISBLANK(B208),"",IF(B208="ALI",IF(I208="L",7,IF(I208="A",10,15)),IF(B208="AIE",IF(I208="L",5,IF(I208="A",7,10)),IF(B208="SE",IF(I208="L",4,IF(I208="A",5,7)),IF(OR(B208="EE",B208="CE"),IF(I208="L",3,IF(I208="A",4,6)),0)))))</f>
      </c>
      <c r="I208" t="s" s="55">
        <f>IF(OR(ISBLANK(D208),ISBLANK(E208)),IF(OR(B208="ALI",B208="AIE"),"L",IF(OR(B208="EE",B208="SE",B208="CE"),"A","")),IF(B208="EE",IF(E208&gt;=3,IF(D208&gt;=5,"H","A"),IF(E208&gt;=2,IF(D208&gt;=16,"H",IF(D208&lt;=4,"L","A")),IF(D208&lt;=15,"L","A"))),IF(OR(B208="SE",B208="CE"),IF(E208&gt;=4,IF(D208&gt;=6,"H","A"),IF(E208&gt;=2,IF(D208&gt;=20,"H",IF(D208&lt;=5,"L","A")),IF(D208&lt;=19,"L","A"))),IF(OR(B208="ALI",B208="AIE"),IF(E208&gt;=6,IF(D208&gt;=20,"H","A"),IF(E208&gt;=2,IF(D208&gt;=51,"H",IF(D208&lt;=19,"L","A")),IF(D208&lt;=50,"L","A"))),""))))</f>
      </c>
      <c r="J208" t="s" s="50">
        <f>CONCATENATE(B208,C208)</f>
      </c>
      <c r="K208" t="s" s="57">
        <f>IF(OR(H208="",H208=0),L208,H208)</f>
      </c>
      <c r="L208" t="s" s="57">
        <f>IF(NOT(ISERROR(VLOOKUP(B208,'Deflatores'!G$42:H$64,2,FALSE))),VLOOKUP(B208,'Deflatores'!G$42:H$64,2,FALSE),IF(OR(ISBLANK(C208),ISBLANK(B208)),"",VLOOKUP(C208,'Deflatores'!G$4:H$38,2,FALSE)*H208+VLOOKUP(C208,'Deflatores'!G$4:I$38,3,FALSE)))</f>
      </c>
      <c r="M208" s="58"/>
      <c r="N208" s="58"/>
      <c r="O208" s="59"/>
    </row>
    <row r="209" ht="12" customHeight="1">
      <c r="A209" s="60"/>
      <c r="B209" s="51"/>
      <c r="C209" s="51"/>
      <c r="D209" s="51"/>
      <c r="E209" s="51"/>
      <c r="F209" t="s" s="53">
        <f>IF(ISBLANK(B209),"",IF(I209="L","Baixa",IF(I209="A","Média",IF(I209="","","Alta"))))</f>
      </c>
      <c r="G209" t="s" s="50">
        <f>CONCATENATE(B209,I209)</f>
      </c>
      <c r="H209" t="s" s="57">
        <f>IF(ISBLANK(B209),"",IF(B209="ALI",IF(I209="L",7,IF(I209="A",10,15)),IF(B209="AIE",IF(I209="L",5,IF(I209="A",7,10)),IF(B209="SE",IF(I209="L",4,IF(I209="A",5,7)),IF(OR(B209="EE",B209="CE"),IF(I209="L",3,IF(I209="A",4,6)),0)))))</f>
      </c>
      <c r="I209" t="s" s="55">
        <f>IF(OR(ISBLANK(D209),ISBLANK(E209)),IF(OR(B209="ALI",B209="AIE"),"L",IF(OR(B209="EE",B209="SE",B209="CE"),"A","")),IF(B209="EE",IF(E209&gt;=3,IF(D209&gt;=5,"H","A"),IF(E209&gt;=2,IF(D209&gt;=16,"H",IF(D209&lt;=4,"L","A")),IF(D209&lt;=15,"L","A"))),IF(OR(B209="SE",B209="CE"),IF(E209&gt;=4,IF(D209&gt;=6,"H","A"),IF(E209&gt;=2,IF(D209&gt;=20,"H",IF(D209&lt;=5,"L","A")),IF(D209&lt;=19,"L","A"))),IF(OR(B209="ALI",B209="AIE"),IF(E209&gt;=6,IF(D209&gt;=20,"H","A"),IF(E209&gt;=2,IF(D209&gt;=51,"H",IF(D209&lt;=19,"L","A")),IF(D209&lt;=50,"L","A"))),""))))</f>
      </c>
      <c r="J209" t="s" s="50">
        <f>CONCATENATE(B209,C209)</f>
      </c>
      <c r="K209" t="s" s="57">
        <f>IF(OR(H209="",H209=0),L209,H209)</f>
      </c>
      <c r="L209" t="s" s="57">
        <f>IF(NOT(ISERROR(VLOOKUP(B209,'Deflatores'!G$42:H$64,2,FALSE))),VLOOKUP(B209,'Deflatores'!G$42:H$64,2,FALSE),IF(OR(ISBLANK(C209),ISBLANK(B209)),"",VLOOKUP(C209,'Deflatores'!G$4:H$38,2,FALSE)*H209+VLOOKUP(C209,'Deflatores'!G$4:I$38,3,FALSE)))</f>
      </c>
      <c r="M209" s="58"/>
      <c r="N209" s="58"/>
      <c r="O209" s="59"/>
    </row>
    <row r="210" ht="12" customHeight="1">
      <c r="A210" s="60"/>
      <c r="B210" s="51"/>
      <c r="C210" s="51"/>
      <c r="D210" s="51"/>
      <c r="E210" s="51"/>
      <c r="F210" t="s" s="53">
        <f>IF(ISBLANK(B210),"",IF(I210="L","Baixa",IF(I210="A","Média",IF(I210="","","Alta"))))</f>
      </c>
      <c r="G210" t="s" s="50">
        <f>CONCATENATE(B210,I210)</f>
      </c>
      <c r="H210" t="s" s="57">
        <f>IF(ISBLANK(B210),"",IF(B210="ALI",IF(I210="L",7,IF(I210="A",10,15)),IF(B210="AIE",IF(I210="L",5,IF(I210="A",7,10)),IF(B210="SE",IF(I210="L",4,IF(I210="A",5,7)),IF(OR(B210="EE",B210="CE"),IF(I210="L",3,IF(I210="A",4,6)),0)))))</f>
      </c>
      <c r="I210" t="s" s="55">
        <f>IF(OR(ISBLANK(D210),ISBLANK(E210)),IF(OR(B210="ALI",B210="AIE"),"L",IF(OR(B210="EE",B210="SE",B210="CE"),"A","")),IF(B210="EE",IF(E210&gt;=3,IF(D210&gt;=5,"H","A"),IF(E210&gt;=2,IF(D210&gt;=16,"H",IF(D210&lt;=4,"L","A")),IF(D210&lt;=15,"L","A"))),IF(OR(B210="SE",B210="CE"),IF(E210&gt;=4,IF(D210&gt;=6,"H","A"),IF(E210&gt;=2,IF(D210&gt;=20,"H",IF(D210&lt;=5,"L","A")),IF(D210&lt;=19,"L","A"))),IF(OR(B210="ALI",B210="AIE"),IF(E210&gt;=6,IF(D210&gt;=20,"H","A"),IF(E210&gt;=2,IF(D210&gt;=51,"H",IF(D210&lt;=19,"L","A")),IF(D210&lt;=50,"L","A"))),""))))</f>
      </c>
      <c r="J210" t="s" s="50">
        <f>CONCATENATE(B210,C210)</f>
      </c>
      <c r="K210" t="s" s="57">
        <f>IF(OR(H210="",H210=0),L210,H210)</f>
      </c>
      <c r="L210" t="s" s="57">
        <f>IF(NOT(ISERROR(VLOOKUP(B210,'Deflatores'!G$42:H$64,2,FALSE))),VLOOKUP(B210,'Deflatores'!G$42:H$64,2,FALSE),IF(OR(ISBLANK(C210),ISBLANK(B210)),"",VLOOKUP(C210,'Deflatores'!G$4:H$38,2,FALSE)*H210+VLOOKUP(C210,'Deflatores'!G$4:I$38,3,FALSE)))</f>
      </c>
      <c r="M210" s="58"/>
      <c r="N210" s="58"/>
      <c r="O210" s="59"/>
    </row>
    <row r="211" ht="12" customHeight="1">
      <c r="A211" s="60"/>
      <c r="B211" s="51"/>
      <c r="C211" s="51"/>
      <c r="D211" s="51"/>
      <c r="E211" s="51"/>
      <c r="F211" t="s" s="53">
        <f>IF(ISBLANK(B211),"",IF(I211="L","Baixa",IF(I211="A","Média",IF(I211="","","Alta"))))</f>
      </c>
      <c r="G211" t="s" s="50">
        <f>CONCATENATE(B211,I211)</f>
      </c>
      <c r="H211" t="s" s="57">
        <f>IF(ISBLANK(B211),"",IF(B211="ALI",IF(I211="L",7,IF(I211="A",10,15)),IF(B211="AIE",IF(I211="L",5,IF(I211="A",7,10)),IF(B211="SE",IF(I211="L",4,IF(I211="A",5,7)),IF(OR(B211="EE",B211="CE"),IF(I211="L",3,IF(I211="A",4,6)),0)))))</f>
      </c>
      <c r="I211" t="s" s="55">
        <f>IF(OR(ISBLANK(D211),ISBLANK(E211)),IF(OR(B211="ALI",B211="AIE"),"L",IF(OR(B211="EE",B211="SE",B211="CE"),"A","")),IF(B211="EE",IF(E211&gt;=3,IF(D211&gt;=5,"H","A"),IF(E211&gt;=2,IF(D211&gt;=16,"H",IF(D211&lt;=4,"L","A")),IF(D211&lt;=15,"L","A"))),IF(OR(B211="SE",B211="CE"),IF(E211&gt;=4,IF(D211&gt;=6,"H","A"),IF(E211&gt;=2,IF(D211&gt;=20,"H",IF(D211&lt;=5,"L","A")),IF(D211&lt;=19,"L","A"))),IF(OR(B211="ALI",B211="AIE"),IF(E211&gt;=6,IF(D211&gt;=20,"H","A"),IF(E211&gt;=2,IF(D211&gt;=51,"H",IF(D211&lt;=19,"L","A")),IF(D211&lt;=50,"L","A"))),""))))</f>
      </c>
      <c r="J211" t="s" s="50">
        <f>CONCATENATE(B211,C211)</f>
      </c>
      <c r="K211" t="s" s="57">
        <f>IF(OR(H211="",H211=0),L211,H211)</f>
      </c>
      <c r="L211" t="s" s="57">
        <f>IF(NOT(ISERROR(VLOOKUP(B211,'Deflatores'!G$42:H$64,2,FALSE))),VLOOKUP(B211,'Deflatores'!G$42:H$64,2,FALSE),IF(OR(ISBLANK(C211),ISBLANK(B211)),"",VLOOKUP(C211,'Deflatores'!G$4:H$38,2,FALSE)*H211+VLOOKUP(C211,'Deflatores'!G$4:I$38,3,FALSE)))</f>
      </c>
      <c r="M211" s="58"/>
      <c r="N211" s="58"/>
      <c r="O211" s="59"/>
    </row>
    <row r="212" ht="12" customHeight="1">
      <c r="A212" s="60"/>
      <c r="B212" s="51"/>
      <c r="C212" s="51"/>
      <c r="D212" s="51"/>
      <c r="E212" s="51"/>
      <c r="F212" t="s" s="53">
        <f>IF(ISBLANK(B212),"",IF(I212="L","Baixa",IF(I212="A","Média",IF(I212="","","Alta"))))</f>
      </c>
      <c r="G212" t="s" s="50">
        <f>CONCATENATE(B212,I212)</f>
      </c>
      <c r="H212" t="s" s="57">
        <f>IF(ISBLANK(B212),"",IF(B212="ALI",IF(I212="L",7,IF(I212="A",10,15)),IF(B212="AIE",IF(I212="L",5,IF(I212="A",7,10)),IF(B212="SE",IF(I212="L",4,IF(I212="A",5,7)),IF(OR(B212="EE",B212="CE"),IF(I212="L",3,IF(I212="A",4,6)),0)))))</f>
      </c>
      <c r="I212" t="s" s="55">
        <f>IF(OR(ISBLANK(D212),ISBLANK(E212)),IF(OR(B212="ALI",B212="AIE"),"L",IF(OR(B212="EE",B212="SE",B212="CE"),"A","")),IF(B212="EE",IF(E212&gt;=3,IF(D212&gt;=5,"H","A"),IF(E212&gt;=2,IF(D212&gt;=16,"H",IF(D212&lt;=4,"L","A")),IF(D212&lt;=15,"L","A"))),IF(OR(B212="SE",B212="CE"),IF(E212&gt;=4,IF(D212&gt;=6,"H","A"),IF(E212&gt;=2,IF(D212&gt;=20,"H",IF(D212&lt;=5,"L","A")),IF(D212&lt;=19,"L","A"))),IF(OR(B212="ALI",B212="AIE"),IF(E212&gt;=6,IF(D212&gt;=20,"H","A"),IF(E212&gt;=2,IF(D212&gt;=51,"H",IF(D212&lt;=19,"L","A")),IF(D212&lt;=50,"L","A"))),""))))</f>
      </c>
      <c r="J212" t="s" s="50">
        <f>CONCATENATE(B212,C212)</f>
      </c>
      <c r="K212" t="s" s="57">
        <f>IF(OR(H212="",H212=0),L212,H212)</f>
      </c>
      <c r="L212" t="s" s="57">
        <f>IF(NOT(ISERROR(VLOOKUP(B212,'Deflatores'!G$42:H$64,2,FALSE))),VLOOKUP(B212,'Deflatores'!G$42:H$64,2,FALSE),IF(OR(ISBLANK(C212),ISBLANK(B212)),"",VLOOKUP(C212,'Deflatores'!G$4:H$38,2,FALSE)*H212+VLOOKUP(C212,'Deflatores'!G$4:I$38,3,FALSE)))</f>
      </c>
      <c r="M212" s="58"/>
      <c r="N212" s="58"/>
      <c r="O212" s="59"/>
    </row>
    <row r="213" ht="12" customHeight="1">
      <c r="A213" s="60"/>
      <c r="B213" s="51"/>
      <c r="C213" s="51"/>
      <c r="D213" s="51"/>
      <c r="E213" s="51"/>
      <c r="F213" t="s" s="53">
        <f>IF(ISBLANK(B213),"",IF(I213="L","Baixa",IF(I213="A","Média",IF(I213="","","Alta"))))</f>
      </c>
      <c r="G213" t="s" s="50">
        <f>CONCATENATE(B213,I213)</f>
      </c>
      <c r="H213" t="s" s="57">
        <f>IF(ISBLANK(B213),"",IF(B213="ALI",IF(I213="L",7,IF(I213="A",10,15)),IF(B213="AIE",IF(I213="L",5,IF(I213="A",7,10)),IF(B213="SE",IF(I213="L",4,IF(I213="A",5,7)),IF(OR(B213="EE",B213="CE"),IF(I213="L",3,IF(I213="A",4,6)),0)))))</f>
      </c>
      <c r="I213" t="s" s="55">
        <f>IF(OR(ISBLANK(D213),ISBLANK(E213)),IF(OR(B213="ALI",B213="AIE"),"L",IF(OR(B213="EE",B213="SE",B213="CE"),"A","")),IF(B213="EE",IF(E213&gt;=3,IF(D213&gt;=5,"H","A"),IF(E213&gt;=2,IF(D213&gt;=16,"H",IF(D213&lt;=4,"L","A")),IF(D213&lt;=15,"L","A"))),IF(OR(B213="SE",B213="CE"),IF(E213&gt;=4,IF(D213&gt;=6,"H","A"),IF(E213&gt;=2,IF(D213&gt;=20,"H",IF(D213&lt;=5,"L","A")),IF(D213&lt;=19,"L","A"))),IF(OR(B213="ALI",B213="AIE"),IF(E213&gt;=6,IF(D213&gt;=20,"H","A"),IF(E213&gt;=2,IF(D213&gt;=51,"H",IF(D213&lt;=19,"L","A")),IF(D213&lt;=50,"L","A"))),""))))</f>
      </c>
      <c r="J213" t="s" s="50">
        <f>CONCATENATE(B213,C213)</f>
      </c>
      <c r="K213" t="s" s="57">
        <f>IF(OR(H213="",H213=0),L213,H213)</f>
      </c>
      <c r="L213" t="s" s="57">
        <f>IF(NOT(ISERROR(VLOOKUP(B213,'Deflatores'!G$42:H$64,2,FALSE))),VLOOKUP(B213,'Deflatores'!G$42:H$64,2,FALSE),IF(OR(ISBLANK(C213),ISBLANK(B213)),"",VLOOKUP(C213,'Deflatores'!G$4:H$38,2,FALSE)*H213+VLOOKUP(C213,'Deflatores'!G$4:I$38,3,FALSE)))</f>
      </c>
      <c r="M213" s="58"/>
      <c r="N213" s="58"/>
      <c r="O213" s="59"/>
    </row>
    <row r="214" ht="12" customHeight="1">
      <c r="A214" s="60"/>
      <c r="B214" s="51"/>
      <c r="C214" s="51"/>
      <c r="D214" s="51"/>
      <c r="E214" s="51"/>
      <c r="F214" t="s" s="53">
        <f>IF(ISBLANK(B214),"",IF(I214="L","Baixa",IF(I214="A","Média",IF(I214="","","Alta"))))</f>
      </c>
      <c r="G214" t="s" s="50">
        <f>CONCATENATE(B214,I214)</f>
      </c>
      <c r="H214" t="s" s="57">
        <f>IF(ISBLANK(B214),"",IF(B214="ALI",IF(I214="L",7,IF(I214="A",10,15)),IF(B214="AIE",IF(I214="L",5,IF(I214="A",7,10)),IF(B214="SE",IF(I214="L",4,IF(I214="A",5,7)),IF(OR(B214="EE",B214="CE"),IF(I214="L",3,IF(I214="A",4,6)),0)))))</f>
      </c>
      <c r="I214" t="s" s="55">
        <f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</c>
      <c r="J214" t="s" s="50">
        <f>CONCATENATE(B214,C214)</f>
      </c>
      <c r="K214" t="s" s="57">
        <f>IF(OR(H214="",H214=0),L214,H214)</f>
      </c>
      <c r="L214" t="s" s="57">
        <f>IF(NOT(ISERROR(VLOOKUP(B214,'Deflatores'!G$42:H$64,2,FALSE))),VLOOKUP(B214,'Deflatores'!G$42:H$64,2,FALSE),IF(OR(ISBLANK(C214),ISBLANK(B214)),"",VLOOKUP(C214,'Deflatores'!G$4:H$38,2,FALSE)*H214+VLOOKUP(C214,'Deflatores'!G$4:I$38,3,FALSE)))</f>
      </c>
      <c r="M214" s="58"/>
      <c r="N214" s="58"/>
      <c r="O214" s="59"/>
    </row>
    <row r="215" ht="12" customHeight="1">
      <c r="A215" s="60"/>
      <c r="B215" s="51"/>
      <c r="C215" s="51"/>
      <c r="D215" s="51"/>
      <c r="E215" s="51"/>
      <c r="F215" t="s" s="53">
        <f>IF(ISBLANK(B215),"",IF(I215="L","Baixa",IF(I215="A","Média",IF(I215="","","Alta"))))</f>
      </c>
      <c r="G215" t="s" s="50">
        <f>CONCATENATE(B215,I215)</f>
      </c>
      <c r="H215" t="s" s="57">
        <f>IF(ISBLANK(B215),"",IF(B215="ALI",IF(I215="L",7,IF(I215="A",10,15)),IF(B215="AIE",IF(I215="L",5,IF(I215="A",7,10)),IF(B215="SE",IF(I215="L",4,IF(I215="A",5,7)),IF(OR(B215="EE",B215="CE"),IF(I215="L",3,IF(I215="A",4,6)),0)))))</f>
      </c>
      <c r="I215" t="s" s="55">
        <f>IF(OR(ISBLANK(D215),ISBLANK(E215)),IF(OR(B215="ALI",B215="AIE"),"L",IF(OR(B215="EE",B215="SE",B215="CE"),"A","")),IF(B215="EE",IF(E215&gt;=3,IF(D215&gt;=5,"H","A"),IF(E215&gt;=2,IF(D215&gt;=16,"H",IF(D215&lt;=4,"L","A")),IF(D215&lt;=15,"L","A"))),IF(OR(B215="SE",B215="CE"),IF(E215&gt;=4,IF(D215&gt;=6,"H","A"),IF(E215&gt;=2,IF(D215&gt;=20,"H",IF(D215&lt;=5,"L","A")),IF(D215&lt;=19,"L","A"))),IF(OR(B215="ALI",B215="AIE"),IF(E215&gt;=6,IF(D215&gt;=20,"H","A"),IF(E215&gt;=2,IF(D215&gt;=51,"H",IF(D215&lt;=19,"L","A")),IF(D215&lt;=50,"L","A"))),""))))</f>
      </c>
      <c r="J215" t="s" s="50">
        <f>CONCATENATE(B215,C215)</f>
      </c>
      <c r="K215" t="s" s="57">
        <f>IF(OR(H215="",H215=0),L215,H215)</f>
      </c>
      <c r="L215" t="s" s="57">
        <f>IF(NOT(ISERROR(VLOOKUP(B215,'Deflatores'!G$42:H$64,2,FALSE))),VLOOKUP(B215,'Deflatores'!G$42:H$64,2,FALSE),IF(OR(ISBLANK(C215),ISBLANK(B215)),"",VLOOKUP(C215,'Deflatores'!G$4:H$38,2,FALSE)*H215+VLOOKUP(C215,'Deflatores'!G$4:I$38,3,FALSE)))</f>
      </c>
      <c r="M215" s="58"/>
      <c r="N215" s="58"/>
      <c r="O215" s="59"/>
    </row>
    <row r="216" ht="12" customHeight="1">
      <c r="A216" s="60"/>
      <c r="B216" s="51"/>
      <c r="C216" s="51"/>
      <c r="D216" s="51"/>
      <c r="E216" s="51"/>
      <c r="F216" t="s" s="53">
        <f>IF(ISBLANK(B216),"",IF(I216="L","Baixa",IF(I216="A","Média",IF(I216="","","Alta"))))</f>
      </c>
      <c r="G216" t="s" s="50">
        <f>CONCATENATE(B216,I216)</f>
      </c>
      <c r="H216" t="s" s="57">
        <f>IF(ISBLANK(B216),"",IF(B216="ALI",IF(I216="L",7,IF(I216="A",10,15)),IF(B216="AIE",IF(I216="L",5,IF(I216="A",7,10)),IF(B216="SE",IF(I216="L",4,IF(I216="A",5,7)),IF(OR(B216="EE",B216="CE"),IF(I216="L",3,IF(I216="A",4,6)),0)))))</f>
      </c>
      <c r="I216" t="s" s="55">
        <f>IF(OR(ISBLANK(D216),ISBLANK(E216)),IF(OR(B216="ALI",B216="AIE"),"L",IF(OR(B216="EE",B216="SE",B216="CE"),"A","")),IF(B216="EE",IF(E216&gt;=3,IF(D216&gt;=5,"H","A"),IF(E216&gt;=2,IF(D216&gt;=16,"H",IF(D216&lt;=4,"L","A")),IF(D216&lt;=15,"L","A"))),IF(OR(B216="SE",B216="CE"),IF(E216&gt;=4,IF(D216&gt;=6,"H","A"),IF(E216&gt;=2,IF(D216&gt;=20,"H",IF(D216&lt;=5,"L","A")),IF(D216&lt;=19,"L","A"))),IF(OR(B216="ALI",B216="AIE"),IF(E216&gt;=6,IF(D216&gt;=20,"H","A"),IF(E216&gt;=2,IF(D216&gt;=51,"H",IF(D216&lt;=19,"L","A")),IF(D216&lt;=50,"L","A"))),""))))</f>
      </c>
      <c r="J216" t="s" s="50">
        <f>CONCATENATE(B216,C216)</f>
      </c>
      <c r="K216" t="s" s="57">
        <f>IF(OR(H216="",H216=0),L216,H216)</f>
      </c>
      <c r="L216" t="s" s="57">
        <f>IF(NOT(ISERROR(VLOOKUP(B216,'Deflatores'!G$42:H$64,2,FALSE))),VLOOKUP(B216,'Deflatores'!G$42:H$64,2,FALSE),IF(OR(ISBLANK(C216),ISBLANK(B216)),"",VLOOKUP(C216,'Deflatores'!G$4:H$38,2,FALSE)*H216+VLOOKUP(C216,'Deflatores'!G$4:I$38,3,FALSE)))</f>
      </c>
      <c r="M216" s="58"/>
      <c r="N216" s="58"/>
      <c r="O216" s="59"/>
    </row>
    <row r="217" ht="12" customHeight="1">
      <c r="A217" s="60"/>
      <c r="B217" s="51"/>
      <c r="C217" s="51"/>
      <c r="D217" s="51"/>
      <c r="E217" s="51"/>
      <c r="F217" t="s" s="53">
        <f>IF(ISBLANK(B217),"",IF(I217="L","Baixa",IF(I217="A","Média",IF(I217="","","Alta"))))</f>
      </c>
      <c r="G217" t="s" s="50">
        <f>CONCATENATE(B217,I217)</f>
      </c>
      <c r="H217" t="s" s="57">
        <f>IF(ISBLANK(B217),"",IF(B217="ALI",IF(I217="L",7,IF(I217="A",10,15)),IF(B217="AIE",IF(I217="L",5,IF(I217="A",7,10)),IF(B217="SE",IF(I217="L",4,IF(I217="A",5,7)),IF(OR(B217="EE",B217="CE"),IF(I217="L",3,IF(I217="A",4,6)),0)))))</f>
      </c>
      <c r="I217" t="s" s="55">
        <f>IF(OR(ISBLANK(D217),ISBLANK(E217)),IF(OR(B217="ALI",B217="AIE"),"L",IF(OR(B217="EE",B217="SE",B217="CE"),"A","")),IF(B217="EE",IF(E217&gt;=3,IF(D217&gt;=5,"H","A"),IF(E217&gt;=2,IF(D217&gt;=16,"H",IF(D217&lt;=4,"L","A")),IF(D217&lt;=15,"L","A"))),IF(OR(B217="SE",B217="CE"),IF(E217&gt;=4,IF(D217&gt;=6,"H","A"),IF(E217&gt;=2,IF(D217&gt;=20,"H",IF(D217&lt;=5,"L","A")),IF(D217&lt;=19,"L","A"))),IF(OR(B217="ALI",B217="AIE"),IF(E217&gt;=6,IF(D217&gt;=20,"H","A"),IF(E217&gt;=2,IF(D217&gt;=51,"H",IF(D217&lt;=19,"L","A")),IF(D217&lt;=50,"L","A"))),""))))</f>
      </c>
      <c r="J217" t="s" s="50">
        <f>CONCATENATE(B217,C217)</f>
      </c>
      <c r="K217" t="s" s="57">
        <f>IF(OR(H217="",H217=0),L217,H217)</f>
      </c>
      <c r="L217" t="s" s="57">
        <f>IF(NOT(ISERROR(VLOOKUP(B217,'Deflatores'!G$42:H$64,2,FALSE))),VLOOKUP(B217,'Deflatores'!G$42:H$64,2,FALSE),IF(OR(ISBLANK(C217),ISBLANK(B217)),"",VLOOKUP(C217,'Deflatores'!G$4:H$38,2,FALSE)*H217+VLOOKUP(C217,'Deflatores'!G$4:I$38,3,FALSE)))</f>
      </c>
      <c r="M217" s="58"/>
      <c r="N217" s="58"/>
      <c r="O217" s="59"/>
    </row>
    <row r="218" ht="12" customHeight="1">
      <c r="A218" s="60"/>
      <c r="B218" s="51"/>
      <c r="C218" s="51"/>
      <c r="D218" s="51"/>
      <c r="E218" s="51"/>
      <c r="F218" t="s" s="53">
        <f>IF(ISBLANK(B218),"",IF(I218="L","Baixa",IF(I218="A","Média",IF(I218="","","Alta"))))</f>
      </c>
      <c r="G218" t="s" s="50">
        <f>CONCATENATE(B218,I218)</f>
      </c>
      <c r="H218" t="s" s="57">
        <f>IF(ISBLANK(B218),"",IF(B218="ALI",IF(I218="L",7,IF(I218="A",10,15)),IF(B218="AIE",IF(I218="L",5,IF(I218="A",7,10)),IF(B218="SE",IF(I218="L",4,IF(I218="A",5,7)),IF(OR(B218="EE",B218="CE"),IF(I218="L",3,IF(I218="A",4,6)),0)))))</f>
      </c>
      <c r="I218" t="s" s="55">
        <f>IF(OR(ISBLANK(D218),ISBLANK(E218)),IF(OR(B218="ALI",B218="AIE"),"L",IF(OR(B218="EE",B218="SE",B218="CE"),"A","")),IF(B218="EE",IF(E218&gt;=3,IF(D218&gt;=5,"H","A"),IF(E218&gt;=2,IF(D218&gt;=16,"H",IF(D218&lt;=4,"L","A")),IF(D218&lt;=15,"L","A"))),IF(OR(B218="SE",B218="CE"),IF(E218&gt;=4,IF(D218&gt;=6,"H","A"),IF(E218&gt;=2,IF(D218&gt;=20,"H",IF(D218&lt;=5,"L","A")),IF(D218&lt;=19,"L","A"))),IF(OR(B218="ALI",B218="AIE"),IF(E218&gt;=6,IF(D218&gt;=20,"H","A"),IF(E218&gt;=2,IF(D218&gt;=51,"H",IF(D218&lt;=19,"L","A")),IF(D218&lt;=50,"L","A"))),""))))</f>
      </c>
      <c r="J218" t="s" s="50">
        <f>CONCATENATE(B218,C218)</f>
      </c>
      <c r="K218" t="s" s="57">
        <f>IF(OR(H218="",H218=0),L218,H218)</f>
      </c>
      <c r="L218" t="s" s="57">
        <f>IF(NOT(ISERROR(VLOOKUP(B218,'Deflatores'!G$42:H$64,2,FALSE))),VLOOKUP(B218,'Deflatores'!G$42:H$64,2,FALSE),IF(OR(ISBLANK(C218),ISBLANK(B218)),"",VLOOKUP(C218,'Deflatores'!G$4:H$38,2,FALSE)*H218+VLOOKUP(C218,'Deflatores'!G$4:I$38,3,FALSE)))</f>
      </c>
      <c r="M218" s="58"/>
      <c r="N218" s="58"/>
      <c r="O218" s="59"/>
    </row>
    <row r="219" ht="12" customHeight="1">
      <c r="A219" s="60"/>
      <c r="B219" s="51"/>
      <c r="C219" s="51"/>
      <c r="D219" s="51"/>
      <c r="E219" s="51"/>
      <c r="F219" t="s" s="53">
        <f>IF(ISBLANK(B219),"",IF(I219="L","Baixa",IF(I219="A","Média",IF(I219="","","Alta"))))</f>
      </c>
      <c r="G219" t="s" s="50">
        <f>CONCATENATE(B219,I219)</f>
      </c>
      <c r="H219" t="s" s="57">
        <f>IF(ISBLANK(B219),"",IF(B219="ALI",IF(I219="L",7,IF(I219="A",10,15)),IF(B219="AIE",IF(I219="L",5,IF(I219="A",7,10)),IF(B219="SE",IF(I219="L",4,IF(I219="A",5,7)),IF(OR(B219="EE",B219="CE"),IF(I219="L",3,IF(I219="A",4,6)),0)))))</f>
      </c>
      <c r="I219" t="s" s="55">
        <f>IF(OR(ISBLANK(D219),ISBLANK(E219)),IF(OR(B219="ALI",B219="AIE"),"L",IF(OR(B219="EE",B219="SE",B219="CE"),"A","")),IF(B219="EE",IF(E219&gt;=3,IF(D219&gt;=5,"H","A"),IF(E219&gt;=2,IF(D219&gt;=16,"H",IF(D219&lt;=4,"L","A")),IF(D219&lt;=15,"L","A"))),IF(OR(B219="SE",B219="CE"),IF(E219&gt;=4,IF(D219&gt;=6,"H","A"),IF(E219&gt;=2,IF(D219&gt;=20,"H",IF(D219&lt;=5,"L","A")),IF(D219&lt;=19,"L","A"))),IF(OR(B219="ALI",B219="AIE"),IF(E219&gt;=6,IF(D219&gt;=20,"H","A"),IF(E219&gt;=2,IF(D219&gt;=51,"H",IF(D219&lt;=19,"L","A")),IF(D219&lt;=50,"L","A"))),""))))</f>
      </c>
      <c r="J219" t="s" s="50">
        <f>CONCATENATE(B219,C219)</f>
      </c>
      <c r="K219" t="s" s="57">
        <f>IF(OR(H219="",H219=0),L219,H219)</f>
      </c>
      <c r="L219" t="s" s="57">
        <f>IF(NOT(ISERROR(VLOOKUP(B219,'Deflatores'!G$42:H$64,2,FALSE))),VLOOKUP(B219,'Deflatores'!G$42:H$64,2,FALSE),IF(OR(ISBLANK(C219),ISBLANK(B219)),"",VLOOKUP(C219,'Deflatores'!G$4:H$38,2,FALSE)*H219+VLOOKUP(C219,'Deflatores'!G$4:I$38,3,FALSE)))</f>
      </c>
      <c r="M219" s="58"/>
      <c r="N219" s="58"/>
      <c r="O219" s="59"/>
    </row>
    <row r="220" ht="12" customHeight="1">
      <c r="A220" s="60"/>
      <c r="B220" s="51"/>
      <c r="C220" s="51"/>
      <c r="D220" s="51"/>
      <c r="E220" s="51"/>
      <c r="F220" t="s" s="53">
        <f>IF(ISBLANK(B220),"",IF(I220="L","Baixa",IF(I220="A","Média",IF(I220="","","Alta"))))</f>
      </c>
      <c r="G220" t="s" s="50">
        <f>CONCATENATE(B220,I220)</f>
      </c>
      <c r="H220" t="s" s="57">
        <f>IF(ISBLANK(B220),"",IF(B220="ALI",IF(I220="L",7,IF(I220="A",10,15)),IF(B220="AIE",IF(I220="L",5,IF(I220="A",7,10)),IF(B220="SE",IF(I220="L",4,IF(I220="A",5,7)),IF(OR(B220="EE",B220="CE"),IF(I220="L",3,IF(I220="A",4,6)),0)))))</f>
      </c>
      <c r="I220" t="s" s="55">
        <f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</c>
      <c r="J220" t="s" s="50">
        <f>CONCATENATE(B220,C220)</f>
      </c>
      <c r="K220" t="s" s="57">
        <f>IF(OR(H220="",H220=0),L220,H220)</f>
      </c>
      <c r="L220" t="s" s="57">
        <f>IF(NOT(ISERROR(VLOOKUP(B220,'Deflatores'!G$42:H$64,2,FALSE))),VLOOKUP(B220,'Deflatores'!G$42:H$64,2,FALSE),IF(OR(ISBLANK(C220),ISBLANK(B220)),"",VLOOKUP(C220,'Deflatores'!G$4:H$38,2,FALSE)*H220+VLOOKUP(C220,'Deflatores'!G$4:I$38,3,FALSE)))</f>
      </c>
      <c r="M220" s="58"/>
      <c r="N220" s="58"/>
      <c r="O220" s="59"/>
    </row>
    <row r="221" ht="12" customHeight="1">
      <c r="A221" s="60"/>
      <c r="B221" s="51"/>
      <c r="C221" s="51"/>
      <c r="D221" s="51"/>
      <c r="E221" s="51"/>
      <c r="F221" t="s" s="53">
        <f>IF(ISBLANK(B221),"",IF(I221="L","Baixa",IF(I221="A","Média",IF(I221="","","Alta"))))</f>
      </c>
      <c r="G221" t="s" s="50">
        <f>CONCATENATE(B221,I221)</f>
      </c>
      <c r="H221" t="s" s="57">
        <f>IF(ISBLANK(B221),"",IF(B221="ALI",IF(I221="L",7,IF(I221="A",10,15)),IF(B221="AIE",IF(I221="L",5,IF(I221="A",7,10)),IF(B221="SE",IF(I221="L",4,IF(I221="A",5,7)),IF(OR(B221="EE",B221="CE"),IF(I221="L",3,IF(I221="A",4,6)),0)))))</f>
      </c>
      <c r="I221" t="s" s="55">
        <f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</c>
      <c r="J221" t="s" s="50">
        <f>CONCATENATE(B221,C221)</f>
      </c>
      <c r="K221" t="s" s="57">
        <f>IF(OR(H221="",H221=0),L221,H221)</f>
      </c>
      <c r="L221" t="s" s="57">
        <f>IF(NOT(ISERROR(VLOOKUP(B221,'Deflatores'!G$42:H$64,2,FALSE))),VLOOKUP(B221,'Deflatores'!G$42:H$64,2,FALSE),IF(OR(ISBLANK(C221),ISBLANK(B221)),"",VLOOKUP(C221,'Deflatores'!G$4:H$38,2,FALSE)*H221+VLOOKUP(C221,'Deflatores'!G$4:I$38,3,FALSE)))</f>
      </c>
      <c r="M221" s="58"/>
      <c r="N221" s="58"/>
      <c r="O221" s="59"/>
    </row>
    <row r="222" ht="12" customHeight="1">
      <c r="A222" s="60"/>
      <c r="B222" s="51"/>
      <c r="C222" s="51"/>
      <c r="D222" s="51"/>
      <c r="E222" s="51"/>
      <c r="F222" t="s" s="53">
        <f>IF(ISBLANK(B222),"",IF(I222="L","Baixa",IF(I222="A","Média",IF(I222="","","Alta"))))</f>
      </c>
      <c r="G222" t="s" s="50">
        <f>CONCATENATE(B222,I222)</f>
      </c>
      <c r="H222" t="s" s="57">
        <f>IF(ISBLANK(B222),"",IF(B222="ALI",IF(I222="L",7,IF(I222="A",10,15)),IF(B222="AIE",IF(I222="L",5,IF(I222="A",7,10)),IF(B222="SE",IF(I222="L",4,IF(I222="A",5,7)),IF(OR(B222="EE",B222="CE"),IF(I222="L",3,IF(I222="A",4,6)),0)))))</f>
      </c>
      <c r="I222" t="s" s="55">
        <f>IF(OR(ISBLANK(D222),ISBLANK(E222)),IF(OR(B222="ALI",B222="AIE"),"L",IF(OR(B222="EE",B222="SE",B222="CE"),"A","")),IF(B222="EE",IF(E222&gt;=3,IF(D222&gt;=5,"H","A"),IF(E222&gt;=2,IF(D222&gt;=16,"H",IF(D222&lt;=4,"L","A")),IF(D222&lt;=15,"L","A"))),IF(OR(B222="SE",B222="CE"),IF(E222&gt;=4,IF(D222&gt;=6,"H","A"),IF(E222&gt;=2,IF(D222&gt;=20,"H",IF(D222&lt;=5,"L","A")),IF(D222&lt;=19,"L","A"))),IF(OR(B222="ALI",B222="AIE"),IF(E222&gt;=6,IF(D222&gt;=20,"H","A"),IF(E222&gt;=2,IF(D222&gt;=51,"H",IF(D222&lt;=19,"L","A")),IF(D222&lt;=50,"L","A"))),""))))</f>
      </c>
      <c r="J222" t="s" s="50">
        <f>CONCATENATE(B222,C222)</f>
      </c>
      <c r="K222" t="s" s="57">
        <f>IF(OR(H222="",H222=0),L222,H222)</f>
      </c>
      <c r="L222" t="s" s="57">
        <f>IF(NOT(ISERROR(VLOOKUP(B222,'Deflatores'!G$42:H$64,2,FALSE))),VLOOKUP(B222,'Deflatores'!G$42:H$64,2,FALSE),IF(OR(ISBLANK(C222),ISBLANK(B222)),"",VLOOKUP(C222,'Deflatores'!G$4:H$38,2,FALSE)*H222+VLOOKUP(C222,'Deflatores'!G$4:I$38,3,FALSE)))</f>
      </c>
      <c r="M222" s="58"/>
      <c r="N222" s="58"/>
      <c r="O222" s="59"/>
    </row>
    <row r="223" ht="12" customHeight="1">
      <c r="A223" s="60"/>
      <c r="B223" s="51"/>
      <c r="C223" s="51"/>
      <c r="D223" s="51"/>
      <c r="E223" s="51"/>
      <c r="F223" t="s" s="53">
        <f>IF(ISBLANK(B223),"",IF(I223="L","Baixa",IF(I223="A","Média",IF(I223="","","Alta"))))</f>
      </c>
      <c r="G223" t="s" s="50">
        <f>CONCATENATE(B223,I223)</f>
      </c>
      <c r="H223" t="s" s="57">
        <f>IF(ISBLANK(B223),"",IF(B223="ALI",IF(I223="L",7,IF(I223="A",10,15)),IF(B223="AIE",IF(I223="L",5,IF(I223="A",7,10)),IF(B223="SE",IF(I223="L",4,IF(I223="A",5,7)),IF(OR(B223="EE",B223="CE"),IF(I223="L",3,IF(I223="A",4,6)),0)))))</f>
      </c>
      <c r="I223" t="s" s="55">
        <f>IF(OR(ISBLANK(D223),ISBLANK(E223)),IF(OR(B223="ALI",B223="AIE"),"L",IF(OR(B223="EE",B223="SE",B223="CE"),"A","")),IF(B223="EE",IF(E223&gt;=3,IF(D223&gt;=5,"H","A"),IF(E223&gt;=2,IF(D223&gt;=16,"H",IF(D223&lt;=4,"L","A")),IF(D223&lt;=15,"L","A"))),IF(OR(B223="SE",B223="CE"),IF(E223&gt;=4,IF(D223&gt;=6,"H","A"),IF(E223&gt;=2,IF(D223&gt;=20,"H",IF(D223&lt;=5,"L","A")),IF(D223&lt;=19,"L","A"))),IF(OR(B223="ALI",B223="AIE"),IF(E223&gt;=6,IF(D223&gt;=20,"H","A"),IF(E223&gt;=2,IF(D223&gt;=51,"H",IF(D223&lt;=19,"L","A")),IF(D223&lt;=50,"L","A"))),""))))</f>
      </c>
      <c r="J223" t="s" s="50">
        <f>CONCATENATE(B223,C223)</f>
      </c>
      <c r="K223" t="s" s="57">
        <f>IF(OR(H223="",H223=0),L223,H223)</f>
      </c>
      <c r="L223" t="s" s="57">
        <f>IF(NOT(ISERROR(VLOOKUP(B223,'Deflatores'!G$42:H$64,2,FALSE))),VLOOKUP(B223,'Deflatores'!G$42:H$64,2,FALSE),IF(OR(ISBLANK(C223),ISBLANK(B223)),"",VLOOKUP(C223,'Deflatores'!G$4:H$38,2,FALSE)*H223+VLOOKUP(C223,'Deflatores'!G$4:I$38,3,FALSE)))</f>
      </c>
      <c r="M223" s="58"/>
      <c r="N223" s="58"/>
      <c r="O223" s="59"/>
    </row>
    <row r="224" ht="12" customHeight="1">
      <c r="A224" s="60"/>
      <c r="B224" s="51"/>
      <c r="C224" s="51"/>
      <c r="D224" s="51"/>
      <c r="E224" s="51"/>
      <c r="F224" t="s" s="53">
        <f>IF(ISBLANK(B224),"",IF(I224="L","Baixa",IF(I224="A","Média",IF(I224="","","Alta"))))</f>
      </c>
      <c r="G224" t="s" s="50">
        <f>CONCATENATE(B224,I224)</f>
      </c>
      <c r="H224" t="s" s="57">
        <f>IF(ISBLANK(B224),"",IF(B224="ALI",IF(I224="L",7,IF(I224="A",10,15)),IF(B224="AIE",IF(I224="L",5,IF(I224="A",7,10)),IF(B224="SE",IF(I224="L",4,IF(I224="A",5,7)),IF(OR(B224="EE",B224="CE"),IF(I224="L",3,IF(I224="A",4,6)),0)))))</f>
      </c>
      <c r="I224" t="s" s="55">
        <f>IF(OR(ISBLANK(D224),ISBLANK(E224)),IF(OR(B224="ALI",B224="AIE"),"L",IF(OR(B224="EE",B224="SE",B224="CE"),"A","")),IF(B224="EE",IF(E224&gt;=3,IF(D224&gt;=5,"H","A"),IF(E224&gt;=2,IF(D224&gt;=16,"H",IF(D224&lt;=4,"L","A")),IF(D224&lt;=15,"L","A"))),IF(OR(B224="SE",B224="CE"),IF(E224&gt;=4,IF(D224&gt;=6,"H","A"),IF(E224&gt;=2,IF(D224&gt;=20,"H",IF(D224&lt;=5,"L","A")),IF(D224&lt;=19,"L","A"))),IF(OR(B224="ALI",B224="AIE"),IF(E224&gt;=6,IF(D224&gt;=20,"H","A"),IF(E224&gt;=2,IF(D224&gt;=51,"H",IF(D224&lt;=19,"L","A")),IF(D224&lt;=50,"L","A"))),""))))</f>
      </c>
      <c r="J224" t="s" s="50">
        <f>CONCATENATE(B224,C224)</f>
      </c>
      <c r="K224" t="s" s="57">
        <f>IF(OR(H224="",H224=0),L224,H224)</f>
      </c>
      <c r="L224" t="s" s="57">
        <f>IF(NOT(ISERROR(VLOOKUP(B224,'Deflatores'!G$42:H$64,2,FALSE))),VLOOKUP(B224,'Deflatores'!G$42:H$64,2,FALSE),IF(OR(ISBLANK(C224),ISBLANK(B224)),"",VLOOKUP(C224,'Deflatores'!G$4:H$38,2,FALSE)*H224+VLOOKUP(C224,'Deflatores'!G$4:I$38,3,FALSE)))</f>
      </c>
      <c r="M224" s="58"/>
      <c r="N224" s="58"/>
      <c r="O224" s="59"/>
    </row>
    <row r="225" ht="12" customHeight="1">
      <c r="A225" s="60"/>
      <c r="B225" s="51"/>
      <c r="C225" s="51"/>
      <c r="D225" s="51"/>
      <c r="E225" s="51"/>
      <c r="F225" t="s" s="53">
        <f>IF(ISBLANK(B225),"",IF(I225="L","Baixa",IF(I225="A","Média",IF(I225="","","Alta"))))</f>
      </c>
      <c r="G225" t="s" s="50">
        <f>CONCATENATE(B225,I225)</f>
      </c>
      <c r="H225" t="s" s="57">
        <f>IF(ISBLANK(B225),"",IF(B225="ALI",IF(I225="L",7,IF(I225="A",10,15)),IF(B225="AIE",IF(I225="L",5,IF(I225="A",7,10)),IF(B225="SE",IF(I225="L",4,IF(I225="A",5,7)),IF(OR(B225="EE",B225="CE"),IF(I225="L",3,IF(I225="A",4,6)),0)))))</f>
      </c>
      <c r="I225" t="s" s="55">
        <f>IF(OR(ISBLANK(D225),ISBLANK(E225)),IF(OR(B225="ALI",B225="AIE"),"L",IF(OR(B225="EE",B225="SE",B225="CE"),"A","")),IF(B225="EE",IF(E225&gt;=3,IF(D225&gt;=5,"H","A"),IF(E225&gt;=2,IF(D225&gt;=16,"H",IF(D225&lt;=4,"L","A")),IF(D225&lt;=15,"L","A"))),IF(OR(B225="SE",B225="CE"),IF(E225&gt;=4,IF(D225&gt;=6,"H","A"),IF(E225&gt;=2,IF(D225&gt;=20,"H",IF(D225&lt;=5,"L","A")),IF(D225&lt;=19,"L","A"))),IF(OR(B225="ALI",B225="AIE"),IF(E225&gt;=6,IF(D225&gt;=20,"H","A"),IF(E225&gt;=2,IF(D225&gt;=51,"H",IF(D225&lt;=19,"L","A")),IF(D225&lt;=50,"L","A"))),""))))</f>
      </c>
      <c r="J225" t="s" s="50">
        <f>CONCATENATE(B225,C225)</f>
      </c>
      <c r="K225" t="s" s="57">
        <f>IF(OR(H225="",H225=0),L225,H225)</f>
      </c>
      <c r="L225" t="s" s="57">
        <f>IF(NOT(ISERROR(VLOOKUP(B225,'Deflatores'!G$42:H$64,2,FALSE))),VLOOKUP(B225,'Deflatores'!G$42:H$64,2,FALSE),IF(OR(ISBLANK(C225),ISBLANK(B225)),"",VLOOKUP(C225,'Deflatores'!G$4:H$38,2,FALSE)*H225+VLOOKUP(C225,'Deflatores'!G$4:I$38,3,FALSE)))</f>
      </c>
      <c r="M225" s="58"/>
      <c r="N225" s="58"/>
      <c r="O225" s="59"/>
    </row>
    <row r="226" ht="12" customHeight="1">
      <c r="A226" s="60"/>
      <c r="B226" s="51"/>
      <c r="C226" s="51"/>
      <c r="D226" s="51"/>
      <c r="E226" s="51"/>
      <c r="F226" t="s" s="53">
        <f>IF(ISBLANK(B226),"",IF(I226="L","Baixa",IF(I226="A","Média",IF(I226="","","Alta"))))</f>
      </c>
      <c r="G226" t="s" s="50">
        <f>CONCATENATE(B226,I226)</f>
      </c>
      <c r="H226" t="s" s="57">
        <f>IF(ISBLANK(B226),"",IF(B226="ALI",IF(I226="L",7,IF(I226="A",10,15)),IF(B226="AIE",IF(I226="L",5,IF(I226="A",7,10)),IF(B226="SE",IF(I226="L",4,IF(I226="A",5,7)),IF(OR(B226="EE",B226="CE"),IF(I226="L",3,IF(I226="A",4,6)),0)))))</f>
      </c>
      <c r="I226" t="s" s="55">
        <f>IF(OR(ISBLANK(D226),ISBLANK(E226)),IF(OR(B226="ALI",B226="AIE"),"L",IF(OR(B226="EE",B226="SE",B226="CE"),"A","")),IF(B226="EE",IF(E226&gt;=3,IF(D226&gt;=5,"H","A"),IF(E226&gt;=2,IF(D226&gt;=16,"H",IF(D226&lt;=4,"L","A")),IF(D226&lt;=15,"L","A"))),IF(OR(B226="SE",B226="CE"),IF(E226&gt;=4,IF(D226&gt;=6,"H","A"),IF(E226&gt;=2,IF(D226&gt;=20,"H",IF(D226&lt;=5,"L","A")),IF(D226&lt;=19,"L","A"))),IF(OR(B226="ALI",B226="AIE"),IF(E226&gt;=6,IF(D226&gt;=20,"H","A"),IF(E226&gt;=2,IF(D226&gt;=51,"H",IF(D226&lt;=19,"L","A")),IF(D226&lt;=50,"L","A"))),""))))</f>
      </c>
      <c r="J226" t="s" s="50">
        <f>CONCATENATE(B226,C226)</f>
      </c>
      <c r="K226" t="s" s="57">
        <f>IF(OR(H226="",H226=0),L226,H226)</f>
      </c>
      <c r="L226" t="s" s="57">
        <f>IF(NOT(ISERROR(VLOOKUP(B226,'Deflatores'!G$42:H$64,2,FALSE))),VLOOKUP(B226,'Deflatores'!G$42:H$64,2,FALSE),IF(OR(ISBLANK(C226),ISBLANK(B226)),"",VLOOKUP(C226,'Deflatores'!G$4:H$38,2,FALSE)*H226+VLOOKUP(C226,'Deflatores'!G$4:I$38,3,FALSE)))</f>
      </c>
      <c r="M226" s="58"/>
      <c r="N226" s="58"/>
      <c r="O226" s="59"/>
    </row>
    <row r="227" ht="12" customHeight="1">
      <c r="A227" s="60"/>
      <c r="B227" s="51"/>
      <c r="C227" s="51"/>
      <c r="D227" s="51"/>
      <c r="E227" s="51"/>
      <c r="F227" t="s" s="53">
        <f>IF(ISBLANK(B227),"",IF(I227="L","Baixa",IF(I227="A","Média",IF(I227="","","Alta"))))</f>
      </c>
      <c r="G227" t="s" s="50">
        <f>CONCATENATE(B227,I227)</f>
      </c>
      <c r="H227" t="s" s="57">
        <f>IF(ISBLANK(B227),"",IF(B227="ALI",IF(I227="L",7,IF(I227="A",10,15)),IF(B227="AIE",IF(I227="L",5,IF(I227="A",7,10)),IF(B227="SE",IF(I227="L",4,IF(I227="A",5,7)),IF(OR(B227="EE",B227="CE"),IF(I227="L",3,IF(I227="A",4,6)),0)))))</f>
      </c>
      <c r="I227" t="s" s="55">
        <f>IF(OR(ISBLANK(D227),ISBLANK(E227)),IF(OR(B227="ALI",B227="AIE"),"L",IF(OR(B227="EE",B227="SE",B227="CE"),"A","")),IF(B227="EE",IF(E227&gt;=3,IF(D227&gt;=5,"H","A"),IF(E227&gt;=2,IF(D227&gt;=16,"H",IF(D227&lt;=4,"L","A")),IF(D227&lt;=15,"L","A"))),IF(OR(B227="SE",B227="CE"),IF(E227&gt;=4,IF(D227&gt;=6,"H","A"),IF(E227&gt;=2,IF(D227&gt;=20,"H",IF(D227&lt;=5,"L","A")),IF(D227&lt;=19,"L","A"))),IF(OR(B227="ALI",B227="AIE"),IF(E227&gt;=6,IF(D227&gt;=20,"H","A"),IF(E227&gt;=2,IF(D227&gt;=51,"H",IF(D227&lt;=19,"L","A")),IF(D227&lt;=50,"L","A"))),""))))</f>
      </c>
      <c r="J227" t="s" s="50">
        <f>CONCATENATE(B227,C227)</f>
      </c>
      <c r="K227" t="s" s="57">
        <f>IF(OR(H227="",H227=0),L227,H227)</f>
      </c>
      <c r="L227" t="s" s="57">
        <f>IF(NOT(ISERROR(VLOOKUP(B227,'Deflatores'!G$42:H$64,2,FALSE))),VLOOKUP(B227,'Deflatores'!G$42:H$64,2,FALSE),IF(OR(ISBLANK(C227),ISBLANK(B227)),"",VLOOKUP(C227,'Deflatores'!G$4:H$38,2,FALSE)*H227+VLOOKUP(C227,'Deflatores'!G$4:I$38,3,FALSE)))</f>
      </c>
      <c r="M227" s="58"/>
      <c r="N227" s="58"/>
      <c r="O227" s="59"/>
    </row>
    <row r="228" ht="12" customHeight="1">
      <c r="A228" s="60"/>
      <c r="B228" s="51"/>
      <c r="C228" s="51"/>
      <c r="D228" s="51"/>
      <c r="E228" s="51"/>
      <c r="F228" t="s" s="53">
        <f>IF(ISBLANK(B228),"",IF(I228="L","Baixa",IF(I228="A","Média",IF(I228="","","Alta"))))</f>
      </c>
      <c r="G228" t="s" s="50">
        <f>CONCATENATE(B228,I228)</f>
      </c>
      <c r="H228" t="s" s="57">
        <f>IF(ISBLANK(B228),"",IF(B228="ALI",IF(I228="L",7,IF(I228="A",10,15)),IF(B228="AIE",IF(I228="L",5,IF(I228="A",7,10)),IF(B228="SE",IF(I228="L",4,IF(I228="A",5,7)),IF(OR(B228="EE",B228="CE"),IF(I228="L",3,IF(I228="A",4,6)),0)))))</f>
      </c>
      <c r="I228" t="s" s="55">
        <f>IF(OR(ISBLANK(D228),ISBLANK(E228)),IF(OR(B228="ALI",B228="AIE"),"L",IF(OR(B228="EE",B228="SE",B228="CE"),"A","")),IF(B228="EE",IF(E228&gt;=3,IF(D228&gt;=5,"H","A"),IF(E228&gt;=2,IF(D228&gt;=16,"H",IF(D228&lt;=4,"L","A")),IF(D228&lt;=15,"L","A"))),IF(OR(B228="SE",B228="CE"),IF(E228&gt;=4,IF(D228&gt;=6,"H","A"),IF(E228&gt;=2,IF(D228&gt;=20,"H",IF(D228&lt;=5,"L","A")),IF(D228&lt;=19,"L","A"))),IF(OR(B228="ALI",B228="AIE"),IF(E228&gt;=6,IF(D228&gt;=20,"H","A"),IF(E228&gt;=2,IF(D228&gt;=51,"H",IF(D228&lt;=19,"L","A")),IF(D228&lt;=50,"L","A"))),""))))</f>
      </c>
      <c r="J228" t="s" s="50">
        <f>CONCATENATE(B228,C228)</f>
      </c>
      <c r="K228" t="s" s="57">
        <f>IF(OR(H228="",H228=0),L228,H228)</f>
      </c>
      <c r="L228" t="s" s="57">
        <f>IF(NOT(ISERROR(VLOOKUP(B228,'Deflatores'!G$42:H$64,2,FALSE))),VLOOKUP(B228,'Deflatores'!G$42:H$64,2,FALSE),IF(OR(ISBLANK(C228),ISBLANK(B228)),"",VLOOKUP(C228,'Deflatores'!G$4:H$38,2,FALSE)*H228+VLOOKUP(C228,'Deflatores'!G$4:I$38,3,FALSE)))</f>
      </c>
      <c r="M228" s="58"/>
      <c r="N228" s="58"/>
      <c r="O228" s="59"/>
    </row>
    <row r="229" ht="12" customHeight="1">
      <c r="A229" s="60"/>
      <c r="B229" s="51"/>
      <c r="C229" s="51"/>
      <c r="D229" s="51"/>
      <c r="E229" s="51"/>
      <c r="F229" t="s" s="53">
        <f>IF(ISBLANK(B229),"",IF(I229="L","Baixa",IF(I229="A","Média",IF(I229="","","Alta"))))</f>
      </c>
      <c r="G229" t="s" s="50">
        <f>CONCATENATE(B229,I229)</f>
      </c>
      <c r="H229" t="s" s="57">
        <f>IF(ISBLANK(B229),"",IF(B229="ALI",IF(I229="L",7,IF(I229="A",10,15)),IF(B229="AIE",IF(I229="L",5,IF(I229="A",7,10)),IF(B229="SE",IF(I229="L",4,IF(I229="A",5,7)),IF(OR(B229="EE",B229="CE"),IF(I229="L",3,IF(I229="A",4,6)),0)))))</f>
      </c>
      <c r="I229" t="s" s="55">
        <f>IF(OR(ISBLANK(D229),ISBLANK(E229)),IF(OR(B229="ALI",B229="AIE"),"L",IF(OR(B229="EE",B229="SE",B229="CE"),"A","")),IF(B229="EE",IF(E229&gt;=3,IF(D229&gt;=5,"H","A"),IF(E229&gt;=2,IF(D229&gt;=16,"H",IF(D229&lt;=4,"L","A")),IF(D229&lt;=15,"L","A"))),IF(OR(B229="SE",B229="CE"),IF(E229&gt;=4,IF(D229&gt;=6,"H","A"),IF(E229&gt;=2,IF(D229&gt;=20,"H",IF(D229&lt;=5,"L","A")),IF(D229&lt;=19,"L","A"))),IF(OR(B229="ALI",B229="AIE"),IF(E229&gt;=6,IF(D229&gt;=20,"H","A"),IF(E229&gt;=2,IF(D229&gt;=51,"H",IF(D229&lt;=19,"L","A")),IF(D229&lt;=50,"L","A"))),""))))</f>
      </c>
      <c r="J229" t="s" s="50">
        <f>CONCATENATE(B229,C229)</f>
      </c>
      <c r="K229" t="s" s="57">
        <f>IF(OR(H229="",H229=0),L229,H229)</f>
      </c>
      <c r="L229" t="s" s="57">
        <f>IF(NOT(ISERROR(VLOOKUP(B229,'Deflatores'!G$42:H$64,2,FALSE))),VLOOKUP(B229,'Deflatores'!G$42:H$64,2,FALSE),IF(OR(ISBLANK(C229),ISBLANK(B229)),"",VLOOKUP(C229,'Deflatores'!G$4:H$38,2,FALSE)*H229+VLOOKUP(C229,'Deflatores'!G$4:I$38,3,FALSE)))</f>
      </c>
      <c r="M229" s="58"/>
      <c r="N229" s="58"/>
      <c r="O229" s="59"/>
    </row>
    <row r="230" ht="12" customHeight="1">
      <c r="A230" s="60"/>
      <c r="B230" s="51"/>
      <c r="C230" s="51"/>
      <c r="D230" s="51"/>
      <c r="E230" s="51"/>
      <c r="F230" t="s" s="53">
        <f>IF(ISBLANK(B230),"",IF(I230="L","Baixa",IF(I230="A","Média",IF(I230="","","Alta"))))</f>
      </c>
      <c r="G230" t="s" s="50">
        <f>CONCATENATE(B230,I230)</f>
      </c>
      <c r="H230" t="s" s="57">
        <f>IF(ISBLANK(B230),"",IF(B230="ALI",IF(I230="L",7,IF(I230="A",10,15)),IF(B230="AIE",IF(I230="L",5,IF(I230="A",7,10)),IF(B230="SE",IF(I230="L",4,IF(I230="A",5,7)),IF(OR(B230="EE",B230="CE"),IF(I230="L",3,IF(I230="A",4,6)),0)))))</f>
      </c>
      <c r="I230" t="s" s="55">
        <f>IF(OR(ISBLANK(D230),ISBLANK(E230)),IF(OR(B230="ALI",B230="AIE"),"L",IF(OR(B230="EE",B230="SE",B230="CE"),"A","")),IF(B230="EE",IF(E230&gt;=3,IF(D230&gt;=5,"H","A"),IF(E230&gt;=2,IF(D230&gt;=16,"H",IF(D230&lt;=4,"L","A")),IF(D230&lt;=15,"L","A"))),IF(OR(B230="SE",B230="CE"),IF(E230&gt;=4,IF(D230&gt;=6,"H","A"),IF(E230&gt;=2,IF(D230&gt;=20,"H",IF(D230&lt;=5,"L","A")),IF(D230&lt;=19,"L","A"))),IF(OR(B230="ALI",B230="AIE"),IF(E230&gt;=6,IF(D230&gt;=20,"H","A"),IF(E230&gt;=2,IF(D230&gt;=51,"H",IF(D230&lt;=19,"L","A")),IF(D230&lt;=50,"L","A"))),""))))</f>
      </c>
      <c r="J230" t="s" s="50">
        <f>CONCATENATE(B230,C230)</f>
      </c>
      <c r="K230" t="s" s="57">
        <f>IF(OR(H230="",H230=0),L230,H230)</f>
      </c>
      <c r="L230" t="s" s="57">
        <f>IF(NOT(ISERROR(VLOOKUP(B230,'Deflatores'!G$42:H$64,2,FALSE))),VLOOKUP(B230,'Deflatores'!G$42:H$64,2,FALSE),IF(OR(ISBLANK(C230),ISBLANK(B230)),"",VLOOKUP(C230,'Deflatores'!G$4:H$38,2,FALSE)*H230+VLOOKUP(C230,'Deflatores'!G$4:I$38,3,FALSE)))</f>
      </c>
      <c r="M230" s="58"/>
      <c r="N230" s="58"/>
      <c r="O230" s="59"/>
    </row>
    <row r="231" ht="12" customHeight="1">
      <c r="A231" s="60"/>
      <c r="B231" s="51"/>
      <c r="C231" s="51"/>
      <c r="D231" s="51"/>
      <c r="E231" s="51"/>
      <c r="F231" t="s" s="53">
        <f>IF(ISBLANK(B231),"",IF(I231="L","Baixa",IF(I231="A","Média",IF(I231="","","Alta"))))</f>
      </c>
      <c r="G231" t="s" s="50">
        <f>CONCATENATE(B231,I231)</f>
      </c>
      <c r="H231" t="s" s="57">
        <f>IF(ISBLANK(B231),"",IF(B231="ALI",IF(I231="L",7,IF(I231="A",10,15)),IF(B231="AIE",IF(I231="L",5,IF(I231="A",7,10)),IF(B231="SE",IF(I231="L",4,IF(I231="A",5,7)),IF(OR(B231="EE",B231="CE"),IF(I231="L",3,IF(I231="A",4,6)),0)))))</f>
      </c>
      <c r="I231" t="s" s="55">
        <f>IF(OR(ISBLANK(D231),ISBLANK(E231)),IF(OR(B231="ALI",B231="AIE"),"L",IF(OR(B231="EE",B231="SE",B231="CE"),"A","")),IF(B231="EE",IF(E231&gt;=3,IF(D231&gt;=5,"H","A"),IF(E231&gt;=2,IF(D231&gt;=16,"H",IF(D231&lt;=4,"L","A")),IF(D231&lt;=15,"L","A"))),IF(OR(B231="SE",B231="CE"),IF(E231&gt;=4,IF(D231&gt;=6,"H","A"),IF(E231&gt;=2,IF(D231&gt;=20,"H",IF(D231&lt;=5,"L","A")),IF(D231&lt;=19,"L","A"))),IF(OR(B231="ALI",B231="AIE"),IF(E231&gt;=6,IF(D231&gt;=20,"H","A"),IF(E231&gt;=2,IF(D231&gt;=51,"H",IF(D231&lt;=19,"L","A")),IF(D231&lt;=50,"L","A"))),""))))</f>
      </c>
      <c r="J231" t="s" s="50">
        <f>CONCATENATE(B231,C231)</f>
      </c>
      <c r="K231" t="s" s="57">
        <f>IF(OR(H231="",H231=0),L231,H231)</f>
      </c>
      <c r="L231" t="s" s="57">
        <f>IF(NOT(ISERROR(VLOOKUP(B231,'Deflatores'!G$42:H$64,2,FALSE))),VLOOKUP(B231,'Deflatores'!G$42:H$64,2,FALSE),IF(OR(ISBLANK(C231),ISBLANK(B231)),"",VLOOKUP(C231,'Deflatores'!G$4:H$38,2,FALSE)*H231+VLOOKUP(C231,'Deflatores'!G$4:I$38,3,FALSE)))</f>
      </c>
      <c r="M231" s="58"/>
      <c r="N231" s="58"/>
      <c r="O231" s="59"/>
    </row>
    <row r="232" ht="12" customHeight="1">
      <c r="A232" s="60"/>
      <c r="B232" s="51"/>
      <c r="C232" s="51"/>
      <c r="D232" s="51"/>
      <c r="E232" s="51"/>
      <c r="F232" t="s" s="53">
        <f>IF(ISBLANK(B232),"",IF(I232="L","Baixa",IF(I232="A","Média",IF(I232="","","Alta"))))</f>
      </c>
      <c r="G232" t="s" s="50">
        <f>CONCATENATE(B232,I232)</f>
      </c>
      <c r="H232" t="s" s="57">
        <f>IF(ISBLANK(B232),"",IF(B232="ALI",IF(I232="L",7,IF(I232="A",10,15)),IF(B232="AIE",IF(I232="L",5,IF(I232="A",7,10)),IF(B232="SE",IF(I232="L",4,IF(I232="A",5,7)),IF(OR(B232="EE",B232="CE"),IF(I232="L",3,IF(I232="A",4,6)),0)))))</f>
      </c>
      <c r="I232" t="s" s="55">
        <f>IF(OR(ISBLANK(D232),ISBLANK(E232)),IF(OR(B232="ALI",B232="AIE"),"L",IF(OR(B232="EE",B232="SE",B232="CE"),"A","")),IF(B232="EE",IF(E232&gt;=3,IF(D232&gt;=5,"H","A"),IF(E232&gt;=2,IF(D232&gt;=16,"H",IF(D232&lt;=4,"L","A")),IF(D232&lt;=15,"L","A"))),IF(OR(B232="SE",B232="CE"),IF(E232&gt;=4,IF(D232&gt;=6,"H","A"),IF(E232&gt;=2,IF(D232&gt;=20,"H",IF(D232&lt;=5,"L","A")),IF(D232&lt;=19,"L","A"))),IF(OR(B232="ALI",B232="AIE"),IF(E232&gt;=6,IF(D232&gt;=20,"H","A"),IF(E232&gt;=2,IF(D232&gt;=51,"H",IF(D232&lt;=19,"L","A")),IF(D232&lt;=50,"L","A"))),""))))</f>
      </c>
      <c r="J232" t="s" s="50">
        <f>CONCATENATE(B232,C232)</f>
      </c>
      <c r="K232" t="s" s="57">
        <f>IF(OR(H232="",H232=0),L232,H232)</f>
      </c>
      <c r="L232" t="s" s="57">
        <f>IF(NOT(ISERROR(VLOOKUP(B232,'Deflatores'!G$42:H$64,2,FALSE))),VLOOKUP(B232,'Deflatores'!G$42:H$64,2,FALSE),IF(OR(ISBLANK(C232),ISBLANK(B232)),"",VLOOKUP(C232,'Deflatores'!G$4:H$38,2,FALSE)*H232+VLOOKUP(C232,'Deflatores'!G$4:I$38,3,FALSE)))</f>
      </c>
      <c r="M232" s="58"/>
      <c r="N232" s="58"/>
      <c r="O232" s="59"/>
    </row>
    <row r="233" ht="12" customHeight="1">
      <c r="A233" s="60"/>
      <c r="B233" s="51"/>
      <c r="C233" s="51"/>
      <c r="D233" s="51"/>
      <c r="E233" s="51"/>
      <c r="F233" t="s" s="53">
        <f>IF(ISBLANK(B233),"",IF(I233="L","Baixa",IF(I233="A","Média",IF(I233="","","Alta"))))</f>
      </c>
      <c r="G233" t="s" s="50">
        <f>CONCATENATE(B233,I233)</f>
      </c>
      <c r="H233" t="s" s="57">
        <f>IF(ISBLANK(B233),"",IF(B233="ALI",IF(I233="L",7,IF(I233="A",10,15)),IF(B233="AIE",IF(I233="L",5,IF(I233="A",7,10)),IF(B233="SE",IF(I233="L",4,IF(I233="A",5,7)),IF(OR(B233="EE",B233="CE"),IF(I233="L",3,IF(I233="A",4,6)),0)))))</f>
      </c>
      <c r="I233" t="s" s="55">
        <f>IF(OR(ISBLANK(D233),ISBLANK(E233)),IF(OR(B233="ALI",B233="AIE"),"L",IF(OR(B233="EE",B233="SE",B233="CE"),"A","")),IF(B233="EE",IF(E233&gt;=3,IF(D233&gt;=5,"H","A"),IF(E233&gt;=2,IF(D233&gt;=16,"H",IF(D233&lt;=4,"L","A")),IF(D233&lt;=15,"L","A"))),IF(OR(B233="SE",B233="CE"),IF(E233&gt;=4,IF(D233&gt;=6,"H","A"),IF(E233&gt;=2,IF(D233&gt;=20,"H",IF(D233&lt;=5,"L","A")),IF(D233&lt;=19,"L","A"))),IF(OR(B233="ALI",B233="AIE"),IF(E233&gt;=6,IF(D233&gt;=20,"H","A"),IF(E233&gt;=2,IF(D233&gt;=51,"H",IF(D233&lt;=19,"L","A")),IF(D233&lt;=50,"L","A"))),""))))</f>
      </c>
      <c r="J233" t="s" s="50">
        <f>CONCATENATE(B233,C233)</f>
      </c>
      <c r="K233" t="s" s="57">
        <f>IF(OR(H233="",H233=0),L233,H233)</f>
      </c>
      <c r="L233" t="s" s="57">
        <f>IF(NOT(ISERROR(VLOOKUP(B233,'Deflatores'!G$42:H$64,2,FALSE))),VLOOKUP(B233,'Deflatores'!G$42:H$64,2,FALSE),IF(OR(ISBLANK(C233),ISBLANK(B233)),"",VLOOKUP(C233,'Deflatores'!G$4:H$38,2,FALSE)*H233+VLOOKUP(C233,'Deflatores'!G$4:I$38,3,FALSE)))</f>
      </c>
      <c r="M233" s="58"/>
      <c r="N233" s="58"/>
      <c r="O233" s="59"/>
    </row>
    <row r="234" ht="12" customHeight="1">
      <c r="A234" s="60"/>
      <c r="B234" s="51"/>
      <c r="C234" s="51"/>
      <c r="D234" s="51"/>
      <c r="E234" s="51"/>
      <c r="F234" t="s" s="53">
        <f>IF(ISBLANK(B234),"",IF(I234="L","Baixa",IF(I234="A","Média",IF(I234="","","Alta"))))</f>
      </c>
      <c r="G234" t="s" s="50">
        <f>CONCATENATE(B234,I234)</f>
      </c>
      <c r="H234" t="s" s="57">
        <f>IF(ISBLANK(B234),"",IF(B234="ALI",IF(I234="L",7,IF(I234="A",10,15)),IF(B234="AIE",IF(I234="L",5,IF(I234="A",7,10)),IF(B234="SE",IF(I234="L",4,IF(I234="A",5,7)),IF(OR(B234="EE",B234="CE"),IF(I234="L",3,IF(I234="A",4,6)),0)))))</f>
      </c>
      <c r="I234" t="s" s="55">
        <f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</c>
      <c r="J234" t="s" s="50">
        <f>CONCATENATE(B234,C234)</f>
      </c>
      <c r="K234" t="s" s="57">
        <f>IF(OR(H234="",H234=0),L234,H234)</f>
      </c>
      <c r="L234" t="s" s="57">
        <f>IF(NOT(ISERROR(VLOOKUP(B234,'Deflatores'!G$42:H$64,2,FALSE))),VLOOKUP(B234,'Deflatores'!G$42:H$64,2,FALSE),IF(OR(ISBLANK(C234),ISBLANK(B234)),"",VLOOKUP(C234,'Deflatores'!G$4:H$38,2,FALSE)*H234+VLOOKUP(C234,'Deflatores'!G$4:I$38,3,FALSE)))</f>
      </c>
      <c r="M234" s="58"/>
      <c r="N234" s="58"/>
      <c r="O234" s="59"/>
    </row>
    <row r="235" ht="12" customHeight="1">
      <c r="A235" s="60"/>
      <c r="B235" s="51"/>
      <c r="C235" s="51"/>
      <c r="D235" s="51"/>
      <c r="E235" s="51"/>
      <c r="F235" t="s" s="53">
        <f>IF(ISBLANK(B235),"",IF(I235="L","Baixa",IF(I235="A","Média",IF(I235="","","Alta"))))</f>
      </c>
      <c r="G235" t="s" s="50">
        <f>CONCATENATE(B235,I235)</f>
      </c>
      <c r="H235" t="s" s="57">
        <f>IF(ISBLANK(B235),"",IF(B235="ALI",IF(I235="L",7,IF(I235="A",10,15)),IF(B235="AIE",IF(I235="L",5,IF(I235="A",7,10)),IF(B235="SE",IF(I235="L",4,IF(I235="A",5,7)),IF(OR(B235="EE",B235="CE"),IF(I235="L",3,IF(I235="A",4,6)),0)))))</f>
      </c>
      <c r="I235" t="s" s="55">
        <f>IF(OR(ISBLANK(D235),ISBLANK(E235)),IF(OR(B235="ALI",B235="AIE"),"L",IF(OR(B235="EE",B235="SE",B235="CE"),"A","")),IF(B235="EE",IF(E235&gt;=3,IF(D235&gt;=5,"H","A"),IF(E235&gt;=2,IF(D235&gt;=16,"H",IF(D235&lt;=4,"L","A")),IF(D235&lt;=15,"L","A"))),IF(OR(B235="SE",B235="CE"),IF(E235&gt;=4,IF(D235&gt;=6,"H","A"),IF(E235&gt;=2,IF(D235&gt;=20,"H",IF(D235&lt;=5,"L","A")),IF(D235&lt;=19,"L","A"))),IF(OR(B235="ALI",B235="AIE"),IF(E235&gt;=6,IF(D235&gt;=20,"H","A"),IF(E235&gt;=2,IF(D235&gt;=51,"H",IF(D235&lt;=19,"L","A")),IF(D235&lt;=50,"L","A"))),""))))</f>
      </c>
      <c r="J235" t="s" s="50">
        <f>CONCATENATE(B235,C235)</f>
      </c>
      <c r="K235" t="s" s="57">
        <f>IF(OR(H235="",H235=0),L235,H235)</f>
      </c>
      <c r="L235" t="s" s="57">
        <f>IF(NOT(ISERROR(VLOOKUP(B235,'Deflatores'!G$42:H$64,2,FALSE))),VLOOKUP(B235,'Deflatores'!G$42:H$64,2,FALSE),IF(OR(ISBLANK(C235),ISBLANK(B235)),"",VLOOKUP(C235,'Deflatores'!G$4:H$38,2,FALSE)*H235+VLOOKUP(C235,'Deflatores'!G$4:I$38,3,FALSE)))</f>
      </c>
      <c r="M235" s="58"/>
      <c r="N235" s="58"/>
      <c r="O235" s="59"/>
    </row>
    <row r="236" ht="12" customHeight="1">
      <c r="A236" s="60"/>
      <c r="B236" s="51"/>
      <c r="C236" s="51"/>
      <c r="D236" s="51"/>
      <c r="E236" s="51"/>
      <c r="F236" t="s" s="53">
        <f>IF(ISBLANK(B236),"",IF(I236="L","Baixa",IF(I236="A","Média",IF(I236="","","Alta"))))</f>
      </c>
      <c r="G236" t="s" s="50">
        <f>CONCATENATE(B236,I236)</f>
      </c>
      <c r="H236" t="s" s="57">
        <f>IF(ISBLANK(B236),"",IF(B236="ALI",IF(I236="L",7,IF(I236="A",10,15)),IF(B236="AIE",IF(I236="L",5,IF(I236="A",7,10)),IF(B236="SE",IF(I236="L",4,IF(I236="A",5,7)),IF(OR(B236="EE",B236="CE"),IF(I236="L",3,IF(I236="A",4,6)),0)))))</f>
      </c>
      <c r="I236" t="s" s="55">
        <f>IF(OR(ISBLANK(D236),ISBLANK(E236)),IF(OR(B236="ALI",B236="AIE"),"L",IF(OR(B236="EE",B236="SE",B236="CE"),"A","")),IF(B236="EE",IF(E236&gt;=3,IF(D236&gt;=5,"H","A"),IF(E236&gt;=2,IF(D236&gt;=16,"H",IF(D236&lt;=4,"L","A")),IF(D236&lt;=15,"L","A"))),IF(OR(B236="SE",B236="CE"),IF(E236&gt;=4,IF(D236&gt;=6,"H","A"),IF(E236&gt;=2,IF(D236&gt;=20,"H",IF(D236&lt;=5,"L","A")),IF(D236&lt;=19,"L","A"))),IF(OR(B236="ALI",B236="AIE"),IF(E236&gt;=6,IF(D236&gt;=20,"H","A"),IF(E236&gt;=2,IF(D236&gt;=51,"H",IF(D236&lt;=19,"L","A")),IF(D236&lt;=50,"L","A"))),""))))</f>
      </c>
      <c r="J236" t="s" s="50">
        <f>CONCATENATE(B236,C236)</f>
      </c>
      <c r="K236" t="s" s="57">
        <f>IF(OR(H236="",H236=0),L236,H236)</f>
      </c>
      <c r="L236" t="s" s="57">
        <f>IF(NOT(ISERROR(VLOOKUP(B236,'Deflatores'!G$42:H$64,2,FALSE))),VLOOKUP(B236,'Deflatores'!G$42:H$64,2,FALSE),IF(OR(ISBLANK(C236),ISBLANK(B236)),"",VLOOKUP(C236,'Deflatores'!G$4:H$38,2,FALSE)*H236+VLOOKUP(C236,'Deflatores'!G$4:I$38,3,FALSE)))</f>
      </c>
      <c r="M236" s="58"/>
      <c r="N236" s="58"/>
      <c r="O236" s="59"/>
    </row>
    <row r="237" ht="12" customHeight="1">
      <c r="A237" s="60"/>
      <c r="B237" s="51"/>
      <c r="C237" s="51"/>
      <c r="D237" s="51"/>
      <c r="E237" s="51"/>
      <c r="F237" t="s" s="53">
        <f>IF(ISBLANK(B237),"",IF(I237="L","Baixa",IF(I237="A","Média",IF(I237="","","Alta"))))</f>
      </c>
      <c r="G237" t="s" s="50">
        <f>CONCATENATE(B237,I237)</f>
      </c>
      <c r="H237" t="s" s="57">
        <f>IF(ISBLANK(B237),"",IF(B237="ALI",IF(I237="L",7,IF(I237="A",10,15)),IF(B237="AIE",IF(I237="L",5,IF(I237="A",7,10)),IF(B237="SE",IF(I237="L",4,IF(I237="A",5,7)),IF(OR(B237="EE",B237="CE"),IF(I237="L",3,IF(I237="A",4,6)),0)))))</f>
      </c>
      <c r="I237" t="s" s="55">
        <f>IF(OR(ISBLANK(D237),ISBLANK(E237)),IF(OR(B237="ALI",B237="AIE"),"L",IF(OR(B237="EE",B237="SE",B237="CE"),"A","")),IF(B237="EE",IF(E237&gt;=3,IF(D237&gt;=5,"H","A"),IF(E237&gt;=2,IF(D237&gt;=16,"H",IF(D237&lt;=4,"L","A")),IF(D237&lt;=15,"L","A"))),IF(OR(B237="SE",B237="CE"),IF(E237&gt;=4,IF(D237&gt;=6,"H","A"),IF(E237&gt;=2,IF(D237&gt;=20,"H",IF(D237&lt;=5,"L","A")),IF(D237&lt;=19,"L","A"))),IF(OR(B237="ALI",B237="AIE"),IF(E237&gt;=6,IF(D237&gt;=20,"H","A"),IF(E237&gt;=2,IF(D237&gt;=51,"H",IF(D237&lt;=19,"L","A")),IF(D237&lt;=50,"L","A"))),""))))</f>
      </c>
      <c r="J237" t="s" s="50">
        <f>CONCATENATE(B237,C237)</f>
      </c>
      <c r="K237" t="s" s="57">
        <f>IF(OR(H237="",H237=0),L237,H237)</f>
      </c>
      <c r="L237" t="s" s="57">
        <f>IF(NOT(ISERROR(VLOOKUP(B237,'Deflatores'!G$42:H$64,2,FALSE))),VLOOKUP(B237,'Deflatores'!G$42:H$64,2,FALSE),IF(OR(ISBLANK(C237),ISBLANK(B237)),"",VLOOKUP(C237,'Deflatores'!G$4:H$38,2,FALSE)*H237+VLOOKUP(C237,'Deflatores'!G$4:I$38,3,FALSE)))</f>
      </c>
      <c r="M237" s="58"/>
      <c r="N237" s="58"/>
      <c r="O237" s="59"/>
    </row>
    <row r="238" ht="12" customHeight="1">
      <c r="A238" s="60"/>
      <c r="B238" s="51"/>
      <c r="C238" s="51"/>
      <c r="D238" s="51"/>
      <c r="E238" s="51"/>
      <c r="F238" t="s" s="53">
        <f>IF(ISBLANK(B238),"",IF(I238="L","Baixa",IF(I238="A","Média",IF(I238="","","Alta"))))</f>
      </c>
      <c r="G238" t="s" s="50">
        <f>CONCATENATE(B238,I238)</f>
      </c>
      <c r="H238" t="s" s="57">
        <f>IF(ISBLANK(B238),"",IF(B238="ALI",IF(I238="L",7,IF(I238="A",10,15)),IF(B238="AIE",IF(I238="L",5,IF(I238="A",7,10)),IF(B238="SE",IF(I238="L",4,IF(I238="A",5,7)),IF(OR(B238="EE",B238="CE"),IF(I238="L",3,IF(I238="A",4,6)),0)))))</f>
      </c>
      <c r="I238" t="s" s="55">
        <f>IF(OR(ISBLANK(D238),ISBLANK(E238)),IF(OR(B238="ALI",B238="AIE"),"L",IF(OR(B238="EE",B238="SE",B238="CE"),"A","")),IF(B238="EE",IF(E238&gt;=3,IF(D238&gt;=5,"H","A"),IF(E238&gt;=2,IF(D238&gt;=16,"H",IF(D238&lt;=4,"L","A")),IF(D238&lt;=15,"L","A"))),IF(OR(B238="SE",B238="CE"),IF(E238&gt;=4,IF(D238&gt;=6,"H","A"),IF(E238&gt;=2,IF(D238&gt;=20,"H",IF(D238&lt;=5,"L","A")),IF(D238&lt;=19,"L","A"))),IF(OR(B238="ALI",B238="AIE"),IF(E238&gt;=6,IF(D238&gt;=20,"H","A"),IF(E238&gt;=2,IF(D238&gt;=51,"H",IF(D238&lt;=19,"L","A")),IF(D238&lt;=50,"L","A"))),""))))</f>
      </c>
      <c r="J238" t="s" s="50">
        <f>CONCATENATE(B238,C238)</f>
      </c>
      <c r="K238" t="s" s="57">
        <f>IF(OR(H238="",H238=0),L238,H238)</f>
      </c>
      <c r="L238" t="s" s="57">
        <f>IF(NOT(ISERROR(VLOOKUP(B238,'Deflatores'!G$42:H$64,2,FALSE))),VLOOKUP(B238,'Deflatores'!G$42:H$64,2,FALSE),IF(OR(ISBLANK(C238),ISBLANK(B238)),"",VLOOKUP(C238,'Deflatores'!G$4:H$38,2,FALSE)*H238+VLOOKUP(C238,'Deflatores'!G$4:I$38,3,FALSE)))</f>
      </c>
      <c r="M238" s="58"/>
      <c r="N238" s="58"/>
      <c r="O238" s="59"/>
    </row>
    <row r="239" ht="12" customHeight="1">
      <c r="A239" s="60"/>
      <c r="B239" s="51"/>
      <c r="C239" s="51"/>
      <c r="D239" s="51"/>
      <c r="E239" s="51"/>
      <c r="F239" t="s" s="53">
        <f>IF(ISBLANK(B239),"",IF(I239="L","Baixa",IF(I239="A","Média",IF(I239="","","Alta"))))</f>
      </c>
      <c r="G239" t="s" s="50">
        <f>CONCATENATE(B239,I239)</f>
      </c>
      <c r="H239" t="s" s="57">
        <f>IF(ISBLANK(B239),"",IF(B239="ALI",IF(I239="L",7,IF(I239="A",10,15)),IF(B239="AIE",IF(I239="L",5,IF(I239="A",7,10)),IF(B239="SE",IF(I239="L",4,IF(I239="A",5,7)),IF(OR(B239="EE",B239="CE"),IF(I239="L",3,IF(I239="A",4,6)),0)))))</f>
      </c>
      <c r="I239" t="s" s="55">
        <f>IF(OR(ISBLANK(D239),ISBLANK(E239)),IF(OR(B239="ALI",B239="AIE"),"L",IF(OR(B239="EE",B239="SE",B239="CE"),"A","")),IF(B239="EE",IF(E239&gt;=3,IF(D239&gt;=5,"H","A"),IF(E239&gt;=2,IF(D239&gt;=16,"H",IF(D239&lt;=4,"L","A")),IF(D239&lt;=15,"L","A"))),IF(OR(B239="SE",B239="CE"),IF(E239&gt;=4,IF(D239&gt;=6,"H","A"),IF(E239&gt;=2,IF(D239&gt;=20,"H",IF(D239&lt;=5,"L","A")),IF(D239&lt;=19,"L","A"))),IF(OR(B239="ALI",B239="AIE"),IF(E239&gt;=6,IF(D239&gt;=20,"H","A"),IF(E239&gt;=2,IF(D239&gt;=51,"H",IF(D239&lt;=19,"L","A")),IF(D239&lt;=50,"L","A"))),""))))</f>
      </c>
      <c r="J239" t="s" s="50">
        <f>CONCATENATE(B239,C239)</f>
      </c>
      <c r="K239" t="s" s="57">
        <f>IF(OR(H239="",H239=0),L239,H239)</f>
      </c>
      <c r="L239" t="s" s="57">
        <f>IF(NOT(ISERROR(VLOOKUP(B239,'Deflatores'!G$42:H$64,2,FALSE))),VLOOKUP(B239,'Deflatores'!G$42:H$64,2,FALSE),IF(OR(ISBLANK(C239),ISBLANK(B239)),"",VLOOKUP(C239,'Deflatores'!G$4:H$38,2,FALSE)*H239+VLOOKUP(C239,'Deflatores'!G$4:I$38,3,FALSE)))</f>
      </c>
      <c r="M239" s="58"/>
      <c r="N239" s="58"/>
      <c r="O239" s="59"/>
    </row>
    <row r="240" ht="12" customHeight="1">
      <c r="A240" s="60"/>
      <c r="B240" s="51"/>
      <c r="C240" s="51"/>
      <c r="D240" s="51"/>
      <c r="E240" s="51"/>
      <c r="F240" t="s" s="53">
        <f>IF(ISBLANK(B240),"",IF(I240="L","Baixa",IF(I240="A","Média",IF(I240="","","Alta"))))</f>
      </c>
      <c r="G240" t="s" s="50">
        <f>CONCATENATE(B240,I240)</f>
      </c>
      <c r="H240" t="s" s="57">
        <f>IF(ISBLANK(B240),"",IF(B240="ALI",IF(I240="L",7,IF(I240="A",10,15)),IF(B240="AIE",IF(I240="L",5,IF(I240="A",7,10)),IF(B240="SE",IF(I240="L",4,IF(I240="A",5,7)),IF(OR(B240="EE",B240="CE"),IF(I240="L",3,IF(I240="A",4,6)),0)))))</f>
      </c>
      <c r="I240" t="s" s="55">
        <f>IF(OR(ISBLANK(D240),ISBLANK(E240)),IF(OR(B240="ALI",B240="AIE"),"L",IF(OR(B240="EE",B240="SE",B240="CE"),"A","")),IF(B240="EE",IF(E240&gt;=3,IF(D240&gt;=5,"H","A"),IF(E240&gt;=2,IF(D240&gt;=16,"H",IF(D240&lt;=4,"L","A")),IF(D240&lt;=15,"L","A"))),IF(OR(B240="SE",B240="CE"),IF(E240&gt;=4,IF(D240&gt;=6,"H","A"),IF(E240&gt;=2,IF(D240&gt;=20,"H",IF(D240&lt;=5,"L","A")),IF(D240&lt;=19,"L","A"))),IF(OR(B240="ALI",B240="AIE"),IF(E240&gt;=6,IF(D240&gt;=20,"H","A"),IF(E240&gt;=2,IF(D240&gt;=51,"H",IF(D240&lt;=19,"L","A")),IF(D240&lt;=50,"L","A"))),""))))</f>
      </c>
      <c r="J240" t="s" s="50">
        <f>CONCATENATE(B240,C240)</f>
      </c>
      <c r="K240" t="s" s="57">
        <f>IF(OR(H240="",H240=0),L240,H240)</f>
      </c>
      <c r="L240" t="s" s="57">
        <f>IF(NOT(ISERROR(VLOOKUP(B240,'Deflatores'!G$42:H$64,2,FALSE))),VLOOKUP(B240,'Deflatores'!G$42:H$64,2,FALSE),IF(OR(ISBLANK(C240),ISBLANK(B240)),"",VLOOKUP(C240,'Deflatores'!G$4:H$38,2,FALSE)*H240+VLOOKUP(C240,'Deflatores'!G$4:I$38,3,FALSE)))</f>
      </c>
      <c r="M240" s="58"/>
      <c r="N240" s="58"/>
      <c r="O240" s="59"/>
    </row>
    <row r="241" ht="12" customHeight="1">
      <c r="A241" s="60"/>
      <c r="B241" s="51"/>
      <c r="C241" s="51"/>
      <c r="D241" s="51"/>
      <c r="E241" s="51"/>
      <c r="F241" t="s" s="53">
        <f>IF(ISBLANK(B241),"",IF(I241="L","Baixa",IF(I241="A","Média",IF(I241="","","Alta"))))</f>
      </c>
      <c r="G241" t="s" s="50">
        <f>CONCATENATE(B241,I241)</f>
      </c>
      <c r="H241" t="s" s="57">
        <f>IF(ISBLANK(B241),"",IF(B241="ALI",IF(I241="L",7,IF(I241="A",10,15)),IF(B241="AIE",IF(I241="L",5,IF(I241="A",7,10)),IF(B241="SE",IF(I241="L",4,IF(I241="A",5,7)),IF(OR(B241="EE",B241="CE"),IF(I241="L",3,IF(I241="A",4,6)),0)))))</f>
      </c>
      <c r="I241" t="s" s="55">
        <f>IF(OR(ISBLANK(D241),ISBLANK(E241)),IF(OR(B241="ALI",B241="AIE"),"L",IF(OR(B241="EE",B241="SE",B241="CE"),"A","")),IF(B241="EE",IF(E241&gt;=3,IF(D241&gt;=5,"H","A"),IF(E241&gt;=2,IF(D241&gt;=16,"H",IF(D241&lt;=4,"L","A")),IF(D241&lt;=15,"L","A"))),IF(OR(B241="SE",B241="CE"),IF(E241&gt;=4,IF(D241&gt;=6,"H","A"),IF(E241&gt;=2,IF(D241&gt;=20,"H",IF(D241&lt;=5,"L","A")),IF(D241&lt;=19,"L","A"))),IF(OR(B241="ALI",B241="AIE"),IF(E241&gt;=6,IF(D241&gt;=20,"H","A"),IF(E241&gt;=2,IF(D241&gt;=51,"H",IF(D241&lt;=19,"L","A")),IF(D241&lt;=50,"L","A"))),""))))</f>
      </c>
      <c r="J241" t="s" s="50">
        <f>CONCATENATE(B241,C241)</f>
      </c>
      <c r="K241" t="s" s="57">
        <f>IF(OR(H241="",H241=0),L241,H241)</f>
      </c>
      <c r="L241" t="s" s="57">
        <f>IF(NOT(ISERROR(VLOOKUP(B241,'Deflatores'!G$42:H$64,2,FALSE))),VLOOKUP(B241,'Deflatores'!G$42:H$64,2,FALSE),IF(OR(ISBLANK(C241),ISBLANK(B241)),"",VLOOKUP(C241,'Deflatores'!G$4:H$38,2,FALSE)*H241+VLOOKUP(C241,'Deflatores'!G$4:I$38,3,FALSE)))</f>
      </c>
      <c r="M241" s="58"/>
      <c r="N241" s="58"/>
      <c r="O241" s="59"/>
    </row>
    <row r="242" ht="12" customHeight="1">
      <c r="A242" s="60"/>
      <c r="B242" s="51"/>
      <c r="C242" s="51"/>
      <c r="D242" s="51"/>
      <c r="E242" s="51"/>
      <c r="F242" t="s" s="53">
        <f>IF(ISBLANK(B242),"",IF(I242="L","Baixa",IF(I242="A","Média",IF(I242="","","Alta"))))</f>
      </c>
      <c r="G242" t="s" s="50">
        <f>CONCATENATE(B242,I242)</f>
      </c>
      <c r="H242" t="s" s="57">
        <f>IF(ISBLANK(B242),"",IF(B242="ALI",IF(I242="L",7,IF(I242="A",10,15)),IF(B242="AIE",IF(I242="L",5,IF(I242="A",7,10)),IF(B242="SE",IF(I242="L",4,IF(I242="A",5,7)),IF(OR(B242="EE",B242="CE"),IF(I242="L",3,IF(I242="A",4,6)),0)))))</f>
      </c>
      <c r="I242" t="s" s="55">
        <f>IF(OR(ISBLANK(D242),ISBLANK(E242)),IF(OR(B242="ALI",B242="AIE"),"L",IF(OR(B242="EE",B242="SE",B242="CE"),"A","")),IF(B242="EE",IF(E242&gt;=3,IF(D242&gt;=5,"H","A"),IF(E242&gt;=2,IF(D242&gt;=16,"H",IF(D242&lt;=4,"L","A")),IF(D242&lt;=15,"L","A"))),IF(OR(B242="SE",B242="CE"),IF(E242&gt;=4,IF(D242&gt;=6,"H","A"),IF(E242&gt;=2,IF(D242&gt;=20,"H",IF(D242&lt;=5,"L","A")),IF(D242&lt;=19,"L","A"))),IF(OR(B242="ALI",B242="AIE"),IF(E242&gt;=6,IF(D242&gt;=20,"H","A"),IF(E242&gt;=2,IF(D242&gt;=51,"H",IF(D242&lt;=19,"L","A")),IF(D242&lt;=50,"L","A"))),""))))</f>
      </c>
      <c r="J242" t="s" s="50">
        <f>CONCATENATE(B242,C242)</f>
      </c>
      <c r="K242" t="s" s="57">
        <f>IF(OR(H242="",H242=0),L242,H242)</f>
      </c>
      <c r="L242" t="s" s="57">
        <f>IF(NOT(ISERROR(VLOOKUP(B242,'Deflatores'!G$42:H$64,2,FALSE))),VLOOKUP(B242,'Deflatores'!G$42:H$64,2,FALSE),IF(OR(ISBLANK(C242),ISBLANK(B242)),"",VLOOKUP(C242,'Deflatores'!G$4:H$38,2,FALSE)*H242+VLOOKUP(C242,'Deflatores'!G$4:I$38,3,FALSE)))</f>
      </c>
      <c r="M242" s="58"/>
      <c r="N242" s="58"/>
      <c r="O242" s="59"/>
    </row>
    <row r="243" ht="12" customHeight="1">
      <c r="A243" s="60"/>
      <c r="B243" s="51"/>
      <c r="C243" s="51"/>
      <c r="D243" s="51"/>
      <c r="E243" s="51"/>
      <c r="F243" t="s" s="53">
        <f>IF(ISBLANK(B243),"",IF(I243="L","Baixa",IF(I243="A","Média",IF(I243="","","Alta"))))</f>
      </c>
      <c r="G243" t="s" s="50">
        <f>CONCATENATE(B243,I243)</f>
      </c>
      <c r="H243" t="s" s="57">
        <f>IF(ISBLANK(B243),"",IF(B243="ALI",IF(I243="L",7,IF(I243="A",10,15)),IF(B243="AIE",IF(I243="L",5,IF(I243="A",7,10)),IF(B243="SE",IF(I243="L",4,IF(I243="A",5,7)),IF(OR(B243="EE",B243="CE"),IF(I243="L",3,IF(I243="A",4,6)),0)))))</f>
      </c>
      <c r="I243" t="s" s="55">
        <f>IF(OR(ISBLANK(D243),ISBLANK(E243)),IF(OR(B243="ALI",B243="AIE"),"L",IF(OR(B243="EE",B243="SE",B243="CE"),"A","")),IF(B243="EE",IF(E243&gt;=3,IF(D243&gt;=5,"H","A"),IF(E243&gt;=2,IF(D243&gt;=16,"H",IF(D243&lt;=4,"L","A")),IF(D243&lt;=15,"L","A"))),IF(OR(B243="SE",B243="CE"),IF(E243&gt;=4,IF(D243&gt;=6,"H","A"),IF(E243&gt;=2,IF(D243&gt;=20,"H",IF(D243&lt;=5,"L","A")),IF(D243&lt;=19,"L","A"))),IF(OR(B243="ALI",B243="AIE"),IF(E243&gt;=6,IF(D243&gt;=20,"H","A"),IF(E243&gt;=2,IF(D243&gt;=51,"H",IF(D243&lt;=19,"L","A")),IF(D243&lt;=50,"L","A"))),""))))</f>
      </c>
      <c r="J243" t="s" s="50">
        <f>CONCATENATE(B243,C243)</f>
      </c>
      <c r="K243" t="s" s="57">
        <f>IF(OR(H243="",H243=0),L243,H243)</f>
      </c>
      <c r="L243" t="s" s="57">
        <f>IF(NOT(ISERROR(VLOOKUP(B243,'Deflatores'!G$42:H$64,2,FALSE))),VLOOKUP(B243,'Deflatores'!G$42:H$64,2,FALSE),IF(OR(ISBLANK(C243),ISBLANK(B243)),"",VLOOKUP(C243,'Deflatores'!G$4:H$38,2,FALSE)*H243+VLOOKUP(C243,'Deflatores'!G$4:I$38,3,FALSE)))</f>
      </c>
      <c r="M243" s="58"/>
      <c r="N243" s="58"/>
      <c r="O243" s="59"/>
    </row>
    <row r="244" ht="12" customHeight="1">
      <c r="A244" s="60"/>
      <c r="B244" s="51"/>
      <c r="C244" s="51"/>
      <c r="D244" s="51"/>
      <c r="E244" s="51"/>
      <c r="F244" t="s" s="53">
        <f>IF(ISBLANK(B244),"",IF(I244="L","Baixa",IF(I244="A","Média",IF(I244="","","Alta"))))</f>
      </c>
      <c r="G244" t="s" s="50">
        <f>CONCATENATE(B244,I244)</f>
      </c>
      <c r="H244" t="s" s="57">
        <f>IF(ISBLANK(B244),"",IF(B244="ALI",IF(I244="L",7,IF(I244="A",10,15)),IF(B244="AIE",IF(I244="L",5,IF(I244="A",7,10)),IF(B244="SE",IF(I244="L",4,IF(I244="A",5,7)),IF(OR(B244="EE",B244="CE"),IF(I244="L",3,IF(I244="A",4,6)),0)))))</f>
      </c>
      <c r="I244" t="s" s="55">
        <f>IF(OR(ISBLANK(D244),ISBLANK(E244)),IF(OR(B244="ALI",B244="AIE"),"L",IF(OR(B244="EE",B244="SE",B244="CE"),"A","")),IF(B244="EE",IF(E244&gt;=3,IF(D244&gt;=5,"H","A"),IF(E244&gt;=2,IF(D244&gt;=16,"H",IF(D244&lt;=4,"L","A")),IF(D244&lt;=15,"L","A"))),IF(OR(B244="SE",B244="CE"),IF(E244&gt;=4,IF(D244&gt;=6,"H","A"),IF(E244&gt;=2,IF(D244&gt;=20,"H",IF(D244&lt;=5,"L","A")),IF(D244&lt;=19,"L","A"))),IF(OR(B244="ALI",B244="AIE"),IF(E244&gt;=6,IF(D244&gt;=20,"H","A"),IF(E244&gt;=2,IF(D244&gt;=51,"H",IF(D244&lt;=19,"L","A")),IF(D244&lt;=50,"L","A"))),""))))</f>
      </c>
      <c r="J244" t="s" s="50">
        <f>CONCATENATE(B244,C244)</f>
      </c>
      <c r="K244" t="s" s="57">
        <f>IF(OR(H244="",H244=0),L244,H244)</f>
      </c>
      <c r="L244" t="s" s="57">
        <f>IF(NOT(ISERROR(VLOOKUP(B244,'Deflatores'!G$42:H$64,2,FALSE))),VLOOKUP(B244,'Deflatores'!G$42:H$64,2,FALSE),IF(OR(ISBLANK(C244),ISBLANK(B244)),"",VLOOKUP(C244,'Deflatores'!G$4:H$38,2,FALSE)*H244+VLOOKUP(C244,'Deflatores'!G$4:I$38,3,FALSE)))</f>
      </c>
      <c r="M244" s="58"/>
      <c r="N244" s="58"/>
      <c r="O244" s="59"/>
    </row>
    <row r="245" ht="12" customHeight="1">
      <c r="A245" s="60"/>
      <c r="B245" s="51"/>
      <c r="C245" s="51"/>
      <c r="D245" s="51"/>
      <c r="E245" s="51"/>
      <c r="F245" t="s" s="53">
        <f>IF(ISBLANK(B245),"",IF(I245="L","Baixa",IF(I245="A","Média",IF(I245="","","Alta"))))</f>
      </c>
      <c r="G245" t="s" s="50">
        <f>CONCATENATE(B245,I245)</f>
      </c>
      <c r="H245" t="s" s="57">
        <f>IF(ISBLANK(B245),"",IF(B245="ALI",IF(I245="L",7,IF(I245="A",10,15)),IF(B245="AIE",IF(I245="L",5,IF(I245="A",7,10)),IF(B245="SE",IF(I245="L",4,IF(I245="A",5,7)),IF(OR(B245="EE",B245="CE"),IF(I245="L",3,IF(I245="A",4,6)),0)))))</f>
      </c>
      <c r="I245" t="s" s="55">
        <f>IF(OR(ISBLANK(D245),ISBLANK(E245)),IF(OR(B245="ALI",B245="AIE"),"L",IF(OR(B245="EE",B245="SE",B245="CE"),"A","")),IF(B245="EE",IF(E245&gt;=3,IF(D245&gt;=5,"H","A"),IF(E245&gt;=2,IF(D245&gt;=16,"H",IF(D245&lt;=4,"L","A")),IF(D245&lt;=15,"L","A"))),IF(OR(B245="SE",B245="CE"),IF(E245&gt;=4,IF(D245&gt;=6,"H","A"),IF(E245&gt;=2,IF(D245&gt;=20,"H",IF(D245&lt;=5,"L","A")),IF(D245&lt;=19,"L","A"))),IF(OR(B245="ALI",B245="AIE"),IF(E245&gt;=6,IF(D245&gt;=20,"H","A"),IF(E245&gt;=2,IF(D245&gt;=51,"H",IF(D245&lt;=19,"L","A")),IF(D245&lt;=50,"L","A"))),""))))</f>
      </c>
      <c r="J245" t="s" s="50">
        <f>CONCATENATE(B245,C245)</f>
      </c>
      <c r="K245" t="s" s="57">
        <f>IF(OR(H245="",H245=0),L245,H245)</f>
      </c>
      <c r="L245" t="s" s="57">
        <f>IF(NOT(ISERROR(VLOOKUP(B245,'Deflatores'!G$42:H$64,2,FALSE))),VLOOKUP(B245,'Deflatores'!G$42:H$64,2,FALSE),IF(OR(ISBLANK(C245),ISBLANK(B245)),"",VLOOKUP(C245,'Deflatores'!G$4:H$38,2,FALSE)*H245+VLOOKUP(C245,'Deflatores'!G$4:I$38,3,FALSE)))</f>
      </c>
      <c r="M245" s="58"/>
      <c r="N245" s="58"/>
      <c r="O245" s="59"/>
    </row>
    <row r="246" ht="12" customHeight="1">
      <c r="A246" s="60"/>
      <c r="B246" s="51"/>
      <c r="C246" s="51"/>
      <c r="D246" s="51"/>
      <c r="E246" s="51"/>
      <c r="F246" t="s" s="53">
        <f>IF(ISBLANK(B246),"",IF(I246="L","Baixa",IF(I246="A","Média",IF(I246="","","Alta"))))</f>
      </c>
      <c r="G246" t="s" s="50">
        <f>CONCATENATE(B246,I246)</f>
      </c>
      <c r="H246" t="s" s="57">
        <f>IF(ISBLANK(B246),"",IF(B246="ALI",IF(I246="L",7,IF(I246="A",10,15)),IF(B246="AIE",IF(I246="L",5,IF(I246="A",7,10)),IF(B246="SE",IF(I246="L",4,IF(I246="A",5,7)),IF(OR(B246="EE",B246="CE"),IF(I246="L",3,IF(I246="A",4,6)),0)))))</f>
      </c>
      <c r="I246" t="s" s="55">
        <f>IF(OR(ISBLANK(D246),ISBLANK(E246)),IF(OR(B246="ALI",B246="AIE"),"L",IF(OR(B246="EE",B246="SE",B246="CE"),"A","")),IF(B246="EE",IF(E246&gt;=3,IF(D246&gt;=5,"H","A"),IF(E246&gt;=2,IF(D246&gt;=16,"H",IF(D246&lt;=4,"L","A")),IF(D246&lt;=15,"L","A"))),IF(OR(B246="SE",B246="CE"),IF(E246&gt;=4,IF(D246&gt;=6,"H","A"),IF(E246&gt;=2,IF(D246&gt;=20,"H",IF(D246&lt;=5,"L","A")),IF(D246&lt;=19,"L","A"))),IF(OR(B246="ALI",B246="AIE"),IF(E246&gt;=6,IF(D246&gt;=20,"H","A"),IF(E246&gt;=2,IF(D246&gt;=51,"H",IF(D246&lt;=19,"L","A")),IF(D246&lt;=50,"L","A"))),""))))</f>
      </c>
      <c r="J246" t="s" s="50">
        <f>CONCATENATE(B246,C246)</f>
      </c>
      <c r="K246" t="s" s="57">
        <f>IF(OR(H246="",H246=0),L246,H246)</f>
      </c>
      <c r="L246" t="s" s="57">
        <f>IF(NOT(ISERROR(VLOOKUP(B246,'Deflatores'!G$42:H$64,2,FALSE))),VLOOKUP(B246,'Deflatores'!G$42:H$64,2,FALSE),IF(OR(ISBLANK(C246),ISBLANK(B246)),"",VLOOKUP(C246,'Deflatores'!G$4:H$38,2,FALSE)*H246+VLOOKUP(C246,'Deflatores'!G$4:I$38,3,FALSE)))</f>
      </c>
      <c r="M246" s="58"/>
      <c r="N246" s="58"/>
      <c r="O246" s="59"/>
    </row>
    <row r="247" ht="12" customHeight="1">
      <c r="A247" s="60"/>
      <c r="B247" s="51"/>
      <c r="C247" s="51"/>
      <c r="D247" s="51"/>
      <c r="E247" s="51"/>
      <c r="F247" t="s" s="53">
        <f>IF(ISBLANK(B247),"",IF(I247="L","Baixa",IF(I247="A","Média",IF(I247="","","Alta"))))</f>
      </c>
      <c r="G247" t="s" s="50">
        <f>CONCATENATE(B247,I247)</f>
      </c>
      <c r="H247" t="s" s="57">
        <f>IF(ISBLANK(B247),"",IF(B247="ALI",IF(I247="L",7,IF(I247="A",10,15)),IF(B247="AIE",IF(I247="L",5,IF(I247="A",7,10)),IF(B247="SE",IF(I247="L",4,IF(I247="A",5,7)),IF(OR(B247="EE",B247="CE"),IF(I247="L",3,IF(I247="A",4,6)),0)))))</f>
      </c>
      <c r="I247" t="s" s="55">
        <f>IF(OR(ISBLANK(D247),ISBLANK(E247)),IF(OR(B247="ALI",B247="AIE"),"L",IF(OR(B247="EE",B247="SE",B247="CE"),"A","")),IF(B247="EE",IF(E247&gt;=3,IF(D247&gt;=5,"H","A"),IF(E247&gt;=2,IF(D247&gt;=16,"H",IF(D247&lt;=4,"L","A")),IF(D247&lt;=15,"L","A"))),IF(OR(B247="SE",B247="CE"),IF(E247&gt;=4,IF(D247&gt;=6,"H","A"),IF(E247&gt;=2,IF(D247&gt;=20,"H",IF(D247&lt;=5,"L","A")),IF(D247&lt;=19,"L","A"))),IF(OR(B247="ALI",B247="AIE"),IF(E247&gt;=6,IF(D247&gt;=20,"H","A"),IF(E247&gt;=2,IF(D247&gt;=51,"H",IF(D247&lt;=19,"L","A")),IF(D247&lt;=50,"L","A"))),""))))</f>
      </c>
      <c r="J247" t="s" s="50">
        <f>CONCATENATE(B247,C247)</f>
      </c>
      <c r="K247" t="s" s="57">
        <f>IF(OR(H247="",H247=0),L247,H247)</f>
      </c>
      <c r="L247" t="s" s="57">
        <f>IF(NOT(ISERROR(VLOOKUP(B247,'Deflatores'!G$42:H$64,2,FALSE))),VLOOKUP(B247,'Deflatores'!G$42:H$64,2,FALSE),IF(OR(ISBLANK(C247),ISBLANK(B247)),"",VLOOKUP(C247,'Deflatores'!G$4:H$38,2,FALSE)*H247+VLOOKUP(C247,'Deflatores'!G$4:I$38,3,FALSE)))</f>
      </c>
      <c r="M247" s="58"/>
      <c r="N247" s="58"/>
      <c r="O247" s="59"/>
    </row>
    <row r="248" ht="12" customHeight="1">
      <c r="A248" s="60"/>
      <c r="B248" s="51"/>
      <c r="C248" s="51"/>
      <c r="D248" s="51"/>
      <c r="E248" s="51"/>
      <c r="F248" t="s" s="53">
        <f>IF(ISBLANK(B248),"",IF(I248="L","Baixa",IF(I248="A","Média",IF(I248="","","Alta"))))</f>
      </c>
      <c r="G248" t="s" s="50">
        <f>CONCATENATE(B248,I248)</f>
      </c>
      <c r="H248" t="s" s="57">
        <f>IF(ISBLANK(B248),"",IF(B248="ALI",IF(I248="L",7,IF(I248="A",10,15)),IF(B248="AIE",IF(I248="L",5,IF(I248="A",7,10)),IF(B248="SE",IF(I248="L",4,IF(I248="A",5,7)),IF(OR(B248="EE",B248="CE"),IF(I248="L",3,IF(I248="A",4,6)),0)))))</f>
      </c>
      <c r="I248" t="s" s="55">
        <f>IF(OR(ISBLANK(D248),ISBLANK(E248)),IF(OR(B248="ALI",B248="AIE"),"L",IF(OR(B248="EE",B248="SE",B248="CE"),"A","")),IF(B248="EE",IF(E248&gt;=3,IF(D248&gt;=5,"H","A"),IF(E248&gt;=2,IF(D248&gt;=16,"H",IF(D248&lt;=4,"L","A")),IF(D248&lt;=15,"L","A"))),IF(OR(B248="SE",B248="CE"),IF(E248&gt;=4,IF(D248&gt;=6,"H","A"),IF(E248&gt;=2,IF(D248&gt;=20,"H",IF(D248&lt;=5,"L","A")),IF(D248&lt;=19,"L","A"))),IF(OR(B248="ALI",B248="AIE"),IF(E248&gt;=6,IF(D248&gt;=20,"H","A"),IF(E248&gt;=2,IF(D248&gt;=51,"H",IF(D248&lt;=19,"L","A")),IF(D248&lt;=50,"L","A"))),""))))</f>
      </c>
      <c r="J248" t="s" s="50">
        <f>CONCATENATE(B248,C248)</f>
      </c>
      <c r="K248" t="s" s="57">
        <f>IF(OR(H248="",H248=0),L248,H248)</f>
      </c>
      <c r="L248" t="s" s="57">
        <f>IF(NOT(ISERROR(VLOOKUP(B248,'Deflatores'!G$42:H$64,2,FALSE))),VLOOKUP(B248,'Deflatores'!G$42:H$64,2,FALSE),IF(OR(ISBLANK(C248),ISBLANK(B248)),"",VLOOKUP(C248,'Deflatores'!G$4:H$38,2,FALSE)*H248+VLOOKUP(C248,'Deflatores'!G$4:I$38,3,FALSE)))</f>
      </c>
      <c r="M248" s="58"/>
      <c r="N248" s="58"/>
      <c r="O248" s="59"/>
    </row>
    <row r="249" ht="12" customHeight="1">
      <c r="A249" s="60"/>
      <c r="B249" s="51"/>
      <c r="C249" s="51"/>
      <c r="D249" s="51"/>
      <c r="E249" s="51"/>
      <c r="F249" t="s" s="53">
        <f>IF(ISBLANK(B249),"",IF(I249="L","Baixa",IF(I249="A","Média",IF(I249="","","Alta"))))</f>
      </c>
      <c r="G249" t="s" s="50">
        <f>CONCATENATE(B249,I249)</f>
      </c>
      <c r="H249" t="s" s="57">
        <f>IF(ISBLANK(B249),"",IF(B249="ALI",IF(I249="L",7,IF(I249="A",10,15)),IF(B249="AIE",IF(I249="L",5,IF(I249="A",7,10)),IF(B249="SE",IF(I249="L",4,IF(I249="A",5,7)),IF(OR(B249="EE",B249="CE"),IF(I249="L",3,IF(I249="A",4,6)),0)))))</f>
      </c>
      <c r="I249" t="s" s="55">
        <f>IF(OR(ISBLANK(D249),ISBLANK(E249)),IF(OR(B249="ALI",B249="AIE"),"L",IF(OR(B249="EE",B249="SE",B249="CE"),"A","")),IF(B249="EE",IF(E249&gt;=3,IF(D249&gt;=5,"H","A"),IF(E249&gt;=2,IF(D249&gt;=16,"H",IF(D249&lt;=4,"L","A")),IF(D249&lt;=15,"L","A"))),IF(OR(B249="SE",B249="CE"),IF(E249&gt;=4,IF(D249&gt;=6,"H","A"),IF(E249&gt;=2,IF(D249&gt;=20,"H",IF(D249&lt;=5,"L","A")),IF(D249&lt;=19,"L","A"))),IF(OR(B249="ALI",B249="AIE"),IF(E249&gt;=6,IF(D249&gt;=20,"H","A"),IF(E249&gt;=2,IF(D249&gt;=51,"H",IF(D249&lt;=19,"L","A")),IF(D249&lt;=50,"L","A"))),""))))</f>
      </c>
      <c r="J249" t="s" s="50">
        <f>CONCATENATE(B249,C249)</f>
      </c>
      <c r="K249" t="s" s="57">
        <f>IF(OR(H249="",H249=0),L249,H249)</f>
      </c>
      <c r="L249" t="s" s="57">
        <f>IF(NOT(ISERROR(VLOOKUP(B249,'Deflatores'!G$42:H$64,2,FALSE))),VLOOKUP(B249,'Deflatores'!G$42:H$64,2,FALSE),IF(OR(ISBLANK(C249),ISBLANK(B249)),"",VLOOKUP(C249,'Deflatores'!G$4:H$38,2,FALSE)*H249+VLOOKUP(C249,'Deflatores'!G$4:I$38,3,FALSE)))</f>
      </c>
      <c r="M249" s="58"/>
      <c r="N249" s="58"/>
      <c r="O249" s="59"/>
    </row>
    <row r="250" ht="12" customHeight="1">
      <c r="A250" s="60"/>
      <c r="B250" s="51"/>
      <c r="C250" s="51"/>
      <c r="D250" s="51"/>
      <c r="E250" s="51"/>
      <c r="F250" t="s" s="53">
        <f>IF(ISBLANK(B250),"",IF(I250="L","Baixa",IF(I250="A","Média",IF(I250="","","Alta"))))</f>
      </c>
      <c r="G250" t="s" s="50">
        <f>CONCATENATE(B250,I250)</f>
      </c>
      <c r="H250" t="s" s="57">
        <f>IF(ISBLANK(B250),"",IF(B250="ALI",IF(I250="L",7,IF(I250="A",10,15)),IF(B250="AIE",IF(I250="L",5,IF(I250="A",7,10)),IF(B250="SE",IF(I250="L",4,IF(I250="A",5,7)),IF(OR(B250="EE",B250="CE"),IF(I250="L",3,IF(I250="A",4,6)),0)))))</f>
      </c>
      <c r="I250" t="s" s="55">
        <f>IF(OR(ISBLANK(D250),ISBLANK(E250)),IF(OR(B250="ALI",B250="AIE"),"L",IF(OR(B250="EE",B250="SE",B250="CE"),"A","")),IF(B250="EE",IF(E250&gt;=3,IF(D250&gt;=5,"H","A"),IF(E250&gt;=2,IF(D250&gt;=16,"H",IF(D250&lt;=4,"L","A")),IF(D250&lt;=15,"L","A"))),IF(OR(B250="SE",B250="CE"),IF(E250&gt;=4,IF(D250&gt;=6,"H","A"),IF(E250&gt;=2,IF(D250&gt;=20,"H",IF(D250&lt;=5,"L","A")),IF(D250&lt;=19,"L","A"))),IF(OR(B250="ALI",B250="AIE"),IF(E250&gt;=6,IF(D250&gt;=20,"H","A"),IF(E250&gt;=2,IF(D250&gt;=51,"H",IF(D250&lt;=19,"L","A")),IF(D250&lt;=50,"L","A"))),""))))</f>
      </c>
      <c r="J250" t="s" s="50">
        <f>CONCATENATE(B250,C250)</f>
      </c>
      <c r="K250" t="s" s="57">
        <f>IF(OR(H250="",H250=0),L250,H250)</f>
      </c>
      <c r="L250" t="s" s="57">
        <f>IF(NOT(ISERROR(VLOOKUP(B250,'Deflatores'!G$42:H$64,2,FALSE))),VLOOKUP(B250,'Deflatores'!G$42:H$64,2,FALSE),IF(OR(ISBLANK(C250),ISBLANK(B250)),"",VLOOKUP(C250,'Deflatores'!G$4:H$38,2,FALSE)*H250+VLOOKUP(C250,'Deflatores'!G$4:I$38,3,FALSE)))</f>
      </c>
      <c r="M250" s="58"/>
      <c r="N250" s="58"/>
      <c r="O250" s="59"/>
    </row>
    <row r="251" ht="12" customHeight="1">
      <c r="A251" s="60"/>
      <c r="B251" s="51"/>
      <c r="C251" s="51"/>
      <c r="D251" s="51"/>
      <c r="E251" s="51"/>
      <c r="F251" t="s" s="53">
        <f>IF(ISBLANK(B251),"",IF(I251="L","Baixa",IF(I251="A","Média",IF(I251="","","Alta"))))</f>
      </c>
      <c r="G251" t="s" s="50">
        <f>CONCATENATE(B251,I251)</f>
      </c>
      <c r="H251" t="s" s="57">
        <f>IF(ISBLANK(B251),"",IF(B251="ALI",IF(I251="L",7,IF(I251="A",10,15)),IF(B251="AIE",IF(I251="L",5,IF(I251="A",7,10)),IF(B251="SE",IF(I251="L",4,IF(I251="A",5,7)),IF(OR(B251="EE",B251="CE"),IF(I251="L",3,IF(I251="A",4,6)),0)))))</f>
      </c>
      <c r="I251" t="s" s="55">
        <f>IF(OR(ISBLANK(D251),ISBLANK(E251)),IF(OR(B251="ALI",B251="AIE"),"L",IF(OR(B251="EE",B251="SE",B251="CE"),"A","")),IF(B251="EE",IF(E251&gt;=3,IF(D251&gt;=5,"H","A"),IF(E251&gt;=2,IF(D251&gt;=16,"H",IF(D251&lt;=4,"L","A")),IF(D251&lt;=15,"L","A"))),IF(OR(B251="SE",B251="CE"),IF(E251&gt;=4,IF(D251&gt;=6,"H","A"),IF(E251&gt;=2,IF(D251&gt;=20,"H",IF(D251&lt;=5,"L","A")),IF(D251&lt;=19,"L","A"))),IF(OR(B251="ALI",B251="AIE"),IF(E251&gt;=6,IF(D251&gt;=20,"H","A"),IF(E251&gt;=2,IF(D251&gt;=51,"H",IF(D251&lt;=19,"L","A")),IF(D251&lt;=50,"L","A"))),""))))</f>
      </c>
      <c r="J251" t="s" s="50">
        <f>CONCATENATE(B251,C251)</f>
      </c>
      <c r="K251" t="s" s="57">
        <f>IF(OR(H251="",H251=0),L251,H251)</f>
      </c>
      <c r="L251" t="s" s="57">
        <f>IF(NOT(ISERROR(VLOOKUP(B251,'Deflatores'!G$42:H$64,2,FALSE))),VLOOKUP(B251,'Deflatores'!G$42:H$64,2,FALSE),IF(OR(ISBLANK(C251),ISBLANK(B251)),"",VLOOKUP(C251,'Deflatores'!G$4:H$38,2,FALSE)*H251+VLOOKUP(C251,'Deflatores'!G$4:I$38,3,FALSE)))</f>
      </c>
      <c r="M251" s="58"/>
      <c r="N251" s="58"/>
      <c r="O251" s="59"/>
    </row>
    <row r="252" ht="12" customHeight="1">
      <c r="A252" s="60"/>
      <c r="B252" s="51"/>
      <c r="C252" s="51"/>
      <c r="D252" s="51"/>
      <c r="E252" s="51"/>
      <c r="F252" t="s" s="53">
        <f>IF(ISBLANK(B252),"",IF(I252="L","Baixa",IF(I252="A","Média",IF(I252="","","Alta"))))</f>
      </c>
      <c r="G252" t="s" s="50">
        <f>CONCATENATE(B252,I252)</f>
      </c>
      <c r="H252" t="s" s="57">
        <f>IF(ISBLANK(B252),"",IF(B252="ALI",IF(I252="L",7,IF(I252="A",10,15)),IF(B252="AIE",IF(I252="L",5,IF(I252="A",7,10)),IF(B252="SE",IF(I252="L",4,IF(I252="A",5,7)),IF(OR(B252="EE",B252="CE"),IF(I252="L",3,IF(I252="A",4,6)),0)))))</f>
      </c>
      <c r="I252" t="s" s="55">
        <f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</c>
      <c r="J252" t="s" s="50">
        <f>CONCATENATE(B252,C252)</f>
      </c>
      <c r="K252" t="s" s="57">
        <f>IF(OR(H252="",H252=0),L252,H252)</f>
      </c>
      <c r="L252" t="s" s="57">
        <f>IF(NOT(ISERROR(VLOOKUP(B252,'Deflatores'!G$42:H$64,2,FALSE))),VLOOKUP(B252,'Deflatores'!G$42:H$64,2,FALSE),IF(OR(ISBLANK(C252),ISBLANK(B252)),"",VLOOKUP(C252,'Deflatores'!G$4:H$38,2,FALSE)*H252+VLOOKUP(C252,'Deflatores'!G$4:I$38,3,FALSE)))</f>
      </c>
      <c r="M252" s="58"/>
      <c r="N252" s="58"/>
      <c r="O252" s="59"/>
    </row>
    <row r="253" ht="12" customHeight="1">
      <c r="A253" s="60"/>
      <c r="B253" s="51"/>
      <c r="C253" s="51"/>
      <c r="D253" s="51"/>
      <c r="E253" s="51"/>
      <c r="F253" t="s" s="53">
        <f>IF(ISBLANK(B253),"",IF(I253="L","Baixa",IF(I253="A","Média",IF(I253="","","Alta"))))</f>
      </c>
      <c r="G253" t="s" s="50">
        <f>CONCATENATE(B253,I253)</f>
      </c>
      <c r="H253" t="s" s="57">
        <f>IF(ISBLANK(B253),"",IF(B253="ALI",IF(I253="L",7,IF(I253="A",10,15)),IF(B253="AIE",IF(I253="L",5,IF(I253="A",7,10)),IF(B253="SE",IF(I253="L",4,IF(I253="A",5,7)),IF(OR(B253="EE",B253="CE"),IF(I253="L",3,IF(I253="A",4,6)),0)))))</f>
      </c>
      <c r="I253" t="s" s="55">
        <f>IF(OR(ISBLANK(D253),ISBLANK(E253)),IF(OR(B253="ALI",B253="AIE"),"L",IF(OR(B253="EE",B253="SE",B253="CE"),"A","")),IF(B253="EE",IF(E253&gt;=3,IF(D253&gt;=5,"H","A"),IF(E253&gt;=2,IF(D253&gt;=16,"H",IF(D253&lt;=4,"L","A")),IF(D253&lt;=15,"L","A"))),IF(OR(B253="SE",B253="CE"),IF(E253&gt;=4,IF(D253&gt;=6,"H","A"),IF(E253&gt;=2,IF(D253&gt;=20,"H",IF(D253&lt;=5,"L","A")),IF(D253&lt;=19,"L","A"))),IF(OR(B253="ALI",B253="AIE"),IF(E253&gt;=6,IF(D253&gt;=20,"H","A"),IF(E253&gt;=2,IF(D253&gt;=51,"H",IF(D253&lt;=19,"L","A")),IF(D253&lt;=50,"L","A"))),""))))</f>
      </c>
      <c r="J253" t="s" s="50">
        <f>CONCATENATE(B253,C253)</f>
      </c>
      <c r="K253" t="s" s="57">
        <f>IF(OR(H253="",H253=0),L253,H253)</f>
      </c>
      <c r="L253" t="s" s="57">
        <f>IF(NOT(ISERROR(VLOOKUP(B253,'Deflatores'!G$42:H$64,2,FALSE))),VLOOKUP(B253,'Deflatores'!G$42:H$64,2,FALSE),IF(OR(ISBLANK(C253),ISBLANK(B253)),"",VLOOKUP(C253,'Deflatores'!G$4:H$38,2,FALSE)*H253+VLOOKUP(C253,'Deflatores'!G$4:I$38,3,FALSE)))</f>
      </c>
      <c r="M253" s="58"/>
      <c r="N253" s="58"/>
      <c r="O253" s="59"/>
    </row>
    <row r="254" ht="12" customHeight="1">
      <c r="A254" s="60"/>
      <c r="B254" s="51"/>
      <c r="C254" s="51"/>
      <c r="D254" s="51"/>
      <c r="E254" s="51"/>
      <c r="F254" t="s" s="53">
        <f>IF(ISBLANK(B254),"",IF(I254="L","Baixa",IF(I254="A","Média",IF(I254="","","Alta"))))</f>
      </c>
      <c r="G254" t="s" s="50">
        <f>CONCATENATE(B254,I254)</f>
      </c>
      <c r="H254" t="s" s="57">
        <f>IF(ISBLANK(B254),"",IF(B254="ALI",IF(I254="L",7,IF(I254="A",10,15)),IF(B254="AIE",IF(I254="L",5,IF(I254="A",7,10)),IF(B254="SE",IF(I254="L",4,IF(I254="A",5,7)),IF(OR(B254="EE",B254="CE"),IF(I254="L",3,IF(I254="A",4,6)),0)))))</f>
      </c>
      <c r="I254" t="s" s="55">
        <f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</c>
      <c r="J254" t="s" s="50">
        <f>CONCATENATE(B254,C254)</f>
      </c>
      <c r="K254" t="s" s="57">
        <f>IF(OR(H254="",H254=0),L254,H254)</f>
      </c>
      <c r="L254" t="s" s="57">
        <f>IF(NOT(ISERROR(VLOOKUP(B254,'Deflatores'!G$42:H$64,2,FALSE))),VLOOKUP(B254,'Deflatores'!G$42:H$64,2,FALSE),IF(OR(ISBLANK(C254),ISBLANK(B254)),"",VLOOKUP(C254,'Deflatores'!G$4:H$38,2,FALSE)*H254+VLOOKUP(C254,'Deflatores'!G$4:I$38,3,FALSE)))</f>
      </c>
      <c r="M254" s="58"/>
      <c r="N254" s="58"/>
      <c r="O254" s="59"/>
    </row>
    <row r="255" ht="12" customHeight="1">
      <c r="A255" s="60"/>
      <c r="B255" s="51"/>
      <c r="C255" s="51"/>
      <c r="D255" s="51"/>
      <c r="E255" s="51"/>
      <c r="F255" t="s" s="53">
        <f>IF(ISBLANK(B255),"",IF(I255="L","Baixa",IF(I255="A","Média",IF(I255="","","Alta"))))</f>
      </c>
      <c r="G255" t="s" s="50">
        <f>CONCATENATE(B255,I255)</f>
      </c>
      <c r="H255" t="s" s="57">
        <f>IF(ISBLANK(B255),"",IF(B255="ALI",IF(I255="L",7,IF(I255="A",10,15)),IF(B255="AIE",IF(I255="L",5,IF(I255="A",7,10)),IF(B255="SE",IF(I255="L",4,IF(I255="A",5,7)),IF(OR(B255="EE",B255="CE"),IF(I255="L",3,IF(I255="A",4,6)),0)))))</f>
      </c>
      <c r="I255" t="s" s="55">
        <f>IF(OR(ISBLANK(D255),ISBLANK(E255)),IF(OR(B255="ALI",B255="AIE"),"L",IF(OR(B255="EE",B255="SE",B255="CE"),"A","")),IF(B255="EE",IF(E255&gt;=3,IF(D255&gt;=5,"H","A"),IF(E255&gt;=2,IF(D255&gt;=16,"H",IF(D255&lt;=4,"L","A")),IF(D255&lt;=15,"L","A"))),IF(OR(B255="SE",B255="CE"),IF(E255&gt;=4,IF(D255&gt;=6,"H","A"),IF(E255&gt;=2,IF(D255&gt;=20,"H",IF(D255&lt;=5,"L","A")),IF(D255&lt;=19,"L","A"))),IF(OR(B255="ALI",B255="AIE"),IF(E255&gt;=6,IF(D255&gt;=20,"H","A"),IF(E255&gt;=2,IF(D255&gt;=51,"H",IF(D255&lt;=19,"L","A")),IF(D255&lt;=50,"L","A"))),""))))</f>
      </c>
      <c r="J255" t="s" s="50">
        <f>CONCATENATE(B255,C255)</f>
      </c>
      <c r="K255" t="s" s="57">
        <f>IF(OR(H255="",H255=0),L255,H255)</f>
      </c>
      <c r="L255" t="s" s="57">
        <f>IF(NOT(ISERROR(VLOOKUP(B255,'Deflatores'!G$42:H$64,2,FALSE))),VLOOKUP(B255,'Deflatores'!G$42:H$64,2,FALSE),IF(OR(ISBLANK(C255),ISBLANK(B255)),"",VLOOKUP(C255,'Deflatores'!G$4:H$38,2,FALSE)*H255+VLOOKUP(C255,'Deflatores'!G$4:I$38,3,FALSE)))</f>
      </c>
      <c r="M255" s="58"/>
      <c r="N255" s="58"/>
      <c r="O255" s="59"/>
    </row>
    <row r="256" ht="12" customHeight="1">
      <c r="A256" s="60"/>
      <c r="B256" s="51"/>
      <c r="C256" s="51"/>
      <c r="D256" s="51"/>
      <c r="E256" s="51"/>
      <c r="F256" t="s" s="53">
        <f>IF(ISBLANK(B256),"",IF(I256="L","Baixa",IF(I256="A","Média",IF(I256="","","Alta"))))</f>
      </c>
      <c r="G256" t="s" s="50">
        <f>CONCATENATE(B256,I256)</f>
      </c>
      <c r="H256" t="s" s="57">
        <f>IF(ISBLANK(B256),"",IF(B256="ALI",IF(I256="L",7,IF(I256="A",10,15)),IF(B256="AIE",IF(I256="L",5,IF(I256="A",7,10)),IF(B256="SE",IF(I256="L",4,IF(I256="A",5,7)),IF(OR(B256="EE",B256="CE"),IF(I256="L",3,IF(I256="A",4,6)),0)))))</f>
      </c>
      <c r="I256" t="s" s="55">
        <f>IF(OR(ISBLANK(D256),ISBLANK(E256)),IF(OR(B256="ALI",B256="AIE"),"L",IF(OR(B256="EE",B256="SE",B256="CE"),"A","")),IF(B256="EE",IF(E256&gt;=3,IF(D256&gt;=5,"H","A"),IF(E256&gt;=2,IF(D256&gt;=16,"H",IF(D256&lt;=4,"L","A")),IF(D256&lt;=15,"L","A"))),IF(OR(B256="SE",B256="CE"),IF(E256&gt;=4,IF(D256&gt;=6,"H","A"),IF(E256&gt;=2,IF(D256&gt;=20,"H",IF(D256&lt;=5,"L","A")),IF(D256&lt;=19,"L","A"))),IF(OR(B256="ALI",B256="AIE"),IF(E256&gt;=6,IF(D256&gt;=20,"H","A"),IF(E256&gt;=2,IF(D256&gt;=51,"H",IF(D256&lt;=19,"L","A")),IF(D256&lt;=50,"L","A"))),""))))</f>
      </c>
      <c r="J256" t="s" s="50">
        <f>CONCATENATE(B256,C256)</f>
      </c>
      <c r="K256" t="s" s="57">
        <f>IF(OR(H256="",H256=0),L256,H256)</f>
      </c>
      <c r="L256" t="s" s="57">
        <f>IF(NOT(ISERROR(VLOOKUP(B256,'Deflatores'!G$42:H$64,2,FALSE))),VLOOKUP(B256,'Deflatores'!G$42:H$64,2,FALSE),IF(OR(ISBLANK(C256),ISBLANK(B256)),"",VLOOKUP(C256,'Deflatores'!G$4:H$38,2,FALSE)*H256+VLOOKUP(C256,'Deflatores'!G$4:I$38,3,FALSE)))</f>
      </c>
      <c r="M256" s="58"/>
      <c r="N256" s="58"/>
      <c r="O256" s="59"/>
    </row>
    <row r="257" ht="12" customHeight="1">
      <c r="A257" s="60"/>
      <c r="B257" s="51"/>
      <c r="C257" s="51"/>
      <c r="D257" s="51"/>
      <c r="E257" s="51"/>
      <c r="F257" t="s" s="53">
        <f>IF(ISBLANK(B257),"",IF(I257="L","Baixa",IF(I257="A","Média",IF(I257="","","Alta"))))</f>
      </c>
      <c r="G257" t="s" s="50">
        <f>CONCATENATE(B257,I257)</f>
      </c>
      <c r="H257" t="s" s="57">
        <f>IF(ISBLANK(B257),"",IF(B257="ALI",IF(I257="L",7,IF(I257="A",10,15)),IF(B257="AIE",IF(I257="L",5,IF(I257="A",7,10)),IF(B257="SE",IF(I257="L",4,IF(I257="A",5,7)),IF(OR(B257="EE",B257="CE"),IF(I257="L",3,IF(I257="A",4,6)),0)))))</f>
      </c>
      <c r="I257" t="s" s="55">
        <f>IF(OR(ISBLANK(D257),ISBLANK(E257)),IF(OR(B257="ALI",B257="AIE"),"L",IF(OR(B257="EE",B257="SE",B257="CE"),"A","")),IF(B257="EE",IF(E257&gt;=3,IF(D257&gt;=5,"H","A"),IF(E257&gt;=2,IF(D257&gt;=16,"H",IF(D257&lt;=4,"L","A")),IF(D257&lt;=15,"L","A"))),IF(OR(B257="SE",B257="CE"),IF(E257&gt;=4,IF(D257&gt;=6,"H","A"),IF(E257&gt;=2,IF(D257&gt;=20,"H",IF(D257&lt;=5,"L","A")),IF(D257&lt;=19,"L","A"))),IF(OR(B257="ALI",B257="AIE"),IF(E257&gt;=6,IF(D257&gt;=20,"H","A"),IF(E257&gt;=2,IF(D257&gt;=51,"H",IF(D257&lt;=19,"L","A")),IF(D257&lt;=50,"L","A"))),""))))</f>
      </c>
      <c r="J257" t="s" s="50">
        <f>CONCATENATE(B257,C257)</f>
      </c>
      <c r="K257" t="s" s="57">
        <f>IF(OR(H257="",H257=0),L257,H257)</f>
      </c>
      <c r="L257" t="s" s="57">
        <f>IF(NOT(ISERROR(VLOOKUP(B257,'Deflatores'!G$42:H$64,2,FALSE))),VLOOKUP(B257,'Deflatores'!G$42:H$64,2,FALSE),IF(OR(ISBLANK(C257),ISBLANK(B257)),"",VLOOKUP(C257,'Deflatores'!G$4:H$38,2,FALSE)*H257+VLOOKUP(C257,'Deflatores'!G$4:I$38,3,FALSE)))</f>
      </c>
      <c r="M257" s="58"/>
      <c r="N257" s="58"/>
      <c r="O257" s="59"/>
    </row>
    <row r="258" ht="12" customHeight="1">
      <c r="A258" s="60"/>
      <c r="B258" s="51"/>
      <c r="C258" s="51"/>
      <c r="D258" s="51"/>
      <c r="E258" s="51"/>
      <c r="F258" t="s" s="53">
        <f>IF(ISBLANK(B258),"",IF(I258="L","Baixa",IF(I258="A","Média",IF(I258="","","Alta"))))</f>
      </c>
      <c r="G258" t="s" s="50">
        <f>CONCATENATE(B258,I258)</f>
      </c>
      <c r="H258" t="s" s="57">
        <f>IF(ISBLANK(B258),"",IF(B258="ALI",IF(I258="L",7,IF(I258="A",10,15)),IF(B258="AIE",IF(I258="L",5,IF(I258="A",7,10)),IF(B258="SE",IF(I258="L",4,IF(I258="A",5,7)),IF(OR(B258="EE",B258="CE"),IF(I258="L",3,IF(I258="A",4,6)),0)))))</f>
      </c>
      <c r="I258" t="s" s="55">
        <f>IF(OR(ISBLANK(D258),ISBLANK(E258)),IF(OR(B258="ALI",B258="AIE"),"L",IF(OR(B258="EE",B258="SE",B258="CE"),"A","")),IF(B258="EE",IF(E258&gt;=3,IF(D258&gt;=5,"H","A"),IF(E258&gt;=2,IF(D258&gt;=16,"H",IF(D258&lt;=4,"L","A")),IF(D258&lt;=15,"L","A"))),IF(OR(B258="SE",B258="CE"),IF(E258&gt;=4,IF(D258&gt;=6,"H","A"),IF(E258&gt;=2,IF(D258&gt;=20,"H",IF(D258&lt;=5,"L","A")),IF(D258&lt;=19,"L","A"))),IF(OR(B258="ALI",B258="AIE"),IF(E258&gt;=6,IF(D258&gt;=20,"H","A"),IF(E258&gt;=2,IF(D258&gt;=51,"H",IF(D258&lt;=19,"L","A")),IF(D258&lt;=50,"L","A"))),""))))</f>
      </c>
      <c r="J258" t="s" s="50">
        <f>CONCATENATE(B258,C258)</f>
      </c>
      <c r="K258" t="s" s="57">
        <f>IF(OR(H258="",H258=0),L258,H258)</f>
      </c>
      <c r="L258" t="s" s="57">
        <f>IF(NOT(ISERROR(VLOOKUP(B258,'Deflatores'!G$42:H$64,2,FALSE))),VLOOKUP(B258,'Deflatores'!G$42:H$64,2,FALSE),IF(OR(ISBLANK(C258),ISBLANK(B258)),"",VLOOKUP(C258,'Deflatores'!G$4:H$38,2,FALSE)*H258+VLOOKUP(C258,'Deflatores'!G$4:I$38,3,FALSE)))</f>
      </c>
      <c r="M258" s="58"/>
      <c r="N258" s="58"/>
      <c r="O258" s="59"/>
    </row>
    <row r="259" ht="12" customHeight="1">
      <c r="A259" s="60"/>
      <c r="B259" s="51"/>
      <c r="C259" s="51"/>
      <c r="D259" s="51"/>
      <c r="E259" s="51"/>
      <c r="F259" t="s" s="53">
        <f>IF(ISBLANK(B259),"",IF(I259="L","Baixa",IF(I259="A","Média",IF(I259="","","Alta"))))</f>
      </c>
      <c r="G259" t="s" s="50">
        <f>CONCATENATE(B259,I259)</f>
      </c>
      <c r="H259" t="s" s="57">
        <f>IF(ISBLANK(B259),"",IF(B259="ALI",IF(I259="L",7,IF(I259="A",10,15)),IF(B259="AIE",IF(I259="L",5,IF(I259="A",7,10)),IF(B259="SE",IF(I259="L",4,IF(I259="A",5,7)),IF(OR(B259="EE",B259="CE"),IF(I259="L",3,IF(I259="A",4,6)),0)))))</f>
      </c>
      <c r="I259" t="s" s="55">
        <f>IF(OR(ISBLANK(D259),ISBLANK(E259)),IF(OR(B259="ALI",B259="AIE"),"L",IF(OR(B259="EE",B259="SE",B259="CE"),"A","")),IF(B259="EE",IF(E259&gt;=3,IF(D259&gt;=5,"H","A"),IF(E259&gt;=2,IF(D259&gt;=16,"H",IF(D259&lt;=4,"L","A")),IF(D259&lt;=15,"L","A"))),IF(OR(B259="SE",B259="CE"),IF(E259&gt;=4,IF(D259&gt;=6,"H","A"),IF(E259&gt;=2,IF(D259&gt;=20,"H",IF(D259&lt;=5,"L","A")),IF(D259&lt;=19,"L","A"))),IF(OR(B259="ALI",B259="AIE"),IF(E259&gt;=6,IF(D259&gt;=20,"H","A"),IF(E259&gt;=2,IF(D259&gt;=51,"H",IF(D259&lt;=19,"L","A")),IF(D259&lt;=50,"L","A"))),""))))</f>
      </c>
      <c r="J259" t="s" s="50">
        <f>CONCATENATE(B259,C259)</f>
      </c>
      <c r="K259" t="s" s="57">
        <f>IF(OR(H259="",H259=0),L259,H259)</f>
      </c>
      <c r="L259" t="s" s="57">
        <f>IF(NOT(ISERROR(VLOOKUP(B259,'Deflatores'!G$42:H$64,2,FALSE))),VLOOKUP(B259,'Deflatores'!G$42:H$64,2,FALSE),IF(OR(ISBLANK(C259),ISBLANK(B259)),"",VLOOKUP(C259,'Deflatores'!G$4:H$38,2,FALSE)*H259+VLOOKUP(C259,'Deflatores'!G$4:I$38,3,FALSE)))</f>
      </c>
      <c r="M259" s="58"/>
      <c r="N259" s="58"/>
      <c r="O259" s="59"/>
    </row>
    <row r="260" ht="12" customHeight="1">
      <c r="A260" s="60"/>
      <c r="B260" s="51"/>
      <c r="C260" s="51"/>
      <c r="D260" s="51"/>
      <c r="E260" s="51"/>
      <c r="F260" t="s" s="53">
        <f>IF(ISBLANK(B260),"",IF(I260="L","Baixa",IF(I260="A","Média",IF(I260="","","Alta"))))</f>
      </c>
      <c r="G260" t="s" s="50">
        <f>CONCATENATE(B260,I260)</f>
      </c>
      <c r="H260" t="s" s="57">
        <f>IF(ISBLANK(B260),"",IF(B260="ALI",IF(I260="L",7,IF(I260="A",10,15)),IF(B260="AIE",IF(I260="L",5,IF(I260="A",7,10)),IF(B260="SE",IF(I260="L",4,IF(I260="A",5,7)),IF(OR(B260="EE",B260="CE"),IF(I260="L",3,IF(I260="A",4,6)),0)))))</f>
      </c>
      <c r="I260" t="s" s="55">
        <f>IF(OR(ISBLANK(D260),ISBLANK(E260)),IF(OR(B260="ALI",B260="AIE"),"L",IF(OR(B260="EE",B260="SE",B260="CE"),"A","")),IF(B260="EE",IF(E260&gt;=3,IF(D260&gt;=5,"H","A"),IF(E260&gt;=2,IF(D260&gt;=16,"H",IF(D260&lt;=4,"L","A")),IF(D260&lt;=15,"L","A"))),IF(OR(B260="SE",B260="CE"),IF(E260&gt;=4,IF(D260&gt;=6,"H","A"),IF(E260&gt;=2,IF(D260&gt;=20,"H",IF(D260&lt;=5,"L","A")),IF(D260&lt;=19,"L","A"))),IF(OR(B260="ALI",B260="AIE"),IF(E260&gt;=6,IF(D260&gt;=20,"H","A"),IF(E260&gt;=2,IF(D260&gt;=51,"H",IF(D260&lt;=19,"L","A")),IF(D260&lt;=50,"L","A"))),""))))</f>
      </c>
      <c r="J260" t="s" s="50">
        <f>CONCATENATE(B260,C260)</f>
      </c>
      <c r="K260" t="s" s="57">
        <f>IF(OR(H260="",H260=0),L260,H260)</f>
      </c>
      <c r="L260" t="s" s="57">
        <f>IF(NOT(ISERROR(VLOOKUP(B260,'Deflatores'!G$42:H$64,2,FALSE))),VLOOKUP(B260,'Deflatores'!G$42:H$64,2,FALSE),IF(OR(ISBLANK(C260),ISBLANK(B260)),"",VLOOKUP(C260,'Deflatores'!G$4:H$38,2,FALSE)*H260+VLOOKUP(C260,'Deflatores'!G$4:I$38,3,FALSE)))</f>
      </c>
      <c r="M260" s="58"/>
      <c r="N260" s="58"/>
      <c r="O260" s="59"/>
    </row>
    <row r="261" ht="12" customHeight="1">
      <c r="A261" s="60"/>
      <c r="B261" s="51"/>
      <c r="C261" s="51"/>
      <c r="D261" s="51"/>
      <c r="E261" s="51"/>
      <c r="F261" t="s" s="53">
        <f>IF(ISBLANK(B261),"",IF(I261="L","Baixa",IF(I261="A","Média",IF(I261="","","Alta"))))</f>
      </c>
      <c r="G261" t="s" s="50">
        <f>CONCATENATE(B261,I261)</f>
      </c>
      <c r="H261" t="s" s="57">
        <f>IF(ISBLANK(B261),"",IF(B261="ALI",IF(I261="L",7,IF(I261="A",10,15)),IF(B261="AIE",IF(I261="L",5,IF(I261="A",7,10)),IF(B261="SE",IF(I261="L",4,IF(I261="A",5,7)),IF(OR(B261="EE",B261="CE"),IF(I261="L",3,IF(I261="A",4,6)),0)))))</f>
      </c>
      <c r="I261" t="s" s="55">
        <f>IF(OR(ISBLANK(D261),ISBLANK(E261)),IF(OR(B261="ALI",B261="AIE"),"L",IF(OR(B261="EE",B261="SE",B261="CE"),"A","")),IF(B261="EE",IF(E261&gt;=3,IF(D261&gt;=5,"H","A"),IF(E261&gt;=2,IF(D261&gt;=16,"H",IF(D261&lt;=4,"L","A")),IF(D261&lt;=15,"L","A"))),IF(OR(B261="SE",B261="CE"),IF(E261&gt;=4,IF(D261&gt;=6,"H","A"),IF(E261&gt;=2,IF(D261&gt;=20,"H",IF(D261&lt;=5,"L","A")),IF(D261&lt;=19,"L","A"))),IF(OR(B261="ALI",B261="AIE"),IF(E261&gt;=6,IF(D261&gt;=20,"H","A"),IF(E261&gt;=2,IF(D261&gt;=51,"H",IF(D261&lt;=19,"L","A")),IF(D261&lt;=50,"L","A"))),""))))</f>
      </c>
      <c r="J261" t="s" s="50">
        <f>CONCATENATE(B261,C261)</f>
      </c>
      <c r="K261" t="s" s="57">
        <f>IF(OR(H261="",H261=0),L261,H261)</f>
      </c>
      <c r="L261" t="s" s="57">
        <f>IF(NOT(ISERROR(VLOOKUP(B261,'Deflatores'!G$42:H$64,2,FALSE))),VLOOKUP(B261,'Deflatores'!G$42:H$64,2,FALSE),IF(OR(ISBLANK(C261),ISBLANK(B261)),"",VLOOKUP(C261,'Deflatores'!G$4:H$38,2,FALSE)*H261+VLOOKUP(C261,'Deflatores'!G$4:I$38,3,FALSE)))</f>
      </c>
      <c r="M261" s="58"/>
      <c r="N261" s="58"/>
      <c r="O261" s="59"/>
    </row>
    <row r="262" ht="12" customHeight="1">
      <c r="A262" s="60"/>
      <c r="B262" s="51"/>
      <c r="C262" s="51"/>
      <c r="D262" s="51"/>
      <c r="E262" s="51"/>
      <c r="F262" t="s" s="53">
        <f>IF(ISBLANK(B262),"",IF(I262="L","Baixa",IF(I262="A","Média",IF(I262="","","Alta"))))</f>
      </c>
      <c r="G262" t="s" s="50">
        <f>CONCATENATE(B262,I262)</f>
      </c>
      <c r="H262" t="s" s="57">
        <f>IF(ISBLANK(B262),"",IF(B262="ALI",IF(I262="L",7,IF(I262="A",10,15)),IF(B262="AIE",IF(I262="L",5,IF(I262="A",7,10)),IF(B262="SE",IF(I262="L",4,IF(I262="A",5,7)),IF(OR(B262="EE",B262="CE"),IF(I262="L",3,IF(I262="A",4,6)),0)))))</f>
      </c>
      <c r="I262" t="s" s="55">
        <f>IF(OR(ISBLANK(D262),ISBLANK(E262)),IF(OR(B262="ALI",B262="AIE"),"L",IF(OR(B262="EE",B262="SE",B262="CE"),"A","")),IF(B262="EE",IF(E262&gt;=3,IF(D262&gt;=5,"H","A"),IF(E262&gt;=2,IF(D262&gt;=16,"H",IF(D262&lt;=4,"L","A")),IF(D262&lt;=15,"L","A"))),IF(OR(B262="SE",B262="CE"),IF(E262&gt;=4,IF(D262&gt;=6,"H","A"),IF(E262&gt;=2,IF(D262&gt;=20,"H",IF(D262&lt;=5,"L","A")),IF(D262&lt;=19,"L","A"))),IF(OR(B262="ALI",B262="AIE"),IF(E262&gt;=6,IF(D262&gt;=20,"H","A"),IF(E262&gt;=2,IF(D262&gt;=51,"H",IF(D262&lt;=19,"L","A")),IF(D262&lt;=50,"L","A"))),""))))</f>
      </c>
      <c r="J262" t="s" s="50">
        <f>CONCATENATE(B262,C262)</f>
      </c>
      <c r="K262" t="s" s="57">
        <f>IF(OR(H262="",H262=0),L262,H262)</f>
      </c>
      <c r="L262" t="s" s="57">
        <f>IF(NOT(ISERROR(VLOOKUP(B262,'Deflatores'!G$42:H$64,2,FALSE))),VLOOKUP(B262,'Deflatores'!G$42:H$64,2,FALSE),IF(OR(ISBLANK(C262),ISBLANK(B262)),"",VLOOKUP(C262,'Deflatores'!G$4:H$38,2,FALSE)*H262+VLOOKUP(C262,'Deflatores'!G$4:I$38,3,FALSE)))</f>
      </c>
      <c r="M262" s="58"/>
      <c r="N262" s="58"/>
      <c r="O262" s="59"/>
    </row>
    <row r="263" ht="12" customHeight="1">
      <c r="A263" s="60"/>
      <c r="B263" s="51"/>
      <c r="C263" s="51"/>
      <c r="D263" s="51"/>
      <c r="E263" s="51"/>
      <c r="F263" t="s" s="53">
        <f>IF(ISBLANK(B263),"",IF(I263="L","Baixa",IF(I263="A","Média",IF(I263="","","Alta"))))</f>
      </c>
      <c r="G263" t="s" s="50">
        <f>CONCATENATE(B263,I263)</f>
      </c>
      <c r="H263" t="s" s="57">
        <f>IF(ISBLANK(B263),"",IF(B263="ALI",IF(I263="L",7,IF(I263="A",10,15)),IF(B263="AIE",IF(I263="L",5,IF(I263="A",7,10)),IF(B263="SE",IF(I263="L",4,IF(I263="A",5,7)),IF(OR(B263="EE",B263="CE"),IF(I263="L",3,IF(I263="A",4,6)),0)))))</f>
      </c>
      <c r="I263" t="s" s="55">
        <f>IF(OR(ISBLANK(D263),ISBLANK(E263)),IF(OR(B263="ALI",B263="AIE"),"L",IF(OR(B263="EE",B263="SE",B263="CE"),"A","")),IF(B263="EE",IF(E263&gt;=3,IF(D263&gt;=5,"H","A"),IF(E263&gt;=2,IF(D263&gt;=16,"H",IF(D263&lt;=4,"L","A")),IF(D263&lt;=15,"L","A"))),IF(OR(B263="SE",B263="CE"),IF(E263&gt;=4,IF(D263&gt;=6,"H","A"),IF(E263&gt;=2,IF(D263&gt;=20,"H",IF(D263&lt;=5,"L","A")),IF(D263&lt;=19,"L","A"))),IF(OR(B263="ALI",B263="AIE"),IF(E263&gt;=6,IF(D263&gt;=20,"H","A"),IF(E263&gt;=2,IF(D263&gt;=51,"H",IF(D263&lt;=19,"L","A")),IF(D263&lt;=50,"L","A"))),""))))</f>
      </c>
      <c r="J263" t="s" s="50">
        <f>CONCATENATE(B263,C263)</f>
      </c>
      <c r="K263" t="s" s="57">
        <f>IF(OR(H263="",H263=0),L263,H263)</f>
      </c>
      <c r="L263" t="s" s="57">
        <f>IF(NOT(ISERROR(VLOOKUP(B263,'Deflatores'!G$42:H$64,2,FALSE))),VLOOKUP(B263,'Deflatores'!G$42:H$64,2,FALSE),IF(OR(ISBLANK(C263),ISBLANK(B263)),"",VLOOKUP(C263,'Deflatores'!G$4:H$38,2,FALSE)*H263+VLOOKUP(C263,'Deflatores'!G$4:I$38,3,FALSE)))</f>
      </c>
      <c r="M263" s="58"/>
      <c r="N263" s="58"/>
      <c r="O263" s="59"/>
    </row>
    <row r="264" ht="12" customHeight="1">
      <c r="A264" s="60"/>
      <c r="B264" s="51"/>
      <c r="C264" s="51"/>
      <c r="D264" s="51"/>
      <c r="E264" s="51"/>
      <c r="F264" t="s" s="53">
        <f>IF(ISBLANK(B264),"",IF(I264="L","Baixa",IF(I264="A","Média",IF(I264="","","Alta"))))</f>
      </c>
      <c r="G264" t="s" s="50">
        <f>CONCATENATE(B264,I264)</f>
      </c>
      <c r="H264" t="s" s="57">
        <f>IF(ISBLANK(B264),"",IF(B264="ALI",IF(I264="L",7,IF(I264="A",10,15)),IF(B264="AIE",IF(I264="L",5,IF(I264="A",7,10)),IF(B264="SE",IF(I264="L",4,IF(I264="A",5,7)),IF(OR(B264="EE",B264="CE"),IF(I264="L",3,IF(I264="A",4,6)),0)))))</f>
      </c>
      <c r="I264" t="s" s="55">
        <f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</c>
      <c r="J264" t="s" s="50">
        <f>CONCATENATE(B264,C264)</f>
      </c>
      <c r="K264" t="s" s="57">
        <f>IF(OR(H264="",H264=0),L264,H264)</f>
      </c>
      <c r="L264" t="s" s="57">
        <f>IF(NOT(ISERROR(VLOOKUP(B264,'Deflatores'!G$42:H$64,2,FALSE))),VLOOKUP(B264,'Deflatores'!G$42:H$64,2,FALSE),IF(OR(ISBLANK(C264),ISBLANK(B264)),"",VLOOKUP(C264,'Deflatores'!G$4:H$38,2,FALSE)*H264+VLOOKUP(C264,'Deflatores'!G$4:I$38,3,FALSE)))</f>
      </c>
      <c r="M264" s="58"/>
      <c r="N264" s="58"/>
      <c r="O264" s="59"/>
    </row>
    <row r="265" ht="12" customHeight="1">
      <c r="A265" s="60"/>
      <c r="B265" s="51"/>
      <c r="C265" s="51"/>
      <c r="D265" s="51"/>
      <c r="E265" s="51"/>
      <c r="F265" t="s" s="53">
        <f>IF(ISBLANK(B265),"",IF(I265="L","Baixa",IF(I265="A","Média",IF(I265="","","Alta"))))</f>
      </c>
      <c r="G265" t="s" s="50">
        <f>CONCATENATE(B265,I265)</f>
      </c>
      <c r="H265" t="s" s="57">
        <f>IF(ISBLANK(B265),"",IF(B265="ALI",IF(I265="L",7,IF(I265="A",10,15)),IF(B265="AIE",IF(I265="L",5,IF(I265="A",7,10)),IF(B265="SE",IF(I265="L",4,IF(I265="A",5,7)),IF(OR(B265="EE",B265="CE"),IF(I265="L",3,IF(I265="A",4,6)),0)))))</f>
      </c>
      <c r="I265" t="s" s="55">
        <f>IF(OR(ISBLANK(D265),ISBLANK(E265)),IF(OR(B265="ALI",B265="AIE"),"L",IF(OR(B265="EE",B265="SE",B265="CE"),"A","")),IF(B265="EE",IF(E265&gt;=3,IF(D265&gt;=5,"H","A"),IF(E265&gt;=2,IF(D265&gt;=16,"H",IF(D265&lt;=4,"L","A")),IF(D265&lt;=15,"L","A"))),IF(OR(B265="SE",B265="CE"),IF(E265&gt;=4,IF(D265&gt;=6,"H","A"),IF(E265&gt;=2,IF(D265&gt;=20,"H",IF(D265&lt;=5,"L","A")),IF(D265&lt;=19,"L","A"))),IF(OR(B265="ALI",B265="AIE"),IF(E265&gt;=6,IF(D265&gt;=20,"H","A"),IF(E265&gt;=2,IF(D265&gt;=51,"H",IF(D265&lt;=19,"L","A")),IF(D265&lt;=50,"L","A"))),""))))</f>
      </c>
      <c r="J265" t="s" s="50">
        <f>CONCATENATE(B265,C265)</f>
      </c>
      <c r="K265" t="s" s="57">
        <f>IF(OR(H265="",H265=0),L265,H265)</f>
      </c>
      <c r="L265" t="s" s="57">
        <f>IF(NOT(ISERROR(VLOOKUP(B265,'Deflatores'!G$42:H$64,2,FALSE))),VLOOKUP(B265,'Deflatores'!G$42:H$64,2,FALSE),IF(OR(ISBLANK(C265),ISBLANK(B265)),"",VLOOKUP(C265,'Deflatores'!G$4:H$38,2,FALSE)*H265+VLOOKUP(C265,'Deflatores'!G$4:I$38,3,FALSE)))</f>
      </c>
      <c r="M265" s="58"/>
      <c r="N265" s="58"/>
      <c r="O265" s="59"/>
    </row>
    <row r="266" ht="12" customHeight="1">
      <c r="A266" s="60"/>
      <c r="B266" s="51"/>
      <c r="C266" s="51"/>
      <c r="D266" s="51"/>
      <c r="E266" s="51"/>
      <c r="F266" t="s" s="53">
        <f>IF(ISBLANK(B266),"",IF(I266="L","Baixa",IF(I266="A","Média",IF(I266="","","Alta"))))</f>
      </c>
      <c r="G266" t="s" s="50">
        <f>CONCATENATE(B266,I266)</f>
      </c>
      <c r="H266" t="s" s="57">
        <f>IF(ISBLANK(B266),"",IF(B266="ALI",IF(I266="L",7,IF(I266="A",10,15)),IF(B266="AIE",IF(I266="L",5,IF(I266="A",7,10)),IF(B266="SE",IF(I266="L",4,IF(I266="A",5,7)),IF(OR(B266="EE",B266="CE"),IF(I266="L",3,IF(I266="A",4,6)),0)))))</f>
      </c>
      <c r="I266" t="s" s="55">
        <f>IF(OR(ISBLANK(D266),ISBLANK(E266)),IF(OR(B266="ALI",B266="AIE"),"L",IF(OR(B266="EE",B266="SE",B266="CE"),"A","")),IF(B266="EE",IF(E266&gt;=3,IF(D266&gt;=5,"H","A"),IF(E266&gt;=2,IF(D266&gt;=16,"H",IF(D266&lt;=4,"L","A")),IF(D266&lt;=15,"L","A"))),IF(OR(B266="SE",B266="CE"),IF(E266&gt;=4,IF(D266&gt;=6,"H","A"),IF(E266&gt;=2,IF(D266&gt;=20,"H",IF(D266&lt;=5,"L","A")),IF(D266&lt;=19,"L","A"))),IF(OR(B266="ALI",B266="AIE"),IF(E266&gt;=6,IF(D266&gt;=20,"H","A"),IF(E266&gt;=2,IF(D266&gt;=51,"H",IF(D266&lt;=19,"L","A")),IF(D266&lt;=50,"L","A"))),""))))</f>
      </c>
      <c r="J266" t="s" s="50">
        <f>CONCATENATE(B266,C266)</f>
      </c>
      <c r="K266" t="s" s="57">
        <f>IF(OR(H266="",H266=0),L266,H266)</f>
      </c>
      <c r="L266" t="s" s="57">
        <f>IF(NOT(ISERROR(VLOOKUP(B266,'Deflatores'!G$42:H$64,2,FALSE))),VLOOKUP(B266,'Deflatores'!G$42:H$64,2,FALSE),IF(OR(ISBLANK(C266),ISBLANK(B266)),"",VLOOKUP(C266,'Deflatores'!G$4:H$38,2,FALSE)*H266+VLOOKUP(C266,'Deflatores'!G$4:I$38,3,FALSE)))</f>
      </c>
      <c r="M266" s="58"/>
      <c r="N266" s="58"/>
      <c r="O266" s="59"/>
    </row>
    <row r="267" ht="12" customHeight="1">
      <c r="A267" s="60"/>
      <c r="B267" s="51"/>
      <c r="C267" s="51"/>
      <c r="D267" s="51"/>
      <c r="E267" s="51"/>
      <c r="F267" t="s" s="53">
        <f>IF(ISBLANK(B267),"",IF(I267="L","Baixa",IF(I267="A","Média",IF(I267="","","Alta"))))</f>
      </c>
      <c r="G267" t="s" s="50">
        <f>CONCATENATE(B267,I267)</f>
      </c>
      <c r="H267" t="s" s="57">
        <f>IF(ISBLANK(B267),"",IF(B267="ALI",IF(I267="L",7,IF(I267="A",10,15)),IF(B267="AIE",IF(I267="L",5,IF(I267="A",7,10)),IF(B267="SE",IF(I267="L",4,IF(I267="A",5,7)),IF(OR(B267="EE",B267="CE"),IF(I267="L",3,IF(I267="A",4,6)),0)))))</f>
      </c>
      <c r="I267" t="s" s="55">
        <f>IF(OR(ISBLANK(D267),ISBLANK(E267)),IF(OR(B267="ALI",B267="AIE"),"L",IF(OR(B267="EE",B267="SE",B267="CE"),"A","")),IF(B267="EE",IF(E267&gt;=3,IF(D267&gt;=5,"H","A"),IF(E267&gt;=2,IF(D267&gt;=16,"H",IF(D267&lt;=4,"L","A")),IF(D267&lt;=15,"L","A"))),IF(OR(B267="SE",B267="CE"),IF(E267&gt;=4,IF(D267&gt;=6,"H","A"),IF(E267&gt;=2,IF(D267&gt;=20,"H",IF(D267&lt;=5,"L","A")),IF(D267&lt;=19,"L","A"))),IF(OR(B267="ALI",B267="AIE"),IF(E267&gt;=6,IF(D267&gt;=20,"H","A"),IF(E267&gt;=2,IF(D267&gt;=51,"H",IF(D267&lt;=19,"L","A")),IF(D267&lt;=50,"L","A"))),""))))</f>
      </c>
      <c r="J267" t="s" s="50">
        <f>CONCATENATE(B267,C267)</f>
      </c>
      <c r="K267" t="s" s="57">
        <f>IF(OR(H267="",H267=0),L267,H267)</f>
      </c>
      <c r="L267" t="s" s="57">
        <f>IF(NOT(ISERROR(VLOOKUP(B267,'Deflatores'!G$42:H$64,2,FALSE))),VLOOKUP(B267,'Deflatores'!G$42:H$64,2,FALSE),IF(OR(ISBLANK(C267),ISBLANK(B267)),"",VLOOKUP(C267,'Deflatores'!G$4:H$38,2,FALSE)*H267+VLOOKUP(C267,'Deflatores'!G$4:I$38,3,FALSE)))</f>
      </c>
      <c r="M267" s="58"/>
      <c r="N267" s="58"/>
      <c r="O267" s="59"/>
    </row>
    <row r="268" ht="12" customHeight="1">
      <c r="A268" s="60"/>
      <c r="B268" s="51"/>
      <c r="C268" s="51"/>
      <c r="D268" s="51"/>
      <c r="E268" s="51"/>
      <c r="F268" t="s" s="53">
        <f>IF(ISBLANK(B268),"",IF(I268="L","Baixa",IF(I268="A","Média",IF(I268="","","Alta"))))</f>
      </c>
      <c r="G268" t="s" s="50">
        <f>CONCATENATE(B268,I268)</f>
      </c>
      <c r="H268" t="s" s="57">
        <f>IF(ISBLANK(B268),"",IF(B268="ALI",IF(I268="L",7,IF(I268="A",10,15)),IF(B268="AIE",IF(I268="L",5,IF(I268="A",7,10)),IF(B268="SE",IF(I268="L",4,IF(I268="A",5,7)),IF(OR(B268="EE",B268="CE"),IF(I268="L",3,IF(I268="A",4,6)),0)))))</f>
      </c>
      <c r="I268" t="s" s="55">
        <f>IF(OR(ISBLANK(D268),ISBLANK(E268)),IF(OR(B268="ALI",B268="AIE"),"L",IF(OR(B268="EE",B268="SE",B268="CE"),"A","")),IF(B268="EE",IF(E268&gt;=3,IF(D268&gt;=5,"H","A"),IF(E268&gt;=2,IF(D268&gt;=16,"H",IF(D268&lt;=4,"L","A")),IF(D268&lt;=15,"L","A"))),IF(OR(B268="SE",B268="CE"),IF(E268&gt;=4,IF(D268&gt;=6,"H","A"),IF(E268&gt;=2,IF(D268&gt;=20,"H",IF(D268&lt;=5,"L","A")),IF(D268&lt;=19,"L","A"))),IF(OR(B268="ALI",B268="AIE"),IF(E268&gt;=6,IF(D268&gt;=20,"H","A"),IF(E268&gt;=2,IF(D268&gt;=51,"H",IF(D268&lt;=19,"L","A")),IF(D268&lt;=50,"L","A"))),""))))</f>
      </c>
      <c r="J268" t="s" s="50">
        <f>CONCATENATE(B268,C268)</f>
      </c>
      <c r="K268" t="s" s="57">
        <f>IF(OR(H268="",H268=0),L268,H268)</f>
      </c>
      <c r="L268" t="s" s="57">
        <f>IF(NOT(ISERROR(VLOOKUP(B268,'Deflatores'!G$42:H$64,2,FALSE))),VLOOKUP(B268,'Deflatores'!G$42:H$64,2,FALSE),IF(OR(ISBLANK(C268),ISBLANK(B268)),"",VLOOKUP(C268,'Deflatores'!G$4:H$38,2,FALSE)*H268+VLOOKUP(C268,'Deflatores'!G$4:I$38,3,FALSE)))</f>
      </c>
      <c r="M268" s="58"/>
      <c r="N268" s="58"/>
      <c r="O268" s="59"/>
    </row>
    <row r="269" ht="12" customHeight="1">
      <c r="A269" s="60"/>
      <c r="B269" s="51"/>
      <c r="C269" s="51"/>
      <c r="D269" s="51"/>
      <c r="E269" s="51"/>
      <c r="F269" t="s" s="53">
        <f>IF(ISBLANK(B269),"",IF(I269="L","Baixa",IF(I269="A","Média",IF(I269="","","Alta"))))</f>
      </c>
      <c r="G269" t="s" s="50">
        <f>CONCATENATE(B269,I269)</f>
      </c>
      <c r="H269" t="s" s="57">
        <f>IF(ISBLANK(B269),"",IF(B269="ALI",IF(I269="L",7,IF(I269="A",10,15)),IF(B269="AIE",IF(I269="L",5,IF(I269="A",7,10)),IF(B269="SE",IF(I269="L",4,IF(I269="A",5,7)),IF(OR(B269="EE",B269="CE"),IF(I269="L",3,IF(I269="A",4,6)),0)))))</f>
      </c>
      <c r="I269" t="s" s="55">
        <f>IF(OR(ISBLANK(D269),ISBLANK(E269)),IF(OR(B269="ALI",B269="AIE"),"L",IF(OR(B269="EE",B269="SE",B269="CE"),"A","")),IF(B269="EE",IF(E269&gt;=3,IF(D269&gt;=5,"H","A"),IF(E269&gt;=2,IF(D269&gt;=16,"H",IF(D269&lt;=4,"L","A")),IF(D269&lt;=15,"L","A"))),IF(OR(B269="SE",B269="CE"),IF(E269&gt;=4,IF(D269&gt;=6,"H","A"),IF(E269&gt;=2,IF(D269&gt;=20,"H",IF(D269&lt;=5,"L","A")),IF(D269&lt;=19,"L","A"))),IF(OR(B269="ALI",B269="AIE"),IF(E269&gt;=6,IF(D269&gt;=20,"H","A"),IF(E269&gt;=2,IF(D269&gt;=51,"H",IF(D269&lt;=19,"L","A")),IF(D269&lt;=50,"L","A"))),""))))</f>
      </c>
      <c r="J269" t="s" s="50">
        <f>CONCATENATE(B269,C269)</f>
      </c>
      <c r="K269" t="s" s="57">
        <f>IF(OR(H269="",H269=0),L269,H269)</f>
      </c>
      <c r="L269" t="s" s="57">
        <f>IF(NOT(ISERROR(VLOOKUP(B269,'Deflatores'!G$42:H$64,2,FALSE))),VLOOKUP(B269,'Deflatores'!G$42:H$64,2,FALSE),IF(OR(ISBLANK(C269),ISBLANK(B269)),"",VLOOKUP(C269,'Deflatores'!G$4:H$38,2,FALSE)*H269+VLOOKUP(C269,'Deflatores'!G$4:I$38,3,FALSE)))</f>
      </c>
      <c r="M269" s="58"/>
      <c r="N269" s="58"/>
      <c r="O269" s="59"/>
    </row>
    <row r="270" ht="12" customHeight="1">
      <c r="A270" s="60"/>
      <c r="B270" s="51"/>
      <c r="C270" s="51"/>
      <c r="D270" s="51"/>
      <c r="E270" s="51"/>
      <c r="F270" t="s" s="53">
        <f>IF(ISBLANK(B270),"",IF(I270="L","Baixa",IF(I270="A","Média",IF(I270="","","Alta"))))</f>
      </c>
      <c r="G270" t="s" s="50">
        <f>CONCATENATE(B270,I270)</f>
      </c>
      <c r="H270" t="s" s="57">
        <f>IF(ISBLANK(B270),"",IF(B270="ALI",IF(I270="L",7,IF(I270="A",10,15)),IF(B270="AIE",IF(I270="L",5,IF(I270="A",7,10)),IF(B270="SE",IF(I270="L",4,IF(I270="A",5,7)),IF(OR(B270="EE",B270="CE"),IF(I270="L",3,IF(I270="A",4,6)),0)))))</f>
      </c>
      <c r="I270" t="s" s="55">
        <f>IF(OR(ISBLANK(D270),ISBLANK(E270)),IF(OR(B270="ALI",B270="AIE"),"L",IF(OR(B270="EE",B270="SE",B270="CE"),"A","")),IF(B270="EE",IF(E270&gt;=3,IF(D270&gt;=5,"H","A"),IF(E270&gt;=2,IF(D270&gt;=16,"H",IF(D270&lt;=4,"L","A")),IF(D270&lt;=15,"L","A"))),IF(OR(B270="SE",B270="CE"),IF(E270&gt;=4,IF(D270&gt;=6,"H","A"),IF(E270&gt;=2,IF(D270&gt;=20,"H",IF(D270&lt;=5,"L","A")),IF(D270&lt;=19,"L","A"))),IF(OR(B270="ALI",B270="AIE"),IF(E270&gt;=6,IF(D270&gt;=20,"H","A"),IF(E270&gt;=2,IF(D270&gt;=51,"H",IF(D270&lt;=19,"L","A")),IF(D270&lt;=50,"L","A"))),""))))</f>
      </c>
      <c r="J270" t="s" s="50">
        <f>CONCATENATE(B270,C270)</f>
      </c>
      <c r="K270" t="s" s="57">
        <f>IF(OR(H270="",H270=0),L270,H270)</f>
      </c>
      <c r="L270" t="s" s="57">
        <f>IF(NOT(ISERROR(VLOOKUP(B270,'Deflatores'!G$42:H$64,2,FALSE))),VLOOKUP(B270,'Deflatores'!G$42:H$64,2,FALSE),IF(OR(ISBLANK(C270),ISBLANK(B270)),"",VLOOKUP(C270,'Deflatores'!G$4:H$38,2,FALSE)*H270+VLOOKUP(C270,'Deflatores'!G$4:I$38,3,FALSE)))</f>
      </c>
      <c r="M270" s="58"/>
      <c r="N270" s="58"/>
      <c r="O270" s="59"/>
    </row>
    <row r="271" ht="12" customHeight="1">
      <c r="A271" s="60"/>
      <c r="B271" s="51"/>
      <c r="C271" s="51"/>
      <c r="D271" s="51"/>
      <c r="E271" s="51"/>
      <c r="F271" t="s" s="53">
        <f>IF(ISBLANK(B271),"",IF(I271="L","Baixa",IF(I271="A","Média",IF(I271="","","Alta"))))</f>
      </c>
      <c r="G271" t="s" s="50">
        <f>CONCATENATE(B271,I271)</f>
      </c>
      <c r="H271" t="s" s="57">
        <f>IF(ISBLANK(B271),"",IF(B271="ALI",IF(I271="L",7,IF(I271="A",10,15)),IF(B271="AIE",IF(I271="L",5,IF(I271="A",7,10)),IF(B271="SE",IF(I271="L",4,IF(I271="A",5,7)),IF(OR(B271="EE",B271="CE"),IF(I271="L",3,IF(I271="A",4,6)),0)))))</f>
      </c>
      <c r="I271" t="s" s="55">
        <f>IF(OR(ISBLANK(D271),ISBLANK(E271)),IF(OR(B271="ALI",B271="AIE"),"L",IF(OR(B271="EE",B271="SE",B271="CE"),"A","")),IF(B271="EE",IF(E271&gt;=3,IF(D271&gt;=5,"H","A"),IF(E271&gt;=2,IF(D271&gt;=16,"H",IF(D271&lt;=4,"L","A")),IF(D271&lt;=15,"L","A"))),IF(OR(B271="SE",B271="CE"),IF(E271&gt;=4,IF(D271&gt;=6,"H","A"),IF(E271&gt;=2,IF(D271&gt;=20,"H",IF(D271&lt;=5,"L","A")),IF(D271&lt;=19,"L","A"))),IF(OR(B271="ALI",B271="AIE"),IF(E271&gt;=6,IF(D271&gt;=20,"H","A"),IF(E271&gt;=2,IF(D271&gt;=51,"H",IF(D271&lt;=19,"L","A")),IF(D271&lt;=50,"L","A"))),""))))</f>
      </c>
      <c r="J271" t="s" s="50">
        <f>CONCATENATE(B271,C271)</f>
      </c>
      <c r="K271" t="s" s="57">
        <f>IF(OR(H271="",H271=0),L271,H271)</f>
      </c>
      <c r="L271" t="s" s="57">
        <f>IF(NOT(ISERROR(VLOOKUP(B271,'Deflatores'!G$42:H$64,2,FALSE))),VLOOKUP(B271,'Deflatores'!G$42:H$64,2,FALSE),IF(OR(ISBLANK(C271),ISBLANK(B271)),"",VLOOKUP(C271,'Deflatores'!G$4:H$38,2,FALSE)*H271+VLOOKUP(C271,'Deflatores'!G$4:I$38,3,FALSE)))</f>
      </c>
      <c r="M271" s="58"/>
      <c r="N271" s="58"/>
      <c r="O271" s="59"/>
    </row>
    <row r="272" ht="12" customHeight="1">
      <c r="A272" s="60"/>
      <c r="B272" s="51"/>
      <c r="C272" s="51"/>
      <c r="D272" s="51"/>
      <c r="E272" s="51"/>
      <c r="F272" t="s" s="53">
        <f>IF(ISBLANK(B272),"",IF(I272="L","Baixa",IF(I272="A","Média",IF(I272="","","Alta"))))</f>
      </c>
      <c r="G272" t="s" s="50">
        <f>CONCATENATE(B272,I272)</f>
      </c>
      <c r="H272" t="s" s="57">
        <f>IF(ISBLANK(B272),"",IF(B272="ALI",IF(I272="L",7,IF(I272="A",10,15)),IF(B272="AIE",IF(I272="L",5,IF(I272="A",7,10)),IF(B272="SE",IF(I272="L",4,IF(I272="A",5,7)),IF(OR(B272="EE",B272="CE"),IF(I272="L",3,IF(I272="A",4,6)),0)))))</f>
      </c>
      <c r="I272" t="s" s="55">
        <f>IF(OR(ISBLANK(D272),ISBLANK(E272)),IF(OR(B272="ALI",B272="AIE"),"L",IF(OR(B272="EE",B272="SE",B272="CE"),"A","")),IF(B272="EE",IF(E272&gt;=3,IF(D272&gt;=5,"H","A"),IF(E272&gt;=2,IF(D272&gt;=16,"H",IF(D272&lt;=4,"L","A")),IF(D272&lt;=15,"L","A"))),IF(OR(B272="SE",B272="CE"),IF(E272&gt;=4,IF(D272&gt;=6,"H","A"),IF(E272&gt;=2,IF(D272&gt;=20,"H",IF(D272&lt;=5,"L","A")),IF(D272&lt;=19,"L","A"))),IF(OR(B272="ALI",B272="AIE"),IF(E272&gt;=6,IF(D272&gt;=20,"H","A"),IF(E272&gt;=2,IF(D272&gt;=51,"H",IF(D272&lt;=19,"L","A")),IF(D272&lt;=50,"L","A"))),""))))</f>
      </c>
      <c r="J272" t="s" s="50">
        <f>CONCATENATE(B272,C272)</f>
      </c>
      <c r="K272" t="s" s="57">
        <f>IF(OR(H272="",H272=0),L272,H272)</f>
      </c>
      <c r="L272" t="s" s="57">
        <f>IF(NOT(ISERROR(VLOOKUP(B272,'Deflatores'!G$42:H$64,2,FALSE))),VLOOKUP(B272,'Deflatores'!G$42:H$64,2,FALSE),IF(OR(ISBLANK(C272),ISBLANK(B272)),"",VLOOKUP(C272,'Deflatores'!G$4:H$38,2,FALSE)*H272+VLOOKUP(C272,'Deflatores'!G$4:I$38,3,FALSE)))</f>
      </c>
      <c r="M272" s="58"/>
      <c r="N272" s="58"/>
      <c r="O272" s="59"/>
    </row>
    <row r="273" ht="12" customHeight="1">
      <c r="A273" s="60"/>
      <c r="B273" s="51"/>
      <c r="C273" s="51"/>
      <c r="D273" s="51"/>
      <c r="E273" s="51"/>
      <c r="F273" t="s" s="53">
        <f>IF(ISBLANK(B273),"",IF(I273="L","Baixa",IF(I273="A","Média",IF(I273="","","Alta"))))</f>
      </c>
      <c r="G273" t="s" s="50">
        <f>CONCATENATE(B273,I273)</f>
      </c>
      <c r="H273" t="s" s="57">
        <f>IF(ISBLANK(B273),"",IF(B273="ALI",IF(I273="L",7,IF(I273="A",10,15)),IF(B273="AIE",IF(I273="L",5,IF(I273="A",7,10)),IF(B273="SE",IF(I273="L",4,IF(I273="A",5,7)),IF(OR(B273="EE",B273="CE"),IF(I273="L",3,IF(I273="A",4,6)),0)))))</f>
      </c>
      <c r="I273" t="s" s="55">
        <f>IF(OR(ISBLANK(D273),ISBLANK(E273)),IF(OR(B273="ALI",B273="AIE"),"L",IF(OR(B273="EE",B273="SE",B273="CE"),"A","")),IF(B273="EE",IF(E273&gt;=3,IF(D273&gt;=5,"H","A"),IF(E273&gt;=2,IF(D273&gt;=16,"H",IF(D273&lt;=4,"L","A")),IF(D273&lt;=15,"L","A"))),IF(OR(B273="SE",B273="CE"),IF(E273&gt;=4,IF(D273&gt;=6,"H","A"),IF(E273&gt;=2,IF(D273&gt;=20,"H",IF(D273&lt;=5,"L","A")),IF(D273&lt;=19,"L","A"))),IF(OR(B273="ALI",B273="AIE"),IF(E273&gt;=6,IF(D273&gt;=20,"H","A"),IF(E273&gt;=2,IF(D273&gt;=51,"H",IF(D273&lt;=19,"L","A")),IF(D273&lt;=50,"L","A"))),""))))</f>
      </c>
      <c r="J273" t="s" s="50">
        <f>CONCATENATE(B273,C273)</f>
      </c>
      <c r="K273" t="s" s="57">
        <f>IF(OR(H273="",H273=0),L273,H273)</f>
      </c>
      <c r="L273" t="s" s="57">
        <f>IF(NOT(ISERROR(VLOOKUP(B273,'Deflatores'!G$42:H$64,2,FALSE))),VLOOKUP(B273,'Deflatores'!G$42:H$64,2,FALSE),IF(OR(ISBLANK(C273),ISBLANK(B273)),"",VLOOKUP(C273,'Deflatores'!G$4:H$38,2,FALSE)*H273+VLOOKUP(C273,'Deflatores'!G$4:I$38,3,FALSE)))</f>
      </c>
      <c r="M273" s="58"/>
      <c r="N273" s="58"/>
      <c r="O273" s="59"/>
    </row>
    <row r="274" ht="12" customHeight="1">
      <c r="A274" s="60"/>
      <c r="B274" s="51"/>
      <c r="C274" s="51"/>
      <c r="D274" s="51"/>
      <c r="E274" s="51"/>
      <c r="F274" t="s" s="53">
        <f>IF(ISBLANK(B274),"",IF(I274="L","Baixa",IF(I274="A","Média",IF(I274="","","Alta"))))</f>
      </c>
      <c r="G274" t="s" s="50">
        <f>CONCATENATE(B274,I274)</f>
      </c>
      <c r="H274" t="s" s="57">
        <f>IF(ISBLANK(B274),"",IF(B274="ALI",IF(I274="L",7,IF(I274="A",10,15)),IF(B274="AIE",IF(I274="L",5,IF(I274="A",7,10)),IF(B274="SE",IF(I274="L",4,IF(I274="A",5,7)),IF(OR(B274="EE",B274="CE"),IF(I274="L",3,IF(I274="A",4,6)),0)))))</f>
      </c>
      <c r="I274" t="s" s="55">
        <f>IF(OR(ISBLANK(D274),ISBLANK(E274)),IF(OR(B274="ALI",B274="AIE"),"L",IF(OR(B274="EE",B274="SE",B274="CE"),"A","")),IF(B274="EE",IF(E274&gt;=3,IF(D274&gt;=5,"H","A"),IF(E274&gt;=2,IF(D274&gt;=16,"H",IF(D274&lt;=4,"L","A")),IF(D274&lt;=15,"L","A"))),IF(OR(B274="SE",B274="CE"),IF(E274&gt;=4,IF(D274&gt;=6,"H","A"),IF(E274&gt;=2,IF(D274&gt;=20,"H",IF(D274&lt;=5,"L","A")),IF(D274&lt;=19,"L","A"))),IF(OR(B274="ALI",B274="AIE"),IF(E274&gt;=6,IF(D274&gt;=20,"H","A"),IF(E274&gt;=2,IF(D274&gt;=51,"H",IF(D274&lt;=19,"L","A")),IF(D274&lt;=50,"L","A"))),""))))</f>
      </c>
      <c r="J274" t="s" s="50">
        <f>CONCATENATE(B274,C274)</f>
      </c>
      <c r="K274" t="s" s="57">
        <f>IF(OR(H274="",H274=0),L274,H274)</f>
      </c>
      <c r="L274" t="s" s="57">
        <f>IF(NOT(ISERROR(VLOOKUP(B274,'Deflatores'!G$42:H$64,2,FALSE))),VLOOKUP(B274,'Deflatores'!G$42:H$64,2,FALSE),IF(OR(ISBLANK(C274),ISBLANK(B274)),"",VLOOKUP(C274,'Deflatores'!G$4:H$38,2,FALSE)*H274+VLOOKUP(C274,'Deflatores'!G$4:I$38,3,FALSE)))</f>
      </c>
      <c r="M274" s="58"/>
      <c r="N274" s="58"/>
      <c r="O274" s="59"/>
    </row>
    <row r="275" ht="12" customHeight="1">
      <c r="A275" s="60"/>
      <c r="B275" s="51"/>
      <c r="C275" s="51"/>
      <c r="D275" s="51"/>
      <c r="E275" s="51"/>
      <c r="F275" t="s" s="53">
        <f>IF(ISBLANK(B275),"",IF(I275="L","Baixa",IF(I275="A","Média",IF(I275="","","Alta"))))</f>
      </c>
      <c r="G275" t="s" s="50">
        <f>CONCATENATE(B275,I275)</f>
      </c>
      <c r="H275" t="s" s="57">
        <f>IF(ISBLANK(B275),"",IF(B275="ALI",IF(I275="L",7,IF(I275="A",10,15)),IF(B275="AIE",IF(I275="L",5,IF(I275="A",7,10)),IF(B275="SE",IF(I275="L",4,IF(I275="A",5,7)),IF(OR(B275="EE",B275="CE"),IF(I275="L",3,IF(I275="A",4,6)),0)))))</f>
      </c>
      <c r="I275" t="s" s="55">
        <f>IF(OR(ISBLANK(D275),ISBLANK(E275)),IF(OR(B275="ALI",B275="AIE"),"L",IF(OR(B275="EE",B275="SE",B275="CE"),"A","")),IF(B275="EE",IF(E275&gt;=3,IF(D275&gt;=5,"H","A"),IF(E275&gt;=2,IF(D275&gt;=16,"H",IF(D275&lt;=4,"L","A")),IF(D275&lt;=15,"L","A"))),IF(OR(B275="SE",B275="CE"),IF(E275&gt;=4,IF(D275&gt;=6,"H","A"),IF(E275&gt;=2,IF(D275&gt;=20,"H",IF(D275&lt;=5,"L","A")),IF(D275&lt;=19,"L","A"))),IF(OR(B275="ALI",B275="AIE"),IF(E275&gt;=6,IF(D275&gt;=20,"H","A"),IF(E275&gt;=2,IF(D275&gt;=51,"H",IF(D275&lt;=19,"L","A")),IF(D275&lt;=50,"L","A"))),""))))</f>
      </c>
      <c r="J275" t="s" s="50">
        <f>CONCATENATE(B275,C275)</f>
      </c>
      <c r="K275" t="s" s="57">
        <f>IF(OR(H275="",H275=0),L275,H275)</f>
      </c>
      <c r="L275" t="s" s="57">
        <f>IF(NOT(ISERROR(VLOOKUP(B275,'Deflatores'!G$42:H$64,2,FALSE))),VLOOKUP(B275,'Deflatores'!G$42:H$64,2,FALSE),IF(OR(ISBLANK(C275),ISBLANK(B275)),"",VLOOKUP(C275,'Deflatores'!G$4:H$38,2,FALSE)*H275+VLOOKUP(C275,'Deflatores'!G$4:I$38,3,FALSE)))</f>
      </c>
      <c r="M275" s="58"/>
      <c r="N275" s="58"/>
      <c r="O275" s="59"/>
    </row>
    <row r="276" ht="12" customHeight="1">
      <c r="A276" s="60"/>
      <c r="B276" s="51"/>
      <c r="C276" s="51"/>
      <c r="D276" s="51"/>
      <c r="E276" s="51"/>
      <c r="F276" t="s" s="53">
        <f>IF(ISBLANK(B276),"",IF(I276="L","Baixa",IF(I276="A","Média",IF(I276="","","Alta"))))</f>
      </c>
      <c r="G276" t="s" s="50">
        <f>CONCATENATE(B276,I276)</f>
      </c>
      <c r="H276" t="s" s="57">
        <f>IF(ISBLANK(B276),"",IF(B276="ALI",IF(I276="L",7,IF(I276="A",10,15)),IF(B276="AIE",IF(I276="L",5,IF(I276="A",7,10)),IF(B276="SE",IF(I276="L",4,IF(I276="A",5,7)),IF(OR(B276="EE",B276="CE"),IF(I276="L",3,IF(I276="A",4,6)),0)))))</f>
      </c>
      <c r="I276" t="s" s="55">
        <f>IF(OR(ISBLANK(D276),ISBLANK(E276)),IF(OR(B276="ALI",B276="AIE"),"L",IF(OR(B276="EE",B276="SE",B276="CE"),"A","")),IF(B276="EE",IF(E276&gt;=3,IF(D276&gt;=5,"H","A"),IF(E276&gt;=2,IF(D276&gt;=16,"H",IF(D276&lt;=4,"L","A")),IF(D276&lt;=15,"L","A"))),IF(OR(B276="SE",B276="CE"),IF(E276&gt;=4,IF(D276&gt;=6,"H","A"),IF(E276&gt;=2,IF(D276&gt;=20,"H",IF(D276&lt;=5,"L","A")),IF(D276&lt;=19,"L","A"))),IF(OR(B276="ALI",B276="AIE"),IF(E276&gt;=6,IF(D276&gt;=20,"H","A"),IF(E276&gt;=2,IF(D276&gt;=51,"H",IF(D276&lt;=19,"L","A")),IF(D276&lt;=50,"L","A"))),""))))</f>
      </c>
      <c r="J276" t="s" s="50">
        <f>CONCATENATE(B276,C276)</f>
      </c>
      <c r="K276" t="s" s="57">
        <f>IF(OR(H276="",H276=0),L276,H276)</f>
      </c>
      <c r="L276" t="s" s="57">
        <f>IF(NOT(ISERROR(VLOOKUP(B276,'Deflatores'!G$42:H$64,2,FALSE))),VLOOKUP(B276,'Deflatores'!G$42:H$64,2,FALSE),IF(OR(ISBLANK(C276),ISBLANK(B276)),"",VLOOKUP(C276,'Deflatores'!G$4:H$38,2,FALSE)*H276+VLOOKUP(C276,'Deflatores'!G$4:I$38,3,FALSE)))</f>
      </c>
      <c r="M276" s="58"/>
      <c r="N276" s="58"/>
      <c r="O276" s="59"/>
    </row>
    <row r="277" ht="12" customHeight="1">
      <c r="A277" s="60"/>
      <c r="B277" s="51"/>
      <c r="C277" s="51"/>
      <c r="D277" s="51"/>
      <c r="E277" s="51"/>
      <c r="F277" t="s" s="53">
        <f>IF(ISBLANK(B277),"",IF(I277="L","Baixa",IF(I277="A","Média",IF(I277="","","Alta"))))</f>
      </c>
      <c r="G277" t="s" s="50">
        <f>CONCATENATE(B277,I277)</f>
      </c>
      <c r="H277" t="s" s="57">
        <f>IF(ISBLANK(B277),"",IF(B277="ALI",IF(I277="L",7,IF(I277="A",10,15)),IF(B277="AIE",IF(I277="L",5,IF(I277="A",7,10)),IF(B277="SE",IF(I277="L",4,IF(I277="A",5,7)),IF(OR(B277="EE",B277="CE"),IF(I277="L",3,IF(I277="A",4,6)),0)))))</f>
      </c>
      <c r="I277" t="s" s="55">
        <f>IF(OR(ISBLANK(D277),ISBLANK(E277)),IF(OR(B277="ALI",B277="AIE"),"L",IF(OR(B277="EE",B277="SE",B277="CE"),"A","")),IF(B277="EE",IF(E277&gt;=3,IF(D277&gt;=5,"H","A"),IF(E277&gt;=2,IF(D277&gt;=16,"H",IF(D277&lt;=4,"L","A")),IF(D277&lt;=15,"L","A"))),IF(OR(B277="SE",B277="CE"),IF(E277&gt;=4,IF(D277&gt;=6,"H","A"),IF(E277&gt;=2,IF(D277&gt;=20,"H",IF(D277&lt;=5,"L","A")),IF(D277&lt;=19,"L","A"))),IF(OR(B277="ALI",B277="AIE"),IF(E277&gt;=6,IF(D277&gt;=20,"H","A"),IF(E277&gt;=2,IF(D277&gt;=51,"H",IF(D277&lt;=19,"L","A")),IF(D277&lt;=50,"L","A"))),""))))</f>
      </c>
      <c r="J277" t="s" s="50">
        <f>CONCATENATE(B277,C277)</f>
      </c>
      <c r="K277" t="s" s="57">
        <f>IF(OR(H277="",H277=0),L277,H277)</f>
      </c>
      <c r="L277" t="s" s="57">
        <f>IF(NOT(ISERROR(VLOOKUP(B277,'Deflatores'!G$42:H$64,2,FALSE))),VLOOKUP(B277,'Deflatores'!G$42:H$64,2,FALSE),IF(OR(ISBLANK(C277),ISBLANK(B277)),"",VLOOKUP(C277,'Deflatores'!G$4:H$38,2,FALSE)*H277+VLOOKUP(C277,'Deflatores'!G$4:I$38,3,FALSE)))</f>
      </c>
      <c r="M277" s="58"/>
      <c r="N277" s="58"/>
      <c r="O277" s="59"/>
    </row>
    <row r="278" ht="12" customHeight="1">
      <c r="A278" s="60"/>
      <c r="B278" s="51"/>
      <c r="C278" s="51"/>
      <c r="D278" s="51"/>
      <c r="E278" s="51"/>
      <c r="F278" t="s" s="53">
        <f>IF(ISBLANK(B278),"",IF(I278="L","Baixa",IF(I278="A","Média",IF(I278="","","Alta"))))</f>
      </c>
      <c r="G278" t="s" s="50">
        <f>CONCATENATE(B278,I278)</f>
      </c>
      <c r="H278" t="s" s="57">
        <f>IF(ISBLANK(B278),"",IF(B278="ALI",IF(I278="L",7,IF(I278="A",10,15)),IF(B278="AIE",IF(I278="L",5,IF(I278="A",7,10)),IF(B278="SE",IF(I278="L",4,IF(I278="A",5,7)),IF(OR(B278="EE",B278="CE"),IF(I278="L",3,IF(I278="A",4,6)),0)))))</f>
      </c>
      <c r="I278" t="s" s="55">
        <f>IF(OR(ISBLANK(D278),ISBLANK(E278)),IF(OR(B278="ALI",B278="AIE"),"L",IF(OR(B278="EE",B278="SE",B278="CE"),"A","")),IF(B278="EE",IF(E278&gt;=3,IF(D278&gt;=5,"H","A"),IF(E278&gt;=2,IF(D278&gt;=16,"H",IF(D278&lt;=4,"L","A")),IF(D278&lt;=15,"L","A"))),IF(OR(B278="SE",B278="CE"),IF(E278&gt;=4,IF(D278&gt;=6,"H","A"),IF(E278&gt;=2,IF(D278&gt;=20,"H",IF(D278&lt;=5,"L","A")),IF(D278&lt;=19,"L","A"))),IF(OR(B278="ALI",B278="AIE"),IF(E278&gt;=6,IF(D278&gt;=20,"H","A"),IF(E278&gt;=2,IF(D278&gt;=51,"H",IF(D278&lt;=19,"L","A")),IF(D278&lt;=50,"L","A"))),""))))</f>
      </c>
      <c r="J278" t="s" s="50">
        <f>CONCATENATE(B278,C278)</f>
      </c>
      <c r="K278" t="s" s="57">
        <f>IF(OR(H278="",H278=0),L278,H278)</f>
      </c>
      <c r="L278" t="s" s="57">
        <f>IF(NOT(ISERROR(VLOOKUP(B278,'Deflatores'!G$42:H$64,2,FALSE))),VLOOKUP(B278,'Deflatores'!G$42:H$64,2,FALSE),IF(OR(ISBLANK(C278),ISBLANK(B278)),"",VLOOKUP(C278,'Deflatores'!G$4:H$38,2,FALSE)*H278+VLOOKUP(C278,'Deflatores'!G$4:I$38,3,FALSE)))</f>
      </c>
      <c r="M278" s="58"/>
      <c r="N278" s="58"/>
      <c r="O278" s="59"/>
    </row>
    <row r="279" ht="12" customHeight="1">
      <c r="A279" s="60"/>
      <c r="B279" s="51"/>
      <c r="C279" s="51"/>
      <c r="D279" s="51"/>
      <c r="E279" s="51"/>
      <c r="F279" t="s" s="53">
        <f>IF(ISBLANK(B279),"",IF(I279="L","Baixa",IF(I279="A","Média",IF(I279="","","Alta"))))</f>
      </c>
      <c r="G279" t="s" s="50">
        <f>CONCATENATE(B279,I279)</f>
      </c>
      <c r="H279" t="s" s="57">
        <f>IF(ISBLANK(B279),"",IF(B279="ALI",IF(I279="L",7,IF(I279="A",10,15)),IF(B279="AIE",IF(I279="L",5,IF(I279="A",7,10)),IF(B279="SE",IF(I279="L",4,IF(I279="A",5,7)),IF(OR(B279="EE",B279="CE"),IF(I279="L",3,IF(I279="A",4,6)),0)))))</f>
      </c>
      <c r="I279" t="s" s="55">
        <f>IF(OR(ISBLANK(D279),ISBLANK(E279)),IF(OR(B279="ALI",B279="AIE"),"L",IF(OR(B279="EE",B279="SE",B279="CE"),"A","")),IF(B279="EE",IF(E279&gt;=3,IF(D279&gt;=5,"H","A"),IF(E279&gt;=2,IF(D279&gt;=16,"H",IF(D279&lt;=4,"L","A")),IF(D279&lt;=15,"L","A"))),IF(OR(B279="SE",B279="CE"),IF(E279&gt;=4,IF(D279&gt;=6,"H","A"),IF(E279&gt;=2,IF(D279&gt;=20,"H",IF(D279&lt;=5,"L","A")),IF(D279&lt;=19,"L","A"))),IF(OR(B279="ALI",B279="AIE"),IF(E279&gt;=6,IF(D279&gt;=20,"H","A"),IF(E279&gt;=2,IF(D279&gt;=51,"H",IF(D279&lt;=19,"L","A")),IF(D279&lt;=50,"L","A"))),""))))</f>
      </c>
      <c r="J279" t="s" s="50">
        <f>CONCATENATE(B279,C279)</f>
      </c>
      <c r="K279" t="s" s="57">
        <f>IF(OR(H279="",H279=0),L279,H279)</f>
      </c>
      <c r="L279" t="s" s="57">
        <f>IF(NOT(ISERROR(VLOOKUP(B279,'Deflatores'!G$42:H$64,2,FALSE))),VLOOKUP(B279,'Deflatores'!G$42:H$64,2,FALSE),IF(OR(ISBLANK(C279),ISBLANK(B279)),"",VLOOKUP(C279,'Deflatores'!G$4:H$38,2,FALSE)*H279+VLOOKUP(C279,'Deflatores'!G$4:I$38,3,FALSE)))</f>
      </c>
      <c r="M279" s="58"/>
      <c r="N279" s="58"/>
      <c r="O279" s="59"/>
    </row>
    <row r="280" ht="12" customHeight="1">
      <c r="A280" s="60"/>
      <c r="B280" s="51"/>
      <c r="C280" s="51"/>
      <c r="D280" s="51"/>
      <c r="E280" s="51"/>
      <c r="F280" t="s" s="53">
        <f>IF(ISBLANK(B280),"",IF(I280="L","Baixa",IF(I280="A","Média",IF(I280="","","Alta"))))</f>
      </c>
      <c r="G280" t="s" s="50">
        <f>CONCATENATE(B280,I280)</f>
      </c>
      <c r="H280" t="s" s="57">
        <f>IF(ISBLANK(B280),"",IF(B280="ALI",IF(I280="L",7,IF(I280="A",10,15)),IF(B280="AIE",IF(I280="L",5,IF(I280="A",7,10)),IF(B280="SE",IF(I280="L",4,IF(I280="A",5,7)),IF(OR(B280="EE",B280="CE"),IF(I280="L",3,IF(I280="A",4,6)),0)))))</f>
      </c>
      <c r="I280" t="s" s="55">
        <f>IF(OR(ISBLANK(D280),ISBLANK(E280)),IF(OR(B280="ALI",B280="AIE"),"L",IF(OR(B280="EE",B280="SE",B280="CE"),"A","")),IF(B280="EE",IF(E280&gt;=3,IF(D280&gt;=5,"H","A"),IF(E280&gt;=2,IF(D280&gt;=16,"H",IF(D280&lt;=4,"L","A")),IF(D280&lt;=15,"L","A"))),IF(OR(B280="SE",B280="CE"),IF(E280&gt;=4,IF(D280&gt;=6,"H","A"),IF(E280&gt;=2,IF(D280&gt;=20,"H",IF(D280&lt;=5,"L","A")),IF(D280&lt;=19,"L","A"))),IF(OR(B280="ALI",B280="AIE"),IF(E280&gt;=6,IF(D280&gt;=20,"H","A"),IF(E280&gt;=2,IF(D280&gt;=51,"H",IF(D280&lt;=19,"L","A")),IF(D280&lt;=50,"L","A"))),""))))</f>
      </c>
      <c r="J280" t="s" s="50">
        <f>CONCATENATE(B280,C280)</f>
      </c>
      <c r="K280" t="s" s="57">
        <f>IF(OR(H280="",H280=0),L280,H280)</f>
      </c>
      <c r="L280" t="s" s="57">
        <f>IF(NOT(ISERROR(VLOOKUP(B280,'Deflatores'!G$42:H$64,2,FALSE))),VLOOKUP(B280,'Deflatores'!G$42:H$64,2,FALSE),IF(OR(ISBLANK(C280),ISBLANK(B280)),"",VLOOKUP(C280,'Deflatores'!G$4:H$38,2,FALSE)*H280+VLOOKUP(C280,'Deflatores'!G$4:I$38,3,FALSE)))</f>
      </c>
      <c r="M280" s="58"/>
      <c r="N280" s="58"/>
      <c r="O280" s="59"/>
    </row>
    <row r="281" ht="12" customHeight="1">
      <c r="A281" s="60"/>
      <c r="B281" s="51"/>
      <c r="C281" s="51"/>
      <c r="D281" s="51"/>
      <c r="E281" s="51"/>
      <c r="F281" t="s" s="53">
        <f>IF(ISBLANK(B281),"",IF(I281="L","Baixa",IF(I281="A","Média",IF(I281="","","Alta"))))</f>
      </c>
      <c r="G281" t="s" s="50">
        <f>CONCATENATE(B281,I281)</f>
      </c>
      <c r="H281" t="s" s="57">
        <f>IF(ISBLANK(B281),"",IF(B281="ALI",IF(I281="L",7,IF(I281="A",10,15)),IF(B281="AIE",IF(I281="L",5,IF(I281="A",7,10)),IF(B281="SE",IF(I281="L",4,IF(I281="A",5,7)),IF(OR(B281="EE",B281="CE"),IF(I281="L",3,IF(I281="A",4,6)),0)))))</f>
      </c>
      <c r="I281" t="s" s="55">
        <f>IF(OR(ISBLANK(D281),ISBLANK(E281)),IF(OR(B281="ALI",B281="AIE"),"L",IF(OR(B281="EE",B281="SE",B281="CE"),"A","")),IF(B281="EE",IF(E281&gt;=3,IF(D281&gt;=5,"H","A"),IF(E281&gt;=2,IF(D281&gt;=16,"H",IF(D281&lt;=4,"L","A")),IF(D281&lt;=15,"L","A"))),IF(OR(B281="SE",B281="CE"),IF(E281&gt;=4,IF(D281&gt;=6,"H","A"),IF(E281&gt;=2,IF(D281&gt;=20,"H",IF(D281&lt;=5,"L","A")),IF(D281&lt;=19,"L","A"))),IF(OR(B281="ALI",B281="AIE"),IF(E281&gt;=6,IF(D281&gt;=20,"H","A"),IF(E281&gt;=2,IF(D281&gt;=51,"H",IF(D281&lt;=19,"L","A")),IF(D281&lt;=50,"L","A"))),""))))</f>
      </c>
      <c r="J281" t="s" s="50">
        <f>CONCATENATE(B281,C281)</f>
      </c>
      <c r="K281" t="s" s="57">
        <f>IF(OR(H281="",H281=0),L281,H281)</f>
      </c>
      <c r="L281" t="s" s="57">
        <f>IF(NOT(ISERROR(VLOOKUP(B281,'Deflatores'!G$42:H$64,2,FALSE))),VLOOKUP(B281,'Deflatores'!G$42:H$64,2,FALSE),IF(OR(ISBLANK(C281),ISBLANK(B281)),"",VLOOKUP(C281,'Deflatores'!G$4:H$38,2,FALSE)*H281+VLOOKUP(C281,'Deflatores'!G$4:I$38,3,FALSE)))</f>
      </c>
      <c r="M281" s="58"/>
      <c r="N281" s="58"/>
      <c r="O281" s="59"/>
    </row>
    <row r="282" ht="12" customHeight="1">
      <c r="A282" s="60"/>
      <c r="B282" s="51"/>
      <c r="C282" s="51"/>
      <c r="D282" s="51"/>
      <c r="E282" s="51"/>
      <c r="F282" t="s" s="53">
        <f>IF(ISBLANK(B282),"",IF(I282="L","Baixa",IF(I282="A","Média",IF(I282="","","Alta"))))</f>
      </c>
      <c r="G282" t="s" s="50">
        <f>CONCATENATE(B282,I282)</f>
      </c>
      <c r="H282" t="s" s="57">
        <f>IF(ISBLANK(B282),"",IF(B282="ALI",IF(I282="L",7,IF(I282="A",10,15)),IF(B282="AIE",IF(I282="L",5,IF(I282="A",7,10)),IF(B282="SE",IF(I282="L",4,IF(I282="A",5,7)),IF(OR(B282="EE",B282="CE"),IF(I282="L",3,IF(I282="A",4,6)),0)))))</f>
      </c>
      <c r="I282" t="s" s="55">
        <f>IF(OR(ISBLANK(D282),ISBLANK(E282)),IF(OR(B282="ALI",B282="AIE"),"L",IF(OR(B282="EE",B282="SE",B282="CE"),"A","")),IF(B282="EE",IF(E282&gt;=3,IF(D282&gt;=5,"H","A"),IF(E282&gt;=2,IF(D282&gt;=16,"H",IF(D282&lt;=4,"L","A")),IF(D282&lt;=15,"L","A"))),IF(OR(B282="SE",B282="CE"),IF(E282&gt;=4,IF(D282&gt;=6,"H","A"),IF(E282&gt;=2,IF(D282&gt;=20,"H",IF(D282&lt;=5,"L","A")),IF(D282&lt;=19,"L","A"))),IF(OR(B282="ALI",B282="AIE"),IF(E282&gt;=6,IF(D282&gt;=20,"H","A"),IF(E282&gt;=2,IF(D282&gt;=51,"H",IF(D282&lt;=19,"L","A")),IF(D282&lt;=50,"L","A"))),""))))</f>
      </c>
      <c r="J282" t="s" s="50">
        <f>CONCATENATE(B282,C282)</f>
      </c>
      <c r="K282" t="s" s="57">
        <f>IF(OR(H282="",H282=0),L282,H282)</f>
      </c>
      <c r="L282" t="s" s="57">
        <f>IF(NOT(ISERROR(VLOOKUP(B282,'Deflatores'!G$42:H$64,2,FALSE))),VLOOKUP(B282,'Deflatores'!G$42:H$64,2,FALSE),IF(OR(ISBLANK(C282),ISBLANK(B282)),"",VLOOKUP(C282,'Deflatores'!G$4:H$38,2,FALSE)*H282+VLOOKUP(C282,'Deflatores'!G$4:I$38,3,FALSE)))</f>
      </c>
      <c r="M282" s="58"/>
      <c r="N282" s="58"/>
      <c r="O282" s="59"/>
    </row>
    <row r="283" ht="12" customHeight="1">
      <c r="A283" s="60"/>
      <c r="B283" s="51"/>
      <c r="C283" s="51"/>
      <c r="D283" s="51"/>
      <c r="E283" s="51"/>
      <c r="F283" t="s" s="53">
        <f>IF(ISBLANK(B283),"",IF(I283="L","Baixa",IF(I283="A","Média",IF(I283="","","Alta"))))</f>
      </c>
      <c r="G283" t="s" s="50">
        <f>CONCATENATE(B283,I283)</f>
      </c>
      <c r="H283" t="s" s="57">
        <f>IF(ISBLANK(B283),"",IF(B283="ALI",IF(I283="L",7,IF(I283="A",10,15)),IF(B283="AIE",IF(I283="L",5,IF(I283="A",7,10)),IF(B283="SE",IF(I283="L",4,IF(I283="A",5,7)),IF(OR(B283="EE",B283="CE"),IF(I283="L",3,IF(I283="A",4,6)),0)))))</f>
      </c>
      <c r="I283" t="s" s="55">
        <f>IF(OR(ISBLANK(D283),ISBLANK(E283)),IF(OR(B283="ALI",B283="AIE"),"L",IF(OR(B283="EE",B283="SE",B283="CE"),"A","")),IF(B283="EE",IF(E283&gt;=3,IF(D283&gt;=5,"H","A"),IF(E283&gt;=2,IF(D283&gt;=16,"H",IF(D283&lt;=4,"L","A")),IF(D283&lt;=15,"L","A"))),IF(OR(B283="SE",B283="CE"),IF(E283&gt;=4,IF(D283&gt;=6,"H","A"),IF(E283&gt;=2,IF(D283&gt;=20,"H",IF(D283&lt;=5,"L","A")),IF(D283&lt;=19,"L","A"))),IF(OR(B283="ALI",B283="AIE"),IF(E283&gt;=6,IF(D283&gt;=20,"H","A"),IF(E283&gt;=2,IF(D283&gt;=51,"H",IF(D283&lt;=19,"L","A")),IF(D283&lt;=50,"L","A"))),""))))</f>
      </c>
      <c r="J283" t="s" s="50">
        <f>CONCATENATE(B283,C283)</f>
      </c>
      <c r="K283" t="s" s="57">
        <f>IF(OR(H283="",H283=0),L283,H283)</f>
      </c>
      <c r="L283" t="s" s="57">
        <f>IF(NOT(ISERROR(VLOOKUP(B283,'Deflatores'!G$42:H$64,2,FALSE))),VLOOKUP(B283,'Deflatores'!G$42:H$64,2,FALSE),IF(OR(ISBLANK(C283),ISBLANK(B283)),"",VLOOKUP(C283,'Deflatores'!G$4:H$38,2,FALSE)*H283+VLOOKUP(C283,'Deflatores'!G$4:I$38,3,FALSE)))</f>
      </c>
      <c r="M283" s="58"/>
      <c r="N283" s="58"/>
      <c r="O283" s="59"/>
    </row>
    <row r="284" ht="12" customHeight="1">
      <c r="A284" s="60"/>
      <c r="B284" s="51"/>
      <c r="C284" s="51"/>
      <c r="D284" s="51"/>
      <c r="E284" s="51"/>
      <c r="F284" t="s" s="53">
        <f>IF(ISBLANK(B284),"",IF(I284="L","Baixa",IF(I284="A","Média",IF(I284="","","Alta"))))</f>
      </c>
      <c r="G284" t="s" s="50">
        <f>CONCATENATE(B284,I284)</f>
      </c>
      <c r="H284" t="s" s="57">
        <f>IF(ISBLANK(B284),"",IF(B284="ALI",IF(I284="L",7,IF(I284="A",10,15)),IF(B284="AIE",IF(I284="L",5,IF(I284="A",7,10)),IF(B284="SE",IF(I284="L",4,IF(I284="A",5,7)),IF(OR(B284="EE",B284="CE"),IF(I284="L",3,IF(I284="A",4,6)),0)))))</f>
      </c>
      <c r="I284" t="s" s="55">
        <f>IF(OR(ISBLANK(D284),ISBLANK(E284)),IF(OR(B284="ALI",B284="AIE"),"L",IF(OR(B284="EE",B284="SE",B284="CE"),"A","")),IF(B284="EE",IF(E284&gt;=3,IF(D284&gt;=5,"H","A"),IF(E284&gt;=2,IF(D284&gt;=16,"H",IF(D284&lt;=4,"L","A")),IF(D284&lt;=15,"L","A"))),IF(OR(B284="SE",B284="CE"),IF(E284&gt;=4,IF(D284&gt;=6,"H","A"),IF(E284&gt;=2,IF(D284&gt;=20,"H",IF(D284&lt;=5,"L","A")),IF(D284&lt;=19,"L","A"))),IF(OR(B284="ALI",B284="AIE"),IF(E284&gt;=6,IF(D284&gt;=20,"H","A"),IF(E284&gt;=2,IF(D284&gt;=51,"H",IF(D284&lt;=19,"L","A")),IF(D284&lt;=50,"L","A"))),""))))</f>
      </c>
      <c r="J284" t="s" s="50">
        <f>CONCATENATE(B284,C284)</f>
      </c>
      <c r="K284" t="s" s="57">
        <f>IF(OR(H284="",H284=0),L284,H284)</f>
      </c>
      <c r="L284" t="s" s="57">
        <f>IF(NOT(ISERROR(VLOOKUP(B284,'Deflatores'!G$42:H$64,2,FALSE))),VLOOKUP(B284,'Deflatores'!G$42:H$64,2,FALSE),IF(OR(ISBLANK(C284),ISBLANK(B284)),"",VLOOKUP(C284,'Deflatores'!G$4:H$38,2,FALSE)*H284+VLOOKUP(C284,'Deflatores'!G$4:I$38,3,FALSE)))</f>
      </c>
      <c r="M284" s="58"/>
      <c r="N284" s="58"/>
      <c r="O284" s="59"/>
    </row>
    <row r="285" ht="12" customHeight="1">
      <c r="A285" s="60"/>
      <c r="B285" s="51"/>
      <c r="C285" s="51"/>
      <c r="D285" s="51"/>
      <c r="E285" s="51"/>
      <c r="F285" t="s" s="53">
        <f>IF(ISBLANK(B285),"",IF(I285="L","Baixa",IF(I285="A","Média",IF(I285="","","Alta"))))</f>
      </c>
      <c r="G285" t="s" s="50">
        <f>CONCATENATE(B285,I285)</f>
      </c>
      <c r="H285" t="s" s="57">
        <f>IF(ISBLANK(B285),"",IF(B285="ALI",IF(I285="L",7,IF(I285="A",10,15)),IF(B285="AIE",IF(I285="L",5,IF(I285="A",7,10)),IF(B285="SE",IF(I285="L",4,IF(I285="A",5,7)),IF(OR(B285="EE",B285="CE"),IF(I285="L",3,IF(I285="A",4,6)),0)))))</f>
      </c>
      <c r="I285" t="s" s="55">
        <f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</c>
      <c r="J285" t="s" s="50">
        <f>CONCATENATE(B285,C285)</f>
      </c>
      <c r="K285" t="s" s="57">
        <f>IF(OR(H285="",H285=0),L285,H285)</f>
      </c>
      <c r="L285" t="s" s="57">
        <f>IF(NOT(ISERROR(VLOOKUP(B285,'Deflatores'!G$42:H$64,2,FALSE))),VLOOKUP(B285,'Deflatores'!G$42:H$64,2,FALSE),IF(OR(ISBLANK(C285),ISBLANK(B285)),"",VLOOKUP(C285,'Deflatores'!G$4:H$38,2,FALSE)*H285+VLOOKUP(C285,'Deflatores'!G$4:I$38,3,FALSE)))</f>
      </c>
      <c r="M285" s="58"/>
      <c r="N285" s="58"/>
      <c r="O285" s="59"/>
    </row>
    <row r="286" ht="12" customHeight="1">
      <c r="A286" s="60"/>
      <c r="B286" s="51"/>
      <c r="C286" s="51"/>
      <c r="D286" s="51"/>
      <c r="E286" s="51"/>
      <c r="F286" t="s" s="53">
        <f>IF(ISBLANK(B286),"",IF(I286="L","Baixa",IF(I286="A","Média",IF(I286="","","Alta"))))</f>
      </c>
      <c r="G286" t="s" s="50">
        <f>CONCATENATE(B286,I286)</f>
      </c>
      <c r="H286" t="s" s="57">
        <f>IF(ISBLANK(B286),"",IF(B286="ALI",IF(I286="L",7,IF(I286="A",10,15)),IF(B286="AIE",IF(I286="L",5,IF(I286="A",7,10)),IF(B286="SE",IF(I286="L",4,IF(I286="A",5,7)),IF(OR(B286="EE",B286="CE"),IF(I286="L",3,IF(I286="A",4,6)),0)))))</f>
      </c>
      <c r="I286" t="s" s="55">
        <f>IF(OR(ISBLANK(D286),ISBLANK(E286)),IF(OR(B286="ALI",B286="AIE"),"L",IF(OR(B286="EE",B286="SE",B286="CE"),"A","")),IF(B286="EE",IF(E286&gt;=3,IF(D286&gt;=5,"H","A"),IF(E286&gt;=2,IF(D286&gt;=16,"H",IF(D286&lt;=4,"L","A")),IF(D286&lt;=15,"L","A"))),IF(OR(B286="SE",B286="CE"),IF(E286&gt;=4,IF(D286&gt;=6,"H","A"),IF(E286&gt;=2,IF(D286&gt;=20,"H",IF(D286&lt;=5,"L","A")),IF(D286&lt;=19,"L","A"))),IF(OR(B286="ALI",B286="AIE"),IF(E286&gt;=6,IF(D286&gt;=20,"H","A"),IF(E286&gt;=2,IF(D286&gt;=51,"H",IF(D286&lt;=19,"L","A")),IF(D286&lt;=50,"L","A"))),""))))</f>
      </c>
      <c r="J286" t="s" s="50">
        <f>CONCATENATE(B286,C286)</f>
      </c>
      <c r="K286" t="s" s="57">
        <f>IF(OR(H286="",H286=0),L286,H286)</f>
      </c>
      <c r="L286" t="s" s="57">
        <f>IF(NOT(ISERROR(VLOOKUP(B286,'Deflatores'!G$42:H$64,2,FALSE))),VLOOKUP(B286,'Deflatores'!G$42:H$64,2,FALSE),IF(OR(ISBLANK(C286),ISBLANK(B286)),"",VLOOKUP(C286,'Deflatores'!G$4:H$38,2,FALSE)*H286+VLOOKUP(C286,'Deflatores'!G$4:I$38,3,FALSE)))</f>
      </c>
      <c r="M286" s="58"/>
      <c r="N286" s="58"/>
      <c r="O286" s="59"/>
    </row>
    <row r="287" ht="12" customHeight="1">
      <c r="A287" s="60"/>
      <c r="B287" s="51"/>
      <c r="C287" s="51"/>
      <c r="D287" s="51"/>
      <c r="E287" s="51"/>
      <c r="F287" t="s" s="53">
        <f>IF(ISBLANK(B287),"",IF(I287="L","Baixa",IF(I287="A","Média",IF(I287="","","Alta"))))</f>
      </c>
      <c r="G287" t="s" s="50">
        <f>CONCATENATE(B287,I287)</f>
      </c>
      <c r="H287" t="s" s="57">
        <f>IF(ISBLANK(B287),"",IF(B287="ALI",IF(I287="L",7,IF(I287="A",10,15)),IF(B287="AIE",IF(I287="L",5,IF(I287="A",7,10)),IF(B287="SE",IF(I287="L",4,IF(I287="A",5,7)),IF(OR(B287="EE",B287="CE"),IF(I287="L",3,IF(I287="A",4,6)),0)))))</f>
      </c>
      <c r="I287" t="s" s="55">
        <f>IF(OR(ISBLANK(D287),ISBLANK(E287)),IF(OR(B287="ALI",B287="AIE"),"L",IF(OR(B287="EE",B287="SE",B287="CE"),"A","")),IF(B287="EE",IF(E287&gt;=3,IF(D287&gt;=5,"H","A"),IF(E287&gt;=2,IF(D287&gt;=16,"H",IF(D287&lt;=4,"L","A")),IF(D287&lt;=15,"L","A"))),IF(OR(B287="SE",B287="CE"),IF(E287&gt;=4,IF(D287&gt;=6,"H","A"),IF(E287&gt;=2,IF(D287&gt;=20,"H",IF(D287&lt;=5,"L","A")),IF(D287&lt;=19,"L","A"))),IF(OR(B287="ALI",B287="AIE"),IF(E287&gt;=6,IF(D287&gt;=20,"H","A"),IF(E287&gt;=2,IF(D287&gt;=51,"H",IF(D287&lt;=19,"L","A")),IF(D287&lt;=50,"L","A"))),""))))</f>
      </c>
      <c r="J287" t="s" s="50">
        <f>CONCATENATE(B287,C287)</f>
      </c>
      <c r="K287" t="s" s="57">
        <f>IF(OR(H287="",H287=0),L287,H287)</f>
      </c>
      <c r="L287" t="s" s="57">
        <f>IF(NOT(ISERROR(VLOOKUP(B287,'Deflatores'!G$42:H$64,2,FALSE))),VLOOKUP(B287,'Deflatores'!G$42:H$64,2,FALSE),IF(OR(ISBLANK(C287),ISBLANK(B287)),"",VLOOKUP(C287,'Deflatores'!G$4:H$38,2,FALSE)*H287+VLOOKUP(C287,'Deflatores'!G$4:I$38,3,FALSE)))</f>
      </c>
      <c r="M287" s="58"/>
      <c r="N287" s="58"/>
      <c r="O287" s="59"/>
    </row>
    <row r="288" ht="12" customHeight="1">
      <c r="A288" s="60"/>
      <c r="B288" s="51"/>
      <c r="C288" s="51"/>
      <c r="D288" s="51"/>
      <c r="E288" s="51"/>
      <c r="F288" t="s" s="53">
        <f>IF(ISBLANK(B288),"",IF(I288="L","Baixa",IF(I288="A","Média",IF(I288="","","Alta"))))</f>
      </c>
      <c r="G288" t="s" s="50">
        <f>CONCATENATE(B288,I288)</f>
      </c>
      <c r="H288" t="s" s="57">
        <f>IF(ISBLANK(B288),"",IF(B288="ALI",IF(I288="L",7,IF(I288="A",10,15)),IF(B288="AIE",IF(I288="L",5,IF(I288="A",7,10)),IF(B288="SE",IF(I288="L",4,IF(I288="A",5,7)),IF(OR(B288="EE",B288="CE"),IF(I288="L",3,IF(I288="A",4,6)),0)))))</f>
      </c>
      <c r="I288" t="s" s="55">
        <f>IF(OR(ISBLANK(D288),ISBLANK(E288)),IF(OR(B288="ALI",B288="AIE"),"L",IF(OR(B288="EE",B288="SE",B288="CE"),"A","")),IF(B288="EE",IF(E288&gt;=3,IF(D288&gt;=5,"H","A"),IF(E288&gt;=2,IF(D288&gt;=16,"H",IF(D288&lt;=4,"L","A")),IF(D288&lt;=15,"L","A"))),IF(OR(B288="SE",B288="CE"),IF(E288&gt;=4,IF(D288&gt;=6,"H","A"),IF(E288&gt;=2,IF(D288&gt;=20,"H",IF(D288&lt;=5,"L","A")),IF(D288&lt;=19,"L","A"))),IF(OR(B288="ALI",B288="AIE"),IF(E288&gt;=6,IF(D288&gt;=20,"H","A"),IF(E288&gt;=2,IF(D288&gt;=51,"H",IF(D288&lt;=19,"L","A")),IF(D288&lt;=50,"L","A"))),""))))</f>
      </c>
      <c r="J288" t="s" s="50">
        <f>CONCATENATE(B288,C288)</f>
      </c>
      <c r="K288" t="s" s="57">
        <f>IF(OR(H288="",H288=0),L288,H288)</f>
      </c>
      <c r="L288" t="s" s="57">
        <f>IF(NOT(ISERROR(VLOOKUP(B288,'Deflatores'!G$42:H$64,2,FALSE))),VLOOKUP(B288,'Deflatores'!G$42:H$64,2,FALSE),IF(OR(ISBLANK(C288),ISBLANK(B288)),"",VLOOKUP(C288,'Deflatores'!G$4:H$38,2,FALSE)*H288+VLOOKUP(C288,'Deflatores'!G$4:I$38,3,FALSE)))</f>
      </c>
      <c r="M288" s="58"/>
      <c r="N288" s="58"/>
      <c r="O288" s="59"/>
    </row>
    <row r="289" ht="12" customHeight="1">
      <c r="A289" s="60"/>
      <c r="B289" s="51"/>
      <c r="C289" s="51"/>
      <c r="D289" s="51"/>
      <c r="E289" s="51"/>
      <c r="F289" t="s" s="53">
        <f>IF(ISBLANK(B289),"",IF(I289="L","Baixa",IF(I289="A","Média",IF(I289="","","Alta"))))</f>
      </c>
      <c r="G289" t="s" s="50">
        <f>CONCATENATE(B289,I289)</f>
      </c>
      <c r="H289" t="s" s="57">
        <f>IF(ISBLANK(B289),"",IF(B289="ALI",IF(I289="L",7,IF(I289="A",10,15)),IF(B289="AIE",IF(I289="L",5,IF(I289="A",7,10)),IF(B289="SE",IF(I289="L",4,IF(I289="A",5,7)),IF(OR(B289="EE",B289="CE"),IF(I289="L",3,IF(I289="A",4,6)),0)))))</f>
      </c>
      <c r="I289" t="s" s="55">
        <f>IF(OR(ISBLANK(D289),ISBLANK(E289)),IF(OR(B289="ALI",B289="AIE"),"L",IF(OR(B289="EE",B289="SE",B289="CE"),"A","")),IF(B289="EE",IF(E289&gt;=3,IF(D289&gt;=5,"H","A"),IF(E289&gt;=2,IF(D289&gt;=16,"H",IF(D289&lt;=4,"L","A")),IF(D289&lt;=15,"L","A"))),IF(OR(B289="SE",B289="CE"),IF(E289&gt;=4,IF(D289&gt;=6,"H","A"),IF(E289&gt;=2,IF(D289&gt;=20,"H",IF(D289&lt;=5,"L","A")),IF(D289&lt;=19,"L","A"))),IF(OR(B289="ALI",B289="AIE"),IF(E289&gt;=6,IF(D289&gt;=20,"H","A"),IF(E289&gt;=2,IF(D289&gt;=51,"H",IF(D289&lt;=19,"L","A")),IF(D289&lt;=50,"L","A"))),""))))</f>
      </c>
      <c r="J289" t="s" s="50">
        <f>CONCATENATE(B289,C289)</f>
      </c>
      <c r="K289" t="s" s="57">
        <f>IF(OR(H289="",H289=0),L289,H289)</f>
      </c>
      <c r="L289" t="s" s="57">
        <f>IF(NOT(ISERROR(VLOOKUP(B289,'Deflatores'!G$42:H$64,2,FALSE))),VLOOKUP(B289,'Deflatores'!G$42:H$64,2,FALSE),IF(OR(ISBLANK(C289),ISBLANK(B289)),"",VLOOKUP(C289,'Deflatores'!G$4:H$38,2,FALSE)*H289+VLOOKUP(C289,'Deflatores'!G$4:I$38,3,FALSE)))</f>
      </c>
      <c r="M289" s="58"/>
      <c r="N289" s="58"/>
      <c r="O289" s="59"/>
    </row>
    <row r="290" ht="12" customHeight="1">
      <c r="A290" s="60"/>
      <c r="B290" s="51"/>
      <c r="C290" s="51"/>
      <c r="D290" s="51"/>
      <c r="E290" s="51"/>
      <c r="F290" t="s" s="53">
        <f>IF(ISBLANK(B290),"",IF(I290="L","Baixa",IF(I290="A","Média",IF(I290="","","Alta"))))</f>
      </c>
      <c r="G290" t="s" s="50">
        <f>CONCATENATE(B290,I290)</f>
      </c>
      <c r="H290" t="s" s="57">
        <f>IF(ISBLANK(B290),"",IF(B290="ALI",IF(I290="L",7,IF(I290="A",10,15)),IF(B290="AIE",IF(I290="L",5,IF(I290="A",7,10)),IF(B290="SE",IF(I290="L",4,IF(I290="A",5,7)),IF(OR(B290="EE",B290="CE"),IF(I290="L",3,IF(I290="A",4,6)),0)))))</f>
      </c>
      <c r="I290" t="s" s="55">
        <f>IF(OR(ISBLANK(D290),ISBLANK(E290)),IF(OR(B290="ALI",B290="AIE"),"L",IF(OR(B290="EE",B290="SE",B290="CE"),"A","")),IF(B290="EE",IF(E290&gt;=3,IF(D290&gt;=5,"H","A"),IF(E290&gt;=2,IF(D290&gt;=16,"H",IF(D290&lt;=4,"L","A")),IF(D290&lt;=15,"L","A"))),IF(OR(B290="SE",B290="CE"),IF(E290&gt;=4,IF(D290&gt;=6,"H","A"),IF(E290&gt;=2,IF(D290&gt;=20,"H",IF(D290&lt;=5,"L","A")),IF(D290&lt;=19,"L","A"))),IF(OR(B290="ALI",B290="AIE"),IF(E290&gt;=6,IF(D290&gt;=20,"H","A"),IF(E290&gt;=2,IF(D290&gt;=51,"H",IF(D290&lt;=19,"L","A")),IF(D290&lt;=50,"L","A"))),""))))</f>
      </c>
      <c r="J290" t="s" s="50">
        <f>CONCATENATE(B290,C290)</f>
      </c>
      <c r="K290" t="s" s="57">
        <f>IF(OR(H290="",H290=0),L290,H290)</f>
      </c>
      <c r="L290" t="s" s="57">
        <f>IF(NOT(ISERROR(VLOOKUP(B290,'Deflatores'!G$42:H$64,2,FALSE))),VLOOKUP(B290,'Deflatores'!G$42:H$64,2,FALSE),IF(OR(ISBLANK(C290),ISBLANK(B290)),"",VLOOKUP(C290,'Deflatores'!G$4:H$38,2,FALSE)*H290+VLOOKUP(C290,'Deflatores'!G$4:I$38,3,FALSE)))</f>
      </c>
      <c r="M290" s="58"/>
      <c r="N290" s="58"/>
      <c r="O290" s="59"/>
    </row>
    <row r="291" ht="12" customHeight="1">
      <c r="A291" s="60"/>
      <c r="B291" s="51"/>
      <c r="C291" s="51"/>
      <c r="D291" s="51"/>
      <c r="E291" s="51"/>
      <c r="F291" t="s" s="53">
        <f>IF(ISBLANK(B291),"",IF(I291="L","Baixa",IF(I291="A","Média",IF(I291="","","Alta"))))</f>
      </c>
      <c r="G291" t="s" s="50">
        <f>CONCATENATE(B291,I291)</f>
      </c>
      <c r="H291" t="s" s="57">
        <f>IF(ISBLANK(B291),"",IF(B291="ALI",IF(I291="L",7,IF(I291="A",10,15)),IF(B291="AIE",IF(I291="L",5,IF(I291="A",7,10)),IF(B291="SE",IF(I291="L",4,IF(I291="A",5,7)),IF(OR(B291="EE",B291="CE"),IF(I291="L",3,IF(I291="A",4,6)),0)))))</f>
      </c>
      <c r="I291" t="s" s="55">
        <f>IF(OR(ISBLANK(D291),ISBLANK(E291)),IF(OR(B291="ALI",B291="AIE"),"L",IF(OR(B291="EE",B291="SE",B291="CE"),"A","")),IF(B291="EE",IF(E291&gt;=3,IF(D291&gt;=5,"H","A"),IF(E291&gt;=2,IF(D291&gt;=16,"H",IF(D291&lt;=4,"L","A")),IF(D291&lt;=15,"L","A"))),IF(OR(B291="SE",B291="CE"),IF(E291&gt;=4,IF(D291&gt;=6,"H","A"),IF(E291&gt;=2,IF(D291&gt;=20,"H",IF(D291&lt;=5,"L","A")),IF(D291&lt;=19,"L","A"))),IF(OR(B291="ALI",B291="AIE"),IF(E291&gt;=6,IF(D291&gt;=20,"H","A"),IF(E291&gt;=2,IF(D291&gt;=51,"H",IF(D291&lt;=19,"L","A")),IF(D291&lt;=50,"L","A"))),""))))</f>
      </c>
      <c r="J291" t="s" s="50">
        <f>CONCATENATE(B291,C291)</f>
      </c>
      <c r="K291" t="s" s="57">
        <f>IF(OR(H291="",H291=0),L291,H291)</f>
      </c>
      <c r="L291" t="s" s="57">
        <f>IF(NOT(ISERROR(VLOOKUP(B291,'Deflatores'!G$42:H$64,2,FALSE))),VLOOKUP(B291,'Deflatores'!G$42:H$64,2,FALSE),IF(OR(ISBLANK(C291),ISBLANK(B291)),"",VLOOKUP(C291,'Deflatores'!G$4:H$38,2,FALSE)*H291+VLOOKUP(C291,'Deflatores'!G$4:I$38,3,FALSE)))</f>
      </c>
      <c r="M291" s="58"/>
      <c r="N291" s="58"/>
      <c r="O291" s="59"/>
    </row>
    <row r="292" ht="12" customHeight="1">
      <c r="A292" s="60"/>
      <c r="B292" s="51"/>
      <c r="C292" s="51"/>
      <c r="D292" s="51"/>
      <c r="E292" s="51"/>
      <c r="F292" t="s" s="53">
        <f>IF(ISBLANK(B292),"",IF(I292="L","Baixa",IF(I292="A","Média",IF(I292="","","Alta"))))</f>
      </c>
      <c r="G292" t="s" s="50">
        <f>CONCATENATE(B292,I292)</f>
      </c>
      <c r="H292" t="s" s="57">
        <f>IF(ISBLANK(B292),"",IF(B292="ALI",IF(I292="L",7,IF(I292="A",10,15)),IF(B292="AIE",IF(I292="L",5,IF(I292="A",7,10)),IF(B292="SE",IF(I292="L",4,IF(I292="A",5,7)),IF(OR(B292="EE",B292="CE"),IF(I292="L",3,IF(I292="A",4,6)),0)))))</f>
      </c>
      <c r="I292" t="s" s="55">
        <f>IF(OR(ISBLANK(D292),ISBLANK(E292)),IF(OR(B292="ALI",B292="AIE"),"L",IF(OR(B292="EE",B292="SE",B292="CE"),"A","")),IF(B292="EE",IF(E292&gt;=3,IF(D292&gt;=5,"H","A"),IF(E292&gt;=2,IF(D292&gt;=16,"H",IF(D292&lt;=4,"L","A")),IF(D292&lt;=15,"L","A"))),IF(OR(B292="SE",B292="CE"),IF(E292&gt;=4,IF(D292&gt;=6,"H","A"),IF(E292&gt;=2,IF(D292&gt;=20,"H",IF(D292&lt;=5,"L","A")),IF(D292&lt;=19,"L","A"))),IF(OR(B292="ALI",B292="AIE"),IF(E292&gt;=6,IF(D292&gt;=20,"H","A"),IF(E292&gt;=2,IF(D292&gt;=51,"H",IF(D292&lt;=19,"L","A")),IF(D292&lt;=50,"L","A"))),""))))</f>
      </c>
      <c r="J292" t="s" s="50">
        <f>CONCATENATE(B292,C292)</f>
      </c>
      <c r="K292" t="s" s="57">
        <f>IF(OR(H292="",H292=0),L292,H292)</f>
      </c>
      <c r="L292" t="s" s="57">
        <f>IF(NOT(ISERROR(VLOOKUP(B292,'Deflatores'!G$42:H$64,2,FALSE))),VLOOKUP(B292,'Deflatores'!G$42:H$64,2,FALSE),IF(OR(ISBLANK(C292),ISBLANK(B292)),"",VLOOKUP(C292,'Deflatores'!G$4:H$38,2,FALSE)*H292+VLOOKUP(C292,'Deflatores'!G$4:I$38,3,FALSE)))</f>
      </c>
      <c r="M292" s="58"/>
      <c r="N292" s="58"/>
      <c r="O292" s="59"/>
    </row>
    <row r="293" ht="12" customHeight="1">
      <c r="A293" s="60"/>
      <c r="B293" s="51"/>
      <c r="C293" s="51"/>
      <c r="D293" s="51"/>
      <c r="E293" s="51"/>
      <c r="F293" t="s" s="53">
        <f>IF(ISBLANK(B293),"",IF(I293="L","Baixa",IF(I293="A","Média",IF(I293="","","Alta"))))</f>
      </c>
      <c r="G293" t="s" s="50">
        <f>CONCATENATE(B293,I293)</f>
      </c>
      <c r="H293" t="s" s="57">
        <f>IF(ISBLANK(B293),"",IF(B293="ALI",IF(I293="L",7,IF(I293="A",10,15)),IF(B293="AIE",IF(I293="L",5,IF(I293="A",7,10)),IF(B293="SE",IF(I293="L",4,IF(I293="A",5,7)),IF(OR(B293="EE",B293="CE"),IF(I293="L",3,IF(I293="A",4,6)),0)))))</f>
      </c>
      <c r="I293" t="s" s="55">
        <f>IF(OR(ISBLANK(D293),ISBLANK(E293)),IF(OR(B293="ALI",B293="AIE"),"L",IF(OR(B293="EE",B293="SE",B293="CE"),"A","")),IF(B293="EE",IF(E293&gt;=3,IF(D293&gt;=5,"H","A"),IF(E293&gt;=2,IF(D293&gt;=16,"H",IF(D293&lt;=4,"L","A")),IF(D293&lt;=15,"L","A"))),IF(OR(B293="SE",B293="CE"),IF(E293&gt;=4,IF(D293&gt;=6,"H","A"),IF(E293&gt;=2,IF(D293&gt;=20,"H",IF(D293&lt;=5,"L","A")),IF(D293&lt;=19,"L","A"))),IF(OR(B293="ALI",B293="AIE"),IF(E293&gt;=6,IF(D293&gt;=20,"H","A"),IF(E293&gt;=2,IF(D293&gt;=51,"H",IF(D293&lt;=19,"L","A")),IF(D293&lt;=50,"L","A"))),""))))</f>
      </c>
      <c r="J293" t="s" s="50">
        <f>CONCATENATE(B293,C293)</f>
      </c>
      <c r="K293" t="s" s="57">
        <f>IF(OR(H293="",H293=0),L293,H293)</f>
      </c>
      <c r="L293" t="s" s="57">
        <f>IF(NOT(ISERROR(VLOOKUP(B293,'Deflatores'!G$42:H$64,2,FALSE))),VLOOKUP(B293,'Deflatores'!G$42:H$64,2,FALSE),IF(OR(ISBLANK(C293),ISBLANK(B293)),"",VLOOKUP(C293,'Deflatores'!G$4:H$38,2,FALSE)*H293+VLOOKUP(C293,'Deflatores'!G$4:I$38,3,FALSE)))</f>
      </c>
      <c r="M293" s="58"/>
      <c r="N293" s="58"/>
      <c r="O293" s="59"/>
    </row>
    <row r="294" ht="12" customHeight="1">
      <c r="A294" s="60"/>
      <c r="B294" s="51"/>
      <c r="C294" s="51"/>
      <c r="D294" s="51"/>
      <c r="E294" s="51"/>
      <c r="F294" t="s" s="53">
        <f>IF(ISBLANK(B294),"",IF(I294="L","Baixa",IF(I294="A","Média",IF(I294="","","Alta"))))</f>
      </c>
      <c r="G294" t="s" s="50">
        <f>CONCATENATE(B294,I294)</f>
      </c>
      <c r="H294" t="s" s="57">
        <f>IF(ISBLANK(B294),"",IF(B294="ALI",IF(I294="L",7,IF(I294="A",10,15)),IF(B294="AIE",IF(I294="L",5,IF(I294="A",7,10)),IF(B294="SE",IF(I294="L",4,IF(I294="A",5,7)),IF(OR(B294="EE",B294="CE"),IF(I294="L",3,IF(I294="A",4,6)),0)))))</f>
      </c>
      <c r="I294" t="s" s="55">
        <f>IF(OR(ISBLANK(D294),ISBLANK(E294)),IF(OR(B294="ALI",B294="AIE"),"L",IF(OR(B294="EE",B294="SE",B294="CE"),"A","")),IF(B294="EE",IF(E294&gt;=3,IF(D294&gt;=5,"H","A"),IF(E294&gt;=2,IF(D294&gt;=16,"H",IF(D294&lt;=4,"L","A")),IF(D294&lt;=15,"L","A"))),IF(OR(B294="SE",B294="CE"),IF(E294&gt;=4,IF(D294&gt;=6,"H","A"),IF(E294&gt;=2,IF(D294&gt;=20,"H",IF(D294&lt;=5,"L","A")),IF(D294&lt;=19,"L","A"))),IF(OR(B294="ALI",B294="AIE"),IF(E294&gt;=6,IF(D294&gt;=20,"H","A"),IF(E294&gt;=2,IF(D294&gt;=51,"H",IF(D294&lt;=19,"L","A")),IF(D294&lt;=50,"L","A"))),""))))</f>
      </c>
      <c r="J294" t="s" s="50">
        <f>CONCATENATE(B294,C294)</f>
      </c>
      <c r="K294" t="s" s="57">
        <f>IF(OR(H294="",H294=0),L294,H294)</f>
      </c>
      <c r="L294" t="s" s="57">
        <f>IF(NOT(ISERROR(VLOOKUP(B294,'Deflatores'!G$42:H$64,2,FALSE))),VLOOKUP(B294,'Deflatores'!G$42:H$64,2,FALSE),IF(OR(ISBLANK(C294),ISBLANK(B294)),"",VLOOKUP(C294,'Deflatores'!G$4:H$38,2,FALSE)*H294+VLOOKUP(C294,'Deflatores'!G$4:I$38,3,FALSE)))</f>
      </c>
      <c r="M294" s="58"/>
      <c r="N294" s="58"/>
      <c r="O294" s="59"/>
    </row>
    <row r="295" ht="12" customHeight="1">
      <c r="A295" s="60"/>
      <c r="B295" s="51"/>
      <c r="C295" s="51"/>
      <c r="D295" s="51"/>
      <c r="E295" s="51"/>
      <c r="F295" t="s" s="53">
        <f>IF(ISBLANK(B295),"",IF(I295="L","Baixa",IF(I295="A","Média",IF(I295="","","Alta"))))</f>
      </c>
      <c r="G295" t="s" s="50">
        <f>CONCATENATE(B295,I295)</f>
      </c>
      <c r="H295" t="s" s="57">
        <f>IF(ISBLANK(B295),"",IF(B295="ALI",IF(I295="L",7,IF(I295="A",10,15)),IF(B295="AIE",IF(I295="L",5,IF(I295="A",7,10)),IF(B295="SE",IF(I295="L",4,IF(I295="A",5,7)),IF(OR(B295="EE",B295="CE"),IF(I295="L",3,IF(I295="A",4,6)),0)))))</f>
      </c>
      <c r="I295" t="s" s="55">
        <f>IF(OR(ISBLANK(D295),ISBLANK(E295)),IF(OR(B295="ALI",B295="AIE"),"L",IF(OR(B295="EE",B295="SE",B295="CE"),"A","")),IF(B295="EE",IF(E295&gt;=3,IF(D295&gt;=5,"H","A"),IF(E295&gt;=2,IF(D295&gt;=16,"H",IF(D295&lt;=4,"L","A")),IF(D295&lt;=15,"L","A"))),IF(OR(B295="SE",B295="CE"),IF(E295&gt;=4,IF(D295&gt;=6,"H","A"),IF(E295&gt;=2,IF(D295&gt;=20,"H",IF(D295&lt;=5,"L","A")),IF(D295&lt;=19,"L","A"))),IF(OR(B295="ALI",B295="AIE"),IF(E295&gt;=6,IF(D295&gt;=20,"H","A"),IF(E295&gt;=2,IF(D295&gt;=51,"H",IF(D295&lt;=19,"L","A")),IF(D295&lt;=50,"L","A"))),""))))</f>
      </c>
      <c r="J295" t="s" s="50">
        <f>CONCATENATE(B295,C295)</f>
      </c>
      <c r="K295" t="s" s="57">
        <f>IF(OR(H295="",H295=0),L295,H295)</f>
      </c>
      <c r="L295" t="s" s="57">
        <f>IF(NOT(ISERROR(VLOOKUP(B295,'Deflatores'!G$42:H$64,2,FALSE))),VLOOKUP(B295,'Deflatores'!G$42:H$64,2,FALSE),IF(OR(ISBLANK(C295),ISBLANK(B295)),"",VLOOKUP(C295,'Deflatores'!G$4:H$38,2,FALSE)*H295+VLOOKUP(C295,'Deflatores'!G$4:I$38,3,FALSE)))</f>
      </c>
      <c r="M295" s="58"/>
      <c r="N295" s="58"/>
      <c r="O295" s="59"/>
    </row>
    <row r="296" ht="12" customHeight="1">
      <c r="A296" s="60"/>
      <c r="B296" s="51"/>
      <c r="C296" s="51"/>
      <c r="D296" s="51"/>
      <c r="E296" s="51"/>
      <c r="F296" t="s" s="53">
        <f>IF(ISBLANK(B296),"",IF(I296="L","Baixa",IF(I296="A","Média",IF(I296="","","Alta"))))</f>
      </c>
      <c r="G296" t="s" s="50">
        <f>CONCATENATE(B296,I296)</f>
      </c>
      <c r="H296" t="s" s="57">
        <f>IF(ISBLANK(B296),"",IF(B296="ALI",IF(I296="L",7,IF(I296="A",10,15)),IF(B296="AIE",IF(I296="L",5,IF(I296="A",7,10)),IF(B296="SE",IF(I296="L",4,IF(I296="A",5,7)),IF(OR(B296="EE",B296="CE"),IF(I296="L",3,IF(I296="A",4,6)),0)))))</f>
      </c>
      <c r="I296" t="s" s="55">
        <f>IF(OR(ISBLANK(D296),ISBLANK(E296)),IF(OR(B296="ALI",B296="AIE"),"L",IF(OR(B296="EE",B296="SE",B296="CE"),"A","")),IF(B296="EE",IF(E296&gt;=3,IF(D296&gt;=5,"H","A"),IF(E296&gt;=2,IF(D296&gt;=16,"H",IF(D296&lt;=4,"L","A")),IF(D296&lt;=15,"L","A"))),IF(OR(B296="SE",B296="CE"),IF(E296&gt;=4,IF(D296&gt;=6,"H","A"),IF(E296&gt;=2,IF(D296&gt;=20,"H",IF(D296&lt;=5,"L","A")),IF(D296&lt;=19,"L","A"))),IF(OR(B296="ALI",B296="AIE"),IF(E296&gt;=6,IF(D296&gt;=20,"H","A"),IF(E296&gt;=2,IF(D296&gt;=51,"H",IF(D296&lt;=19,"L","A")),IF(D296&lt;=50,"L","A"))),""))))</f>
      </c>
      <c r="J296" t="s" s="50">
        <f>CONCATENATE(B296,C296)</f>
      </c>
      <c r="K296" t="s" s="57">
        <f>IF(OR(H296="",H296=0),L296,H296)</f>
      </c>
      <c r="L296" t="s" s="57">
        <f>IF(NOT(ISERROR(VLOOKUP(B296,'Deflatores'!G$42:H$64,2,FALSE))),VLOOKUP(B296,'Deflatores'!G$42:H$64,2,FALSE),IF(OR(ISBLANK(C296),ISBLANK(B296)),"",VLOOKUP(C296,'Deflatores'!G$4:H$38,2,FALSE)*H296+VLOOKUP(C296,'Deflatores'!G$4:I$38,3,FALSE)))</f>
      </c>
      <c r="M296" s="58"/>
      <c r="N296" s="58"/>
      <c r="O296" s="59"/>
    </row>
    <row r="297" ht="12" customHeight="1">
      <c r="A297" s="60"/>
      <c r="B297" s="51"/>
      <c r="C297" s="51"/>
      <c r="D297" s="51"/>
      <c r="E297" s="51"/>
      <c r="F297" t="s" s="53">
        <f>IF(ISBLANK(B297),"",IF(I297="L","Baixa",IF(I297="A","Média",IF(I297="","","Alta"))))</f>
      </c>
      <c r="G297" t="s" s="50">
        <f>CONCATENATE(B297,I297)</f>
      </c>
      <c r="H297" t="s" s="57">
        <f>IF(ISBLANK(B297),"",IF(B297="ALI",IF(I297="L",7,IF(I297="A",10,15)),IF(B297="AIE",IF(I297="L",5,IF(I297="A",7,10)),IF(B297="SE",IF(I297="L",4,IF(I297="A",5,7)),IF(OR(B297="EE",B297="CE"),IF(I297="L",3,IF(I297="A",4,6)),0)))))</f>
      </c>
      <c r="I297" t="s" s="55">
        <f>IF(OR(ISBLANK(D297),ISBLANK(E297)),IF(OR(B297="ALI",B297="AIE"),"L",IF(OR(B297="EE",B297="SE",B297="CE"),"A","")),IF(B297="EE",IF(E297&gt;=3,IF(D297&gt;=5,"H","A"),IF(E297&gt;=2,IF(D297&gt;=16,"H",IF(D297&lt;=4,"L","A")),IF(D297&lt;=15,"L","A"))),IF(OR(B297="SE",B297="CE"),IF(E297&gt;=4,IF(D297&gt;=6,"H","A"),IF(E297&gt;=2,IF(D297&gt;=20,"H",IF(D297&lt;=5,"L","A")),IF(D297&lt;=19,"L","A"))),IF(OR(B297="ALI",B297="AIE"),IF(E297&gt;=6,IF(D297&gt;=20,"H","A"),IF(E297&gt;=2,IF(D297&gt;=51,"H",IF(D297&lt;=19,"L","A")),IF(D297&lt;=50,"L","A"))),""))))</f>
      </c>
      <c r="J297" t="s" s="50">
        <f>CONCATENATE(B297,C297)</f>
      </c>
      <c r="K297" t="s" s="57">
        <f>IF(OR(H297="",H297=0),L297,H297)</f>
      </c>
      <c r="L297" t="s" s="57">
        <f>IF(NOT(ISERROR(VLOOKUP(B297,'Deflatores'!G$42:H$64,2,FALSE))),VLOOKUP(B297,'Deflatores'!G$42:H$64,2,FALSE),IF(OR(ISBLANK(C297),ISBLANK(B297)),"",VLOOKUP(C297,'Deflatores'!G$4:H$38,2,FALSE)*H297+VLOOKUP(C297,'Deflatores'!G$4:I$38,3,FALSE)))</f>
      </c>
      <c r="M297" s="58"/>
      <c r="N297" s="58"/>
      <c r="O297" s="59"/>
    </row>
    <row r="298" ht="12" customHeight="1">
      <c r="A298" s="60"/>
      <c r="B298" s="51"/>
      <c r="C298" s="51"/>
      <c r="D298" s="51"/>
      <c r="E298" s="51"/>
      <c r="F298" t="s" s="53">
        <f>IF(ISBLANK(B298),"",IF(I298="L","Baixa",IF(I298="A","Média",IF(I298="","","Alta"))))</f>
      </c>
      <c r="G298" t="s" s="50">
        <f>CONCATENATE(B298,I298)</f>
      </c>
      <c r="H298" t="s" s="57">
        <f>IF(ISBLANK(B298),"",IF(B298="ALI",IF(I298="L",7,IF(I298="A",10,15)),IF(B298="AIE",IF(I298="L",5,IF(I298="A",7,10)),IF(B298="SE",IF(I298="L",4,IF(I298="A",5,7)),IF(OR(B298="EE",B298="CE"),IF(I298="L",3,IF(I298="A",4,6)),0)))))</f>
      </c>
      <c r="I298" t="s" s="55">
        <f>IF(OR(ISBLANK(D298),ISBLANK(E298)),IF(OR(B298="ALI",B298="AIE"),"L",IF(OR(B298="EE",B298="SE",B298="CE"),"A","")),IF(B298="EE",IF(E298&gt;=3,IF(D298&gt;=5,"H","A"),IF(E298&gt;=2,IF(D298&gt;=16,"H",IF(D298&lt;=4,"L","A")),IF(D298&lt;=15,"L","A"))),IF(OR(B298="SE",B298="CE"),IF(E298&gt;=4,IF(D298&gt;=6,"H","A"),IF(E298&gt;=2,IF(D298&gt;=20,"H",IF(D298&lt;=5,"L","A")),IF(D298&lt;=19,"L","A"))),IF(OR(B298="ALI",B298="AIE"),IF(E298&gt;=6,IF(D298&gt;=20,"H","A"),IF(E298&gt;=2,IF(D298&gt;=51,"H",IF(D298&lt;=19,"L","A")),IF(D298&lt;=50,"L","A"))),""))))</f>
      </c>
      <c r="J298" t="s" s="50">
        <f>CONCATENATE(B298,C298)</f>
      </c>
      <c r="K298" t="s" s="57">
        <f>IF(OR(H298="",H298=0),L298,H298)</f>
      </c>
      <c r="L298" t="s" s="57">
        <f>IF(NOT(ISERROR(VLOOKUP(B298,'Deflatores'!G$42:H$64,2,FALSE))),VLOOKUP(B298,'Deflatores'!G$42:H$64,2,FALSE),IF(OR(ISBLANK(C298),ISBLANK(B298)),"",VLOOKUP(C298,'Deflatores'!G$4:H$38,2,FALSE)*H298+VLOOKUP(C298,'Deflatores'!G$4:I$38,3,FALSE)))</f>
      </c>
      <c r="M298" s="58"/>
      <c r="N298" s="58"/>
      <c r="O298" s="59"/>
    </row>
    <row r="299" ht="12" customHeight="1">
      <c r="A299" s="60"/>
      <c r="B299" s="51"/>
      <c r="C299" s="51"/>
      <c r="D299" s="51"/>
      <c r="E299" s="51"/>
      <c r="F299" t="s" s="53">
        <f>IF(ISBLANK(B299),"",IF(I299="L","Baixa",IF(I299="A","Média",IF(I299="","","Alta"))))</f>
      </c>
      <c r="G299" t="s" s="50">
        <f>CONCATENATE(B299,I299)</f>
      </c>
      <c r="H299" t="s" s="57">
        <f>IF(ISBLANK(B299),"",IF(B299="ALI",IF(I299="L",7,IF(I299="A",10,15)),IF(B299="AIE",IF(I299="L",5,IF(I299="A",7,10)),IF(B299="SE",IF(I299="L",4,IF(I299="A",5,7)),IF(OR(B299="EE",B299="CE"),IF(I299="L",3,IF(I299="A",4,6)),0)))))</f>
      </c>
      <c r="I299" t="s" s="55">
        <f>IF(OR(ISBLANK(D299),ISBLANK(E299)),IF(OR(B299="ALI",B299="AIE"),"L",IF(OR(B299="EE",B299="SE",B299="CE"),"A","")),IF(B299="EE",IF(E299&gt;=3,IF(D299&gt;=5,"H","A"),IF(E299&gt;=2,IF(D299&gt;=16,"H",IF(D299&lt;=4,"L","A")),IF(D299&lt;=15,"L","A"))),IF(OR(B299="SE",B299="CE"),IF(E299&gt;=4,IF(D299&gt;=6,"H","A"),IF(E299&gt;=2,IF(D299&gt;=20,"H",IF(D299&lt;=5,"L","A")),IF(D299&lt;=19,"L","A"))),IF(OR(B299="ALI",B299="AIE"),IF(E299&gt;=6,IF(D299&gt;=20,"H","A"),IF(E299&gt;=2,IF(D299&gt;=51,"H",IF(D299&lt;=19,"L","A")),IF(D299&lt;=50,"L","A"))),""))))</f>
      </c>
      <c r="J299" t="s" s="50">
        <f>CONCATENATE(B299,C299)</f>
      </c>
      <c r="K299" t="s" s="57">
        <f>IF(OR(H299="",H299=0),L299,H299)</f>
      </c>
      <c r="L299" t="s" s="57">
        <f>IF(NOT(ISERROR(VLOOKUP(B299,'Deflatores'!G$42:H$64,2,FALSE))),VLOOKUP(B299,'Deflatores'!G$42:H$64,2,FALSE),IF(OR(ISBLANK(C299),ISBLANK(B299)),"",VLOOKUP(C299,'Deflatores'!G$4:H$38,2,FALSE)*H299+VLOOKUP(C299,'Deflatores'!G$4:I$38,3,FALSE)))</f>
      </c>
      <c r="M299" s="58"/>
      <c r="N299" s="58"/>
      <c r="O299" s="59"/>
    </row>
    <row r="300" ht="12" customHeight="1">
      <c r="A300" s="60"/>
      <c r="B300" s="51"/>
      <c r="C300" s="51"/>
      <c r="D300" s="51"/>
      <c r="E300" s="51"/>
      <c r="F300" t="s" s="53">
        <f>IF(ISBLANK(B300),"",IF(I300="L","Baixa",IF(I300="A","Média",IF(I300="","","Alta"))))</f>
      </c>
      <c r="G300" t="s" s="50">
        <f>CONCATENATE(B300,I300)</f>
      </c>
      <c r="H300" t="s" s="57">
        <f>IF(ISBLANK(B300),"",IF(B300="ALI",IF(I300="L",7,IF(I300="A",10,15)),IF(B300="AIE",IF(I300="L",5,IF(I300="A",7,10)),IF(B300="SE",IF(I300="L",4,IF(I300="A",5,7)),IF(OR(B300="EE",B300="CE"),IF(I300="L",3,IF(I300="A",4,6)),0)))))</f>
      </c>
      <c r="I300" t="s" s="55">
        <f>IF(OR(ISBLANK(D300),ISBLANK(E300)),IF(OR(B300="ALI",B300="AIE"),"L",IF(OR(B300="EE",B300="SE",B300="CE"),"A","")),IF(B300="EE",IF(E300&gt;=3,IF(D300&gt;=5,"H","A"),IF(E300&gt;=2,IF(D300&gt;=16,"H",IF(D300&lt;=4,"L","A")),IF(D300&lt;=15,"L","A"))),IF(OR(B300="SE",B300="CE"),IF(E300&gt;=4,IF(D300&gt;=6,"H","A"),IF(E300&gt;=2,IF(D300&gt;=20,"H",IF(D300&lt;=5,"L","A")),IF(D300&lt;=19,"L","A"))),IF(OR(B300="ALI",B300="AIE"),IF(E300&gt;=6,IF(D300&gt;=20,"H","A"),IF(E300&gt;=2,IF(D300&gt;=51,"H",IF(D300&lt;=19,"L","A")),IF(D300&lt;=50,"L","A"))),""))))</f>
      </c>
      <c r="J300" t="s" s="50">
        <f>CONCATENATE(B300,C300)</f>
      </c>
      <c r="K300" t="s" s="57">
        <f>IF(OR(H300="",H300=0),L300,H300)</f>
      </c>
      <c r="L300" t="s" s="57">
        <f>IF(NOT(ISERROR(VLOOKUP(B300,'Deflatores'!G$42:H$64,2,FALSE))),VLOOKUP(B300,'Deflatores'!G$42:H$64,2,FALSE),IF(OR(ISBLANK(C300),ISBLANK(B300)),"",VLOOKUP(C300,'Deflatores'!G$4:H$38,2,FALSE)*H300+VLOOKUP(C300,'Deflatores'!G$4:I$38,3,FALSE)))</f>
      </c>
      <c r="M300" s="58"/>
      <c r="N300" s="58"/>
      <c r="O300" s="59"/>
    </row>
    <row r="301" ht="12" customHeight="1">
      <c r="A301" s="60"/>
      <c r="B301" s="51"/>
      <c r="C301" s="51"/>
      <c r="D301" s="51"/>
      <c r="E301" s="51"/>
      <c r="F301" t="s" s="53">
        <f>IF(ISBLANK(B301),"",IF(I301="L","Baixa",IF(I301="A","Média",IF(I301="","","Alta"))))</f>
      </c>
      <c r="G301" t="s" s="50">
        <f>CONCATENATE(B301,I301)</f>
      </c>
      <c r="H301" t="s" s="57">
        <f>IF(ISBLANK(B301),"",IF(B301="ALI",IF(I301="L",7,IF(I301="A",10,15)),IF(B301="AIE",IF(I301="L",5,IF(I301="A",7,10)),IF(B301="SE",IF(I301="L",4,IF(I301="A",5,7)),IF(OR(B301="EE",B301="CE"),IF(I301="L",3,IF(I301="A",4,6)),0)))))</f>
      </c>
      <c r="I301" t="s" s="55">
        <f>IF(OR(ISBLANK(D301),ISBLANK(E301)),IF(OR(B301="ALI",B301="AIE"),"L",IF(OR(B301="EE",B301="SE",B301="CE"),"A","")),IF(B301="EE",IF(E301&gt;=3,IF(D301&gt;=5,"H","A"),IF(E301&gt;=2,IF(D301&gt;=16,"H",IF(D301&lt;=4,"L","A")),IF(D301&lt;=15,"L","A"))),IF(OR(B301="SE",B301="CE"),IF(E301&gt;=4,IF(D301&gt;=6,"H","A"),IF(E301&gt;=2,IF(D301&gt;=20,"H",IF(D301&lt;=5,"L","A")),IF(D301&lt;=19,"L","A"))),IF(OR(B301="ALI",B301="AIE"),IF(E301&gt;=6,IF(D301&gt;=20,"H","A"),IF(E301&gt;=2,IF(D301&gt;=51,"H",IF(D301&lt;=19,"L","A")),IF(D301&lt;=50,"L","A"))),""))))</f>
      </c>
      <c r="J301" t="s" s="50">
        <f>CONCATENATE(B301,C301)</f>
      </c>
      <c r="K301" t="s" s="57">
        <f>IF(OR(H301="",H301=0),L301,H301)</f>
      </c>
      <c r="L301" t="s" s="57">
        <f>IF(NOT(ISERROR(VLOOKUP(B301,'Deflatores'!G$42:H$64,2,FALSE))),VLOOKUP(B301,'Deflatores'!G$42:H$64,2,FALSE),IF(OR(ISBLANK(C301),ISBLANK(B301)),"",VLOOKUP(C301,'Deflatores'!G$4:H$38,2,FALSE)*H301+VLOOKUP(C301,'Deflatores'!G$4:I$38,3,FALSE)))</f>
      </c>
      <c r="M301" s="58"/>
      <c r="N301" s="58"/>
      <c r="O301" s="59"/>
    </row>
    <row r="302" ht="12" customHeight="1">
      <c r="A302" s="60"/>
      <c r="B302" s="51"/>
      <c r="C302" s="51"/>
      <c r="D302" s="51"/>
      <c r="E302" s="51"/>
      <c r="F302" t="s" s="53">
        <f>IF(ISBLANK(B302),"",IF(I302="L","Baixa",IF(I302="A","Média",IF(I302="","","Alta"))))</f>
      </c>
      <c r="G302" t="s" s="50">
        <f>CONCATENATE(B302,I302)</f>
      </c>
      <c r="H302" t="s" s="57">
        <f>IF(ISBLANK(B302),"",IF(B302="ALI",IF(I302="L",7,IF(I302="A",10,15)),IF(B302="AIE",IF(I302="L",5,IF(I302="A",7,10)),IF(B302="SE",IF(I302="L",4,IF(I302="A",5,7)),IF(OR(B302="EE",B302="CE"),IF(I302="L",3,IF(I302="A",4,6)),0)))))</f>
      </c>
      <c r="I302" t="s" s="55">
        <f>IF(OR(ISBLANK(D302),ISBLANK(E302)),IF(OR(B302="ALI",B302="AIE"),"L",IF(OR(B302="EE",B302="SE",B302="CE"),"A","")),IF(B302="EE",IF(E302&gt;=3,IF(D302&gt;=5,"H","A"),IF(E302&gt;=2,IF(D302&gt;=16,"H",IF(D302&lt;=4,"L","A")),IF(D302&lt;=15,"L","A"))),IF(OR(B302="SE",B302="CE"),IF(E302&gt;=4,IF(D302&gt;=6,"H","A"),IF(E302&gt;=2,IF(D302&gt;=20,"H",IF(D302&lt;=5,"L","A")),IF(D302&lt;=19,"L","A"))),IF(OR(B302="ALI",B302="AIE"),IF(E302&gt;=6,IF(D302&gt;=20,"H","A"),IF(E302&gt;=2,IF(D302&gt;=51,"H",IF(D302&lt;=19,"L","A")),IF(D302&lt;=50,"L","A"))),""))))</f>
      </c>
      <c r="J302" t="s" s="50">
        <f>CONCATENATE(B302,C302)</f>
      </c>
      <c r="K302" t="s" s="57">
        <f>IF(OR(H302="",H302=0),L302,H302)</f>
      </c>
      <c r="L302" t="s" s="57">
        <f>IF(NOT(ISERROR(VLOOKUP(B302,'Deflatores'!G$42:H$64,2,FALSE))),VLOOKUP(B302,'Deflatores'!G$42:H$64,2,FALSE),IF(OR(ISBLANK(C302),ISBLANK(B302)),"",VLOOKUP(C302,'Deflatores'!G$4:H$38,2,FALSE)*H302+VLOOKUP(C302,'Deflatores'!G$4:I$38,3,FALSE)))</f>
      </c>
      <c r="M302" s="58"/>
      <c r="N302" s="58"/>
      <c r="O302" s="59"/>
    </row>
    <row r="303" ht="12" customHeight="1">
      <c r="A303" s="60"/>
      <c r="B303" s="51"/>
      <c r="C303" s="51"/>
      <c r="D303" s="51"/>
      <c r="E303" s="51"/>
      <c r="F303" t="s" s="53">
        <f>IF(ISBLANK(B303),"",IF(I303="L","Baixa",IF(I303="A","Média",IF(I303="","","Alta"))))</f>
      </c>
      <c r="G303" t="s" s="50">
        <f>CONCATENATE(B303,I303)</f>
      </c>
      <c r="H303" t="s" s="57">
        <f>IF(ISBLANK(B303),"",IF(B303="ALI",IF(I303="L",7,IF(I303="A",10,15)),IF(B303="AIE",IF(I303="L",5,IF(I303="A",7,10)),IF(B303="SE",IF(I303="L",4,IF(I303="A",5,7)),IF(OR(B303="EE",B303="CE"),IF(I303="L",3,IF(I303="A",4,6)),0)))))</f>
      </c>
      <c r="I303" t="s" s="55">
        <f>IF(OR(ISBLANK(D303),ISBLANK(E303)),IF(OR(B303="ALI",B303="AIE"),"L",IF(OR(B303="EE",B303="SE",B303="CE"),"A","")),IF(B303="EE",IF(E303&gt;=3,IF(D303&gt;=5,"H","A"),IF(E303&gt;=2,IF(D303&gt;=16,"H",IF(D303&lt;=4,"L","A")),IF(D303&lt;=15,"L","A"))),IF(OR(B303="SE",B303="CE"),IF(E303&gt;=4,IF(D303&gt;=6,"H","A"),IF(E303&gt;=2,IF(D303&gt;=20,"H",IF(D303&lt;=5,"L","A")),IF(D303&lt;=19,"L","A"))),IF(OR(B303="ALI",B303="AIE"),IF(E303&gt;=6,IF(D303&gt;=20,"H","A"),IF(E303&gt;=2,IF(D303&gt;=51,"H",IF(D303&lt;=19,"L","A")),IF(D303&lt;=50,"L","A"))),""))))</f>
      </c>
      <c r="J303" t="s" s="50">
        <f>CONCATENATE(B303,C303)</f>
      </c>
      <c r="K303" t="s" s="57">
        <f>IF(OR(H303="",H303=0),L303,H303)</f>
      </c>
      <c r="L303" t="s" s="57">
        <f>IF(NOT(ISERROR(VLOOKUP(B303,'Deflatores'!G$42:H$64,2,FALSE))),VLOOKUP(B303,'Deflatores'!G$42:H$64,2,FALSE),IF(OR(ISBLANK(C303),ISBLANK(B303)),"",VLOOKUP(C303,'Deflatores'!G$4:H$38,2,FALSE)*H303+VLOOKUP(C303,'Deflatores'!G$4:I$38,3,FALSE)))</f>
      </c>
      <c r="M303" s="58"/>
      <c r="N303" s="58"/>
      <c r="O303" s="59"/>
    </row>
    <row r="304" ht="12" customHeight="1">
      <c r="A304" s="60"/>
      <c r="B304" s="51"/>
      <c r="C304" s="51"/>
      <c r="D304" s="51"/>
      <c r="E304" s="51"/>
      <c r="F304" t="s" s="53">
        <f>IF(ISBLANK(B304),"",IF(I304="L","Baixa",IF(I304="A","Média",IF(I304="","","Alta"))))</f>
      </c>
      <c r="G304" t="s" s="50">
        <f>CONCATENATE(B304,I304)</f>
      </c>
      <c r="H304" t="s" s="57">
        <f>IF(ISBLANK(B304),"",IF(B304="ALI",IF(I304="L",7,IF(I304="A",10,15)),IF(B304="AIE",IF(I304="L",5,IF(I304="A",7,10)),IF(B304="SE",IF(I304="L",4,IF(I304="A",5,7)),IF(OR(B304="EE",B304="CE"),IF(I304="L",3,IF(I304="A",4,6)),0)))))</f>
      </c>
      <c r="I304" t="s" s="55">
        <f>IF(OR(ISBLANK(D304),ISBLANK(E304)),IF(OR(B304="ALI",B304="AIE"),"L",IF(OR(B304="EE",B304="SE",B304="CE"),"A","")),IF(B304="EE",IF(E304&gt;=3,IF(D304&gt;=5,"H","A"),IF(E304&gt;=2,IF(D304&gt;=16,"H",IF(D304&lt;=4,"L","A")),IF(D304&lt;=15,"L","A"))),IF(OR(B304="SE",B304="CE"),IF(E304&gt;=4,IF(D304&gt;=6,"H","A"),IF(E304&gt;=2,IF(D304&gt;=20,"H",IF(D304&lt;=5,"L","A")),IF(D304&lt;=19,"L","A"))),IF(OR(B304="ALI",B304="AIE"),IF(E304&gt;=6,IF(D304&gt;=20,"H","A"),IF(E304&gt;=2,IF(D304&gt;=51,"H",IF(D304&lt;=19,"L","A")),IF(D304&lt;=50,"L","A"))),""))))</f>
      </c>
      <c r="J304" t="s" s="50">
        <f>CONCATENATE(B304,C304)</f>
      </c>
      <c r="K304" t="s" s="57">
        <f>IF(OR(H304="",H304=0),L304,H304)</f>
      </c>
      <c r="L304" t="s" s="57">
        <f>IF(NOT(ISERROR(VLOOKUP(B304,'Deflatores'!G$42:H$64,2,FALSE))),VLOOKUP(B304,'Deflatores'!G$42:H$64,2,FALSE),IF(OR(ISBLANK(C304),ISBLANK(B304)),"",VLOOKUP(C304,'Deflatores'!G$4:H$38,2,FALSE)*H304+VLOOKUP(C304,'Deflatores'!G$4:I$38,3,FALSE)))</f>
      </c>
      <c r="M304" s="58"/>
      <c r="N304" s="58"/>
      <c r="O304" s="59"/>
    </row>
    <row r="305" ht="12" customHeight="1">
      <c r="A305" s="60"/>
      <c r="B305" s="51"/>
      <c r="C305" s="51"/>
      <c r="D305" s="51"/>
      <c r="E305" s="51"/>
      <c r="F305" t="s" s="53">
        <f>IF(ISBLANK(B305),"",IF(I305="L","Baixa",IF(I305="A","Média",IF(I305="","","Alta"))))</f>
      </c>
      <c r="G305" t="s" s="50">
        <f>CONCATENATE(B305,I305)</f>
      </c>
      <c r="H305" t="s" s="57">
        <f>IF(ISBLANK(B305),"",IF(B305="ALI",IF(I305="L",7,IF(I305="A",10,15)),IF(B305="AIE",IF(I305="L",5,IF(I305="A",7,10)),IF(B305="SE",IF(I305="L",4,IF(I305="A",5,7)),IF(OR(B305="EE",B305="CE"),IF(I305="L",3,IF(I305="A",4,6)),0)))))</f>
      </c>
      <c r="I305" t="s" s="55">
        <f>IF(OR(ISBLANK(D305),ISBLANK(E305)),IF(OR(B305="ALI",B305="AIE"),"L",IF(OR(B305="EE",B305="SE",B305="CE"),"A","")),IF(B305="EE",IF(E305&gt;=3,IF(D305&gt;=5,"H","A"),IF(E305&gt;=2,IF(D305&gt;=16,"H",IF(D305&lt;=4,"L","A")),IF(D305&lt;=15,"L","A"))),IF(OR(B305="SE",B305="CE"),IF(E305&gt;=4,IF(D305&gt;=6,"H","A"),IF(E305&gt;=2,IF(D305&gt;=20,"H",IF(D305&lt;=5,"L","A")),IF(D305&lt;=19,"L","A"))),IF(OR(B305="ALI",B305="AIE"),IF(E305&gt;=6,IF(D305&gt;=20,"H","A"),IF(E305&gt;=2,IF(D305&gt;=51,"H",IF(D305&lt;=19,"L","A")),IF(D305&lt;=50,"L","A"))),""))))</f>
      </c>
      <c r="J305" t="s" s="50">
        <f>CONCATENATE(B305,C305)</f>
      </c>
      <c r="K305" t="s" s="57">
        <f>IF(OR(H305="",H305=0),L305,H305)</f>
      </c>
      <c r="L305" t="s" s="57">
        <f>IF(NOT(ISERROR(VLOOKUP(B305,'Deflatores'!G$42:H$64,2,FALSE))),VLOOKUP(B305,'Deflatores'!G$42:H$64,2,FALSE),IF(OR(ISBLANK(C305),ISBLANK(B305)),"",VLOOKUP(C305,'Deflatores'!G$4:H$38,2,FALSE)*H305+VLOOKUP(C305,'Deflatores'!G$4:I$38,3,FALSE)))</f>
      </c>
      <c r="M305" s="58"/>
      <c r="N305" s="58"/>
      <c r="O305" s="59"/>
    </row>
    <row r="306" ht="12" customHeight="1">
      <c r="A306" s="60"/>
      <c r="B306" s="51"/>
      <c r="C306" s="51"/>
      <c r="D306" s="51"/>
      <c r="E306" s="51"/>
      <c r="F306" t="s" s="53">
        <f>IF(ISBLANK(B306),"",IF(I306="L","Baixa",IF(I306="A","Média",IF(I306="","","Alta"))))</f>
      </c>
      <c r="G306" t="s" s="50">
        <f>CONCATENATE(B306,I306)</f>
      </c>
      <c r="H306" t="s" s="57">
        <f>IF(ISBLANK(B306),"",IF(B306="ALI",IF(I306="L",7,IF(I306="A",10,15)),IF(B306="AIE",IF(I306="L",5,IF(I306="A",7,10)),IF(B306="SE",IF(I306="L",4,IF(I306="A",5,7)),IF(OR(B306="EE",B306="CE"),IF(I306="L",3,IF(I306="A",4,6)),0)))))</f>
      </c>
      <c r="I306" t="s" s="55">
        <f>IF(OR(ISBLANK(D306),ISBLANK(E306)),IF(OR(B306="ALI",B306="AIE"),"L",IF(OR(B306="EE",B306="SE",B306="CE"),"A","")),IF(B306="EE",IF(E306&gt;=3,IF(D306&gt;=5,"H","A"),IF(E306&gt;=2,IF(D306&gt;=16,"H",IF(D306&lt;=4,"L","A")),IF(D306&lt;=15,"L","A"))),IF(OR(B306="SE",B306="CE"),IF(E306&gt;=4,IF(D306&gt;=6,"H","A"),IF(E306&gt;=2,IF(D306&gt;=20,"H",IF(D306&lt;=5,"L","A")),IF(D306&lt;=19,"L","A"))),IF(OR(B306="ALI",B306="AIE"),IF(E306&gt;=6,IF(D306&gt;=20,"H","A"),IF(E306&gt;=2,IF(D306&gt;=51,"H",IF(D306&lt;=19,"L","A")),IF(D306&lt;=50,"L","A"))),""))))</f>
      </c>
      <c r="J306" t="s" s="50">
        <f>CONCATENATE(B306,C306)</f>
      </c>
      <c r="K306" t="s" s="57">
        <f>IF(OR(H306="",H306=0),L306,H306)</f>
      </c>
      <c r="L306" t="s" s="57">
        <f>IF(NOT(ISERROR(VLOOKUP(B306,'Deflatores'!G$42:H$64,2,FALSE))),VLOOKUP(B306,'Deflatores'!G$42:H$64,2,FALSE),IF(OR(ISBLANK(C306),ISBLANK(B306)),"",VLOOKUP(C306,'Deflatores'!G$4:H$38,2,FALSE)*H306+VLOOKUP(C306,'Deflatores'!G$4:I$38,3,FALSE)))</f>
      </c>
      <c r="M306" s="58"/>
      <c r="N306" s="58"/>
      <c r="O306" s="59"/>
    </row>
    <row r="307" ht="12" customHeight="1">
      <c r="A307" s="60"/>
      <c r="B307" s="51"/>
      <c r="C307" s="51"/>
      <c r="D307" s="51"/>
      <c r="E307" s="51"/>
      <c r="F307" t="s" s="53">
        <f>IF(ISBLANK(B307),"",IF(I307="L","Baixa",IF(I307="A","Média",IF(I307="","","Alta"))))</f>
      </c>
      <c r="G307" t="s" s="50">
        <f>CONCATENATE(B307,I307)</f>
      </c>
      <c r="H307" t="s" s="57">
        <f>IF(ISBLANK(B307),"",IF(B307="ALI",IF(I307="L",7,IF(I307="A",10,15)),IF(B307="AIE",IF(I307="L",5,IF(I307="A",7,10)),IF(B307="SE",IF(I307="L",4,IF(I307="A",5,7)),IF(OR(B307="EE",B307="CE"),IF(I307="L",3,IF(I307="A",4,6)),0)))))</f>
      </c>
      <c r="I307" t="s" s="55">
        <f>IF(OR(ISBLANK(D307),ISBLANK(E307)),IF(OR(B307="ALI",B307="AIE"),"L",IF(OR(B307="EE",B307="SE",B307="CE"),"A","")),IF(B307="EE",IF(E307&gt;=3,IF(D307&gt;=5,"H","A"),IF(E307&gt;=2,IF(D307&gt;=16,"H",IF(D307&lt;=4,"L","A")),IF(D307&lt;=15,"L","A"))),IF(OR(B307="SE",B307="CE"),IF(E307&gt;=4,IF(D307&gt;=6,"H","A"),IF(E307&gt;=2,IF(D307&gt;=20,"H",IF(D307&lt;=5,"L","A")),IF(D307&lt;=19,"L","A"))),IF(OR(B307="ALI",B307="AIE"),IF(E307&gt;=6,IF(D307&gt;=20,"H","A"),IF(E307&gt;=2,IF(D307&gt;=51,"H",IF(D307&lt;=19,"L","A")),IF(D307&lt;=50,"L","A"))),""))))</f>
      </c>
      <c r="J307" t="s" s="50">
        <f>CONCATENATE(B307,C307)</f>
      </c>
      <c r="K307" t="s" s="57">
        <f>IF(OR(H307="",H307=0),L307,H307)</f>
      </c>
      <c r="L307" t="s" s="57">
        <f>IF(NOT(ISERROR(VLOOKUP(B307,'Deflatores'!G$42:H$64,2,FALSE))),VLOOKUP(B307,'Deflatores'!G$42:H$64,2,FALSE),IF(OR(ISBLANK(C307),ISBLANK(B307)),"",VLOOKUP(C307,'Deflatores'!G$4:H$38,2,FALSE)*H307+VLOOKUP(C307,'Deflatores'!G$4:I$38,3,FALSE)))</f>
      </c>
      <c r="M307" s="58"/>
      <c r="N307" s="58"/>
      <c r="O307" s="59"/>
    </row>
    <row r="308" ht="12" customHeight="1">
      <c r="A308" s="60"/>
      <c r="B308" s="51"/>
      <c r="C308" s="51"/>
      <c r="D308" s="51"/>
      <c r="E308" s="51"/>
      <c r="F308" t="s" s="53">
        <f>IF(ISBLANK(B308),"",IF(I308="L","Baixa",IF(I308="A","Média",IF(I308="","","Alta"))))</f>
      </c>
      <c r="G308" t="s" s="50">
        <f>CONCATENATE(B308,I308)</f>
      </c>
      <c r="H308" t="s" s="57">
        <f>IF(ISBLANK(B308),"",IF(B308="ALI",IF(I308="L",7,IF(I308="A",10,15)),IF(B308="AIE",IF(I308="L",5,IF(I308="A",7,10)),IF(B308="SE",IF(I308="L",4,IF(I308="A",5,7)),IF(OR(B308="EE",B308="CE"),IF(I308="L",3,IF(I308="A",4,6)),0)))))</f>
      </c>
      <c r="I308" t="s" s="55">
        <f>IF(OR(ISBLANK(D308),ISBLANK(E308)),IF(OR(B308="ALI",B308="AIE"),"L",IF(OR(B308="EE",B308="SE",B308="CE"),"A","")),IF(B308="EE",IF(E308&gt;=3,IF(D308&gt;=5,"H","A"),IF(E308&gt;=2,IF(D308&gt;=16,"H",IF(D308&lt;=4,"L","A")),IF(D308&lt;=15,"L","A"))),IF(OR(B308="SE",B308="CE"),IF(E308&gt;=4,IF(D308&gt;=6,"H","A"),IF(E308&gt;=2,IF(D308&gt;=20,"H",IF(D308&lt;=5,"L","A")),IF(D308&lt;=19,"L","A"))),IF(OR(B308="ALI",B308="AIE"),IF(E308&gt;=6,IF(D308&gt;=20,"H","A"),IF(E308&gt;=2,IF(D308&gt;=51,"H",IF(D308&lt;=19,"L","A")),IF(D308&lt;=50,"L","A"))),""))))</f>
      </c>
      <c r="J308" t="s" s="50">
        <f>CONCATENATE(B308,C308)</f>
      </c>
      <c r="K308" t="s" s="57">
        <f>IF(OR(H308="",H308=0),L308,H308)</f>
      </c>
      <c r="L308" t="s" s="57">
        <f>IF(NOT(ISERROR(VLOOKUP(B308,'Deflatores'!G$42:H$64,2,FALSE))),VLOOKUP(B308,'Deflatores'!G$42:H$64,2,FALSE),IF(OR(ISBLANK(C308),ISBLANK(B308)),"",VLOOKUP(C308,'Deflatores'!G$4:H$38,2,FALSE)*H308+VLOOKUP(C308,'Deflatores'!G$4:I$38,3,FALSE)))</f>
      </c>
      <c r="M308" s="58"/>
      <c r="N308" s="58"/>
      <c r="O308" s="59"/>
    </row>
    <row r="309" ht="12" customHeight="1">
      <c r="A309" s="60"/>
      <c r="B309" s="51"/>
      <c r="C309" s="51"/>
      <c r="D309" s="51"/>
      <c r="E309" s="51"/>
      <c r="F309" t="s" s="53">
        <f>IF(ISBLANK(B309),"",IF(I309="L","Baixa",IF(I309="A","Média",IF(I309="","","Alta"))))</f>
      </c>
      <c r="G309" t="s" s="50">
        <f>CONCATENATE(B309,I309)</f>
      </c>
      <c r="H309" t="s" s="57">
        <f>IF(ISBLANK(B309),"",IF(B309="ALI",IF(I309="L",7,IF(I309="A",10,15)),IF(B309="AIE",IF(I309="L",5,IF(I309="A",7,10)),IF(B309="SE",IF(I309="L",4,IF(I309="A",5,7)),IF(OR(B309="EE",B309="CE"),IF(I309="L",3,IF(I309="A",4,6)),0)))))</f>
      </c>
      <c r="I309" t="s" s="55">
        <f>IF(OR(ISBLANK(D309),ISBLANK(E309)),IF(OR(B309="ALI",B309="AIE"),"L",IF(OR(B309="EE",B309="SE",B309="CE"),"A","")),IF(B309="EE",IF(E309&gt;=3,IF(D309&gt;=5,"H","A"),IF(E309&gt;=2,IF(D309&gt;=16,"H",IF(D309&lt;=4,"L","A")),IF(D309&lt;=15,"L","A"))),IF(OR(B309="SE",B309="CE"),IF(E309&gt;=4,IF(D309&gt;=6,"H","A"),IF(E309&gt;=2,IF(D309&gt;=20,"H",IF(D309&lt;=5,"L","A")),IF(D309&lt;=19,"L","A"))),IF(OR(B309="ALI",B309="AIE"),IF(E309&gt;=6,IF(D309&gt;=20,"H","A"),IF(E309&gt;=2,IF(D309&gt;=51,"H",IF(D309&lt;=19,"L","A")),IF(D309&lt;=50,"L","A"))),""))))</f>
      </c>
      <c r="J309" t="s" s="50">
        <f>CONCATENATE(B309,C309)</f>
      </c>
      <c r="K309" t="s" s="57">
        <f>IF(OR(H309="",H309=0),L309,H309)</f>
      </c>
      <c r="L309" t="s" s="57">
        <f>IF(NOT(ISERROR(VLOOKUP(B309,'Deflatores'!G$42:H$64,2,FALSE))),VLOOKUP(B309,'Deflatores'!G$42:H$64,2,FALSE),IF(OR(ISBLANK(C309),ISBLANK(B309)),"",VLOOKUP(C309,'Deflatores'!G$4:H$38,2,FALSE)*H309+VLOOKUP(C309,'Deflatores'!G$4:I$38,3,FALSE)))</f>
      </c>
      <c r="M309" s="58"/>
      <c r="N309" s="58"/>
      <c r="O309" s="59"/>
    </row>
    <row r="310" ht="12" customHeight="1">
      <c r="A310" s="60"/>
      <c r="B310" s="51"/>
      <c r="C310" s="51"/>
      <c r="D310" s="51"/>
      <c r="E310" s="51"/>
      <c r="F310" t="s" s="53">
        <f>IF(ISBLANK(B310),"",IF(I310="L","Baixa",IF(I310="A","Média",IF(I310="","","Alta"))))</f>
      </c>
      <c r="G310" t="s" s="50">
        <f>CONCATENATE(B310,I310)</f>
      </c>
      <c r="H310" t="s" s="57">
        <f>IF(ISBLANK(B310),"",IF(B310="ALI",IF(I310="L",7,IF(I310="A",10,15)),IF(B310="AIE",IF(I310="L",5,IF(I310="A",7,10)),IF(B310="SE",IF(I310="L",4,IF(I310="A",5,7)),IF(OR(B310="EE",B310="CE"),IF(I310="L",3,IF(I310="A",4,6)),0)))))</f>
      </c>
      <c r="I310" t="s" s="55">
        <f>IF(OR(ISBLANK(D310),ISBLANK(E310)),IF(OR(B310="ALI",B310="AIE"),"L",IF(OR(B310="EE",B310="SE",B310="CE"),"A","")),IF(B310="EE",IF(E310&gt;=3,IF(D310&gt;=5,"H","A"),IF(E310&gt;=2,IF(D310&gt;=16,"H",IF(D310&lt;=4,"L","A")),IF(D310&lt;=15,"L","A"))),IF(OR(B310="SE",B310="CE"),IF(E310&gt;=4,IF(D310&gt;=6,"H","A"),IF(E310&gt;=2,IF(D310&gt;=20,"H",IF(D310&lt;=5,"L","A")),IF(D310&lt;=19,"L","A"))),IF(OR(B310="ALI",B310="AIE"),IF(E310&gt;=6,IF(D310&gt;=20,"H","A"),IF(E310&gt;=2,IF(D310&gt;=51,"H",IF(D310&lt;=19,"L","A")),IF(D310&lt;=50,"L","A"))),""))))</f>
      </c>
      <c r="J310" t="s" s="50">
        <f>CONCATENATE(B310,C310)</f>
      </c>
      <c r="K310" t="s" s="57">
        <f>IF(OR(H310="",H310=0),L310,H310)</f>
      </c>
      <c r="L310" t="s" s="57">
        <f>IF(NOT(ISERROR(VLOOKUP(B310,'Deflatores'!G$42:H$64,2,FALSE))),VLOOKUP(B310,'Deflatores'!G$42:H$64,2,FALSE),IF(OR(ISBLANK(C310),ISBLANK(B310)),"",VLOOKUP(C310,'Deflatores'!G$4:H$38,2,FALSE)*H310+VLOOKUP(C310,'Deflatores'!G$4:I$38,3,FALSE)))</f>
      </c>
      <c r="M310" s="58"/>
      <c r="N310" s="58"/>
      <c r="O310" s="59"/>
    </row>
    <row r="311" ht="12" customHeight="1">
      <c r="A311" s="60"/>
      <c r="B311" s="51"/>
      <c r="C311" s="51"/>
      <c r="D311" s="51"/>
      <c r="E311" s="51"/>
      <c r="F311" t="s" s="53">
        <f>IF(ISBLANK(B311),"",IF(I311="L","Baixa",IF(I311="A","Média",IF(I311="","","Alta"))))</f>
      </c>
      <c r="G311" t="s" s="50">
        <f>CONCATENATE(B311,I311)</f>
      </c>
      <c r="H311" t="s" s="57">
        <f>IF(ISBLANK(B311),"",IF(B311="ALI",IF(I311="L",7,IF(I311="A",10,15)),IF(B311="AIE",IF(I311="L",5,IF(I311="A",7,10)),IF(B311="SE",IF(I311="L",4,IF(I311="A",5,7)),IF(OR(B311="EE",B311="CE"),IF(I311="L",3,IF(I311="A",4,6)),0)))))</f>
      </c>
      <c r="I311" t="s" s="55">
        <f>IF(OR(ISBLANK(D311),ISBLANK(E311)),IF(OR(B311="ALI",B311="AIE"),"L",IF(OR(B311="EE",B311="SE",B311="CE"),"A","")),IF(B311="EE",IF(E311&gt;=3,IF(D311&gt;=5,"H","A"),IF(E311&gt;=2,IF(D311&gt;=16,"H",IF(D311&lt;=4,"L","A")),IF(D311&lt;=15,"L","A"))),IF(OR(B311="SE",B311="CE"),IF(E311&gt;=4,IF(D311&gt;=6,"H","A"),IF(E311&gt;=2,IF(D311&gt;=20,"H",IF(D311&lt;=5,"L","A")),IF(D311&lt;=19,"L","A"))),IF(OR(B311="ALI",B311="AIE"),IF(E311&gt;=6,IF(D311&gt;=20,"H","A"),IF(E311&gt;=2,IF(D311&gt;=51,"H",IF(D311&lt;=19,"L","A")),IF(D311&lt;=50,"L","A"))),""))))</f>
      </c>
      <c r="J311" t="s" s="50">
        <f>CONCATENATE(B311,C311)</f>
      </c>
      <c r="K311" t="s" s="57">
        <f>IF(OR(H311="",H311=0),L311,H311)</f>
      </c>
      <c r="L311" t="s" s="57">
        <f>IF(NOT(ISERROR(VLOOKUP(B311,'Deflatores'!G$42:H$64,2,FALSE))),VLOOKUP(B311,'Deflatores'!G$42:H$64,2,FALSE),IF(OR(ISBLANK(C311),ISBLANK(B311)),"",VLOOKUP(C311,'Deflatores'!G$4:H$38,2,FALSE)*H311+VLOOKUP(C311,'Deflatores'!G$4:I$38,3,FALSE)))</f>
      </c>
      <c r="M311" s="58"/>
      <c r="N311" s="58"/>
      <c r="O311" s="59"/>
    </row>
    <row r="312" ht="12" customHeight="1">
      <c r="A312" s="60"/>
      <c r="B312" s="51"/>
      <c r="C312" s="51"/>
      <c r="D312" s="51"/>
      <c r="E312" s="51"/>
      <c r="F312" t="s" s="53">
        <f>IF(ISBLANK(B312),"",IF(I312="L","Baixa",IF(I312="A","Média",IF(I312="","","Alta"))))</f>
      </c>
      <c r="G312" t="s" s="50">
        <f>CONCATENATE(B312,I312)</f>
      </c>
      <c r="H312" t="s" s="57">
        <f>IF(ISBLANK(B312),"",IF(B312="ALI",IF(I312="L",7,IF(I312="A",10,15)),IF(B312="AIE",IF(I312="L",5,IF(I312="A",7,10)),IF(B312="SE",IF(I312="L",4,IF(I312="A",5,7)),IF(OR(B312="EE",B312="CE"),IF(I312="L",3,IF(I312="A",4,6)),0)))))</f>
      </c>
      <c r="I312" t="s" s="55">
        <f>IF(OR(ISBLANK(D312),ISBLANK(E312)),IF(OR(B312="ALI",B312="AIE"),"L",IF(OR(B312="EE",B312="SE",B312="CE"),"A","")),IF(B312="EE",IF(E312&gt;=3,IF(D312&gt;=5,"H","A"),IF(E312&gt;=2,IF(D312&gt;=16,"H",IF(D312&lt;=4,"L","A")),IF(D312&lt;=15,"L","A"))),IF(OR(B312="SE",B312="CE"),IF(E312&gt;=4,IF(D312&gt;=6,"H","A"),IF(E312&gt;=2,IF(D312&gt;=20,"H",IF(D312&lt;=5,"L","A")),IF(D312&lt;=19,"L","A"))),IF(OR(B312="ALI",B312="AIE"),IF(E312&gt;=6,IF(D312&gt;=20,"H","A"),IF(E312&gt;=2,IF(D312&gt;=51,"H",IF(D312&lt;=19,"L","A")),IF(D312&lt;=50,"L","A"))),""))))</f>
      </c>
      <c r="J312" t="s" s="50">
        <f>CONCATENATE(B312,C312)</f>
      </c>
      <c r="K312" t="s" s="57">
        <f>IF(OR(H312="",H312=0),L312,H312)</f>
      </c>
      <c r="L312" t="s" s="57">
        <f>IF(NOT(ISERROR(VLOOKUP(B312,'Deflatores'!G$42:H$64,2,FALSE))),VLOOKUP(B312,'Deflatores'!G$42:H$64,2,FALSE),IF(OR(ISBLANK(C312),ISBLANK(B312)),"",VLOOKUP(C312,'Deflatores'!G$4:H$38,2,FALSE)*H312+VLOOKUP(C312,'Deflatores'!G$4:I$38,3,FALSE)))</f>
      </c>
      <c r="M312" s="58"/>
      <c r="N312" s="58"/>
      <c r="O312" s="59"/>
    </row>
    <row r="313" ht="12" customHeight="1">
      <c r="A313" s="60"/>
      <c r="B313" s="51"/>
      <c r="C313" s="51"/>
      <c r="D313" s="51"/>
      <c r="E313" s="51"/>
      <c r="F313" t="s" s="53">
        <f>IF(ISBLANK(B313),"",IF(I313="L","Baixa",IF(I313="A","Média",IF(I313="","","Alta"))))</f>
      </c>
      <c r="G313" t="s" s="50">
        <f>CONCATENATE(B313,I313)</f>
      </c>
      <c r="H313" t="s" s="57">
        <f>IF(ISBLANK(B313),"",IF(B313="ALI",IF(I313="L",7,IF(I313="A",10,15)),IF(B313="AIE",IF(I313="L",5,IF(I313="A",7,10)),IF(B313="SE",IF(I313="L",4,IF(I313="A",5,7)),IF(OR(B313="EE",B313="CE"),IF(I313="L",3,IF(I313="A",4,6)),0)))))</f>
      </c>
      <c r="I313" t="s" s="55">
        <f>IF(OR(ISBLANK(D313),ISBLANK(E313)),IF(OR(B313="ALI",B313="AIE"),"L",IF(OR(B313="EE",B313="SE",B313="CE"),"A","")),IF(B313="EE",IF(E313&gt;=3,IF(D313&gt;=5,"H","A"),IF(E313&gt;=2,IF(D313&gt;=16,"H",IF(D313&lt;=4,"L","A")),IF(D313&lt;=15,"L","A"))),IF(OR(B313="SE",B313="CE"),IF(E313&gt;=4,IF(D313&gt;=6,"H","A"),IF(E313&gt;=2,IF(D313&gt;=20,"H",IF(D313&lt;=5,"L","A")),IF(D313&lt;=19,"L","A"))),IF(OR(B313="ALI",B313="AIE"),IF(E313&gt;=6,IF(D313&gt;=20,"H","A"),IF(E313&gt;=2,IF(D313&gt;=51,"H",IF(D313&lt;=19,"L","A")),IF(D313&lt;=50,"L","A"))),""))))</f>
      </c>
      <c r="J313" t="s" s="50">
        <f>CONCATENATE(B313,C313)</f>
      </c>
      <c r="K313" t="s" s="57">
        <f>IF(OR(H313="",H313=0),L313,H313)</f>
      </c>
      <c r="L313" t="s" s="57">
        <f>IF(NOT(ISERROR(VLOOKUP(B313,'Deflatores'!G$42:H$64,2,FALSE))),VLOOKUP(B313,'Deflatores'!G$42:H$64,2,FALSE),IF(OR(ISBLANK(C313),ISBLANK(B313)),"",VLOOKUP(C313,'Deflatores'!G$4:H$38,2,FALSE)*H313+VLOOKUP(C313,'Deflatores'!G$4:I$38,3,FALSE)))</f>
      </c>
      <c r="M313" s="58"/>
      <c r="N313" s="58"/>
      <c r="O313" s="59"/>
    </row>
    <row r="314" ht="12" customHeight="1">
      <c r="A314" s="60"/>
      <c r="B314" s="51"/>
      <c r="C314" s="51"/>
      <c r="D314" s="51"/>
      <c r="E314" s="51"/>
      <c r="F314" t="s" s="53">
        <f>IF(ISBLANK(B314),"",IF(I314="L","Baixa",IF(I314="A","Média",IF(I314="","","Alta"))))</f>
      </c>
      <c r="G314" t="s" s="50">
        <f>CONCATENATE(B314,I314)</f>
      </c>
      <c r="H314" t="s" s="57">
        <f>IF(ISBLANK(B314),"",IF(B314="ALI",IF(I314="L",7,IF(I314="A",10,15)),IF(B314="AIE",IF(I314="L",5,IF(I314="A",7,10)),IF(B314="SE",IF(I314="L",4,IF(I314="A",5,7)),IF(OR(B314="EE",B314="CE"),IF(I314="L",3,IF(I314="A",4,6)),0)))))</f>
      </c>
      <c r="I314" t="s" s="55">
        <f>IF(OR(ISBLANK(D314),ISBLANK(E314)),IF(OR(B314="ALI",B314="AIE"),"L",IF(OR(B314="EE",B314="SE",B314="CE"),"A","")),IF(B314="EE",IF(E314&gt;=3,IF(D314&gt;=5,"H","A"),IF(E314&gt;=2,IF(D314&gt;=16,"H",IF(D314&lt;=4,"L","A")),IF(D314&lt;=15,"L","A"))),IF(OR(B314="SE",B314="CE"),IF(E314&gt;=4,IF(D314&gt;=6,"H","A"),IF(E314&gt;=2,IF(D314&gt;=20,"H",IF(D314&lt;=5,"L","A")),IF(D314&lt;=19,"L","A"))),IF(OR(B314="ALI",B314="AIE"),IF(E314&gt;=6,IF(D314&gt;=20,"H","A"),IF(E314&gt;=2,IF(D314&gt;=51,"H",IF(D314&lt;=19,"L","A")),IF(D314&lt;=50,"L","A"))),""))))</f>
      </c>
      <c r="J314" t="s" s="50">
        <f>CONCATENATE(B314,C314)</f>
      </c>
      <c r="K314" t="s" s="57">
        <f>IF(OR(H314="",H314=0),L314,H314)</f>
      </c>
      <c r="L314" t="s" s="57">
        <f>IF(NOT(ISERROR(VLOOKUP(B314,'Deflatores'!G$42:H$64,2,FALSE))),VLOOKUP(B314,'Deflatores'!G$42:H$64,2,FALSE),IF(OR(ISBLANK(C314),ISBLANK(B314)),"",VLOOKUP(C314,'Deflatores'!G$4:H$38,2,FALSE)*H314+VLOOKUP(C314,'Deflatores'!G$4:I$38,3,FALSE)))</f>
      </c>
      <c r="M314" s="58"/>
      <c r="N314" s="58"/>
      <c r="O314" s="59"/>
    </row>
    <row r="315" ht="12" customHeight="1">
      <c r="A315" s="60"/>
      <c r="B315" s="51"/>
      <c r="C315" s="51"/>
      <c r="D315" s="51"/>
      <c r="E315" s="51"/>
      <c r="F315" t="s" s="53">
        <f>IF(ISBLANK(B315),"",IF(I315="L","Baixa",IF(I315="A","Média",IF(I315="","","Alta"))))</f>
      </c>
      <c r="G315" t="s" s="50">
        <f>CONCATENATE(B315,I315)</f>
      </c>
      <c r="H315" t="s" s="57">
        <f>IF(ISBLANK(B315),"",IF(B315="ALI",IF(I315="L",7,IF(I315="A",10,15)),IF(B315="AIE",IF(I315="L",5,IF(I315="A",7,10)),IF(B315="SE",IF(I315="L",4,IF(I315="A",5,7)),IF(OR(B315="EE",B315="CE"),IF(I315="L",3,IF(I315="A",4,6)),0)))))</f>
      </c>
      <c r="I315" t="s" s="55">
        <f>IF(OR(ISBLANK(D315),ISBLANK(E315)),IF(OR(B315="ALI",B315="AIE"),"L",IF(OR(B315="EE",B315="SE",B315="CE"),"A","")),IF(B315="EE",IF(E315&gt;=3,IF(D315&gt;=5,"H","A"),IF(E315&gt;=2,IF(D315&gt;=16,"H",IF(D315&lt;=4,"L","A")),IF(D315&lt;=15,"L","A"))),IF(OR(B315="SE",B315="CE"),IF(E315&gt;=4,IF(D315&gt;=6,"H","A"),IF(E315&gt;=2,IF(D315&gt;=20,"H",IF(D315&lt;=5,"L","A")),IF(D315&lt;=19,"L","A"))),IF(OR(B315="ALI",B315="AIE"),IF(E315&gt;=6,IF(D315&gt;=20,"H","A"),IF(E315&gt;=2,IF(D315&gt;=51,"H",IF(D315&lt;=19,"L","A")),IF(D315&lt;=50,"L","A"))),""))))</f>
      </c>
      <c r="J315" t="s" s="50">
        <f>CONCATENATE(B315,C315)</f>
      </c>
      <c r="K315" t="s" s="57">
        <f>IF(OR(H315="",H315=0),L315,H315)</f>
      </c>
      <c r="L315" t="s" s="57">
        <f>IF(NOT(ISERROR(VLOOKUP(B315,'Deflatores'!G$42:H$64,2,FALSE))),VLOOKUP(B315,'Deflatores'!G$42:H$64,2,FALSE),IF(OR(ISBLANK(C315),ISBLANK(B315)),"",VLOOKUP(C315,'Deflatores'!G$4:H$38,2,FALSE)*H315+VLOOKUP(C315,'Deflatores'!G$4:I$38,3,FALSE)))</f>
      </c>
      <c r="M315" s="58"/>
      <c r="N315" s="58"/>
      <c r="O315" s="59"/>
    </row>
    <row r="316" ht="12" customHeight="1">
      <c r="A316" s="60"/>
      <c r="B316" s="51"/>
      <c r="C316" s="51"/>
      <c r="D316" s="51"/>
      <c r="E316" s="51"/>
      <c r="F316" t="s" s="53">
        <f>IF(ISBLANK(B316),"",IF(I316="L","Baixa",IF(I316="A","Média",IF(I316="","","Alta"))))</f>
      </c>
      <c r="G316" t="s" s="50">
        <f>CONCATENATE(B316,I316)</f>
      </c>
      <c r="H316" t="s" s="57">
        <f>IF(ISBLANK(B316),"",IF(B316="ALI",IF(I316="L",7,IF(I316="A",10,15)),IF(B316="AIE",IF(I316="L",5,IF(I316="A",7,10)),IF(B316="SE",IF(I316="L",4,IF(I316="A",5,7)),IF(OR(B316="EE",B316="CE"),IF(I316="L",3,IF(I316="A",4,6)),0)))))</f>
      </c>
      <c r="I316" t="s" s="55">
        <f>IF(OR(ISBLANK(D316),ISBLANK(E316)),IF(OR(B316="ALI",B316="AIE"),"L",IF(OR(B316="EE",B316="SE",B316="CE"),"A","")),IF(B316="EE",IF(E316&gt;=3,IF(D316&gt;=5,"H","A"),IF(E316&gt;=2,IF(D316&gt;=16,"H",IF(D316&lt;=4,"L","A")),IF(D316&lt;=15,"L","A"))),IF(OR(B316="SE",B316="CE"),IF(E316&gt;=4,IF(D316&gt;=6,"H","A"),IF(E316&gt;=2,IF(D316&gt;=20,"H",IF(D316&lt;=5,"L","A")),IF(D316&lt;=19,"L","A"))),IF(OR(B316="ALI",B316="AIE"),IF(E316&gt;=6,IF(D316&gt;=20,"H","A"),IF(E316&gt;=2,IF(D316&gt;=51,"H",IF(D316&lt;=19,"L","A")),IF(D316&lt;=50,"L","A"))),""))))</f>
      </c>
      <c r="J316" t="s" s="50">
        <f>CONCATENATE(B316,C316)</f>
      </c>
      <c r="K316" t="s" s="57">
        <f>IF(OR(H316="",H316=0),L316,H316)</f>
      </c>
      <c r="L316" t="s" s="57">
        <f>IF(NOT(ISERROR(VLOOKUP(B316,'Deflatores'!G$42:H$64,2,FALSE))),VLOOKUP(B316,'Deflatores'!G$42:H$64,2,FALSE),IF(OR(ISBLANK(C316),ISBLANK(B316)),"",VLOOKUP(C316,'Deflatores'!G$4:H$38,2,FALSE)*H316+VLOOKUP(C316,'Deflatores'!G$4:I$38,3,FALSE)))</f>
      </c>
      <c r="M316" s="58"/>
      <c r="N316" s="58"/>
      <c r="O316" s="59"/>
    </row>
    <row r="317" ht="12" customHeight="1">
      <c r="A317" s="60"/>
      <c r="B317" s="51"/>
      <c r="C317" s="51"/>
      <c r="D317" s="51"/>
      <c r="E317" s="51"/>
      <c r="F317" t="s" s="53">
        <f>IF(ISBLANK(B317),"",IF(I317="L","Baixa",IF(I317="A","Média",IF(I317="","","Alta"))))</f>
      </c>
      <c r="G317" t="s" s="50">
        <f>CONCATENATE(B317,I317)</f>
      </c>
      <c r="H317" t="s" s="57">
        <f>IF(ISBLANK(B317),"",IF(B317="ALI",IF(I317="L",7,IF(I317="A",10,15)),IF(B317="AIE",IF(I317="L",5,IF(I317="A",7,10)),IF(B317="SE",IF(I317="L",4,IF(I317="A",5,7)),IF(OR(B317="EE",B317="CE"),IF(I317="L",3,IF(I317="A",4,6)),0)))))</f>
      </c>
      <c r="I317" t="s" s="55">
        <f>IF(OR(ISBLANK(D317),ISBLANK(E317)),IF(OR(B317="ALI",B317="AIE"),"L",IF(OR(B317="EE",B317="SE",B317="CE"),"A","")),IF(B317="EE",IF(E317&gt;=3,IF(D317&gt;=5,"H","A"),IF(E317&gt;=2,IF(D317&gt;=16,"H",IF(D317&lt;=4,"L","A")),IF(D317&lt;=15,"L","A"))),IF(OR(B317="SE",B317="CE"),IF(E317&gt;=4,IF(D317&gt;=6,"H","A"),IF(E317&gt;=2,IF(D317&gt;=20,"H",IF(D317&lt;=5,"L","A")),IF(D317&lt;=19,"L","A"))),IF(OR(B317="ALI",B317="AIE"),IF(E317&gt;=6,IF(D317&gt;=20,"H","A"),IF(E317&gt;=2,IF(D317&gt;=51,"H",IF(D317&lt;=19,"L","A")),IF(D317&lt;=50,"L","A"))),""))))</f>
      </c>
      <c r="J317" t="s" s="50">
        <f>CONCATENATE(B317,C317)</f>
      </c>
      <c r="K317" t="s" s="57">
        <f>IF(OR(H317="",H317=0),L317,H317)</f>
      </c>
      <c r="L317" t="s" s="57">
        <f>IF(NOT(ISERROR(VLOOKUP(B317,'Deflatores'!G$42:H$64,2,FALSE))),VLOOKUP(B317,'Deflatores'!G$42:H$64,2,FALSE),IF(OR(ISBLANK(C317),ISBLANK(B317)),"",VLOOKUP(C317,'Deflatores'!G$4:H$38,2,FALSE)*H317+VLOOKUP(C317,'Deflatores'!G$4:I$38,3,FALSE)))</f>
      </c>
      <c r="M317" s="58"/>
      <c r="N317" s="58"/>
      <c r="O317" s="59"/>
    </row>
    <row r="318" ht="12" customHeight="1">
      <c r="A318" s="60"/>
      <c r="B318" s="51"/>
      <c r="C318" s="51"/>
      <c r="D318" s="51"/>
      <c r="E318" s="51"/>
      <c r="F318" t="s" s="53">
        <f>IF(ISBLANK(B318),"",IF(I318="L","Baixa",IF(I318="A","Média",IF(I318="","","Alta"))))</f>
      </c>
      <c r="G318" t="s" s="50">
        <f>CONCATENATE(B318,I318)</f>
      </c>
      <c r="H318" t="s" s="57">
        <f>IF(ISBLANK(B318),"",IF(B318="ALI",IF(I318="L",7,IF(I318="A",10,15)),IF(B318="AIE",IF(I318="L",5,IF(I318="A",7,10)),IF(B318="SE",IF(I318="L",4,IF(I318="A",5,7)),IF(OR(B318="EE",B318="CE"),IF(I318="L",3,IF(I318="A",4,6)),0)))))</f>
      </c>
      <c r="I318" t="s" s="55">
        <f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</c>
      <c r="J318" t="s" s="50">
        <f>CONCATENATE(B318,C318)</f>
      </c>
      <c r="K318" t="s" s="57">
        <f>IF(OR(H318="",H318=0),L318,H318)</f>
      </c>
      <c r="L318" t="s" s="57">
        <f>IF(NOT(ISERROR(VLOOKUP(B318,'Deflatores'!G$42:H$64,2,FALSE))),VLOOKUP(B318,'Deflatores'!G$42:H$64,2,FALSE),IF(OR(ISBLANK(C318),ISBLANK(B318)),"",VLOOKUP(C318,'Deflatores'!G$4:H$38,2,FALSE)*H318+VLOOKUP(C318,'Deflatores'!G$4:I$38,3,FALSE)))</f>
      </c>
      <c r="M318" s="58"/>
      <c r="N318" s="58"/>
      <c r="O318" s="59"/>
    </row>
    <row r="319" ht="12" customHeight="1">
      <c r="A319" s="60"/>
      <c r="B319" s="51"/>
      <c r="C319" s="51"/>
      <c r="D319" s="51"/>
      <c r="E319" s="51"/>
      <c r="F319" t="s" s="53">
        <f>IF(ISBLANK(B319),"",IF(I319="L","Baixa",IF(I319="A","Média",IF(I319="","","Alta"))))</f>
      </c>
      <c r="G319" t="s" s="50">
        <f>CONCATENATE(B319,I319)</f>
      </c>
      <c r="H319" t="s" s="57">
        <f>IF(ISBLANK(B319),"",IF(B319="ALI",IF(I319="L",7,IF(I319="A",10,15)),IF(B319="AIE",IF(I319="L",5,IF(I319="A",7,10)),IF(B319="SE",IF(I319="L",4,IF(I319="A",5,7)),IF(OR(B319="EE",B319="CE"),IF(I319="L",3,IF(I319="A",4,6)),0)))))</f>
      </c>
      <c r="I319" t="s" s="55">
        <f>IF(OR(ISBLANK(D319),ISBLANK(E319)),IF(OR(B319="ALI",B319="AIE"),"L",IF(OR(B319="EE",B319="SE",B319="CE"),"A","")),IF(B319="EE",IF(E319&gt;=3,IF(D319&gt;=5,"H","A"),IF(E319&gt;=2,IF(D319&gt;=16,"H",IF(D319&lt;=4,"L","A")),IF(D319&lt;=15,"L","A"))),IF(OR(B319="SE",B319="CE"),IF(E319&gt;=4,IF(D319&gt;=6,"H","A"),IF(E319&gt;=2,IF(D319&gt;=20,"H",IF(D319&lt;=5,"L","A")),IF(D319&lt;=19,"L","A"))),IF(OR(B319="ALI",B319="AIE"),IF(E319&gt;=6,IF(D319&gt;=20,"H","A"),IF(E319&gt;=2,IF(D319&gt;=51,"H",IF(D319&lt;=19,"L","A")),IF(D319&lt;=50,"L","A"))),""))))</f>
      </c>
      <c r="J319" t="s" s="50">
        <f>CONCATENATE(B319,C319)</f>
      </c>
      <c r="K319" t="s" s="57">
        <f>IF(OR(H319="",H319=0),L319,H319)</f>
      </c>
      <c r="L319" t="s" s="57">
        <f>IF(NOT(ISERROR(VLOOKUP(B319,'Deflatores'!G$42:H$64,2,FALSE))),VLOOKUP(B319,'Deflatores'!G$42:H$64,2,FALSE),IF(OR(ISBLANK(C319),ISBLANK(B319)),"",VLOOKUP(C319,'Deflatores'!G$4:H$38,2,FALSE)*H319+VLOOKUP(C319,'Deflatores'!G$4:I$38,3,FALSE)))</f>
      </c>
      <c r="M319" s="58"/>
      <c r="N319" s="58"/>
      <c r="O319" s="59"/>
    </row>
    <row r="320" ht="12" customHeight="1">
      <c r="A320" s="60"/>
      <c r="B320" s="51"/>
      <c r="C320" s="51"/>
      <c r="D320" s="51"/>
      <c r="E320" s="51"/>
      <c r="F320" t="s" s="53">
        <f>IF(ISBLANK(B320),"",IF(I320="L","Baixa",IF(I320="A","Média",IF(I320="","","Alta"))))</f>
      </c>
      <c r="G320" t="s" s="50">
        <f>CONCATENATE(B320,I320)</f>
      </c>
      <c r="H320" t="s" s="57">
        <f>IF(ISBLANK(B320),"",IF(B320="ALI",IF(I320="L",7,IF(I320="A",10,15)),IF(B320="AIE",IF(I320="L",5,IF(I320="A",7,10)),IF(B320="SE",IF(I320="L",4,IF(I320="A",5,7)),IF(OR(B320="EE",B320="CE"),IF(I320="L",3,IF(I320="A",4,6)),0)))))</f>
      </c>
      <c r="I320" t="s" s="55">
        <f>IF(OR(ISBLANK(D320),ISBLANK(E320)),IF(OR(B320="ALI",B320="AIE"),"L",IF(OR(B320="EE",B320="SE",B320="CE"),"A","")),IF(B320="EE",IF(E320&gt;=3,IF(D320&gt;=5,"H","A"),IF(E320&gt;=2,IF(D320&gt;=16,"H",IF(D320&lt;=4,"L","A")),IF(D320&lt;=15,"L","A"))),IF(OR(B320="SE",B320="CE"),IF(E320&gt;=4,IF(D320&gt;=6,"H","A"),IF(E320&gt;=2,IF(D320&gt;=20,"H",IF(D320&lt;=5,"L","A")),IF(D320&lt;=19,"L","A"))),IF(OR(B320="ALI",B320="AIE"),IF(E320&gt;=6,IF(D320&gt;=20,"H","A"),IF(E320&gt;=2,IF(D320&gt;=51,"H",IF(D320&lt;=19,"L","A")),IF(D320&lt;=50,"L","A"))),""))))</f>
      </c>
      <c r="J320" t="s" s="50">
        <f>CONCATENATE(B320,C320)</f>
      </c>
      <c r="K320" t="s" s="57">
        <f>IF(OR(H320="",H320=0),L320,H320)</f>
      </c>
      <c r="L320" t="s" s="57">
        <f>IF(NOT(ISERROR(VLOOKUP(B320,'Deflatores'!G$42:H$64,2,FALSE))),VLOOKUP(B320,'Deflatores'!G$42:H$64,2,FALSE),IF(OR(ISBLANK(C320),ISBLANK(B320)),"",VLOOKUP(C320,'Deflatores'!G$4:H$38,2,FALSE)*H320+VLOOKUP(C320,'Deflatores'!G$4:I$38,3,FALSE)))</f>
      </c>
      <c r="M320" s="58"/>
      <c r="N320" s="58"/>
      <c r="O320" s="59"/>
    </row>
    <row r="321" ht="12" customHeight="1">
      <c r="A321" s="60"/>
      <c r="B321" s="51"/>
      <c r="C321" s="51"/>
      <c r="D321" s="51"/>
      <c r="E321" s="51"/>
      <c r="F321" t="s" s="53">
        <f>IF(ISBLANK(B321),"",IF(I321="L","Baixa",IF(I321="A","Média",IF(I321="","","Alta"))))</f>
      </c>
      <c r="G321" t="s" s="50">
        <f>CONCATENATE(B321,I321)</f>
      </c>
      <c r="H321" t="s" s="57">
        <f>IF(ISBLANK(B321),"",IF(B321="ALI",IF(I321="L",7,IF(I321="A",10,15)),IF(B321="AIE",IF(I321="L",5,IF(I321="A",7,10)),IF(B321="SE",IF(I321="L",4,IF(I321="A",5,7)),IF(OR(B321="EE",B321="CE"),IF(I321="L",3,IF(I321="A",4,6)),0)))))</f>
      </c>
      <c r="I321" t="s" s="55">
        <f>IF(OR(ISBLANK(D321),ISBLANK(E321)),IF(OR(B321="ALI",B321="AIE"),"L",IF(OR(B321="EE",B321="SE",B321="CE"),"A","")),IF(B321="EE",IF(E321&gt;=3,IF(D321&gt;=5,"H","A"),IF(E321&gt;=2,IF(D321&gt;=16,"H",IF(D321&lt;=4,"L","A")),IF(D321&lt;=15,"L","A"))),IF(OR(B321="SE",B321="CE"),IF(E321&gt;=4,IF(D321&gt;=6,"H","A"),IF(E321&gt;=2,IF(D321&gt;=20,"H",IF(D321&lt;=5,"L","A")),IF(D321&lt;=19,"L","A"))),IF(OR(B321="ALI",B321="AIE"),IF(E321&gt;=6,IF(D321&gt;=20,"H","A"),IF(E321&gt;=2,IF(D321&gt;=51,"H",IF(D321&lt;=19,"L","A")),IF(D321&lt;=50,"L","A"))),""))))</f>
      </c>
      <c r="J321" t="s" s="50">
        <f>CONCATENATE(B321,C321)</f>
      </c>
      <c r="K321" t="s" s="57">
        <f>IF(OR(H321="",H321=0),L321,H321)</f>
      </c>
      <c r="L321" t="s" s="57">
        <f>IF(NOT(ISERROR(VLOOKUP(B321,'Deflatores'!G$42:H$64,2,FALSE))),VLOOKUP(B321,'Deflatores'!G$42:H$64,2,FALSE),IF(OR(ISBLANK(C321),ISBLANK(B321)),"",VLOOKUP(C321,'Deflatores'!G$4:H$38,2,FALSE)*H321+VLOOKUP(C321,'Deflatores'!G$4:I$38,3,FALSE)))</f>
      </c>
      <c r="M321" s="58"/>
      <c r="N321" s="58"/>
      <c r="O321" s="59"/>
    </row>
    <row r="322" ht="12" customHeight="1">
      <c r="A322" s="60"/>
      <c r="B322" s="51"/>
      <c r="C322" s="51"/>
      <c r="D322" s="51"/>
      <c r="E322" s="51"/>
      <c r="F322" t="s" s="53">
        <f>IF(ISBLANK(B322),"",IF(I322="L","Baixa",IF(I322="A","Média",IF(I322="","","Alta"))))</f>
      </c>
      <c r="G322" t="s" s="50">
        <f>CONCATENATE(B322,I322)</f>
      </c>
      <c r="H322" t="s" s="57">
        <f>IF(ISBLANK(B322),"",IF(B322="ALI",IF(I322="L",7,IF(I322="A",10,15)),IF(B322="AIE",IF(I322="L",5,IF(I322="A",7,10)),IF(B322="SE",IF(I322="L",4,IF(I322="A",5,7)),IF(OR(B322="EE",B322="CE"),IF(I322="L",3,IF(I322="A",4,6)),0)))))</f>
      </c>
      <c r="I322" t="s" s="55">
        <f>IF(OR(ISBLANK(D322),ISBLANK(E322)),IF(OR(B322="ALI",B322="AIE"),"L",IF(OR(B322="EE",B322="SE",B322="CE"),"A","")),IF(B322="EE",IF(E322&gt;=3,IF(D322&gt;=5,"H","A"),IF(E322&gt;=2,IF(D322&gt;=16,"H",IF(D322&lt;=4,"L","A")),IF(D322&lt;=15,"L","A"))),IF(OR(B322="SE",B322="CE"),IF(E322&gt;=4,IF(D322&gt;=6,"H","A"),IF(E322&gt;=2,IF(D322&gt;=20,"H",IF(D322&lt;=5,"L","A")),IF(D322&lt;=19,"L","A"))),IF(OR(B322="ALI",B322="AIE"),IF(E322&gt;=6,IF(D322&gt;=20,"H","A"),IF(E322&gt;=2,IF(D322&gt;=51,"H",IF(D322&lt;=19,"L","A")),IF(D322&lt;=50,"L","A"))),""))))</f>
      </c>
      <c r="J322" t="s" s="50">
        <f>CONCATENATE(B322,C322)</f>
      </c>
      <c r="K322" t="s" s="57">
        <f>IF(OR(H322="",H322=0),L322,H322)</f>
      </c>
      <c r="L322" t="s" s="57">
        <f>IF(NOT(ISERROR(VLOOKUP(B322,'Deflatores'!G$42:H$64,2,FALSE))),VLOOKUP(B322,'Deflatores'!G$42:H$64,2,FALSE),IF(OR(ISBLANK(C322),ISBLANK(B322)),"",VLOOKUP(C322,'Deflatores'!G$4:H$38,2,FALSE)*H322+VLOOKUP(C322,'Deflatores'!G$4:I$38,3,FALSE)))</f>
      </c>
      <c r="M322" s="58"/>
      <c r="N322" s="58"/>
      <c r="O322" s="59"/>
    </row>
    <row r="323" ht="12" customHeight="1">
      <c r="A323" s="60"/>
      <c r="B323" s="51"/>
      <c r="C323" s="51"/>
      <c r="D323" s="51"/>
      <c r="E323" s="51"/>
      <c r="F323" t="s" s="53">
        <f>IF(ISBLANK(B323),"",IF(I323="L","Baixa",IF(I323="A","Média",IF(I323="","","Alta"))))</f>
      </c>
      <c r="G323" t="s" s="50">
        <f>CONCATENATE(B323,I323)</f>
      </c>
      <c r="H323" t="s" s="57">
        <f>IF(ISBLANK(B323),"",IF(B323="ALI",IF(I323="L",7,IF(I323="A",10,15)),IF(B323="AIE",IF(I323="L",5,IF(I323="A",7,10)),IF(B323="SE",IF(I323="L",4,IF(I323="A",5,7)),IF(OR(B323="EE",B323="CE"),IF(I323="L",3,IF(I323="A",4,6)),0)))))</f>
      </c>
      <c r="I323" t="s" s="55">
        <f>IF(OR(ISBLANK(D323),ISBLANK(E323)),IF(OR(B323="ALI",B323="AIE"),"L",IF(OR(B323="EE",B323="SE",B323="CE"),"A","")),IF(B323="EE",IF(E323&gt;=3,IF(D323&gt;=5,"H","A"),IF(E323&gt;=2,IF(D323&gt;=16,"H",IF(D323&lt;=4,"L","A")),IF(D323&lt;=15,"L","A"))),IF(OR(B323="SE",B323="CE"),IF(E323&gt;=4,IF(D323&gt;=6,"H","A"),IF(E323&gt;=2,IF(D323&gt;=20,"H",IF(D323&lt;=5,"L","A")),IF(D323&lt;=19,"L","A"))),IF(OR(B323="ALI",B323="AIE"),IF(E323&gt;=6,IF(D323&gt;=20,"H","A"),IF(E323&gt;=2,IF(D323&gt;=51,"H",IF(D323&lt;=19,"L","A")),IF(D323&lt;=50,"L","A"))),""))))</f>
      </c>
      <c r="J323" t="s" s="50">
        <f>CONCATENATE(B323,C323)</f>
      </c>
      <c r="K323" t="s" s="57">
        <f>IF(OR(H323="",H323=0),L323,H323)</f>
      </c>
      <c r="L323" t="s" s="57">
        <f>IF(NOT(ISERROR(VLOOKUP(B323,'Deflatores'!G$42:H$64,2,FALSE))),VLOOKUP(B323,'Deflatores'!G$42:H$64,2,FALSE),IF(OR(ISBLANK(C323),ISBLANK(B323)),"",VLOOKUP(C323,'Deflatores'!G$4:H$38,2,FALSE)*H323+VLOOKUP(C323,'Deflatores'!G$4:I$38,3,FALSE)))</f>
      </c>
      <c r="M323" s="58"/>
      <c r="N323" s="58"/>
      <c r="O323" s="59"/>
    </row>
    <row r="324" ht="12" customHeight="1">
      <c r="A324" s="60"/>
      <c r="B324" s="51"/>
      <c r="C324" s="51"/>
      <c r="D324" s="51"/>
      <c r="E324" s="51"/>
      <c r="F324" t="s" s="53">
        <f>IF(ISBLANK(B324),"",IF(I324="L","Baixa",IF(I324="A","Média",IF(I324="","","Alta"))))</f>
      </c>
      <c r="G324" t="s" s="50">
        <f>CONCATENATE(B324,I324)</f>
      </c>
      <c r="H324" t="s" s="57">
        <f>IF(ISBLANK(B324),"",IF(B324="ALI",IF(I324="L",7,IF(I324="A",10,15)),IF(B324="AIE",IF(I324="L",5,IF(I324="A",7,10)),IF(B324="SE",IF(I324="L",4,IF(I324="A",5,7)),IF(OR(B324="EE",B324="CE"),IF(I324="L",3,IF(I324="A",4,6)),0)))))</f>
      </c>
      <c r="I324" t="s" s="55">
        <f>IF(OR(ISBLANK(D324),ISBLANK(E324)),IF(OR(B324="ALI",B324="AIE"),"L",IF(OR(B324="EE",B324="SE",B324="CE"),"A","")),IF(B324="EE",IF(E324&gt;=3,IF(D324&gt;=5,"H","A"),IF(E324&gt;=2,IF(D324&gt;=16,"H",IF(D324&lt;=4,"L","A")),IF(D324&lt;=15,"L","A"))),IF(OR(B324="SE",B324="CE"),IF(E324&gt;=4,IF(D324&gt;=6,"H","A"),IF(E324&gt;=2,IF(D324&gt;=20,"H",IF(D324&lt;=5,"L","A")),IF(D324&lt;=19,"L","A"))),IF(OR(B324="ALI",B324="AIE"),IF(E324&gt;=6,IF(D324&gt;=20,"H","A"),IF(E324&gt;=2,IF(D324&gt;=51,"H",IF(D324&lt;=19,"L","A")),IF(D324&lt;=50,"L","A"))),""))))</f>
      </c>
      <c r="J324" t="s" s="50">
        <f>CONCATENATE(B324,C324)</f>
      </c>
      <c r="K324" t="s" s="57">
        <f>IF(OR(H324="",H324=0),L324,H324)</f>
      </c>
      <c r="L324" t="s" s="57">
        <f>IF(NOT(ISERROR(VLOOKUP(B324,'Deflatores'!G$42:H$64,2,FALSE))),VLOOKUP(B324,'Deflatores'!G$42:H$64,2,FALSE),IF(OR(ISBLANK(C324),ISBLANK(B324)),"",VLOOKUP(C324,'Deflatores'!G$4:H$38,2,FALSE)*H324+VLOOKUP(C324,'Deflatores'!G$4:I$38,3,FALSE)))</f>
      </c>
      <c r="M324" s="58"/>
      <c r="N324" s="58"/>
      <c r="O324" s="59"/>
    </row>
    <row r="325" ht="12" customHeight="1">
      <c r="A325" s="60"/>
      <c r="B325" s="51"/>
      <c r="C325" s="51"/>
      <c r="D325" s="51"/>
      <c r="E325" s="51"/>
      <c r="F325" t="s" s="53">
        <f>IF(ISBLANK(B325),"",IF(I325="L","Baixa",IF(I325="A","Média",IF(I325="","","Alta"))))</f>
      </c>
      <c r="G325" t="s" s="50">
        <f>CONCATENATE(B325,I325)</f>
      </c>
      <c r="H325" t="s" s="57">
        <f>IF(ISBLANK(B325),"",IF(B325="ALI",IF(I325="L",7,IF(I325="A",10,15)),IF(B325="AIE",IF(I325="L",5,IF(I325="A",7,10)),IF(B325="SE",IF(I325="L",4,IF(I325="A",5,7)),IF(OR(B325="EE",B325="CE"),IF(I325="L",3,IF(I325="A",4,6)),0)))))</f>
      </c>
      <c r="I325" t="s" s="55">
        <f>IF(OR(ISBLANK(D325),ISBLANK(E325)),IF(OR(B325="ALI",B325="AIE"),"L",IF(OR(B325="EE",B325="SE",B325="CE"),"A","")),IF(B325="EE",IF(E325&gt;=3,IF(D325&gt;=5,"H","A"),IF(E325&gt;=2,IF(D325&gt;=16,"H",IF(D325&lt;=4,"L","A")),IF(D325&lt;=15,"L","A"))),IF(OR(B325="SE",B325="CE"),IF(E325&gt;=4,IF(D325&gt;=6,"H","A"),IF(E325&gt;=2,IF(D325&gt;=20,"H",IF(D325&lt;=5,"L","A")),IF(D325&lt;=19,"L","A"))),IF(OR(B325="ALI",B325="AIE"),IF(E325&gt;=6,IF(D325&gt;=20,"H","A"),IF(E325&gt;=2,IF(D325&gt;=51,"H",IF(D325&lt;=19,"L","A")),IF(D325&lt;=50,"L","A"))),""))))</f>
      </c>
      <c r="J325" t="s" s="50">
        <f>CONCATENATE(B325,C325)</f>
      </c>
      <c r="K325" t="s" s="57">
        <f>IF(OR(H325="",H325=0),L325,H325)</f>
      </c>
      <c r="L325" t="s" s="57">
        <f>IF(NOT(ISERROR(VLOOKUP(B325,'Deflatores'!G$42:H$64,2,FALSE))),VLOOKUP(B325,'Deflatores'!G$42:H$64,2,FALSE),IF(OR(ISBLANK(C325),ISBLANK(B325)),"",VLOOKUP(C325,'Deflatores'!G$4:H$38,2,FALSE)*H325+VLOOKUP(C325,'Deflatores'!G$4:I$38,3,FALSE)))</f>
      </c>
      <c r="M325" s="58"/>
      <c r="N325" s="58"/>
      <c r="O325" s="59"/>
    </row>
    <row r="326" ht="12" customHeight="1">
      <c r="A326" s="60"/>
      <c r="B326" s="51"/>
      <c r="C326" s="51"/>
      <c r="D326" s="51"/>
      <c r="E326" s="51"/>
      <c r="F326" t="s" s="53">
        <f>IF(ISBLANK(B326),"",IF(I326="L","Baixa",IF(I326="A","Média",IF(I326="","","Alta"))))</f>
      </c>
      <c r="G326" t="s" s="50">
        <f>CONCATENATE(B326,I326)</f>
      </c>
      <c r="H326" t="s" s="57">
        <f>IF(ISBLANK(B326),"",IF(B326="ALI",IF(I326="L",7,IF(I326="A",10,15)),IF(B326="AIE",IF(I326="L",5,IF(I326="A",7,10)),IF(B326="SE",IF(I326="L",4,IF(I326="A",5,7)),IF(OR(B326="EE",B326="CE"),IF(I326="L",3,IF(I326="A",4,6)),0)))))</f>
      </c>
      <c r="I326" t="s" s="55">
        <f>IF(OR(ISBLANK(D326),ISBLANK(E326)),IF(OR(B326="ALI",B326="AIE"),"L",IF(OR(B326="EE",B326="SE",B326="CE"),"A","")),IF(B326="EE",IF(E326&gt;=3,IF(D326&gt;=5,"H","A"),IF(E326&gt;=2,IF(D326&gt;=16,"H",IF(D326&lt;=4,"L","A")),IF(D326&lt;=15,"L","A"))),IF(OR(B326="SE",B326="CE"),IF(E326&gt;=4,IF(D326&gt;=6,"H","A"),IF(E326&gt;=2,IF(D326&gt;=20,"H",IF(D326&lt;=5,"L","A")),IF(D326&lt;=19,"L","A"))),IF(OR(B326="ALI",B326="AIE"),IF(E326&gt;=6,IF(D326&gt;=20,"H","A"),IF(E326&gt;=2,IF(D326&gt;=51,"H",IF(D326&lt;=19,"L","A")),IF(D326&lt;=50,"L","A"))),""))))</f>
      </c>
      <c r="J326" t="s" s="50">
        <f>CONCATENATE(B326,C326)</f>
      </c>
      <c r="K326" t="s" s="57">
        <f>IF(OR(H326="",H326=0),L326,H326)</f>
      </c>
      <c r="L326" t="s" s="57">
        <f>IF(NOT(ISERROR(VLOOKUP(B326,'Deflatores'!G$42:H$64,2,FALSE))),VLOOKUP(B326,'Deflatores'!G$42:H$64,2,FALSE),IF(OR(ISBLANK(C326),ISBLANK(B326)),"",VLOOKUP(C326,'Deflatores'!G$4:H$38,2,FALSE)*H326+VLOOKUP(C326,'Deflatores'!G$4:I$38,3,FALSE)))</f>
      </c>
      <c r="M326" s="58"/>
      <c r="N326" s="58"/>
      <c r="O326" s="59"/>
    </row>
    <row r="327" ht="12" customHeight="1">
      <c r="A327" s="60"/>
      <c r="B327" s="51"/>
      <c r="C327" s="51"/>
      <c r="D327" s="51"/>
      <c r="E327" s="51"/>
      <c r="F327" t="s" s="53">
        <f>IF(ISBLANK(B327),"",IF(I327="L","Baixa",IF(I327="A","Média",IF(I327="","","Alta"))))</f>
      </c>
      <c r="G327" t="s" s="50">
        <f>CONCATENATE(B327,I327)</f>
      </c>
      <c r="H327" t="s" s="57">
        <f>IF(ISBLANK(B327),"",IF(B327="ALI",IF(I327="L",7,IF(I327="A",10,15)),IF(B327="AIE",IF(I327="L",5,IF(I327="A",7,10)),IF(B327="SE",IF(I327="L",4,IF(I327="A",5,7)),IF(OR(B327="EE",B327="CE"),IF(I327="L",3,IF(I327="A",4,6)),0)))))</f>
      </c>
      <c r="I327" t="s" s="55">
        <f>IF(OR(ISBLANK(D327),ISBLANK(E327)),IF(OR(B327="ALI",B327="AIE"),"L",IF(OR(B327="EE",B327="SE",B327="CE"),"A","")),IF(B327="EE",IF(E327&gt;=3,IF(D327&gt;=5,"H","A"),IF(E327&gt;=2,IF(D327&gt;=16,"H",IF(D327&lt;=4,"L","A")),IF(D327&lt;=15,"L","A"))),IF(OR(B327="SE",B327="CE"),IF(E327&gt;=4,IF(D327&gt;=6,"H","A"),IF(E327&gt;=2,IF(D327&gt;=20,"H",IF(D327&lt;=5,"L","A")),IF(D327&lt;=19,"L","A"))),IF(OR(B327="ALI",B327="AIE"),IF(E327&gt;=6,IF(D327&gt;=20,"H","A"),IF(E327&gt;=2,IF(D327&gt;=51,"H",IF(D327&lt;=19,"L","A")),IF(D327&lt;=50,"L","A"))),""))))</f>
      </c>
      <c r="J327" t="s" s="50">
        <f>CONCATENATE(B327,C327)</f>
      </c>
      <c r="K327" t="s" s="57">
        <f>IF(OR(H327="",H327=0),L327,H327)</f>
      </c>
      <c r="L327" t="s" s="57">
        <f>IF(NOT(ISERROR(VLOOKUP(B327,'Deflatores'!G$42:H$64,2,FALSE))),VLOOKUP(B327,'Deflatores'!G$42:H$64,2,FALSE),IF(OR(ISBLANK(C327),ISBLANK(B327)),"",VLOOKUP(C327,'Deflatores'!G$4:H$38,2,FALSE)*H327+VLOOKUP(C327,'Deflatores'!G$4:I$38,3,FALSE)))</f>
      </c>
      <c r="M327" s="58"/>
      <c r="N327" s="58"/>
      <c r="O327" s="59"/>
    </row>
    <row r="328" ht="12" customHeight="1">
      <c r="A328" s="60"/>
      <c r="B328" s="51"/>
      <c r="C328" s="51"/>
      <c r="D328" s="51"/>
      <c r="E328" s="51"/>
      <c r="F328" t="s" s="53">
        <f>IF(ISBLANK(B328),"",IF(I328="L","Baixa",IF(I328="A","Média",IF(I328="","","Alta"))))</f>
      </c>
      <c r="G328" t="s" s="50">
        <f>CONCATENATE(B328,I328)</f>
      </c>
      <c r="H328" t="s" s="57">
        <f>IF(ISBLANK(B328),"",IF(B328="ALI",IF(I328="L",7,IF(I328="A",10,15)),IF(B328="AIE",IF(I328="L",5,IF(I328="A",7,10)),IF(B328="SE",IF(I328="L",4,IF(I328="A",5,7)),IF(OR(B328="EE",B328="CE"),IF(I328="L",3,IF(I328="A",4,6)),0)))))</f>
      </c>
      <c r="I328" t="s" s="55">
        <f>IF(OR(ISBLANK(D328),ISBLANK(E328)),IF(OR(B328="ALI",B328="AIE"),"L",IF(OR(B328="EE",B328="SE",B328="CE"),"A","")),IF(B328="EE",IF(E328&gt;=3,IF(D328&gt;=5,"H","A"),IF(E328&gt;=2,IF(D328&gt;=16,"H",IF(D328&lt;=4,"L","A")),IF(D328&lt;=15,"L","A"))),IF(OR(B328="SE",B328="CE"),IF(E328&gt;=4,IF(D328&gt;=6,"H","A"),IF(E328&gt;=2,IF(D328&gt;=20,"H",IF(D328&lt;=5,"L","A")),IF(D328&lt;=19,"L","A"))),IF(OR(B328="ALI",B328="AIE"),IF(E328&gt;=6,IF(D328&gt;=20,"H","A"),IF(E328&gt;=2,IF(D328&gt;=51,"H",IF(D328&lt;=19,"L","A")),IF(D328&lt;=50,"L","A"))),""))))</f>
      </c>
      <c r="J328" t="s" s="50">
        <f>CONCATENATE(B328,C328)</f>
      </c>
      <c r="K328" t="s" s="57">
        <f>IF(OR(H328="",H328=0),L328,H328)</f>
      </c>
      <c r="L328" t="s" s="57">
        <f>IF(NOT(ISERROR(VLOOKUP(B328,'Deflatores'!G$42:H$64,2,FALSE))),VLOOKUP(B328,'Deflatores'!G$42:H$64,2,FALSE),IF(OR(ISBLANK(C328),ISBLANK(B328)),"",VLOOKUP(C328,'Deflatores'!G$4:H$38,2,FALSE)*H328+VLOOKUP(C328,'Deflatores'!G$4:I$38,3,FALSE)))</f>
      </c>
      <c r="M328" s="58"/>
      <c r="N328" s="58"/>
      <c r="O328" s="59"/>
    </row>
    <row r="329" ht="12" customHeight="1">
      <c r="A329" s="60"/>
      <c r="B329" s="51"/>
      <c r="C329" s="51"/>
      <c r="D329" s="51"/>
      <c r="E329" s="51"/>
      <c r="F329" t="s" s="53">
        <f>IF(ISBLANK(B329),"",IF(I329="L","Baixa",IF(I329="A","Média",IF(I329="","","Alta"))))</f>
      </c>
      <c r="G329" t="s" s="50">
        <f>CONCATENATE(B329,I329)</f>
      </c>
      <c r="H329" t="s" s="57">
        <f>IF(ISBLANK(B329),"",IF(B329="ALI",IF(I329="L",7,IF(I329="A",10,15)),IF(B329="AIE",IF(I329="L",5,IF(I329="A",7,10)),IF(B329="SE",IF(I329="L",4,IF(I329="A",5,7)),IF(OR(B329="EE",B329="CE"),IF(I329="L",3,IF(I329="A",4,6)),0)))))</f>
      </c>
      <c r="I329" t="s" s="55">
        <f>IF(OR(ISBLANK(D329),ISBLANK(E329)),IF(OR(B329="ALI",B329="AIE"),"L",IF(OR(B329="EE",B329="SE",B329="CE"),"A","")),IF(B329="EE",IF(E329&gt;=3,IF(D329&gt;=5,"H","A"),IF(E329&gt;=2,IF(D329&gt;=16,"H",IF(D329&lt;=4,"L","A")),IF(D329&lt;=15,"L","A"))),IF(OR(B329="SE",B329="CE"),IF(E329&gt;=4,IF(D329&gt;=6,"H","A"),IF(E329&gt;=2,IF(D329&gt;=20,"H",IF(D329&lt;=5,"L","A")),IF(D329&lt;=19,"L","A"))),IF(OR(B329="ALI",B329="AIE"),IF(E329&gt;=6,IF(D329&gt;=20,"H","A"),IF(E329&gt;=2,IF(D329&gt;=51,"H",IF(D329&lt;=19,"L","A")),IF(D329&lt;=50,"L","A"))),""))))</f>
      </c>
      <c r="J329" t="s" s="50">
        <f>CONCATENATE(B329,C329)</f>
      </c>
      <c r="K329" t="s" s="57">
        <f>IF(OR(H329="",H329=0),L329,H329)</f>
      </c>
      <c r="L329" t="s" s="57">
        <f>IF(NOT(ISERROR(VLOOKUP(B329,'Deflatores'!G$42:H$64,2,FALSE))),VLOOKUP(B329,'Deflatores'!G$42:H$64,2,FALSE),IF(OR(ISBLANK(C329),ISBLANK(B329)),"",VLOOKUP(C329,'Deflatores'!G$4:H$38,2,FALSE)*H329+VLOOKUP(C329,'Deflatores'!G$4:I$38,3,FALSE)))</f>
      </c>
      <c r="M329" s="58"/>
      <c r="N329" s="58"/>
      <c r="O329" s="59"/>
    </row>
    <row r="330" ht="12" customHeight="1">
      <c r="A330" s="60"/>
      <c r="B330" s="51"/>
      <c r="C330" s="51"/>
      <c r="D330" s="51"/>
      <c r="E330" s="51"/>
      <c r="F330" t="s" s="53">
        <f>IF(ISBLANK(B330),"",IF(I330="L","Baixa",IF(I330="A","Média",IF(I330="","","Alta"))))</f>
      </c>
      <c r="G330" t="s" s="50">
        <f>CONCATENATE(B330,I330)</f>
      </c>
      <c r="H330" t="s" s="57">
        <f>IF(ISBLANK(B330),"",IF(B330="ALI",IF(I330="L",7,IF(I330="A",10,15)),IF(B330="AIE",IF(I330="L",5,IF(I330="A",7,10)),IF(B330="SE",IF(I330="L",4,IF(I330="A",5,7)),IF(OR(B330="EE",B330="CE"),IF(I330="L",3,IF(I330="A",4,6)),0)))))</f>
      </c>
      <c r="I330" t="s" s="55">
        <f>IF(OR(ISBLANK(D330),ISBLANK(E330)),IF(OR(B330="ALI",B330="AIE"),"L",IF(OR(B330="EE",B330="SE",B330="CE"),"A","")),IF(B330="EE",IF(E330&gt;=3,IF(D330&gt;=5,"H","A"),IF(E330&gt;=2,IF(D330&gt;=16,"H",IF(D330&lt;=4,"L","A")),IF(D330&lt;=15,"L","A"))),IF(OR(B330="SE",B330="CE"),IF(E330&gt;=4,IF(D330&gt;=6,"H","A"),IF(E330&gt;=2,IF(D330&gt;=20,"H",IF(D330&lt;=5,"L","A")),IF(D330&lt;=19,"L","A"))),IF(OR(B330="ALI",B330="AIE"),IF(E330&gt;=6,IF(D330&gt;=20,"H","A"),IF(E330&gt;=2,IF(D330&gt;=51,"H",IF(D330&lt;=19,"L","A")),IF(D330&lt;=50,"L","A"))),""))))</f>
      </c>
      <c r="J330" t="s" s="50">
        <f>CONCATENATE(B330,C330)</f>
      </c>
      <c r="K330" t="s" s="57">
        <f>IF(OR(H330="",H330=0),L330,H330)</f>
      </c>
      <c r="L330" t="s" s="57">
        <f>IF(NOT(ISERROR(VLOOKUP(B330,'Deflatores'!G$42:H$64,2,FALSE))),VLOOKUP(B330,'Deflatores'!G$42:H$64,2,FALSE),IF(OR(ISBLANK(C330),ISBLANK(B330)),"",VLOOKUP(C330,'Deflatores'!G$4:H$38,2,FALSE)*H330+VLOOKUP(C330,'Deflatores'!G$4:I$38,3,FALSE)))</f>
      </c>
      <c r="M330" s="58"/>
      <c r="N330" s="58"/>
      <c r="O330" s="59"/>
    </row>
    <row r="331" ht="12" customHeight="1">
      <c r="A331" s="60"/>
      <c r="B331" s="51"/>
      <c r="C331" s="51"/>
      <c r="D331" s="51"/>
      <c r="E331" s="51"/>
      <c r="F331" t="s" s="53">
        <f>IF(ISBLANK(B331),"",IF(I331="L","Baixa",IF(I331="A","Média",IF(I331="","","Alta"))))</f>
      </c>
      <c r="G331" t="s" s="50">
        <f>CONCATENATE(B331,I331)</f>
      </c>
      <c r="H331" t="s" s="57">
        <f>IF(ISBLANK(B331),"",IF(B331="ALI",IF(I331="L",7,IF(I331="A",10,15)),IF(B331="AIE",IF(I331="L",5,IF(I331="A",7,10)),IF(B331="SE",IF(I331="L",4,IF(I331="A",5,7)),IF(OR(B331="EE",B331="CE"),IF(I331="L",3,IF(I331="A",4,6)),0)))))</f>
      </c>
      <c r="I331" t="s" s="55">
        <f>IF(OR(ISBLANK(D331),ISBLANK(E331)),IF(OR(B331="ALI",B331="AIE"),"L",IF(OR(B331="EE",B331="SE",B331="CE"),"A","")),IF(B331="EE",IF(E331&gt;=3,IF(D331&gt;=5,"H","A"),IF(E331&gt;=2,IF(D331&gt;=16,"H",IF(D331&lt;=4,"L","A")),IF(D331&lt;=15,"L","A"))),IF(OR(B331="SE",B331="CE"),IF(E331&gt;=4,IF(D331&gt;=6,"H","A"),IF(E331&gt;=2,IF(D331&gt;=20,"H",IF(D331&lt;=5,"L","A")),IF(D331&lt;=19,"L","A"))),IF(OR(B331="ALI",B331="AIE"),IF(E331&gt;=6,IF(D331&gt;=20,"H","A"),IF(E331&gt;=2,IF(D331&gt;=51,"H",IF(D331&lt;=19,"L","A")),IF(D331&lt;=50,"L","A"))),""))))</f>
      </c>
      <c r="J331" t="s" s="50">
        <f>CONCATENATE(B331,C331)</f>
      </c>
      <c r="K331" t="s" s="57">
        <f>IF(OR(H331="",H331=0),L331,H331)</f>
      </c>
      <c r="L331" t="s" s="57">
        <f>IF(NOT(ISERROR(VLOOKUP(B331,'Deflatores'!G$42:H$64,2,FALSE))),VLOOKUP(B331,'Deflatores'!G$42:H$64,2,FALSE),IF(OR(ISBLANK(C331),ISBLANK(B331)),"",VLOOKUP(C331,'Deflatores'!G$4:H$38,2,FALSE)*H331+VLOOKUP(C331,'Deflatores'!G$4:I$38,3,FALSE)))</f>
      </c>
      <c r="M331" s="58"/>
      <c r="N331" s="58"/>
      <c r="O331" s="59"/>
    </row>
    <row r="332" ht="12" customHeight="1">
      <c r="A332" s="60"/>
      <c r="B332" s="51"/>
      <c r="C332" s="51"/>
      <c r="D332" s="51"/>
      <c r="E332" s="51"/>
      <c r="F332" t="s" s="53">
        <f>IF(ISBLANK(B332),"",IF(I332="L","Baixa",IF(I332="A","Média",IF(I332="","","Alta"))))</f>
      </c>
      <c r="G332" t="s" s="50">
        <f>CONCATENATE(B332,I332)</f>
      </c>
      <c r="H332" t="s" s="57">
        <f>IF(ISBLANK(B332),"",IF(B332="ALI",IF(I332="L",7,IF(I332="A",10,15)),IF(B332="AIE",IF(I332="L",5,IF(I332="A",7,10)),IF(B332="SE",IF(I332="L",4,IF(I332="A",5,7)),IF(OR(B332="EE",B332="CE"),IF(I332="L",3,IF(I332="A",4,6)),0)))))</f>
      </c>
      <c r="I332" t="s" s="55">
        <f>IF(OR(ISBLANK(D332),ISBLANK(E332)),IF(OR(B332="ALI",B332="AIE"),"L",IF(OR(B332="EE",B332="SE",B332="CE"),"A","")),IF(B332="EE",IF(E332&gt;=3,IF(D332&gt;=5,"H","A"),IF(E332&gt;=2,IF(D332&gt;=16,"H",IF(D332&lt;=4,"L","A")),IF(D332&lt;=15,"L","A"))),IF(OR(B332="SE",B332="CE"),IF(E332&gt;=4,IF(D332&gt;=6,"H","A"),IF(E332&gt;=2,IF(D332&gt;=20,"H",IF(D332&lt;=5,"L","A")),IF(D332&lt;=19,"L","A"))),IF(OR(B332="ALI",B332="AIE"),IF(E332&gt;=6,IF(D332&gt;=20,"H","A"),IF(E332&gt;=2,IF(D332&gt;=51,"H",IF(D332&lt;=19,"L","A")),IF(D332&lt;=50,"L","A"))),""))))</f>
      </c>
      <c r="J332" t="s" s="50">
        <f>CONCATENATE(B332,C332)</f>
      </c>
      <c r="K332" t="s" s="57">
        <f>IF(OR(H332="",H332=0),L332,H332)</f>
      </c>
      <c r="L332" t="s" s="57">
        <f>IF(NOT(ISERROR(VLOOKUP(B332,'Deflatores'!G$42:H$64,2,FALSE))),VLOOKUP(B332,'Deflatores'!G$42:H$64,2,FALSE),IF(OR(ISBLANK(C332),ISBLANK(B332)),"",VLOOKUP(C332,'Deflatores'!G$4:H$38,2,FALSE)*H332+VLOOKUP(C332,'Deflatores'!G$4:I$38,3,FALSE)))</f>
      </c>
      <c r="M332" s="58"/>
      <c r="N332" s="58"/>
      <c r="O332" s="59"/>
    </row>
    <row r="333" ht="12" customHeight="1">
      <c r="A333" s="60"/>
      <c r="B333" s="51"/>
      <c r="C333" s="51"/>
      <c r="D333" s="51"/>
      <c r="E333" s="51"/>
      <c r="F333" t="s" s="53">
        <f>IF(ISBLANK(B333),"",IF(I333="L","Baixa",IF(I333="A","Média",IF(I333="","","Alta"))))</f>
      </c>
      <c r="G333" t="s" s="50">
        <f>CONCATENATE(B333,I333)</f>
      </c>
      <c r="H333" t="s" s="57">
        <f>IF(ISBLANK(B333),"",IF(B333="ALI",IF(I333="L",7,IF(I333="A",10,15)),IF(B333="AIE",IF(I333="L",5,IF(I333="A",7,10)),IF(B333="SE",IF(I333="L",4,IF(I333="A",5,7)),IF(OR(B333="EE",B333="CE"),IF(I333="L",3,IF(I333="A",4,6)),0)))))</f>
      </c>
      <c r="I333" t="s" s="55">
        <f>IF(OR(ISBLANK(D333),ISBLANK(E333)),IF(OR(B333="ALI",B333="AIE"),"L",IF(OR(B333="EE",B333="SE",B333="CE"),"A","")),IF(B333="EE",IF(E333&gt;=3,IF(D333&gt;=5,"H","A"),IF(E333&gt;=2,IF(D333&gt;=16,"H",IF(D333&lt;=4,"L","A")),IF(D333&lt;=15,"L","A"))),IF(OR(B333="SE",B333="CE"),IF(E333&gt;=4,IF(D333&gt;=6,"H","A"),IF(E333&gt;=2,IF(D333&gt;=20,"H",IF(D333&lt;=5,"L","A")),IF(D333&lt;=19,"L","A"))),IF(OR(B333="ALI",B333="AIE"),IF(E333&gt;=6,IF(D333&gt;=20,"H","A"),IF(E333&gt;=2,IF(D333&gt;=51,"H",IF(D333&lt;=19,"L","A")),IF(D333&lt;=50,"L","A"))),""))))</f>
      </c>
      <c r="J333" t="s" s="50">
        <f>CONCATENATE(B333,C333)</f>
      </c>
      <c r="K333" t="s" s="57">
        <f>IF(OR(H333="",H333=0),L333,H333)</f>
      </c>
      <c r="L333" t="s" s="57">
        <f>IF(NOT(ISERROR(VLOOKUP(B333,'Deflatores'!G$42:H$64,2,FALSE))),VLOOKUP(B333,'Deflatores'!G$42:H$64,2,FALSE),IF(OR(ISBLANK(C333),ISBLANK(B333)),"",VLOOKUP(C333,'Deflatores'!G$4:H$38,2,FALSE)*H333+VLOOKUP(C333,'Deflatores'!G$4:I$38,3,FALSE)))</f>
      </c>
      <c r="M333" s="58"/>
      <c r="N333" s="58"/>
      <c r="O333" s="59"/>
    </row>
    <row r="334" ht="12" customHeight="1">
      <c r="A334" s="60"/>
      <c r="B334" s="51"/>
      <c r="C334" s="51"/>
      <c r="D334" s="51"/>
      <c r="E334" s="51"/>
      <c r="F334" t="s" s="53">
        <f>IF(ISBLANK(B334),"",IF(I334="L","Baixa",IF(I334="A","Média",IF(I334="","","Alta"))))</f>
      </c>
      <c r="G334" t="s" s="50">
        <f>CONCATENATE(B334,I334)</f>
      </c>
      <c r="H334" t="s" s="57">
        <f>IF(ISBLANK(B334),"",IF(B334="ALI",IF(I334="L",7,IF(I334="A",10,15)),IF(B334="AIE",IF(I334="L",5,IF(I334="A",7,10)),IF(B334="SE",IF(I334="L",4,IF(I334="A",5,7)),IF(OR(B334="EE",B334="CE"),IF(I334="L",3,IF(I334="A",4,6)),0)))))</f>
      </c>
      <c r="I334" t="s" s="55">
        <f>IF(OR(ISBLANK(D334),ISBLANK(E334)),IF(OR(B334="ALI",B334="AIE"),"L",IF(OR(B334="EE",B334="SE",B334="CE"),"A","")),IF(B334="EE",IF(E334&gt;=3,IF(D334&gt;=5,"H","A"),IF(E334&gt;=2,IF(D334&gt;=16,"H",IF(D334&lt;=4,"L","A")),IF(D334&lt;=15,"L","A"))),IF(OR(B334="SE",B334="CE"),IF(E334&gt;=4,IF(D334&gt;=6,"H","A"),IF(E334&gt;=2,IF(D334&gt;=20,"H",IF(D334&lt;=5,"L","A")),IF(D334&lt;=19,"L","A"))),IF(OR(B334="ALI",B334="AIE"),IF(E334&gt;=6,IF(D334&gt;=20,"H","A"),IF(E334&gt;=2,IF(D334&gt;=51,"H",IF(D334&lt;=19,"L","A")),IF(D334&lt;=50,"L","A"))),""))))</f>
      </c>
      <c r="J334" t="s" s="50">
        <f>CONCATENATE(B334,C334)</f>
      </c>
      <c r="K334" t="s" s="57">
        <f>IF(OR(H334="",H334=0),L334,H334)</f>
      </c>
      <c r="L334" t="s" s="57">
        <f>IF(NOT(ISERROR(VLOOKUP(B334,'Deflatores'!G$42:H$64,2,FALSE))),VLOOKUP(B334,'Deflatores'!G$42:H$64,2,FALSE),IF(OR(ISBLANK(C334),ISBLANK(B334)),"",VLOOKUP(C334,'Deflatores'!G$4:H$38,2,FALSE)*H334+VLOOKUP(C334,'Deflatores'!G$4:I$38,3,FALSE)))</f>
      </c>
      <c r="M334" s="58"/>
      <c r="N334" s="58"/>
      <c r="O334" s="59"/>
    </row>
    <row r="335" ht="12" customHeight="1">
      <c r="A335" s="60"/>
      <c r="B335" s="51"/>
      <c r="C335" s="51"/>
      <c r="D335" s="51"/>
      <c r="E335" s="51"/>
      <c r="F335" t="s" s="53">
        <f>IF(ISBLANK(B335),"",IF(I335="L","Baixa",IF(I335="A","Média",IF(I335="","","Alta"))))</f>
      </c>
      <c r="G335" t="s" s="50">
        <f>CONCATENATE(B335,I335)</f>
      </c>
      <c r="H335" t="s" s="57">
        <f>IF(ISBLANK(B335),"",IF(B335="ALI",IF(I335="L",7,IF(I335="A",10,15)),IF(B335="AIE",IF(I335="L",5,IF(I335="A",7,10)),IF(B335="SE",IF(I335="L",4,IF(I335="A",5,7)),IF(OR(B335="EE",B335="CE"),IF(I335="L",3,IF(I335="A",4,6)),0)))))</f>
      </c>
      <c r="I335" t="s" s="55">
        <f>IF(OR(ISBLANK(D335),ISBLANK(E335)),IF(OR(B335="ALI",B335="AIE"),"L",IF(OR(B335="EE",B335="SE",B335="CE"),"A","")),IF(B335="EE",IF(E335&gt;=3,IF(D335&gt;=5,"H","A"),IF(E335&gt;=2,IF(D335&gt;=16,"H",IF(D335&lt;=4,"L","A")),IF(D335&lt;=15,"L","A"))),IF(OR(B335="SE",B335="CE"),IF(E335&gt;=4,IF(D335&gt;=6,"H","A"),IF(E335&gt;=2,IF(D335&gt;=20,"H",IF(D335&lt;=5,"L","A")),IF(D335&lt;=19,"L","A"))),IF(OR(B335="ALI",B335="AIE"),IF(E335&gt;=6,IF(D335&gt;=20,"H","A"),IF(E335&gt;=2,IF(D335&gt;=51,"H",IF(D335&lt;=19,"L","A")),IF(D335&lt;=50,"L","A"))),""))))</f>
      </c>
      <c r="J335" t="s" s="50">
        <f>CONCATENATE(B335,C335)</f>
      </c>
      <c r="K335" t="s" s="57">
        <f>IF(OR(H335="",H335=0),L335,H335)</f>
      </c>
      <c r="L335" t="s" s="57">
        <f>IF(NOT(ISERROR(VLOOKUP(B335,'Deflatores'!G$42:H$64,2,FALSE))),VLOOKUP(B335,'Deflatores'!G$42:H$64,2,FALSE),IF(OR(ISBLANK(C335),ISBLANK(B335)),"",VLOOKUP(C335,'Deflatores'!G$4:H$38,2,FALSE)*H335+VLOOKUP(C335,'Deflatores'!G$4:I$38,3,FALSE)))</f>
      </c>
      <c r="M335" s="58"/>
      <c r="N335" s="58"/>
      <c r="O335" s="59"/>
    </row>
    <row r="336" ht="12" customHeight="1">
      <c r="A336" s="60"/>
      <c r="B336" s="51"/>
      <c r="C336" s="51"/>
      <c r="D336" s="51"/>
      <c r="E336" s="51"/>
      <c r="F336" t="s" s="53">
        <f>IF(ISBLANK(B336),"",IF(I336="L","Baixa",IF(I336="A","Média",IF(I336="","","Alta"))))</f>
      </c>
      <c r="G336" t="s" s="50">
        <f>CONCATENATE(B336,I336)</f>
      </c>
      <c r="H336" t="s" s="57">
        <f>IF(ISBLANK(B336),"",IF(B336="ALI",IF(I336="L",7,IF(I336="A",10,15)),IF(B336="AIE",IF(I336="L",5,IF(I336="A",7,10)),IF(B336="SE",IF(I336="L",4,IF(I336="A",5,7)),IF(OR(B336="EE",B336="CE"),IF(I336="L",3,IF(I336="A",4,6)),0)))))</f>
      </c>
      <c r="I336" t="s" s="55">
        <f>IF(OR(ISBLANK(D336),ISBLANK(E336)),IF(OR(B336="ALI",B336="AIE"),"L",IF(OR(B336="EE",B336="SE",B336="CE"),"A","")),IF(B336="EE",IF(E336&gt;=3,IF(D336&gt;=5,"H","A"),IF(E336&gt;=2,IF(D336&gt;=16,"H",IF(D336&lt;=4,"L","A")),IF(D336&lt;=15,"L","A"))),IF(OR(B336="SE",B336="CE"),IF(E336&gt;=4,IF(D336&gt;=6,"H","A"),IF(E336&gt;=2,IF(D336&gt;=20,"H",IF(D336&lt;=5,"L","A")),IF(D336&lt;=19,"L","A"))),IF(OR(B336="ALI",B336="AIE"),IF(E336&gt;=6,IF(D336&gt;=20,"H","A"),IF(E336&gt;=2,IF(D336&gt;=51,"H",IF(D336&lt;=19,"L","A")),IF(D336&lt;=50,"L","A"))),""))))</f>
      </c>
      <c r="J336" t="s" s="50">
        <f>CONCATENATE(B336,C336)</f>
      </c>
      <c r="K336" t="s" s="57">
        <f>IF(OR(H336="",H336=0),L336,H336)</f>
      </c>
      <c r="L336" t="s" s="57">
        <f>IF(NOT(ISERROR(VLOOKUP(B336,'Deflatores'!G$42:H$64,2,FALSE))),VLOOKUP(B336,'Deflatores'!G$42:H$64,2,FALSE),IF(OR(ISBLANK(C336),ISBLANK(B336)),"",VLOOKUP(C336,'Deflatores'!G$4:H$38,2,FALSE)*H336+VLOOKUP(C336,'Deflatores'!G$4:I$38,3,FALSE)))</f>
      </c>
      <c r="M336" s="58"/>
      <c r="N336" s="58"/>
      <c r="O336" s="59"/>
    </row>
    <row r="337" ht="12" customHeight="1">
      <c r="A337" s="60"/>
      <c r="B337" s="51"/>
      <c r="C337" s="51"/>
      <c r="D337" s="51"/>
      <c r="E337" s="51"/>
      <c r="F337" t="s" s="53">
        <f>IF(ISBLANK(B337),"",IF(I337="L","Baixa",IF(I337="A","Média",IF(I337="","","Alta"))))</f>
      </c>
      <c r="G337" t="s" s="50">
        <f>CONCATENATE(B337,I337)</f>
      </c>
      <c r="H337" t="s" s="57">
        <f>IF(ISBLANK(B337),"",IF(B337="ALI",IF(I337="L",7,IF(I337="A",10,15)),IF(B337="AIE",IF(I337="L",5,IF(I337="A",7,10)),IF(B337="SE",IF(I337="L",4,IF(I337="A",5,7)),IF(OR(B337="EE",B337="CE"),IF(I337="L",3,IF(I337="A",4,6)),0)))))</f>
      </c>
      <c r="I337" t="s" s="55">
        <f>IF(OR(ISBLANK(D337),ISBLANK(E337)),IF(OR(B337="ALI",B337="AIE"),"L",IF(OR(B337="EE",B337="SE",B337="CE"),"A","")),IF(B337="EE",IF(E337&gt;=3,IF(D337&gt;=5,"H","A"),IF(E337&gt;=2,IF(D337&gt;=16,"H",IF(D337&lt;=4,"L","A")),IF(D337&lt;=15,"L","A"))),IF(OR(B337="SE",B337="CE"),IF(E337&gt;=4,IF(D337&gt;=6,"H","A"),IF(E337&gt;=2,IF(D337&gt;=20,"H",IF(D337&lt;=5,"L","A")),IF(D337&lt;=19,"L","A"))),IF(OR(B337="ALI",B337="AIE"),IF(E337&gt;=6,IF(D337&gt;=20,"H","A"),IF(E337&gt;=2,IF(D337&gt;=51,"H",IF(D337&lt;=19,"L","A")),IF(D337&lt;=50,"L","A"))),""))))</f>
      </c>
      <c r="J337" t="s" s="50">
        <f>CONCATENATE(B337,C337)</f>
      </c>
      <c r="K337" t="s" s="57">
        <f>IF(OR(H337="",H337=0),L337,H337)</f>
      </c>
      <c r="L337" t="s" s="57">
        <f>IF(NOT(ISERROR(VLOOKUP(B337,'Deflatores'!G$42:H$64,2,FALSE))),VLOOKUP(B337,'Deflatores'!G$42:H$64,2,FALSE),IF(OR(ISBLANK(C337),ISBLANK(B337)),"",VLOOKUP(C337,'Deflatores'!G$4:H$38,2,FALSE)*H337+VLOOKUP(C337,'Deflatores'!G$4:I$38,3,FALSE)))</f>
      </c>
      <c r="M337" s="58"/>
      <c r="N337" s="58"/>
      <c r="O337" s="59"/>
    </row>
    <row r="338" ht="12" customHeight="1">
      <c r="A338" s="60"/>
      <c r="B338" s="51"/>
      <c r="C338" s="51"/>
      <c r="D338" s="51"/>
      <c r="E338" s="51"/>
      <c r="F338" t="s" s="53">
        <f>IF(ISBLANK(B338),"",IF(I338="L","Baixa",IF(I338="A","Média",IF(I338="","","Alta"))))</f>
      </c>
      <c r="G338" t="s" s="50">
        <f>CONCATENATE(B338,I338)</f>
      </c>
      <c r="H338" t="s" s="57">
        <f>IF(ISBLANK(B338),"",IF(B338="ALI",IF(I338="L",7,IF(I338="A",10,15)),IF(B338="AIE",IF(I338="L",5,IF(I338="A",7,10)),IF(B338="SE",IF(I338="L",4,IF(I338="A",5,7)),IF(OR(B338="EE",B338="CE"),IF(I338="L",3,IF(I338="A",4,6)),0)))))</f>
      </c>
      <c r="I338" t="s" s="55">
        <f>IF(OR(ISBLANK(D338),ISBLANK(E338)),IF(OR(B338="ALI",B338="AIE"),"L",IF(OR(B338="EE",B338="SE",B338="CE"),"A","")),IF(B338="EE",IF(E338&gt;=3,IF(D338&gt;=5,"H","A"),IF(E338&gt;=2,IF(D338&gt;=16,"H",IF(D338&lt;=4,"L","A")),IF(D338&lt;=15,"L","A"))),IF(OR(B338="SE",B338="CE"),IF(E338&gt;=4,IF(D338&gt;=6,"H","A"),IF(E338&gt;=2,IF(D338&gt;=20,"H",IF(D338&lt;=5,"L","A")),IF(D338&lt;=19,"L","A"))),IF(OR(B338="ALI",B338="AIE"),IF(E338&gt;=6,IF(D338&gt;=20,"H","A"),IF(E338&gt;=2,IF(D338&gt;=51,"H",IF(D338&lt;=19,"L","A")),IF(D338&lt;=50,"L","A"))),""))))</f>
      </c>
      <c r="J338" t="s" s="50">
        <f>CONCATENATE(B338,C338)</f>
      </c>
      <c r="K338" t="s" s="57">
        <f>IF(OR(H338="",H338=0),L338,H338)</f>
      </c>
      <c r="L338" t="s" s="57">
        <f>IF(NOT(ISERROR(VLOOKUP(B338,'Deflatores'!G$42:H$64,2,FALSE))),VLOOKUP(B338,'Deflatores'!G$42:H$64,2,FALSE),IF(OR(ISBLANK(C338),ISBLANK(B338)),"",VLOOKUP(C338,'Deflatores'!G$4:H$38,2,FALSE)*H338+VLOOKUP(C338,'Deflatores'!G$4:I$38,3,FALSE)))</f>
      </c>
      <c r="M338" s="58"/>
      <c r="N338" s="58"/>
      <c r="O338" s="59"/>
    </row>
    <row r="339" ht="12" customHeight="1">
      <c r="A339" s="60"/>
      <c r="B339" s="51"/>
      <c r="C339" s="51"/>
      <c r="D339" s="51"/>
      <c r="E339" s="51"/>
      <c r="F339" t="s" s="53">
        <f>IF(ISBLANK(B339),"",IF(I339="L","Baixa",IF(I339="A","Média",IF(I339="","","Alta"))))</f>
      </c>
      <c r="G339" t="s" s="50">
        <f>CONCATENATE(B339,I339)</f>
      </c>
      <c r="H339" t="s" s="57">
        <f>IF(ISBLANK(B339),"",IF(B339="ALI",IF(I339="L",7,IF(I339="A",10,15)),IF(B339="AIE",IF(I339="L",5,IF(I339="A",7,10)),IF(B339="SE",IF(I339="L",4,IF(I339="A",5,7)),IF(OR(B339="EE",B339="CE"),IF(I339="L",3,IF(I339="A",4,6)),0)))))</f>
      </c>
      <c r="I339" t="s" s="55">
        <f>IF(OR(ISBLANK(D339),ISBLANK(E339)),IF(OR(B339="ALI",B339="AIE"),"L",IF(OR(B339="EE",B339="SE",B339="CE"),"A","")),IF(B339="EE",IF(E339&gt;=3,IF(D339&gt;=5,"H","A"),IF(E339&gt;=2,IF(D339&gt;=16,"H",IF(D339&lt;=4,"L","A")),IF(D339&lt;=15,"L","A"))),IF(OR(B339="SE",B339="CE"),IF(E339&gt;=4,IF(D339&gt;=6,"H","A"),IF(E339&gt;=2,IF(D339&gt;=20,"H",IF(D339&lt;=5,"L","A")),IF(D339&lt;=19,"L","A"))),IF(OR(B339="ALI",B339="AIE"),IF(E339&gt;=6,IF(D339&gt;=20,"H","A"),IF(E339&gt;=2,IF(D339&gt;=51,"H",IF(D339&lt;=19,"L","A")),IF(D339&lt;=50,"L","A"))),""))))</f>
      </c>
      <c r="J339" t="s" s="50">
        <f>CONCATENATE(B339,C339)</f>
      </c>
      <c r="K339" t="s" s="57">
        <f>IF(OR(H339="",H339=0),L339,H339)</f>
      </c>
      <c r="L339" t="s" s="57">
        <f>IF(NOT(ISERROR(VLOOKUP(B339,'Deflatores'!G$42:H$64,2,FALSE))),VLOOKUP(B339,'Deflatores'!G$42:H$64,2,FALSE),IF(OR(ISBLANK(C339),ISBLANK(B339)),"",VLOOKUP(C339,'Deflatores'!G$4:H$38,2,FALSE)*H339+VLOOKUP(C339,'Deflatores'!G$4:I$38,3,FALSE)))</f>
      </c>
      <c r="M339" s="58"/>
      <c r="N339" s="58"/>
      <c r="O339" s="59"/>
    </row>
    <row r="340" ht="12" customHeight="1">
      <c r="A340" s="60"/>
      <c r="B340" s="51"/>
      <c r="C340" s="51"/>
      <c r="D340" s="51"/>
      <c r="E340" s="51"/>
      <c r="F340" t="s" s="53">
        <f>IF(ISBLANK(B340),"",IF(I340="L","Baixa",IF(I340="A","Média",IF(I340="","","Alta"))))</f>
      </c>
      <c r="G340" t="s" s="50">
        <f>CONCATENATE(B340,I340)</f>
      </c>
      <c r="H340" t="s" s="57">
        <f>IF(ISBLANK(B340),"",IF(B340="ALI",IF(I340="L",7,IF(I340="A",10,15)),IF(B340="AIE",IF(I340="L",5,IF(I340="A",7,10)),IF(B340="SE",IF(I340="L",4,IF(I340="A",5,7)),IF(OR(B340="EE",B340="CE"),IF(I340="L",3,IF(I340="A",4,6)),0)))))</f>
      </c>
      <c r="I340" t="s" s="55">
        <f>IF(OR(ISBLANK(D340),ISBLANK(E340)),IF(OR(B340="ALI",B340="AIE"),"L",IF(OR(B340="EE",B340="SE",B340="CE"),"A","")),IF(B340="EE",IF(E340&gt;=3,IF(D340&gt;=5,"H","A"),IF(E340&gt;=2,IF(D340&gt;=16,"H",IF(D340&lt;=4,"L","A")),IF(D340&lt;=15,"L","A"))),IF(OR(B340="SE",B340="CE"),IF(E340&gt;=4,IF(D340&gt;=6,"H","A"),IF(E340&gt;=2,IF(D340&gt;=20,"H",IF(D340&lt;=5,"L","A")),IF(D340&lt;=19,"L","A"))),IF(OR(B340="ALI",B340="AIE"),IF(E340&gt;=6,IF(D340&gt;=20,"H","A"),IF(E340&gt;=2,IF(D340&gt;=51,"H",IF(D340&lt;=19,"L","A")),IF(D340&lt;=50,"L","A"))),""))))</f>
      </c>
      <c r="J340" t="s" s="50">
        <f>CONCATENATE(B340,C340)</f>
      </c>
      <c r="K340" t="s" s="57">
        <f>IF(OR(H340="",H340=0),L340,H340)</f>
      </c>
      <c r="L340" t="s" s="57">
        <f>IF(NOT(ISERROR(VLOOKUP(B340,'Deflatores'!G$42:H$64,2,FALSE))),VLOOKUP(B340,'Deflatores'!G$42:H$64,2,FALSE),IF(OR(ISBLANK(C340),ISBLANK(B340)),"",VLOOKUP(C340,'Deflatores'!G$4:H$38,2,FALSE)*H340+VLOOKUP(C340,'Deflatores'!G$4:I$38,3,FALSE)))</f>
      </c>
      <c r="M340" s="58"/>
      <c r="N340" s="58"/>
      <c r="O340" s="59"/>
    </row>
    <row r="341" ht="12" customHeight="1">
      <c r="A341" s="60"/>
      <c r="B341" s="51"/>
      <c r="C341" s="51"/>
      <c r="D341" s="51"/>
      <c r="E341" s="51"/>
      <c r="F341" t="s" s="53">
        <f>IF(ISBLANK(B341),"",IF(I341="L","Baixa",IF(I341="A","Média",IF(I341="","","Alta"))))</f>
      </c>
      <c r="G341" t="s" s="50">
        <f>CONCATENATE(B341,I341)</f>
      </c>
      <c r="H341" t="s" s="57">
        <f>IF(ISBLANK(B341),"",IF(B341="ALI",IF(I341="L",7,IF(I341="A",10,15)),IF(B341="AIE",IF(I341="L",5,IF(I341="A",7,10)),IF(B341="SE",IF(I341="L",4,IF(I341="A",5,7)),IF(OR(B341="EE",B341="CE"),IF(I341="L",3,IF(I341="A",4,6)),0)))))</f>
      </c>
      <c r="I341" t="s" s="55">
        <f>IF(OR(ISBLANK(D341),ISBLANK(E341)),IF(OR(B341="ALI",B341="AIE"),"L",IF(OR(B341="EE",B341="SE",B341="CE"),"A","")),IF(B341="EE",IF(E341&gt;=3,IF(D341&gt;=5,"H","A"),IF(E341&gt;=2,IF(D341&gt;=16,"H",IF(D341&lt;=4,"L","A")),IF(D341&lt;=15,"L","A"))),IF(OR(B341="SE",B341="CE"),IF(E341&gt;=4,IF(D341&gt;=6,"H","A"),IF(E341&gt;=2,IF(D341&gt;=20,"H",IF(D341&lt;=5,"L","A")),IF(D341&lt;=19,"L","A"))),IF(OR(B341="ALI",B341="AIE"),IF(E341&gt;=6,IF(D341&gt;=20,"H","A"),IF(E341&gt;=2,IF(D341&gt;=51,"H",IF(D341&lt;=19,"L","A")),IF(D341&lt;=50,"L","A"))),""))))</f>
      </c>
      <c r="J341" t="s" s="50">
        <f>CONCATENATE(B341,C341)</f>
      </c>
      <c r="K341" t="s" s="57">
        <f>IF(OR(H341="",H341=0),L341,H341)</f>
      </c>
      <c r="L341" t="s" s="57">
        <f>IF(NOT(ISERROR(VLOOKUP(B341,'Deflatores'!G$42:H$64,2,FALSE))),VLOOKUP(B341,'Deflatores'!G$42:H$64,2,FALSE),IF(OR(ISBLANK(C341),ISBLANK(B341)),"",VLOOKUP(C341,'Deflatores'!G$4:H$38,2,FALSE)*H341+VLOOKUP(C341,'Deflatores'!G$4:I$38,3,FALSE)))</f>
      </c>
      <c r="M341" s="58"/>
      <c r="N341" s="58"/>
      <c r="O341" s="59"/>
    </row>
    <row r="342" ht="12" customHeight="1">
      <c r="A342" s="60"/>
      <c r="B342" s="51"/>
      <c r="C342" s="51"/>
      <c r="D342" s="51"/>
      <c r="E342" s="51"/>
      <c r="F342" t="s" s="53">
        <f>IF(ISBLANK(B342),"",IF(I342="L","Baixa",IF(I342="A","Média",IF(I342="","","Alta"))))</f>
      </c>
      <c r="G342" t="s" s="50">
        <f>CONCATENATE(B342,I342)</f>
      </c>
      <c r="H342" t="s" s="57">
        <f>IF(ISBLANK(B342),"",IF(B342="ALI",IF(I342="L",7,IF(I342="A",10,15)),IF(B342="AIE",IF(I342="L",5,IF(I342="A",7,10)),IF(B342="SE",IF(I342="L",4,IF(I342="A",5,7)),IF(OR(B342="EE",B342="CE"),IF(I342="L",3,IF(I342="A",4,6)),0)))))</f>
      </c>
      <c r="I342" t="s" s="55">
        <f>IF(OR(ISBLANK(D342),ISBLANK(E342)),IF(OR(B342="ALI",B342="AIE"),"L",IF(OR(B342="EE",B342="SE",B342="CE"),"A","")),IF(B342="EE",IF(E342&gt;=3,IF(D342&gt;=5,"H","A"),IF(E342&gt;=2,IF(D342&gt;=16,"H",IF(D342&lt;=4,"L","A")),IF(D342&lt;=15,"L","A"))),IF(OR(B342="SE",B342="CE"),IF(E342&gt;=4,IF(D342&gt;=6,"H","A"),IF(E342&gt;=2,IF(D342&gt;=20,"H",IF(D342&lt;=5,"L","A")),IF(D342&lt;=19,"L","A"))),IF(OR(B342="ALI",B342="AIE"),IF(E342&gt;=6,IF(D342&gt;=20,"H","A"),IF(E342&gt;=2,IF(D342&gt;=51,"H",IF(D342&lt;=19,"L","A")),IF(D342&lt;=50,"L","A"))),""))))</f>
      </c>
      <c r="J342" t="s" s="50">
        <f>CONCATENATE(B342,C342)</f>
      </c>
      <c r="K342" t="s" s="57">
        <f>IF(OR(H342="",H342=0),L342,H342)</f>
      </c>
      <c r="L342" t="s" s="57">
        <f>IF(NOT(ISERROR(VLOOKUP(B342,'Deflatores'!G$42:H$64,2,FALSE))),VLOOKUP(B342,'Deflatores'!G$42:H$64,2,FALSE),IF(OR(ISBLANK(C342),ISBLANK(B342)),"",VLOOKUP(C342,'Deflatores'!G$4:H$38,2,FALSE)*H342+VLOOKUP(C342,'Deflatores'!G$4:I$38,3,FALSE)))</f>
      </c>
      <c r="M342" s="58"/>
      <c r="N342" s="58"/>
      <c r="O342" s="59"/>
    </row>
    <row r="343" ht="12" customHeight="1">
      <c r="A343" s="60"/>
      <c r="B343" s="51"/>
      <c r="C343" s="51"/>
      <c r="D343" s="51"/>
      <c r="E343" s="51"/>
      <c r="F343" t="s" s="53">
        <f>IF(ISBLANK(B343),"",IF(I343="L","Baixa",IF(I343="A","Média",IF(I343="","","Alta"))))</f>
      </c>
      <c r="G343" t="s" s="50">
        <f>CONCATENATE(B343,I343)</f>
      </c>
      <c r="H343" t="s" s="57">
        <f>IF(ISBLANK(B343),"",IF(B343="ALI",IF(I343="L",7,IF(I343="A",10,15)),IF(B343="AIE",IF(I343="L",5,IF(I343="A",7,10)),IF(B343="SE",IF(I343="L",4,IF(I343="A",5,7)),IF(OR(B343="EE",B343="CE"),IF(I343="L",3,IF(I343="A",4,6)),0)))))</f>
      </c>
      <c r="I343" t="s" s="55">
        <f>IF(OR(ISBLANK(D343),ISBLANK(E343)),IF(OR(B343="ALI",B343="AIE"),"L",IF(OR(B343="EE",B343="SE",B343="CE"),"A","")),IF(B343="EE",IF(E343&gt;=3,IF(D343&gt;=5,"H","A"),IF(E343&gt;=2,IF(D343&gt;=16,"H",IF(D343&lt;=4,"L","A")),IF(D343&lt;=15,"L","A"))),IF(OR(B343="SE",B343="CE"),IF(E343&gt;=4,IF(D343&gt;=6,"H","A"),IF(E343&gt;=2,IF(D343&gt;=20,"H",IF(D343&lt;=5,"L","A")),IF(D343&lt;=19,"L","A"))),IF(OR(B343="ALI",B343="AIE"),IF(E343&gt;=6,IF(D343&gt;=20,"H","A"),IF(E343&gt;=2,IF(D343&gt;=51,"H",IF(D343&lt;=19,"L","A")),IF(D343&lt;=50,"L","A"))),""))))</f>
      </c>
      <c r="J343" t="s" s="50">
        <f>CONCATENATE(B343,C343)</f>
      </c>
      <c r="K343" t="s" s="57">
        <f>IF(OR(H343="",H343=0),L343,H343)</f>
      </c>
      <c r="L343" t="s" s="57">
        <f>IF(NOT(ISERROR(VLOOKUP(B343,'Deflatores'!G$42:H$64,2,FALSE))),VLOOKUP(B343,'Deflatores'!G$42:H$64,2,FALSE),IF(OR(ISBLANK(C343),ISBLANK(B343)),"",VLOOKUP(C343,'Deflatores'!G$4:H$38,2,FALSE)*H343+VLOOKUP(C343,'Deflatores'!G$4:I$38,3,FALSE)))</f>
      </c>
      <c r="M343" s="58"/>
      <c r="N343" s="58"/>
      <c r="O343" s="59"/>
    </row>
    <row r="344" ht="12" customHeight="1">
      <c r="A344" s="60"/>
      <c r="B344" s="51"/>
      <c r="C344" s="51"/>
      <c r="D344" s="51"/>
      <c r="E344" s="51"/>
      <c r="F344" t="s" s="53">
        <f>IF(ISBLANK(B344),"",IF(I344="L","Baixa",IF(I344="A","Média",IF(I344="","","Alta"))))</f>
      </c>
      <c r="G344" t="s" s="50">
        <f>CONCATENATE(B344,I344)</f>
      </c>
      <c r="H344" t="s" s="57">
        <f>IF(ISBLANK(B344),"",IF(B344="ALI",IF(I344="L",7,IF(I344="A",10,15)),IF(B344="AIE",IF(I344="L",5,IF(I344="A",7,10)),IF(B344="SE",IF(I344="L",4,IF(I344="A",5,7)),IF(OR(B344="EE",B344="CE"),IF(I344="L",3,IF(I344="A",4,6)),0)))))</f>
      </c>
      <c r="I344" t="s" s="55">
        <f>IF(OR(ISBLANK(D344),ISBLANK(E344)),IF(OR(B344="ALI",B344="AIE"),"L",IF(OR(B344="EE",B344="SE",B344="CE"),"A","")),IF(B344="EE",IF(E344&gt;=3,IF(D344&gt;=5,"H","A"),IF(E344&gt;=2,IF(D344&gt;=16,"H",IF(D344&lt;=4,"L","A")),IF(D344&lt;=15,"L","A"))),IF(OR(B344="SE",B344="CE"),IF(E344&gt;=4,IF(D344&gt;=6,"H","A"),IF(E344&gt;=2,IF(D344&gt;=20,"H",IF(D344&lt;=5,"L","A")),IF(D344&lt;=19,"L","A"))),IF(OR(B344="ALI",B344="AIE"),IF(E344&gt;=6,IF(D344&gt;=20,"H","A"),IF(E344&gt;=2,IF(D344&gt;=51,"H",IF(D344&lt;=19,"L","A")),IF(D344&lt;=50,"L","A"))),""))))</f>
      </c>
      <c r="J344" t="s" s="50">
        <f>CONCATENATE(B344,C344)</f>
      </c>
      <c r="K344" t="s" s="57">
        <f>IF(OR(H344="",H344=0),L344,H344)</f>
      </c>
      <c r="L344" t="s" s="57">
        <f>IF(NOT(ISERROR(VLOOKUP(B344,'Deflatores'!G$42:H$64,2,FALSE))),VLOOKUP(B344,'Deflatores'!G$42:H$64,2,FALSE),IF(OR(ISBLANK(C344),ISBLANK(B344)),"",VLOOKUP(C344,'Deflatores'!G$4:H$38,2,FALSE)*H344+VLOOKUP(C344,'Deflatores'!G$4:I$38,3,FALSE)))</f>
      </c>
      <c r="M344" s="58"/>
      <c r="N344" s="58"/>
      <c r="O344" s="59"/>
    </row>
    <row r="345" ht="12" customHeight="1">
      <c r="A345" s="60"/>
      <c r="B345" s="51"/>
      <c r="C345" s="51"/>
      <c r="D345" s="51"/>
      <c r="E345" s="51"/>
      <c r="F345" t="s" s="53">
        <f>IF(ISBLANK(B345),"",IF(I345="L","Baixa",IF(I345="A","Média",IF(I345="","","Alta"))))</f>
      </c>
      <c r="G345" t="s" s="50">
        <f>CONCATENATE(B345,I345)</f>
      </c>
      <c r="H345" t="s" s="57">
        <f>IF(ISBLANK(B345),"",IF(B345="ALI",IF(I345="L",7,IF(I345="A",10,15)),IF(B345="AIE",IF(I345="L",5,IF(I345="A",7,10)),IF(B345="SE",IF(I345="L",4,IF(I345="A",5,7)),IF(OR(B345="EE",B345="CE"),IF(I345="L",3,IF(I345="A",4,6)),0)))))</f>
      </c>
      <c r="I345" t="s" s="55">
        <f>IF(OR(ISBLANK(D345),ISBLANK(E345)),IF(OR(B345="ALI",B345="AIE"),"L",IF(OR(B345="EE",B345="SE",B345="CE"),"A","")),IF(B345="EE",IF(E345&gt;=3,IF(D345&gt;=5,"H","A"),IF(E345&gt;=2,IF(D345&gt;=16,"H",IF(D345&lt;=4,"L","A")),IF(D345&lt;=15,"L","A"))),IF(OR(B345="SE",B345="CE"),IF(E345&gt;=4,IF(D345&gt;=6,"H","A"),IF(E345&gt;=2,IF(D345&gt;=20,"H",IF(D345&lt;=5,"L","A")),IF(D345&lt;=19,"L","A"))),IF(OR(B345="ALI",B345="AIE"),IF(E345&gt;=6,IF(D345&gt;=20,"H","A"),IF(E345&gt;=2,IF(D345&gt;=51,"H",IF(D345&lt;=19,"L","A")),IF(D345&lt;=50,"L","A"))),""))))</f>
      </c>
      <c r="J345" t="s" s="50">
        <f>CONCATENATE(B345,C345)</f>
      </c>
      <c r="K345" t="s" s="57">
        <f>IF(OR(H345="",H345=0),L345,H345)</f>
      </c>
      <c r="L345" t="s" s="57">
        <f>IF(NOT(ISERROR(VLOOKUP(B345,'Deflatores'!G$42:H$64,2,FALSE))),VLOOKUP(B345,'Deflatores'!G$42:H$64,2,FALSE),IF(OR(ISBLANK(C345),ISBLANK(B345)),"",VLOOKUP(C345,'Deflatores'!G$4:H$38,2,FALSE)*H345+VLOOKUP(C345,'Deflatores'!G$4:I$38,3,FALSE)))</f>
      </c>
      <c r="M345" s="58"/>
      <c r="N345" s="58"/>
      <c r="O345" s="59"/>
    </row>
    <row r="346" ht="12" customHeight="1">
      <c r="A346" s="60"/>
      <c r="B346" s="51"/>
      <c r="C346" s="51"/>
      <c r="D346" s="51"/>
      <c r="E346" s="51"/>
      <c r="F346" t="s" s="53">
        <f>IF(ISBLANK(B346),"",IF(I346="L","Baixa",IF(I346="A","Média",IF(I346="","","Alta"))))</f>
      </c>
      <c r="G346" t="s" s="50">
        <f>CONCATENATE(B346,I346)</f>
      </c>
      <c r="H346" t="s" s="57">
        <f>IF(ISBLANK(B346),"",IF(B346="ALI",IF(I346="L",7,IF(I346="A",10,15)),IF(B346="AIE",IF(I346="L",5,IF(I346="A",7,10)),IF(B346="SE",IF(I346="L",4,IF(I346="A",5,7)),IF(OR(B346="EE",B346="CE"),IF(I346="L",3,IF(I346="A",4,6)),0)))))</f>
      </c>
      <c r="I346" t="s" s="55">
        <f>IF(OR(ISBLANK(D346),ISBLANK(E346)),IF(OR(B346="ALI",B346="AIE"),"L",IF(OR(B346="EE",B346="SE",B346="CE"),"A","")),IF(B346="EE",IF(E346&gt;=3,IF(D346&gt;=5,"H","A"),IF(E346&gt;=2,IF(D346&gt;=16,"H",IF(D346&lt;=4,"L","A")),IF(D346&lt;=15,"L","A"))),IF(OR(B346="SE",B346="CE"),IF(E346&gt;=4,IF(D346&gt;=6,"H","A"),IF(E346&gt;=2,IF(D346&gt;=20,"H",IF(D346&lt;=5,"L","A")),IF(D346&lt;=19,"L","A"))),IF(OR(B346="ALI",B346="AIE"),IF(E346&gt;=6,IF(D346&gt;=20,"H","A"),IF(E346&gt;=2,IF(D346&gt;=51,"H",IF(D346&lt;=19,"L","A")),IF(D346&lt;=50,"L","A"))),""))))</f>
      </c>
      <c r="J346" t="s" s="50">
        <f>CONCATENATE(B346,C346)</f>
      </c>
      <c r="K346" t="s" s="57">
        <f>IF(OR(H346="",H346=0),L346,H346)</f>
      </c>
      <c r="L346" t="s" s="57">
        <f>IF(NOT(ISERROR(VLOOKUP(B346,'Deflatores'!G$42:H$64,2,FALSE))),VLOOKUP(B346,'Deflatores'!G$42:H$64,2,FALSE),IF(OR(ISBLANK(C346),ISBLANK(B346)),"",VLOOKUP(C346,'Deflatores'!G$4:H$38,2,FALSE)*H346+VLOOKUP(C346,'Deflatores'!G$4:I$38,3,FALSE)))</f>
      </c>
      <c r="M346" s="58"/>
      <c r="N346" s="58"/>
      <c r="O346" s="59"/>
    </row>
    <row r="347" ht="12" customHeight="1">
      <c r="A347" s="60"/>
      <c r="B347" s="51"/>
      <c r="C347" s="51"/>
      <c r="D347" s="51"/>
      <c r="E347" s="51"/>
      <c r="F347" t="s" s="53">
        <f>IF(ISBLANK(B347),"",IF(I347="L","Baixa",IF(I347="A","Média",IF(I347="","","Alta"))))</f>
      </c>
      <c r="G347" t="s" s="50">
        <f>CONCATENATE(B347,I347)</f>
      </c>
      <c r="H347" t="s" s="57">
        <f>IF(ISBLANK(B347),"",IF(B347="ALI",IF(I347="L",7,IF(I347="A",10,15)),IF(B347="AIE",IF(I347="L",5,IF(I347="A",7,10)),IF(B347="SE",IF(I347="L",4,IF(I347="A",5,7)),IF(OR(B347="EE",B347="CE"),IF(I347="L",3,IF(I347="A",4,6)),0)))))</f>
      </c>
      <c r="I347" t="s" s="55">
        <f>IF(OR(ISBLANK(D347),ISBLANK(E347)),IF(OR(B347="ALI",B347="AIE"),"L",IF(OR(B347="EE",B347="SE",B347="CE"),"A","")),IF(B347="EE",IF(E347&gt;=3,IF(D347&gt;=5,"H","A"),IF(E347&gt;=2,IF(D347&gt;=16,"H",IF(D347&lt;=4,"L","A")),IF(D347&lt;=15,"L","A"))),IF(OR(B347="SE",B347="CE"),IF(E347&gt;=4,IF(D347&gt;=6,"H","A"),IF(E347&gt;=2,IF(D347&gt;=20,"H",IF(D347&lt;=5,"L","A")),IF(D347&lt;=19,"L","A"))),IF(OR(B347="ALI",B347="AIE"),IF(E347&gt;=6,IF(D347&gt;=20,"H","A"),IF(E347&gt;=2,IF(D347&gt;=51,"H",IF(D347&lt;=19,"L","A")),IF(D347&lt;=50,"L","A"))),""))))</f>
      </c>
      <c r="J347" t="s" s="50">
        <f>CONCATENATE(B347,C347)</f>
      </c>
      <c r="K347" t="s" s="57">
        <f>IF(OR(H347="",H347=0),L347,H347)</f>
      </c>
      <c r="L347" t="s" s="57">
        <f>IF(NOT(ISERROR(VLOOKUP(B347,'Deflatores'!G$42:H$64,2,FALSE))),VLOOKUP(B347,'Deflatores'!G$42:H$64,2,FALSE),IF(OR(ISBLANK(C347),ISBLANK(B347)),"",VLOOKUP(C347,'Deflatores'!G$4:H$38,2,FALSE)*H347+VLOOKUP(C347,'Deflatores'!G$4:I$38,3,FALSE)))</f>
      </c>
      <c r="M347" s="58"/>
      <c r="N347" s="58"/>
      <c r="O347" s="59"/>
    </row>
    <row r="348" ht="12" customHeight="1">
      <c r="A348" s="60"/>
      <c r="B348" s="51"/>
      <c r="C348" s="51"/>
      <c r="D348" s="51"/>
      <c r="E348" s="51"/>
      <c r="F348" t="s" s="53">
        <f>IF(ISBLANK(B348),"",IF(I348="L","Baixa",IF(I348="A","Média",IF(I348="","","Alta"))))</f>
      </c>
      <c r="G348" t="s" s="50">
        <f>CONCATENATE(B348,I348)</f>
      </c>
      <c r="H348" t="s" s="57">
        <f>IF(ISBLANK(B348),"",IF(B348="ALI",IF(I348="L",7,IF(I348="A",10,15)),IF(B348="AIE",IF(I348="L",5,IF(I348="A",7,10)),IF(B348="SE",IF(I348="L",4,IF(I348="A",5,7)),IF(OR(B348="EE",B348="CE"),IF(I348="L",3,IF(I348="A",4,6)),0)))))</f>
      </c>
      <c r="I348" t="s" s="55">
        <f>IF(OR(ISBLANK(D348),ISBLANK(E348)),IF(OR(B348="ALI",B348="AIE"),"L",IF(OR(B348="EE",B348="SE",B348="CE"),"A","")),IF(B348="EE",IF(E348&gt;=3,IF(D348&gt;=5,"H","A"),IF(E348&gt;=2,IF(D348&gt;=16,"H",IF(D348&lt;=4,"L","A")),IF(D348&lt;=15,"L","A"))),IF(OR(B348="SE",B348="CE"),IF(E348&gt;=4,IF(D348&gt;=6,"H","A"),IF(E348&gt;=2,IF(D348&gt;=20,"H",IF(D348&lt;=5,"L","A")),IF(D348&lt;=19,"L","A"))),IF(OR(B348="ALI",B348="AIE"),IF(E348&gt;=6,IF(D348&gt;=20,"H","A"),IF(E348&gt;=2,IF(D348&gt;=51,"H",IF(D348&lt;=19,"L","A")),IF(D348&lt;=50,"L","A"))),""))))</f>
      </c>
      <c r="J348" t="s" s="50">
        <f>CONCATENATE(B348,C348)</f>
      </c>
      <c r="K348" t="s" s="57">
        <f>IF(OR(H348="",H348=0),L348,H348)</f>
      </c>
      <c r="L348" t="s" s="57">
        <f>IF(NOT(ISERROR(VLOOKUP(B348,'Deflatores'!G$42:H$64,2,FALSE))),VLOOKUP(B348,'Deflatores'!G$42:H$64,2,FALSE),IF(OR(ISBLANK(C348),ISBLANK(B348)),"",VLOOKUP(C348,'Deflatores'!G$4:H$38,2,FALSE)*H348+VLOOKUP(C348,'Deflatores'!G$4:I$38,3,FALSE)))</f>
      </c>
      <c r="M348" s="58"/>
      <c r="N348" s="58"/>
      <c r="O348" s="59"/>
    </row>
    <row r="349" ht="12" customHeight="1">
      <c r="A349" s="60"/>
      <c r="B349" s="51"/>
      <c r="C349" s="51"/>
      <c r="D349" s="51"/>
      <c r="E349" s="51"/>
      <c r="F349" t="s" s="53">
        <f>IF(ISBLANK(B349),"",IF(I349="L","Baixa",IF(I349="A","Média",IF(I349="","","Alta"))))</f>
      </c>
      <c r="G349" t="s" s="50">
        <f>CONCATENATE(B349,I349)</f>
      </c>
      <c r="H349" t="s" s="57">
        <f>IF(ISBLANK(B349),"",IF(B349="ALI",IF(I349="L",7,IF(I349="A",10,15)),IF(B349="AIE",IF(I349="L",5,IF(I349="A",7,10)),IF(B349="SE",IF(I349="L",4,IF(I349="A",5,7)),IF(OR(B349="EE",B349="CE"),IF(I349="L",3,IF(I349="A",4,6)),0)))))</f>
      </c>
      <c r="I349" t="s" s="55">
        <f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</c>
      <c r="J349" t="s" s="50">
        <f>CONCATENATE(B349,C349)</f>
      </c>
      <c r="K349" t="s" s="57">
        <f>IF(OR(H349="",H349=0),L349,H349)</f>
      </c>
      <c r="L349" t="s" s="57">
        <f>IF(NOT(ISERROR(VLOOKUP(B349,'Deflatores'!G$42:H$64,2,FALSE))),VLOOKUP(B349,'Deflatores'!G$42:H$64,2,FALSE),IF(OR(ISBLANK(C349),ISBLANK(B349)),"",VLOOKUP(C349,'Deflatores'!G$4:H$38,2,FALSE)*H349+VLOOKUP(C349,'Deflatores'!G$4:I$38,3,FALSE)))</f>
      </c>
      <c r="M349" s="58"/>
      <c r="N349" s="58"/>
      <c r="O349" s="59"/>
    </row>
    <row r="350" ht="12" customHeight="1">
      <c r="A350" s="60"/>
      <c r="B350" s="51"/>
      <c r="C350" s="51"/>
      <c r="D350" s="51"/>
      <c r="E350" s="51"/>
      <c r="F350" t="s" s="53">
        <f>IF(ISBLANK(B350),"",IF(I350="L","Baixa",IF(I350="A","Média",IF(I350="","","Alta"))))</f>
      </c>
      <c r="G350" t="s" s="50">
        <f>CONCATENATE(B350,I350)</f>
      </c>
      <c r="H350" t="s" s="57">
        <f>IF(ISBLANK(B350),"",IF(B350="ALI",IF(I350="L",7,IF(I350="A",10,15)),IF(B350="AIE",IF(I350="L",5,IF(I350="A",7,10)),IF(B350="SE",IF(I350="L",4,IF(I350="A",5,7)),IF(OR(B350="EE",B350="CE"),IF(I350="L",3,IF(I350="A",4,6)),0)))))</f>
      </c>
      <c r="I350" t="s" s="55">
        <f>IF(OR(ISBLANK(D350),ISBLANK(E350)),IF(OR(B350="ALI",B350="AIE"),"L",IF(OR(B350="EE",B350="SE",B350="CE"),"A","")),IF(B350="EE",IF(E350&gt;=3,IF(D350&gt;=5,"H","A"),IF(E350&gt;=2,IF(D350&gt;=16,"H",IF(D350&lt;=4,"L","A")),IF(D350&lt;=15,"L","A"))),IF(OR(B350="SE",B350="CE"),IF(E350&gt;=4,IF(D350&gt;=6,"H","A"),IF(E350&gt;=2,IF(D350&gt;=20,"H",IF(D350&lt;=5,"L","A")),IF(D350&lt;=19,"L","A"))),IF(OR(B350="ALI",B350="AIE"),IF(E350&gt;=6,IF(D350&gt;=20,"H","A"),IF(E350&gt;=2,IF(D350&gt;=51,"H",IF(D350&lt;=19,"L","A")),IF(D350&lt;=50,"L","A"))),""))))</f>
      </c>
      <c r="J350" t="s" s="50">
        <f>CONCATENATE(B350,C350)</f>
      </c>
      <c r="K350" t="s" s="57">
        <f>IF(OR(H350="",H350=0),L350,H350)</f>
      </c>
      <c r="L350" t="s" s="57">
        <f>IF(NOT(ISERROR(VLOOKUP(B350,'Deflatores'!G$42:H$64,2,FALSE))),VLOOKUP(B350,'Deflatores'!G$42:H$64,2,FALSE),IF(OR(ISBLANK(C350),ISBLANK(B350)),"",VLOOKUP(C350,'Deflatores'!G$4:H$38,2,FALSE)*H350+VLOOKUP(C350,'Deflatores'!G$4:I$38,3,FALSE)))</f>
      </c>
      <c r="M350" s="58"/>
      <c r="N350" s="58"/>
      <c r="O350" s="59"/>
    </row>
    <row r="351" ht="12" customHeight="1">
      <c r="A351" s="60"/>
      <c r="B351" s="51"/>
      <c r="C351" s="51"/>
      <c r="D351" s="51"/>
      <c r="E351" s="51"/>
      <c r="F351" t="s" s="53">
        <f>IF(ISBLANK(B351),"",IF(I351="L","Baixa",IF(I351="A","Média",IF(I351="","","Alta"))))</f>
      </c>
      <c r="G351" t="s" s="50">
        <f>CONCATENATE(B351,I351)</f>
      </c>
      <c r="H351" t="s" s="57">
        <f>IF(ISBLANK(B351),"",IF(B351="ALI",IF(I351="L",7,IF(I351="A",10,15)),IF(B351="AIE",IF(I351="L",5,IF(I351="A",7,10)),IF(B351="SE",IF(I351="L",4,IF(I351="A",5,7)),IF(OR(B351="EE",B351="CE"),IF(I351="L",3,IF(I351="A",4,6)),0)))))</f>
      </c>
      <c r="I351" t="s" s="55">
        <f>IF(OR(ISBLANK(D351),ISBLANK(E351)),IF(OR(B351="ALI",B351="AIE"),"L",IF(OR(B351="EE",B351="SE",B351="CE"),"A","")),IF(B351="EE",IF(E351&gt;=3,IF(D351&gt;=5,"H","A"),IF(E351&gt;=2,IF(D351&gt;=16,"H",IF(D351&lt;=4,"L","A")),IF(D351&lt;=15,"L","A"))),IF(OR(B351="SE",B351="CE"),IF(E351&gt;=4,IF(D351&gt;=6,"H","A"),IF(E351&gt;=2,IF(D351&gt;=20,"H",IF(D351&lt;=5,"L","A")),IF(D351&lt;=19,"L","A"))),IF(OR(B351="ALI",B351="AIE"),IF(E351&gt;=6,IF(D351&gt;=20,"H","A"),IF(E351&gt;=2,IF(D351&gt;=51,"H",IF(D351&lt;=19,"L","A")),IF(D351&lt;=50,"L","A"))),""))))</f>
      </c>
      <c r="J351" t="s" s="50">
        <f>CONCATENATE(B351,C351)</f>
      </c>
      <c r="K351" t="s" s="57">
        <f>IF(OR(H351="",H351=0),L351,H351)</f>
      </c>
      <c r="L351" t="s" s="57">
        <f>IF(NOT(ISERROR(VLOOKUP(B351,'Deflatores'!G$42:H$64,2,FALSE))),VLOOKUP(B351,'Deflatores'!G$42:H$64,2,FALSE),IF(OR(ISBLANK(C351),ISBLANK(B351)),"",VLOOKUP(C351,'Deflatores'!G$4:H$38,2,FALSE)*H351+VLOOKUP(C351,'Deflatores'!G$4:I$38,3,FALSE)))</f>
      </c>
      <c r="M351" s="58"/>
      <c r="N351" s="58"/>
      <c r="O351" s="59"/>
    </row>
    <row r="352" ht="12" customHeight="1">
      <c r="A352" s="60"/>
      <c r="B352" s="51"/>
      <c r="C352" s="51"/>
      <c r="D352" s="51"/>
      <c r="E352" s="51"/>
      <c r="F352" t="s" s="53">
        <f>IF(ISBLANK(B352),"",IF(I352="L","Baixa",IF(I352="A","Média",IF(I352="","","Alta"))))</f>
      </c>
      <c r="G352" t="s" s="50">
        <f>CONCATENATE(B352,I352)</f>
      </c>
      <c r="H352" t="s" s="57">
        <f>IF(ISBLANK(B352),"",IF(B352="ALI",IF(I352="L",7,IF(I352="A",10,15)),IF(B352="AIE",IF(I352="L",5,IF(I352="A",7,10)),IF(B352="SE",IF(I352="L",4,IF(I352="A",5,7)),IF(OR(B352="EE",B352="CE"),IF(I352="L",3,IF(I352="A",4,6)),0)))))</f>
      </c>
      <c r="I352" t="s" s="55">
        <f>IF(OR(ISBLANK(D352),ISBLANK(E352)),IF(OR(B352="ALI",B352="AIE"),"L",IF(OR(B352="EE",B352="SE",B352="CE"),"A","")),IF(B352="EE",IF(E352&gt;=3,IF(D352&gt;=5,"H","A"),IF(E352&gt;=2,IF(D352&gt;=16,"H",IF(D352&lt;=4,"L","A")),IF(D352&lt;=15,"L","A"))),IF(OR(B352="SE",B352="CE"),IF(E352&gt;=4,IF(D352&gt;=6,"H","A"),IF(E352&gt;=2,IF(D352&gt;=20,"H",IF(D352&lt;=5,"L","A")),IF(D352&lt;=19,"L","A"))),IF(OR(B352="ALI",B352="AIE"),IF(E352&gt;=6,IF(D352&gt;=20,"H","A"),IF(E352&gt;=2,IF(D352&gt;=51,"H",IF(D352&lt;=19,"L","A")),IF(D352&lt;=50,"L","A"))),""))))</f>
      </c>
      <c r="J352" t="s" s="50">
        <f>CONCATENATE(B352,C352)</f>
      </c>
      <c r="K352" t="s" s="57">
        <f>IF(OR(H352="",H352=0),L352,H352)</f>
      </c>
      <c r="L352" t="s" s="57">
        <f>IF(NOT(ISERROR(VLOOKUP(B352,'Deflatores'!G$42:H$64,2,FALSE))),VLOOKUP(B352,'Deflatores'!G$42:H$64,2,FALSE),IF(OR(ISBLANK(C352),ISBLANK(B352)),"",VLOOKUP(C352,'Deflatores'!G$4:H$38,2,FALSE)*H352+VLOOKUP(C352,'Deflatores'!G$4:I$38,3,FALSE)))</f>
      </c>
      <c r="M352" s="58"/>
      <c r="N352" s="58"/>
      <c r="O352" s="59"/>
    </row>
    <row r="353" ht="12" customHeight="1">
      <c r="A353" s="60"/>
      <c r="B353" s="51"/>
      <c r="C353" s="51"/>
      <c r="D353" s="51"/>
      <c r="E353" s="51"/>
      <c r="F353" t="s" s="53">
        <f>IF(ISBLANK(B353),"",IF(I353="L","Baixa",IF(I353="A","Média",IF(I353="","","Alta"))))</f>
      </c>
      <c r="G353" t="s" s="50">
        <f>CONCATENATE(B353,I353)</f>
      </c>
      <c r="H353" t="s" s="57">
        <f>IF(ISBLANK(B353),"",IF(B353="ALI",IF(I353="L",7,IF(I353="A",10,15)),IF(B353="AIE",IF(I353="L",5,IF(I353="A",7,10)),IF(B353="SE",IF(I353="L",4,IF(I353="A",5,7)),IF(OR(B353="EE",B353="CE"),IF(I353="L",3,IF(I353="A",4,6)),0)))))</f>
      </c>
      <c r="I353" t="s" s="55">
        <f>IF(OR(ISBLANK(D353),ISBLANK(E353)),IF(OR(B353="ALI",B353="AIE"),"L",IF(OR(B353="EE",B353="SE",B353="CE"),"A","")),IF(B353="EE",IF(E353&gt;=3,IF(D353&gt;=5,"H","A"),IF(E353&gt;=2,IF(D353&gt;=16,"H",IF(D353&lt;=4,"L","A")),IF(D353&lt;=15,"L","A"))),IF(OR(B353="SE",B353="CE"),IF(E353&gt;=4,IF(D353&gt;=6,"H","A"),IF(E353&gt;=2,IF(D353&gt;=20,"H",IF(D353&lt;=5,"L","A")),IF(D353&lt;=19,"L","A"))),IF(OR(B353="ALI",B353="AIE"),IF(E353&gt;=6,IF(D353&gt;=20,"H","A"),IF(E353&gt;=2,IF(D353&gt;=51,"H",IF(D353&lt;=19,"L","A")),IF(D353&lt;=50,"L","A"))),""))))</f>
      </c>
      <c r="J353" t="s" s="50">
        <f>CONCATENATE(B353,C353)</f>
      </c>
      <c r="K353" t="s" s="57">
        <f>IF(OR(H353="",H353=0),L353,H353)</f>
      </c>
      <c r="L353" t="s" s="57">
        <f>IF(NOT(ISERROR(VLOOKUP(B353,'Deflatores'!G$42:H$64,2,FALSE))),VLOOKUP(B353,'Deflatores'!G$42:H$64,2,FALSE),IF(OR(ISBLANK(C353),ISBLANK(B353)),"",VLOOKUP(C353,'Deflatores'!G$4:H$38,2,FALSE)*H353+VLOOKUP(C353,'Deflatores'!G$4:I$38,3,FALSE)))</f>
      </c>
      <c r="M353" s="58"/>
      <c r="N353" s="58"/>
      <c r="O353" s="59"/>
    </row>
    <row r="354" ht="12" customHeight="1">
      <c r="A354" s="60"/>
      <c r="B354" s="51"/>
      <c r="C354" s="51"/>
      <c r="D354" s="51"/>
      <c r="E354" s="51"/>
      <c r="F354" t="s" s="53">
        <f>IF(ISBLANK(B354),"",IF(I354="L","Baixa",IF(I354="A","Média",IF(I354="","","Alta"))))</f>
      </c>
      <c r="G354" t="s" s="50">
        <f>CONCATENATE(B354,I354)</f>
      </c>
      <c r="H354" t="s" s="57">
        <f>IF(ISBLANK(B354),"",IF(B354="ALI",IF(I354="L",7,IF(I354="A",10,15)),IF(B354="AIE",IF(I354="L",5,IF(I354="A",7,10)),IF(B354="SE",IF(I354="L",4,IF(I354="A",5,7)),IF(OR(B354="EE",B354="CE"),IF(I354="L",3,IF(I354="A",4,6)),0)))))</f>
      </c>
      <c r="I354" t="s" s="55">
        <f>IF(OR(ISBLANK(D354),ISBLANK(E354)),IF(OR(B354="ALI",B354="AIE"),"L",IF(OR(B354="EE",B354="SE",B354="CE"),"A","")),IF(B354="EE",IF(E354&gt;=3,IF(D354&gt;=5,"H","A"),IF(E354&gt;=2,IF(D354&gt;=16,"H",IF(D354&lt;=4,"L","A")),IF(D354&lt;=15,"L","A"))),IF(OR(B354="SE",B354="CE"),IF(E354&gt;=4,IF(D354&gt;=6,"H","A"),IF(E354&gt;=2,IF(D354&gt;=20,"H",IF(D354&lt;=5,"L","A")),IF(D354&lt;=19,"L","A"))),IF(OR(B354="ALI",B354="AIE"),IF(E354&gt;=6,IF(D354&gt;=20,"H","A"),IF(E354&gt;=2,IF(D354&gt;=51,"H",IF(D354&lt;=19,"L","A")),IF(D354&lt;=50,"L","A"))),""))))</f>
      </c>
      <c r="J354" t="s" s="50">
        <f>CONCATENATE(B354,C354)</f>
      </c>
      <c r="K354" t="s" s="57">
        <f>IF(OR(H354="",H354=0),L354,H354)</f>
      </c>
      <c r="L354" t="s" s="57">
        <f>IF(NOT(ISERROR(VLOOKUP(B354,'Deflatores'!G$42:H$64,2,FALSE))),VLOOKUP(B354,'Deflatores'!G$42:H$64,2,FALSE),IF(OR(ISBLANK(C354),ISBLANK(B354)),"",VLOOKUP(C354,'Deflatores'!G$4:H$38,2,FALSE)*H354+VLOOKUP(C354,'Deflatores'!G$4:I$38,3,FALSE)))</f>
      </c>
      <c r="M354" s="58"/>
      <c r="N354" s="58"/>
      <c r="O354" s="59"/>
    </row>
    <row r="355" ht="12" customHeight="1">
      <c r="A355" s="60"/>
      <c r="B355" s="51"/>
      <c r="C355" s="51"/>
      <c r="D355" s="51"/>
      <c r="E355" s="51"/>
      <c r="F355" t="s" s="53">
        <f>IF(ISBLANK(B355),"",IF(I355="L","Baixa",IF(I355="A","Média",IF(I355="","","Alta"))))</f>
      </c>
      <c r="G355" t="s" s="50">
        <f>CONCATENATE(B355,I355)</f>
      </c>
      <c r="H355" t="s" s="57">
        <f>IF(ISBLANK(B355),"",IF(B355="ALI",IF(I355="L",7,IF(I355="A",10,15)),IF(B355="AIE",IF(I355="L",5,IF(I355="A",7,10)),IF(B355="SE",IF(I355="L",4,IF(I355="A",5,7)),IF(OR(B355="EE",B355="CE"),IF(I355="L",3,IF(I355="A",4,6)),0)))))</f>
      </c>
      <c r="I355" t="s" s="55">
        <f>IF(OR(ISBLANK(D355),ISBLANK(E355)),IF(OR(B355="ALI",B355="AIE"),"L",IF(OR(B355="EE",B355="SE",B355="CE"),"A","")),IF(B355="EE",IF(E355&gt;=3,IF(D355&gt;=5,"H","A"),IF(E355&gt;=2,IF(D355&gt;=16,"H",IF(D355&lt;=4,"L","A")),IF(D355&lt;=15,"L","A"))),IF(OR(B355="SE",B355="CE"),IF(E355&gt;=4,IF(D355&gt;=6,"H","A"),IF(E355&gt;=2,IF(D355&gt;=20,"H",IF(D355&lt;=5,"L","A")),IF(D355&lt;=19,"L","A"))),IF(OR(B355="ALI",B355="AIE"),IF(E355&gt;=6,IF(D355&gt;=20,"H","A"),IF(E355&gt;=2,IF(D355&gt;=51,"H",IF(D355&lt;=19,"L","A")),IF(D355&lt;=50,"L","A"))),""))))</f>
      </c>
      <c r="J355" t="s" s="50">
        <f>CONCATENATE(B355,C355)</f>
      </c>
      <c r="K355" t="s" s="57">
        <f>IF(OR(H355="",H355=0),L355,H355)</f>
      </c>
      <c r="L355" t="s" s="57">
        <f>IF(NOT(ISERROR(VLOOKUP(B355,'Deflatores'!G$42:H$64,2,FALSE))),VLOOKUP(B355,'Deflatores'!G$42:H$64,2,FALSE),IF(OR(ISBLANK(C355),ISBLANK(B355)),"",VLOOKUP(C355,'Deflatores'!G$4:H$38,2,FALSE)*H355+VLOOKUP(C355,'Deflatores'!G$4:I$38,3,FALSE)))</f>
      </c>
      <c r="M355" s="58"/>
      <c r="N355" s="58"/>
      <c r="O355" s="59"/>
    </row>
    <row r="356" ht="12" customHeight="1">
      <c r="A356" s="60"/>
      <c r="B356" s="51"/>
      <c r="C356" s="51"/>
      <c r="D356" s="51"/>
      <c r="E356" s="51"/>
      <c r="F356" t="s" s="53">
        <f>IF(ISBLANK(B356),"",IF(I356="L","Baixa",IF(I356="A","Média",IF(I356="","","Alta"))))</f>
      </c>
      <c r="G356" t="s" s="50">
        <f>CONCATENATE(B356,I356)</f>
      </c>
      <c r="H356" t="s" s="57">
        <f>IF(ISBLANK(B356),"",IF(B356="ALI",IF(I356="L",7,IF(I356="A",10,15)),IF(B356="AIE",IF(I356="L",5,IF(I356="A",7,10)),IF(B356="SE",IF(I356="L",4,IF(I356="A",5,7)),IF(OR(B356="EE",B356="CE"),IF(I356="L",3,IF(I356="A",4,6)),0)))))</f>
      </c>
      <c r="I356" t="s" s="55">
        <f>IF(OR(ISBLANK(D356),ISBLANK(E356)),IF(OR(B356="ALI",B356="AIE"),"L",IF(OR(B356="EE",B356="SE",B356="CE"),"A","")),IF(B356="EE",IF(E356&gt;=3,IF(D356&gt;=5,"H","A"),IF(E356&gt;=2,IF(D356&gt;=16,"H",IF(D356&lt;=4,"L","A")),IF(D356&lt;=15,"L","A"))),IF(OR(B356="SE",B356="CE"),IF(E356&gt;=4,IF(D356&gt;=6,"H","A"),IF(E356&gt;=2,IF(D356&gt;=20,"H",IF(D356&lt;=5,"L","A")),IF(D356&lt;=19,"L","A"))),IF(OR(B356="ALI",B356="AIE"),IF(E356&gt;=6,IF(D356&gt;=20,"H","A"),IF(E356&gt;=2,IF(D356&gt;=51,"H",IF(D356&lt;=19,"L","A")),IF(D356&lt;=50,"L","A"))),""))))</f>
      </c>
      <c r="J356" t="s" s="50">
        <f>CONCATENATE(B356,C356)</f>
      </c>
      <c r="K356" t="s" s="57">
        <f>IF(OR(H356="",H356=0),L356,H356)</f>
      </c>
      <c r="L356" t="s" s="57">
        <f>IF(NOT(ISERROR(VLOOKUP(B356,'Deflatores'!G$42:H$64,2,FALSE))),VLOOKUP(B356,'Deflatores'!G$42:H$64,2,FALSE),IF(OR(ISBLANK(C356),ISBLANK(B356)),"",VLOOKUP(C356,'Deflatores'!G$4:H$38,2,FALSE)*H356+VLOOKUP(C356,'Deflatores'!G$4:I$38,3,FALSE)))</f>
      </c>
      <c r="M356" s="58"/>
      <c r="N356" s="58"/>
      <c r="O356" s="59"/>
    </row>
    <row r="357" ht="12" customHeight="1">
      <c r="A357" s="60"/>
      <c r="B357" s="51"/>
      <c r="C357" s="51"/>
      <c r="D357" s="51"/>
      <c r="E357" s="51"/>
      <c r="F357" t="s" s="53">
        <f>IF(ISBLANK(B357),"",IF(I357="L","Baixa",IF(I357="A","Média",IF(I357="","","Alta"))))</f>
      </c>
      <c r="G357" t="s" s="50">
        <f>CONCATENATE(B357,I357)</f>
      </c>
      <c r="H357" t="s" s="57">
        <f>IF(ISBLANK(B357),"",IF(B357="ALI",IF(I357="L",7,IF(I357="A",10,15)),IF(B357="AIE",IF(I357="L",5,IF(I357="A",7,10)),IF(B357="SE",IF(I357="L",4,IF(I357="A",5,7)),IF(OR(B357="EE",B357="CE"),IF(I357="L",3,IF(I357="A",4,6)),0)))))</f>
      </c>
      <c r="I357" t="s" s="55">
        <f>IF(OR(ISBLANK(D357),ISBLANK(E357)),IF(OR(B357="ALI",B357="AIE"),"L",IF(OR(B357="EE",B357="SE",B357="CE"),"A","")),IF(B357="EE",IF(E357&gt;=3,IF(D357&gt;=5,"H","A"),IF(E357&gt;=2,IF(D357&gt;=16,"H",IF(D357&lt;=4,"L","A")),IF(D357&lt;=15,"L","A"))),IF(OR(B357="SE",B357="CE"),IF(E357&gt;=4,IF(D357&gt;=6,"H","A"),IF(E357&gt;=2,IF(D357&gt;=20,"H",IF(D357&lt;=5,"L","A")),IF(D357&lt;=19,"L","A"))),IF(OR(B357="ALI",B357="AIE"),IF(E357&gt;=6,IF(D357&gt;=20,"H","A"),IF(E357&gt;=2,IF(D357&gt;=51,"H",IF(D357&lt;=19,"L","A")),IF(D357&lt;=50,"L","A"))),""))))</f>
      </c>
      <c r="J357" t="s" s="50">
        <f>CONCATENATE(B357,C357)</f>
      </c>
      <c r="K357" t="s" s="57">
        <f>IF(OR(H357="",H357=0),L357,H357)</f>
      </c>
      <c r="L357" t="s" s="57">
        <f>IF(NOT(ISERROR(VLOOKUP(B357,'Deflatores'!G$42:H$64,2,FALSE))),VLOOKUP(B357,'Deflatores'!G$42:H$64,2,FALSE),IF(OR(ISBLANK(C357),ISBLANK(B357)),"",VLOOKUP(C357,'Deflatores'!G$4:H$38,2,FALSE)*H357+VLOOKUP(C357,'Deflatores'!G$4:I$38,3,FALSE)))</f>
      </c>
      <c r="M357" s="58"/>
      <c r="N357" s="58"/>
      <c r="O357" s="59"/>
    </row>
    <row r="358" ht="12" customHeight="1">
      <c r="A358" s="60"/>
      <c r="B358" s="51"/>
      <c r="C358" s="51"/>
      <c r="D358" s="51"/>
      <c r="E358" s="51"/>
      <c r="F358" t="s" s="53">
        <f>IF(ISBLANK(B358),"",IF(I358="L","Baixa",IF(I358="A","Média",IF(I358="","","Alta"))))</f>
      </c>
      <c r="G358" t="s" s="50">
        <f>CONCATENATE(B358,I358)</f>
      </c>
      <c r="H358" t="s" s="57">
        <f>IF(ISBLANK(B358),"",IF(B358="ALI",IF(I358="L",7,IF(I358="A",10,15)),IF(B358="AIE",IF(I358="L",5,IF(I358="A",7,10)),IF(B358="SE",IF(I358="L",4,IF(I358="A",5,7)),IF(OR(B358="EE",B358="CE"),IF(I358="L",3,IF(I358="A",4,6)),0)))))</f>
      </c>
      <c r="I358" t="s" s="55">
        <f>IF(OR(ISBLANK(D358),ISBLANK(E358)),IF(OR(B358="ALI",B358="AIE"),"L",IF(OR(B358="EE",B358="SE",B358="CE"),"A","")),IF(B358="EE",IF(E358&gt;=3,IF(D358&gt;=5,"H","A"),IF(E358&gt;=2,IF(D358&gt;=16,"H",IF(D358&lt;=4,"L","A")),IF(D358&lt;=15,"L","A"))),IF(OR(B358="SE",B358="CE"),IF(E358&gt;=4,IF(D358&gt;=6,"H","A"),IF(E358&gt;=2,IF(D358&gt;=20,"H",IF(D358&lt;=5,"L","A")),IF(D358&lt;=19,"L","A"))),IF(OR(B358="ALI",B358="AIE"),IF(E358&gt;=6,IF(D358&gt;=20,"H","A"),IF(E358&gt;=2,IF(D358&gt;=51,"H",IF(D358&lt;=19,"L","A")),IF(D358&lt;=50,"L","A"))),""))))</f>
      </c>
      <c r="J358" t="s" s="50">
        <f>CONCATENATE(B358,C358)</f>
      </c>
      <c r="K358" t="s" s="57">
        <f>IF(OR(H358="",H358=0),L358,H358)</f>
      </c>
      <c r="L358" t="s" s="57">
        <f>IF(NOT(ISERROR(VLOOKUP(B358,'Deflatores'!G$42:H$64,2,FALSE))),VLOOKUP(B358,'Deflatores'!G$42:H$64,2,FALSE),IF(OR(ISBLANK(C358),ISBLANK(B358)),"",VLOOKUP(C358,'Deflatores'!G$4:H$38,2,FALSE)*H358+VLOOKUP(C358,'Deflatores'!G$4:I$38,3,FALSE)))</f>
      </c>
      <c r="M358" s="58"/>
      <c r="N358" s="58"/>
      <c r="O358" s="59"/>
    </row>
    <row r="359" ht="12" customHeight="1">
      <c r="A359" s="60"/>
      <c r="B359" s="51"/>
      <c r="C359" s="51"/>
      <c r="D359" s="51"/>
      <c r="E359" s="51"/>
      <c r="F359" t="s" s="53">
        <f>IF(ISBLANK(B359),"",IF(I359="L","Baixa",IF(I359="A","Média",IF(I359="","","Alta"))))</f>
      </c>
      <c r="G359" t="s" s="50">
        <f>CONCATENATE(B359,I359)</f>
      </c>
      <c r="H359" t="s" s="57">
        <f>IF(ISBLANK(B359),"",IF(B359="ALI",IF(I359="L",7,IF(I359="A",10,15)),IF(B359="AIE",IF(I359="L",5,IF(I359="A",7,10)),IF(B359="SE",IF(I359="L",4,IF(I359="A",5,7)),IF(OR(B359="EE",B359="CE"),IF(I359="L",3,IF(I359="A",4,6)),0)))))</f>
      </c>
      <c r="I359" t="s" s="55">
        <f>IF(OR(ISBLANK(D359),ISBLANK(E359)),IF(OR(B359="ALI",B359="AIE"),"L",IF(OR(B359="EE",B359="SE",B359="CE"),"A","")),IF(B359="EE",IF(E359&gt;=3,IF(D359&gt;=5,"H","A"),IF(E359&gt;=2,IF(D359&gt;=16,"H",IF(D359&lt;=4,"L","A")),IF(D359&lt;=15,"L","A"))),IF(OR(B359="SE",B359="CE"),IF(E359&gt;=4,IF(D359&gt;=6,"H","A"),IF(E359&gt;=2,IF(D359&gt;=20,"H",IF(D359&lt;=5,"L","A")),IF(D359&lt;=19,"L","A"))),IF(OR(B359="ALI",B359="AIE"),IF(E359&gt;=6,IF(D359&gt;=20,"H","A"),IF(E359&gt;=2,IF(D359&gt;=51,"H",IF(D359&lt;=19,"L","A")),IF(D359&lt;=50,"L","A"))),""))))</f>
      </c>
      <c r="J359" t="s" s="50">
        <f>CONCATENATE(B359,C359)</f>
      </c>
      <c r="K359" t="s" s="57">
        <f>IF(OR(H359="",H359=0),L359,H359)</f>
      </c>
      <c r="L359" t="s" s="57">
        <f>IF(NOT(ISERROR(VLOOKUP(B359,'Deflatores'!G$42:H$64,2,FALSE))),VLOOKUP(B359,'Deflatores'!G$42:H$64,2,FALSE),IF(OR(ISBLANK(C359),ISBLANK(B359)),"",VLOOKUP(C359,'Deflatores'!G$4:H$38,2,FALSE)*H359+VLOOKUP(C359,'Deflatores'!G$4:I$38,3,FALSE)))</f>
      </c>
      <c r="M359" s="58"/>
      <c r="N359" s="58"/>
      <c r="O359" s="59"/>
    </row>
    <row r="360" ht="12" customHeight="1">
      <c r="A360" s="60"/>
      <c r="B360" s="51"/>
      <c r="C360" s="51"/>
      <c r="D360" s="51"/>
      <c r="E360" s="51"/>
      <c r="F360" t="s" s="53">
        <f>IF(ISBLANK(B360),"",IF(I360="L","Baixa",IF(I360="A","Média",IF(I360="","","Alta"))))</f>
      </c>
      <c r="G360" t="s" s="50">
        <f>CONCATENATE(B360,I360)</f>
      </c>
      <c r="H360" t="s" s="57">
        <f>IF(ISBLANK(B360),"",IF(B360="ALI",IF(I360="L",7,IF(I360="A",10,15)),IF(B360="AIE",IF(I360="L",5,IF(I360="A",7,10)),IF(B360="SE",IF(I360="L",4,IF(I360="A",5,7)),IF(OR(B360="EE",B360="CE"),IF(I360="L",3,IF(I360="A",4,6)),0)))))</f>
      </c>
      <c r="I360" t="s" s="55">
        <f>IF(OR(ISBLANK(D360),ISBLANK(E360)),IF(OR(B360="ALI",B360="AIE"),"L",IF(OR(B360="EE",B360="SE",B360="CE"),"A","")),IF(B360="EE",IF(E360&gt;=3,IF(D360&gt;=5,"H","A"),IF(E360&gt;=2,IF(D360&gt;=16,"H",IF(D360&lt;=4,"L","A")),IF(D360&lt;=15,"L","A"))),IF(OR(B360="SE",B360="CE"),IF(E360&gt;=4,IF(D360&gt;=6,"H","A"),IF(E360&gt;=2,IF(D360&gt;=20,"H",IF(D360&lt;=5,"L","A")),IF(D360&lt;=19,"L","A"))),IF(OR(B360="ALI",B360="AIE"),IF(E360&gt;=6,IF(D360&gt;=20,"H","A"),IF(E360&gt;=2,IF(D360&gt;=51,"H",IF(D360&lt;=19,"L","A")),IF(D360&lt;=50,"L","A"))),""))))</f>
      </c>
      <c r="J360" t="s" s="50">
        <f>CONCATENATE(B360,C360)</f>
      </c>
      <c r="K360" t="s" s="57">
        <f>IF(OR(H360="",H360=0),L360,H360)</f>
      </c>
      <c r="L360" t="s" s="57">
        <f>IF(NOT(ISERROR(VLOOKUP(B360,'Deflatores'!G$42:H$64,2,FALSE))),VLOOKUP(B360,'Deflatores'!G$42:H$64,2,FALSE),IF(OR(ISBLANK(C360),ISBLANK(B360)),"",VLOOKUP(C360,'Deflatores'!G$4:H$38,2,FALSE)*H360+VLOOKUP(C360,'Deflatores'!G$4:I$38,3,FALSE)))</f>
      </c>
      <c r="M360" s="58"/>
      <c r="N360" s="58"/>
      <c r="O360" s="59"/>
    </row>
    <row r="361" ht="12" customHeight="1">
      <c r="A361" s="60"/>
      <c r="B361" s="51"/>
      <c r="C361" s="51"/>
      <c r="D361" s="51"/>
      <c r="E361" s="51"/>
      <c r="F361" t="s" s="53">
        <f>IF(ISBLANK(B361),"",IF(I361="L","Baixa",IF(I361="A","Média",IF(I361="","","Alta"))))</f>
      </c>
      <c r="G361" t="s" s="50">
        <f>CONCATENATE(B361,I361)</f>
      </c>
      <c r="H361" t="s" s="57">
        <f>IF(ISBLANK(B361),"",IF(B361="ALI",IF(I361="L",7,IF(I361="A",10,15)),IF(B361="AIE",IF(I361="L",5,IF(I361="A",7,10)),IF(B361="SE",IF(I361="L",4,IF(I361="A",5,7)),IF(OR(B361="EE",B361="CE"),IF(I361="L",3,IF(I361="A",4,6)),0)))))</f>
      </c>
      <c r="I361" t="s" s="55">
        <f>IF(OR(ISBLANK(D361),ISBLANK(E361)),IF(OR(B361="ALI",B361="AIE"),"L",IF(OR(B361="EE",B361="SE",B361="CE"),"A","")),IF(B361="EE",IF(E361&gt;=3,IF(D361&gt;=5,"H","A"),IF(E361&gt;=2,IF(D361&gt;=16,"H",IF(D361&lt;=4,"L","A")),IF(D361&lt;=15,"L","A"))),IF(OR(B361="SE",B361="CE"),IF(E361&gt;=4,IF(D361&gt;=6,"H","A"),IF(E361&gt;=2,IF(D361&gt;=20,"H",IF(D361&lt;=5,"L","A")),IF(D361&lt;=19,"L","A"))),IF(OR(B361="ALI",B361="AIE"),IF(E361&gt;=6,IF(D361&gt;=20,"H","A"),IF(E361&gt;=2,IF(D361&gt;=51,"H",IF(D361&lt;=19,"L","A")),IF(D361&lt;=50,"L","A"))),""))))</f>
      </c>
      <c r="J361" t="s" s="50">
        <f>CONCATENATE(B361,C361)</f>
      </c>
      <c r="K361" t="s" s="57">
        <f>IF(OR(H361="",H361=0),L361,H361)</f>
      </c>
      <c r="L361" t="s" s="57">
        <f>IF(NOT(ISERROR(VLOOKUP(B361,'Deflatores'!G$42:H$64,2,FALSE))),VLOOKUP(B361,'Deflatores'!G$42:H$64,2,FALSE),IF(OR(ISBLANK(C361),ISBLANK(B361)),"",VLOOKUP(C361,'Deflatores'!G$4:H$38,2,FALSE)*H361+VLOOKUP(C361,'Deflatores'!G$4:I$38,3,FALSE)))</f>
      </c>
      <c r="M361" s="58"/>
      <c r="N361" s="58"/>
      <c r="O361" s="59"/>
    </row>
    <row r="362" ht="12" customHeight="1">
      <c r="A362" s="60"/>
      <c r="B362" s="51"/>
      <c r="C362" s="51"/>
      <c r="D362" s="51"/>
      <c r="E362" s="51"/>
      <c r="F362" t="s" s="53">
        <f>IF(ISBLANK(B362),"",IF(I362="L","Baixa",IF(I362="A","Média",IF(I362="","","Alta"))))</f>
      </c>
      <c r="G362" t="s" s="50">
        <f>CONCATENATE(B362,I362)</f>
      </c>
      <c r="H362" t="s" s="57">
        <f>IF(ISBLANK(B362),"",IF(B362="ALI",IF(I362="L",7,IF(I362="A",10,15)),IF(B362="AIE",IF(I362="L",5,IF(I362="A",7,10)),IF(B362="SE",IF(I362="L",4,IF(I362="A",5,7)),IF(OR(B362="EE",B362="CE"),IF(I362="L",3,IF(I362="A",4,6)),0)))))</f>
      </c>
      <c r="I362" t="s" s="55">
        <f>IF(OR(ISBLANK(D362),ISBLANK(E362)),IF(OR(B362="ALI",B362="AIE"),"L",IF(OR(B362="EE",B362="SE",B362="CE"),"A","")),IF(B362="EE",IF(E362&gt;=3,IF(D362&gt;=5,"H","A"),IF(E362&gt;=2,IF(D362&gt;=16,"H",IF(D362&lt;=4,"L","A")),IF(D362&lt;=15,"L","A"))),IF(OR(B362="SE",B362="CE"),IF(E362&gt;=4,IF(D362&gt;=6,"H","A"),IF(E362&gt;=2,IF(D362&gt;=20,"H",IF(D362&lt;=5,"L","A")),IF(D362&lt;=19,"L","A"))),IF(OR(B362="ALI",B362="AIE"),IF(E362&gt;=6,IF(D362&gt;=20,"H","A"),IF(E362&gt;=2,IF(D362&gt;=51,"H",IF(D362&lt;=19,"L","A")),IF(D362&lt;=50,"L","A"))),""))))</f>
      </c>
      <c r="J362" t="s" s="50">
        <f>CONCATENATE(B362,C362)</f>
      </c>
      <c r="K362" t="s" s="57">
        <f>IF(OR(H362="",H362=0),L362,H362)</f>
      </c>
      <c r="L362" t="s" s="57">
        <f>IF(NOT(ISERROR(VLOOKUP(B362,'Deflatores'!G$42:H$64,2,FALSE))),VLOOKUP(B362,'Deflatores'!G$42:H$64,2,FALSE),IF(OR(ISBLANK(C362),ISBLANK(B362)),"",VLOOKUP(C362,'Deflatores'!G$4:H$38,2,FALSE)*H362+VLOOKUP(C362,'Deflatores'!G$4:I$38,3,FALSE)))</f>
      </c>
      <c r="M362" s="58"/>
      <c r="N362" s="58"/>
      <c r="O362" s="59"/>
    </row>
    <row r="363" ht="12" customHeight="1">
      <c r="A363" s="60"/>
      <c r="B363" s="51"/>
      <c r="C363" s="51"/>
      <c r="D363" s="51"/>
      <c r="E363" s="51"/>
      <c r="F363" t="s" s="53">
        <f>IF(ISBLANK(B363),"",IF(I363="L","Baixa",IF(I363="A","Média",IF(I363="","","Alta"))))</f>
      </c>
      <c r="G363" t="s" s="50">
        <f>CONCATENATE(B363,I363)</f>
      </c>
      <c r="H363" t="s" s="57">
        <f>IF(ISBLANK(B363),"",IF(B363="ALI",IF(I363="L",7,IF(I363="A",10,15)),IF(B363="AIE",IF(I363="L",5,IF(I363="A",7,10)),IF(B363="SE",IF(I363="L",4,IF(I363="A",5,7)),IF(OR(B363="EE",B363="CE"),IF(I363="L",3,IF(I363="A",4,6)),0)))))</f>
      </c>
      <c r="I363" t="s" s="55">
        <f>IF(OR(ISBLANK(D363),ISBLANK(E363)),IF(OR(B363="ALI",B363="AIE"),"L",IF(OR(B363="EE",B363="SE",B363="CE"),"A","")),IF(B363="EE",IF(E363&gt;=3,IF(D363&gt;=5,"H","A"),IF(E363&gt;=2,IF(D363&gt;=16,"H",IF(D363&lt;=4,"L","A")),IF(D363&lt;=15,"L","A"))),IF(OR(B363="SE",B363="CE"),IF(E363&gt;=4,IF(D363&gt;=6,"H","A"),IF(E363&gt;=2,IF(D363&gt;=20,"H",IF(D363&lt;=5,"L","A")),IF(D363&lt;=19,"L","A"))),IF(OR(B363="ALI",B363="AIE"),IF(E363&gt;=6,IF(D363&gt;=20,"H","A"),IF(E363&gt;=2,IF(D363&gt;=51,"H",IF(D363&lt;=19,"L","A")),IF(D363&lt;=50,"L","A"))),""))))</f>
      </c>
      <c r="J363" t="s" s="50">
        <f>CONCATENATE(B363,C363)</f>
      </c>
      <c r="K363" t="s" s="57">
        <f>IF(OR(H363="",H363=0),L363,H363)</f>
      </c>
      <c r="L363" t="s" s="57">
        <f>IF(NOT(ISERROR(VLOOKUP(B363,'Deflatores'!G$42:H$64,2,FALSE))),VLOOKUP(B363,'Deflatores'!G$42:H$64,2,FALSE),IF(OR(ISBLANK(C363),ISBLANK(B363)),"",VLOOKUP(C363,'Deflatores'!G$4:H$38,2,FALSE)*H363+VLOOKUP(C363,'Deflatores'!G$4:I$38,3,FALSE)))</f>
      </c>
      <c r="M363" s="58"/>
      <c r="N363" s="58"/>
      <c r="O363" s="59"/>
    </row>
    <row r="364" ht="12" customHeight="1">
      <c r="A364" s="60"/>
      <c r="B364" s="51"/>
      <c r="C364" s="51"/>
      <c r="D364" s="51"/>
      <c r="E364" s="51"/>
      <c r="F364" t="s" s="53">
        <f>IF(ISBLANK(B364),"",IF(I364="L","Baixa",IF(I364="A","Média",IF(I364="","","Alta"))))</f>
      </c>
      <c r="G364" t="s" s="50">
        <f>CONCATENATE(B364,I364)</f>
      </c>
      <c r="H364" t="s" s="57">
        <f>IF(ISBLANK(B364),"",IF(B364="ALI",IF(I364="L",7,IF(I364="A",10,15)),IF(B364="AIE",IF(I364="L",5,IF(I364="A",7,10)),IF(B364="SE",IF(I364="L",4,IF(I364="A",5,7)),IF(OR(B364="EE",B364="CE"),IF(I364="L",3,IF(I364="A",4,6)),0)))))</f>
      </c>
      <c r="I364" t="s" s="55">
        <f>IF(OR(ISBLANK(D364),ISBLANK(E364)),IF(OR(B364="ALI",B364="AIE"),"L",IF(OR(B364="EE",B364="SE",B364="CE"),"A","")),IF(B364="EE",IF(E364&gt;=3,IF(D364&gt;=5,"H","A"),IF(E364&gt;=2,IF(D364&gt;=16,"H",IF(D364&lt;=4,"L","A")),IF(D364&lt;=15,"L","A"))),IF(OR(B364="SE",B364="CE"),IF(E364&gt;=4,IF(D364&gt;=6,"H","A"),IF(E364&gt;=2,IF(D364&gt;=20,"H",IF(D364&lt;=5,"L","A")),IF(D364&lt;=19,"L","A"))),IF(OR(B364="ALI",B364="AIE"),IF(E364&gt;=6,IF(D364&gt;=20,"H","A"),IF(E364&gt;=2,IF(D364&gt;=51,"H",IF(D364&lt;=19,"L","A")),IF(D364&lt;=50,"L","A"))),""))))</f>
      </c>
      <c r="J364" t="s" s="50">
        <f>CONCATENATE(B364,C364)</f>
      </c>
      <c r="K364" t="s" s="57">
        <f>IF(OR(H364="",H364=0),L364,H364)</f>
      </c>
      <c r="L364" t="s" s="57">
        <f>IF(NOT(ISERROR(VLOOKUP(B364,'Deflatores'!G$42:H$64,2,FALSE))),VLOOKUP(B364,'Deflatores'!G$42:H$64,2,FALSE),IF(OR(ISBLANK(C364),ISBLANK(B364)),"",VLOOKUP(C364,'Deflatores'!G$4:H$38,2,FALSE)*H364+VLOOKUP(C364,'Deflatores'!G$4:I$38,3,FALSE)))</f>
      </c>
      <c r="M364" s="58"/>
      <c r="N364" s="58"/>
      <c r="O364" s="59"/>
    </row>
    <row r="365" ht="12" customHeight="1">
      <c r="A365" s="60"/>
      <c r="B365" s="51"/>
      <c r="C365" s="51"/>
      <c r="D365" s="51"/>
      <c r="E365" s="51"/>
      <c r="F365" t="s" s="53">
        <f>IF(ISBLANK(B365),"",IF(I365="L","Baixa",IF(I365="A","Média",IF(I365="","","Alta"))))</f>
      </c>
      <c r="G365" t="s" s="50">
        <f>CONCATENATE(B365,I365)</f>
      </c>
      <c r="H365" t="s" s="57">
        <f>IF(ISBLANK(B365),"",IF(B365="ALI",IF(I365="L",7,IF(I365="A",10,15)),IF(B365="AIE",IF(I365="L",5,IF(I365="A",7,10)),IF(B365="SE",IF(I365="L",4,IF(I365="A",5,7)),IF(OR(B365="EE",B365="CE"),IF(I365="L",3,IF(I365="A",4,6)),0)))))</f>
      </c>
      <c r="I365" t="s" s="55">
        <f>IF(OR(ISBLANK(D365),ISBLANK(E365)),IF(OR(B365="ALI",B365="AIE"),"L",IF(OR(B365="EE",B365="SE",B365="CE"),"A","")),IF(B365="EE",IF(E365&gt;=3,IF(D365&gt;=5,"H","A"),IF(E365&gt;=2,IF(D365&gt;=16,"H",IF(D365&lt;=4,"L","A")),IF(D365&lt;=15,"L","A"))),IF(OR(B365="SE",B365="CE"),IF(E365&gt;=4,IF(D365&gt;=6,"H","A"),IF(E365&gt;=2,IF(D365&gt;=20,"H",IF(D365&lt;=5,"L","A")),IF(D365&lt;=19,"L","A"))),IF(OR(B365="ALI",B365="AIE"),IF(E365&gt;=6,IF(D365&gt;=20,"H","A"),IF(E365&gt;=2,IF(D365&gt;=51,"H",IF(D365&lt;=19,"L","A")),IF(D365&lt;=50,"L","A"))),""))))</f>
      </c>
      <c r="J365" t="s" s="50">
        <f>CONCATENATE(B365,C365)</f>
      </c>
      <c r="K365" t="s" s="57">
        <f>IF(OR(H365="",H365=0),L365,H365)</f>
      </c>
      <c r="L365" t="s" s="57">
        <f>IF(NOT(ISERROR(VLOOKUP(B365,'Deflatores'!G$42:H$64,2,FALSE))),VLOOKUP(B365,'Deflatores'!G$42:H$64,2,FALSE),IF(OR(ISBLANK(C365),ISBLANK(B365)),"",VLOOKUP(C365,'Deflatores'!G$4:H$38,2,FALSE)*H365+VLOOKUP(C365,'Deflatores'!G$4:I$38,3,FALSE)))</f>
      </c>
      <c r="M365" s="58"/>
      <c r="N365" s="58"/>
      <c r="O365" s="59"/>
    </row>
    <row r="366" ht="12" customHeight="1">
      <c r="A366" s="60"/>
      <c r="B366" s="51"/>
      <c r="C366" s="51"/>
      <c r="D366" s="51"/>
      <c r="E366" s="51"/>
      <c r="F366" t="s" s="53">
        <f>IF(ISBLANK(B366),"",IF(I366="L","Baixa",IF(I366="A","Média",IF(I366="","","Alta"))))</f>
      </c>
      <c r="G366" t="s" s="50">
        <f>CONCATENATE(B366,I366)</f>
      </c>
      <c r="H366" t="s" s="57">
        <f>IF(ISBLANK(B366),"",IF(B366="ALI",IF(I366="L",7,IF(I366="A",10,15)),IF(B366="AIE",IF(I366="L",5,IF(I366="A",7,10)),IF(B366="SE",IF(I366="L",4,IF(I366="A",5,7)),IF(OR(B366="EE",B366="CE"),IF(I366="L",3,IF(I366="A",4,6)),0)))))</f>
      </c>
      <c r="I366" t="s" s="55">
        <f>IF(OR(ISBLANK(D366),ISBLANK(E366)),IF(OR(B366="ALI",B366="AIE"),"L",IF(OR(B366="EE",B366="SE",B366="CE"),"A","")),IF(B366="EE",IF(E366&gt;=3,IF(D366&gt;=5,"H","A"),IF(E366&gt;=2,IF(D366&gt;=16,"H",IF(D366&lt;=4,"L","A")),IF(D366&lt;=15,"L","A"))),IF(OR(B366="SE",B366="CE"),IF(E366&gt;=4,IF(D366&gt;=6,"H","A"),IF(E366&gt;=2,IF(D366&gt;=20,"H",IF(D366&lt;=5,"L","A")),IF(D366&lt;=19,"L","A"))),IF(OR(B366="ALI",B366="AIE"),IF(E366&gt;=6,IF(D366&gt;=20,"H","A"),IF(E366&gt;=2,IF(D366&gt;=51,"H",IF(D366&lt;=19,"L","A")),IF(D366&lt;=50,"L","A"))),""))))</f>
      </c>
      <c r="J366" t="s" s="50">
        <f>CONCATENATE(B366,C366)</f>
      </c>
      <c r="K366" t="s" s="57">
        <f>IF(OR(H366="",H366=0),L366,H366)</f>
      </c>
      <c r="L366" t="s" s="57">
        <f>IF(NOT(ISERROR(VLOOKUP(B366,'Deflatores'!G$42:H$64,2,FALSE))),VLOOKUP(B366,'Deflatores'!G$42:H$64,2,FALSE),IF(OR(ISBLANK(C366),ISBLANK(B366)),"",VLOOKUP(C366,'Deflatores'!G$4:H$38,2,FALSE)*H366+VLOOKUP(C366,'Deflatores'!G$4:I$38,3,FALSE)))</f>
      </c>
      <c r="M366" s="58"/>
      <c r="N366" s="58"/>
      <c r="O366" s="59"/>
    </row>
    <row r="367" ht="12" customHeight="1">
      <c r="A367" s="60"/>
      <c r="B367" s="51"/>
      <c r="C367" s="51"/>
      <c r="D367" s="51"/>
      <c r="E367" s="51"/>
      <c r="F367" t="s" s="53">
        <f>IF(ISBLANK(B367),"",IF(I367="L","Baixa",IF(I367="A","Média",IF(I367="","","Alta"))))</f>
      </c>
      <c r="G367" t="s" s="50">
        <f>CONCATENATE(B367,I367)</f>
      </c>
      <c r="H367" t="s" s="57">
        <f>IF(ISBLANK(B367),"",IF(B367="ALI",IF(I367="L",7,IF(I367="A",10,15)),IF(B367="AIE",IF(I367="L",5,IF(I367="A",7,10)),IF(B367="SE",IF(I367="L",4,IF(I367="A",5,7)),IF(OR(B367="EE",B367="CE"),IF(I367="L",3,IF(I367="A",4,6)),0)))))</f>
      </c>
      <c r="I367" t="s" s="55">
        <f>IF(OR(ISBLANK(D367),ISBLANK(E367)),IF(OR(B367="ALI",B367="AIE"),"L",IF(OR(B367="EE",B367="SE",B367="CE"),"A","")),IF(B367="EE",IF(E367&gt;=3,IF(D367&gt;=5,"H","A"),IF(E367&gt;=2,IF(D367&gt;=16,"H",IF(D367&lt;=4,"L","A")),IF(D367&lt;=15,"L","A"))),IF(OR(B367="SE",B367="CE"),IF(E367&gt;=4,IF(D367&gt;=6,"H","A"),IF(E367&gt;=2,IF(D367&gt;=20,"H",IF(D367&lt;=5,"L","A")),IF(D367&lt;=19,"L","A"))),IF(OR(B367="ALI",B367="AIE"),IF(E367&gt;=6,IF(D367&gt;=20,"H","A"),IF(E367&gt;=2,IF(D367&gt;=51,"H",IF(D367&lt;=19,"L","A")),IF(D367&lt;=50,"L","A"))),""))))</f>
      </c>
      <c r="J367" t="s" s="50">
        <f>CONCATENATE(B367,C367)</f>
      </c>
      <c r="K367" t="s" s="57">
        <f>IF(OR(H367="",H367=0),L367,H367)</f>
      </c>
      <c r="L367" t="s" s="57">
        <f>IF(NOT(ISERROR(VLOOKUP(B367,'Deflatores'!G$42:H$64,2,FALSE))),VLOOKUP(B367,'Deflatores'!G$42:H$64,2,FALSE),IF(OR(ISBLANK(C367),ISBLANK(B367)),"",VLOOKUP(C367,'Deflatores'!G$4:H$38,2,FALSE)*H367+VLOOKUP(C367,'Deflatores'!G$4:I$38,3,FALSE)))</f>
      </c>
      <c r="M367" s="58"/>
      <c r="N367" s="58"/>
      <c r="O367" s="59"/>
    </row>
    <row r="368" ht="12" customHeight="1">
      <c r="A368" s="60"/>
      <c r="B368" s="51"/>
      <c r="C368" s="51"/>
      <c r="D368" s="51"/>
      <c r="E368" s="51"/>
      <c r="F368" t="s" s="53">
        <f>IF(ISBLANK(B368),"",IF(I368="L","Baixa",IF(I368="A","Média",IF(I368="","","Alta"))))</f>
      </c>
      <c r="G368" t="s" s="50">
        <f>CONCATENATE(B368,I368)</f>
      </c>
      <c r="H368" t="s" s="57">
        <f>IF(ISBLANK(B368),"",IF(B368="ALI",IF(I368="L",7,IF(I368="A",10,15)),IF(B368="AIE",IF(I368="L",5,IF(I368="A",7,10)),IF(B368="SE",IF(I368="L",4,IF(I368="A",5,7)),IF(OR(B368="EE",B368="CE"),IF(I368="L",3,IF(I368="A",4,6)),0)))))</f>
      </c>
      <c r="I368" t="s" s="55">
        <f>IF(OR(ISBLANK(D368),ISBLANK(E368)),IF(OR(B368="ALI",B368="AIE"),"L",IF(OR(B368="EE",B368="SE",B368="CE"),"A","")),IF(B368="EE",IF(E368&gt;=3,IF(D368&gt;=5,"H","A"),IF(E368&gt;=2,IF(D368&gt;=16,"H",IF(D368&lt;=4,"L","A")),IF(D368&lt;=15,"L","A"))),IF(OR(B368="SE",B368="CE"),IF(E368&gt;=4,IF(D368&gt;=6,"H","A"),IF(E368&gt;=2,IF(D368&gt;=20,"H",IF(D368&lt;=5,"L","A")),IF(D368&lt;=19,"L","A"))),IF(OR(B368="ALI",B368="AIE"),IF(E368&gt;=6,IF(D368&gt;=20,"H","A"),IF(E368&gt;=2,IF(D368&gt;=51,"H",IF(D368&lt;=19,"L","A")),IF(D368&lt;=50,"L","A"))),""))))</f>
      </c>
      <c r="J368" t="s" s="50">
        <f>CONCATENATE(B368,C368)</f>
      </c>
      <c r="K368" t="s" s="57">
        <f>IF(OR(H368="",H368=0),L368,H368)</f>
      </c>
      <c r="L368" t="s" s="57">
        <f>IF(NOT(ISERROR(VLOOKUP(B368,'Deflatores'!G$42:H$64,2,FALSE))),VLOOKUP(B368,'Deflatores'!G$42:H$64,2,FALSE),IF(OR(ISBLANK(C368),ISBLANK(B368)),"",VLOOKUP(C368,'Deflatores'!G$4:H$38,2,FALSE)*H368+VLOOKUP(C368,'Deflatores'!G$4:I$38,3,FALSE)))</f>
      </c>
      <c r="M368" s="58"/>
      <c r="N368" s="58"/>
      <c r="O368" s="59"/>
    </row>
    <row r="369" ht="12" customHeight="1">
      <c r="A369" s="60"/>
      <c r="B369" s="51"/>
      <c r="C369" s="51"/>
      <c r="D369" s="51"/>
      <c r="E369" s="51"/>
      <c r="F369" t="s" s="53">
        <f>IF(ISBLANK(B369),"",IF(I369="L","Baixa",IF(I369="A","Média",IF(I369="","","Alta"))))</f>
      </c>
      <c r="G369" t="s" s="50">
        <f>CONCATENATE(B369,I369)</f>
      </c>
      <c r="H369" t="s" s="57">
        <f>IF(ISBLANK(B369),"",IF(B369="ALI",IF(I369="L",7,IF(I369="A",10,15)),IF(B369="AIE",IF(I369="L",5,IF(I369="A",7,10)),IF(B369="SE",IF(I369="L",4,IF(I369="A",5,7)),IF(OR(B369="EE",B369="CE"),IF(I369="L",3,IF(I369="A",4,6)),0)))))</f>
      </c>
      <c r="I369" t="s" s="55">
        <f>IF(OR(ISBLANK(D369),ISBLANK(E369)),IF(OR(B369="ALI",B369="AIE"),"L",IF(OR(B369="EE",B369="SE",B369="CE"),"A","")),IF(B369="EE",IF(E369&gt;=3,IF(D369&gt;=5,"H","A"),IF(E369&gt;=2,IF(D369&gt;=16,"H",IF(D369&lt;=4,"L","A")),IF(D369&lt;=15,"L","A"))),IF(OR(B369="SE",B369="CE"),IF(E369&gt;=4,IF(D369&gt;=6,"H","A"),IF(E369&gt;=2,IF(D369&gt;=20,"H",IF(D369&lt;=5,"L","A")),IF(D369&lt;=19,"L","A"))),IF(OR(B369="ALI",B369="AIE"),IF(E369&gt;=6,IF(D369&gt;=20,"H","A"),IF(E369&gt;=2,IF(D369&gt;=51,"H",IF(D369&lt;=19,"L","A")),IF(D369&lt;=50,"L","A"))),""))))</f>
      </c>
      <c r="J369" t="s" s="50">
        <f>CONCATENATE(B369,C369)</f>
      </c>
      <c r="K369" t="s" s="57">
        <f>IF(OR(H369="",H369=0),L369,H369)</f>
      </c>
      <c r="L369" t="s" s="57">
        <f>IF(NOT(ISERROR(VLOOKUP(B369,'Deflatores'!G$42:H$64,2,FALSE))),VLOOKUP(B369,'Deflatores'!G$42:H$64,2,FALSE),IF(OR(ISBLANK(C369),ISBLANK(B369)),"",VLOOKUP(C369,'Deflatores'!G$4:H$38,2,FALSE)*H369+VLOOKUP(C369,'Deflatores'!G$4:I$38,3,FALSE)))</f>
      </c>
      <c r="M369" s="58"/>
      <c r="N369" s="58"/>
      <c r="O369" s="59"/>
    </row>
    <row r="370" ht="12" customHeight="1">
      <c r="A370" s="60"/>
      <c r="B370" s="51"/>
      <c r="C370" s="51"/>
      <c r="D370" s="51"/>
      <c r="E370" s="51"/>
      <c r="F370" t="s" s="53">
        <f>IF(ISBLANK(B370),"",IF(I370="L","Baixa",IF(I370="A","Média",IF(I370="","","Alta"))))</f>
      </c>
      <c r="G370" t="s" s="50">
        <f>CONCATENATE(B370,I370)</f>
      </c>
      <c r="H370" t="s" s="57">
        <f>IF(ISBLANK(B370),"",IF(B370="ALI",IF(I370="L",7,IF(I370="A",10,15)),IF(B370="AIE",IF(I370="L",5,IF(I370="A",7,10)),IF(B370="SE",IF(I370="L",4,IF(I370="A",5,7)),IF(OR(B370="EE",B370="CE"),IF(I370="L",3,IF(I370="A",4,6)),0)))))</f>
      </c>
      <c r="I370" t="s" s="55">
        <f>IF(OR(ISBLANK(D370),ISBLANK(E370)),IF(OR(B370="ALI",B370="AIE"),"L",IF(OR(B370="EE",B370="SE",B370="CE"),"A","")),IF(B370="EE",IF(E370&gt;=3,IF(D370&gt;=5,"H","A"),IF(E370&gt;=2,IF(D370&gt;=16,"H",IF(D370&lt;=4,"L","A")),IF(D370&lt;=15,"L","A"))),IF(OR(B370="SE",B370="CE"),IF(E370&gt;=4,IF(D370&gt;=6,"H","A"),IF(E370&gt;=2,IF(D370&gt;=20,"H",IF(D370&lt;=5,"L","A")),IF(D370&lt;=19,"L","A"))),IF(OR(B370="ALI",B370="AIE"),IF(E370&gt;=6,IF(D370&gt;=20,"H","A"),IF(E370&gt;=2,IF(D370&gt;=51,"H",IF(D370&lt;=19,"L","A")),IF(D370&lt;=50,"L","A"))),""))))</f>
      </c>
      <c r="J370" t="s" s="50">
        <f>CONCATENATE(B370,C370)</f>
      </c>
      <c r="K370" t="s" s="57">
        <f>IF(OR(H370="",H370=0),L370,H370)</f>
      </c>
      <c r="L370" t="s" s="57">
        <f>IF(NOT(ISERROR(VLOOKUP(B370,'Deflatores'!G$42:H$64,2,FALSE))),VLOOKUP(B370,'Deflatores'!G$42:H$64,2,FALSE),IF(OR(ISBLANK(C370),ISBLANK(B370)),"",VLOOKUP(C370,'Deflatores'!G$4:H$38,2,FALSE)*H370+VLOOKUP(C370,'Deflatores'!G$4:I$38,3,FALSE)))</f>
      </c>
      <c r="M370" s="58"/>
      <c r="N370" s="58"/>
      <c r="O370" s="59"/>
    </row>
    <row r="371" ht="12" customHeight="1">
      <c r="A371" s="60"/>
      <c r="B371" s="51"/>
      <c r="C371" s="51"/>
      <c r="D371" s="51"/>
      <c r="E371" s="51"/>
      <c r="F371" t="s" s="53">
        <f>IF(ISBLANK(B371),"",IF(I371="L","Baixa",IF(I371="A","Média",IF(I371="","","Alta"))))</f>
      </c>
      <c r="G371" t="s" s="50">
        <f>CONCATENATE(B371,I371)</f>
      </c>
      <c r="H371" t="s" s="57">
        <f>IF(ISBLANK(B371),"",IF(B371="ALI",IF(I371="L",7,IF(I371="A",10,15)),IF(B371="AIE",IF(I371="L",5,IF(I371="A",7,10)),IF(B371="SE",IF(I371="L",4,IF(I371="A",5,7)),IF(OR(B371="EE",B371="CE"),IF(I371="L",3,IF(I371="A",4,6)),0)))))</f>
      </c>
      <c r="I371" t="s" s="55">
        <f>IF(OR(ISBLANK(D371),ISBLANK(E371)),IF(OR(B371="ALI",B371="AIE"),"L",IF(OR(B371="EE",B371="SE",B371="CE"),"A","")),IF(B371="EE",IF(E371&gt;=3,IF(D371&gt;=5,"H","A"),IF(E371&gt;=2,IF(D371&gt;=16,"H",IF(D371&lt;=4,"L","A")),IF(D371&lt;=15,"L","A"))),IF(OR(B371="SE",B371="CE"),IF(E371&gt;=4,IF(D371&gt;=6,"H","A"),IF(E371&gt;=2,IF(D371&gt;=20,"H",IF(D371&lt;=5,"L","A")),IF(D371&lt;=19,"L","A"))),IF(OR(B371="ALI",B371="AIE"),IF(E371&gt;=6,IF(D371&gt;=20,"H","A"),IF(E371&gt;=2,IF(D371&gt;=51,"H",IF(D371&lt;=19,"L","A")),IF(D371&lt;=50,"L","A"))),""))))</f>
      </c>
      <c r="J371" t="s" s="50">
        <f>CONCATENATE(B371,C371)</f>
      </c>
      <c r="K371" t="s" s="57">
        <f>IF(OR(H371="",H371=0),L371,H371)</f>
      </c>
      <c r="L371" t="s" s="57">
        <f>IF(NOT(ISERROR(VLOOKUP(B371,'Deflatores'!G$42:H$64,2,FALSE))),VLOOKUP(B371,'Deflatores'!G$42:H$64,2,FALSE),IF(OR(ISBLANK(C371),ISBLANK(B371)),"",VLOOKUP(C371,'Deflatores'!G$4:H$38,2,FALSE)*H371+VLOOKUP(C371,'Deflatores'!G$4:I$38,3,FALSE)))</f>
      </c>
      <c r="M371" s="58"/>
      <c r="N371" s="58"/>
      <c r="O371" s="59"/>
    </row>
    <row r="372" ht="12" customHeight="1">
      <c r="A372" s="60"/>
      <c r="B372" s="51"/>
      <c r="C372" s="51"/>
      <c r="D372" s="51"/>
      <c r="E372" s="51"/>
      <c r="F372" t="s" s="53">
        <f>IF(ISBLANK(B372),"",IF(I372="L","Baixa",IF(I372="A","Média",IF(I372="","","Alta"))))</f>
      </c>
      <c r="G372" t="s" s="50">
        <f>CONCATENATE(B372,I372)</f>
      </c>
      <c r="H372" t="s" s="57">
        <f>IF(ISBLANK(B372),"",IF(B372="ALI",IF(I372="L",7,IF(I372="A",10,15)),IF(B372="AIE",IF(I372="L",5,IF(I372="A",7,10)),IF(B372="SE",IF(I372="L",4,IF(I372="A",5,7)),IF(OR(B372="EE",B372="CE"),IF(I372="L",3,IF(I372="A",4,6)),0)))))</f>
      </c>
      <c r="I372" t="s" s="55">
        <f>IF(OR(ISBLANK(D372),ISBLANK(E372)),IF(OR(B372="ALI",B372="AIE"),"L",IF(OR(B372="EE",B372="SE",B372="CE"),"A","")),IF(B372="EE",IF(E372&gt;=3,IF(D372&gt;=5,"H","A"),IF(E372&gt;=2,IF(D372&gt;=16,"H",IF(D372&lt;=4,"L","A")),IF(D372&lt;=15,"L","A"))),IF(OR(B372="SE",B372="CE"),IF(E372&gt;=4,IF(D372&gt;=6,"H","A"),IF(E372&gt;=2,IF(D372&gt;=20,"H",IF(D372&lt;=5,"L","A")),IF(D372&lt;=19,"L","A"))),IF(OR(B372="ALI",B372="AIE"),IF(E372&gt;=6,IF(D372&gt;=20,"H","A"),IF(E372&gt;=2,IF(D372&gt;=51,"H",IF(D372&lt;=19,"L","A")),IF(D372&lt;=50,"L","A"))),""))))</f>
      </c>
      <c r="J372" t="s" s="50">
        <f>CONCATENATE(B372,C372)</f>
      </c>
      <c r="K372" t="s" s="57">
        <f>IF(OR(H372="",H372=0),L372,H372)</f>
      </c>
      <c r="L372" t="s" s="57">
        <f>IF(NOT(ISERROR(VLOOKUP(B372,'Deflatores'!G$42:H$64,2,FALSE))),VLOOKUP(B372,'Deflatores'!G$42:H$64,2,FALSE),IF(OR(ISBLANK(C372),ISBLANK(B372)),"",VLOOKUP(C372,'Deflatores'!G$4:H$38,2,FALSE)*H372+VLOOKUP(C372,'Deflatores'!G$4:I$38,3,FALSE)))</f>
      </c>
      <c r="M372" s="58"/>
      <c r="N372" s="58"/>
      <c r="O372" s="59"/>
    </row>
    <row r="373" ht="12" customHeight="1">
      <c r="A373" s="60"/>
      <c r="B373" s="51"/>
      <c r="C373" s="51"/>
      <c r="D373" s="51"/>
      <c r="E373" s="51"/>
      <c r="F373" t="s" s="53">
        <f>IF(ISBLANK(B373),"",IF(I373="L","Baixa",IF(I373="A","Média",IF(I373="","","Alta"))))</f>
      </c>
      <c r="G373" t="s" s="50">
        <f>CONCATENATE(B373,I373)</f>
      </c>
      <c r="H373" t="s" s="57">
        <f>IF(ISBLANK(B373),"",IF(B373="ALI",IF(I373="L",7,IF(I373="A",10,15)),IF(B373="AIE",IF(I373="L",5,IF(I373="A",7,10)),IF(B373="SE",IF(I373="L",4,IF(I373="A",5,7)),IF(OR(B373="EE",B373="CE"),IF(I373="L",3,IF(I373="A",4,6)),0)))))</f>
      </c>
      <c r="I373" t="s" s="55">
        <f>IF(OR(ISBLANK(D373),ISBLANK(E373)),IF(OR(B373="ALI",B373="AIE"),"L",IF(OR(B373="EE",B373="SE",B373="CE"),"A","")),IF(B373="EE",IF(E373&gt;=3,IF(D373&gt;=5,"H","A"),IF(E373&gt;=2,IF(D373&gt;=16,"H",IF(D373&lt;=4,"L","A")),IF(D373&lt;=15,"L","A"))),IF(OR(B373="SE",B373="CE"),IF(E373&gt;=4,IF(D373&gt;=6,"H","A"),IF(E373&gt;=2,IF(D373&gt;=20,"H",IF(D373&lt;=5,"L","A")),IF(D373&lt;=19,"L","A"))),IF(OR(B373="ALI",B373="AIE"),IF(E373&gt;=6,IF(D373&gt;=20,"H","A"),IF(E373&gt;=2,IF(D373&gt;=51,"H",IF(D373&lt;=19,"L","A")),IF(D373&lt;=50,"L","A"))),""))))</f>
      </c>
      <c r="J373" t="s" s="50">
        <f>CONCATENATE(B373,C373)</f>
      </c>
      <c r="K373" t="s" s="57">
        <f>IF(OR(H373="",H373=0),L373,H373)</f>
      </c>
      <c r="L373" t="s" s="57">
        <f>IF(NOT(ISERROR(VLOOKUP(B373,'Deflatores'!G$42:H$64,2,FALSE))),VLOOKUP(B373,'Deflatores'!G$42:H$64,2,FALSE),IF(OR(ISBLANK(C373),ISBLANK(B373)),"",VLOOKUP(C373,'Deflatores'!G$4:H$38,2,FALSE)*H373+VLOOKUP(C373,'Deflatores'!G$4:I$38,3,FALSE)))</f>
      </c>
      <c r="M373" s="58"/>
      <c r="N373" s="58"/>
      <c r="O373" s="59"/>
    </row>
    <row r="374" ht="12" customHeight="1">
      <c r="A374" s="60"/>
      <c r="B374" s="51"/>
      <c r="C374" s="51"/>
      <c r="D374" s="51"/>
      <c r="E374" s="51"/>
      <c r="F374" t="s" s="53">
        <f>IF(ISBLANK(B374),"",IF(I374="L","Baixa",IF(I374="A","Média",IF(I374="","","Alta"))))</f>
      </c>
      <c r="G374" t="s" s="50">
        <f>CONCATENATE(B374,I374)</f>
      </c>
      <c r="H374" t="s" s="57">
        <f>IF(ISBLANK(B374),"",IF(B374="ALI",IF(I374="L",7,IF(I374="A",10,15)),IF(B374="AIE",IF(I374="L",5,IF(I374="A",7,10)),IF(B374="SE",IF(I374="L",4,IF(I374="A",5,7)),IF(OR(B374="EE",B374="CE"),IF(I374="L",3,IF(I374="A",4,6)),0)))))</f>
      </c>
      <c r="I374" t="s" s="55">
        <f>IF(OR(ISBLANK(D374),ISBLANK(E374)),IF(OR(B374="ALI",B374="AIE"),"L",IF(OR(B374="EE",B374="SE",B374="CE"),"A","")),IF(B374="EE",IF(E374&gt;=3,IF(D374&gt;=5,"H","A"),IF(E374&gt;=2,IF(D374&gt;=16,"H",IF(D374&lt;=4,"L","A")),IF(D374&lt;=15,"L","A"))),IF(OR(B374="SE",B374="CE"),IF(E374&gt;=4,IF(D374&gt;=6,"H","A"),IF(E374&gt;=2,IF(D374&gt;=20,"H",IF(D374&lt;=5,"L","A")),IF(D374&lt;=19,"L","A"))),IF(OR(B374="ALI",B374="AIE"),IF(E374&gt;=6,IF(D374&gt;=20,"H","A"),IF(E374&gt;=2,IF(D374&gt;=51,"H",IF(D374&lt;=19,"L","A")),IF(D374&lt;=50,"L","A"))),""))))</f>
      </c>
      <c r="J374" t="s" s="50">
        <f>CONCATENATE(B374,C374)</f>
      </c>
      <c r="K374" t="s" s="57">
        <f>IF(OR(H374="",H374=0),L374,H374)</f>
      </c>
      <c r="L374" t="s" s="57">
        <f>IF(NOT(ISERROR(VLOOKUP(B374,'Deflatores'!G$42:H$64,2,FALSE))),VLOOKUP(B374,'Deflatores'!G$42:H$64,2,FALSE),IF(OR(ISBLANK(C374),ISBLANK(B374)),"",VLOOKUP(C374,'Deflatores'!G$4:H$38,2,FALSE)*H374+VLOOKUP(C374,'Deflatores'!G$4:I$38,3,FALSE)))</f>
      </c>
      <c r="M374" s="58"/>
      <c r="N374" s="58"/>
      <c r="O374" s="59"/>
    </row>
    <row r="375" ht="12" customHeight="1">
      <c r="A375" s="60"/>
      <c r="B375" s="51"/>
      <c r="C375" s="51"/>
      <c r="D375" s="51"/>
      <c r="E375" s="51"/>
      <c r="F375" t="s" s="53">
        <f>IF(ISBLANK(B375),"",IF(I375="L","Baixa",IF(I375="A","Média",IF(I375="","","Alta"))))</f>
      </c>
      <c r="G375" t="s" s="50">
        <f>CONCATENATE(B375,I375)</f>
      </c>
      <c r="H375" t="s" s="57">
        <f>IF(ISBLANK(B375),"",IF(B375="ALI",IF(I375="L",7,IF(I375="A",10,15)),IF(B375="AIE",IF(I375="L",5,IF(I375="A",7,10)),IF(B375="SE",IF(I375="L",4,IF(I375="A",5,7)),IF(OR(B375="EE",B375="CE"),IF(I375="L",3,IF(I375="A",4,6)),0)))))</f>
      </c>
      <c r="I375" t="s" s="55">
        <f>IF(OR(ISBLANK(D375),ISBLANK(E375)),IF(OR(B375="ALI",B375="AIE"),"L",IF(OR(B375="EE",B375="SE",B375="CE"),"A","")),IF(B375="EE",IF(E375&gt;=3,IF(D375&gt;=5,"H","A"),IF(E375&gt;=2,IF(D375&gt;=16,"H",IF(D375&lt;=4,"L","A")),IF(D375&lt;=15,"L","A"))),IF(OR(B375="SE",B375="CE"),IF(E375&gt;=4,IF(D375&gt;=6,"H","A"),IF(E375&gt;=2,IF(D375&gt;=20,"H",IF(D375&lt;=5,"L","A")),IF(D375&lt;=19,"L","A"))),IF(OR(B375="ALI",B375="AIE"),IF(E375&gt;=6,IF(D375&gt;=20,"H","A"),IF(E375&gt;=2,IF(D375&gt;=51,"H",IF(D375&lt;=19,"L","A")),IF(D375&lt;=50,"L","A"))),""))))</f>
      </c>
      <c r="J375" t="s" s="50">
        <f>CONCATENATE(B375,C375)</f>
      </c>
      <c r="K375" t="s" s="57">
        <f>IF(OR(H375="",H375=0),L375,H375)</f>
      </c>
      <c r="L375" t="s" s="57">
        <f>IF(NOT(ISERROR(VLOOKUP(B375,'Deflatores'!G$42:H$64,2,FALSE))),VLOOKUP(B375,'Deflatores'!G$42:H$64,2,FALSE),IF(OR(ISBLANK(C375),ISBLANK(B375)),"",VLOOKUP(C375,'Deflatores'!G$4:H$38,2,FALSE)*H375+VLOOKUP(C375,'Deflatores'!G$4:I$38,3,FALSE)))</f>
      </c>
      <c r="M375" s="58"/>
      <c r="N375" s="58"/>
      <c r="O375" s="59"/>
    </row>
    <row r="376" ht="12" customHeight="1">
      <c r="A376" s="60"/>
      <c r="B376" s="51"/>
      <c r="C376" s="51"/>
      <c r="D376" s="51"/>
      <c r="E376" s="51"/>
      <c r="F376" t="s" s="53">
        <f>IF(ISBLANK(B376),"",IF(I376="L","Baixa",IF(I376="A","Média",IF(I376="","","Alta"))))</f>
      </c>
      <c r="G376" t="s" s="50">
        <f>CONCATENATE(B376,I376)</f>
      </c>
      <c r="H376" t="s" s="57">
        <f>IF(ISBLANK(B376),"",IF(B376="ALI",IF(I376="L",7,IF(I376="A",10,15)),IF(B376="AIE",IF(I376="L",5,IF(I376="A",7,10)),IF(B376="SE",IF(I376="L",4,IF(I376="A",5,7)),IF(OR(B376="EE",B376="CE"),IF(I376="L",3,IF(I376="A",4,6)),0)))))</f>
      </c>
      <c r="I376" t="s" s="55">
        <f>IF(OR(ISBLANK(D376),ISBLANK(E376)),IF(OR(B376="ALI",B376="AIE"),"L",IF(OR(B376="EE",B376="SE",B376="CE"),"A","")),IF(B376="EE",IF(E376&gt;=3,IF(D376&gt;=5,"H","A"),IF(E376&gt;=2,IF(D376&gt;=16,"H",IF(D376&lt;=4,"L","A")),IF(D376&lt;=15,"L","A"))),IF(OR(B376="SE",B376="CE"),IF(E376&gt;=4,IF(D376&gt;=6,"H","A"),IF(E376&gt;=2,IF(D376&gt;=20,"H",IF(D376&lt;=5,"L","A")),IF(D376&lt;=19,"L","A"))),IF(OR(B376="ALI",B376="AIE"),IF(E376&gt;=6,IF(D376&gt;=20,"H","A"),IF(E376&gt;=2,IF(D376&gt;=51,"H",IF(D376&lt;=19,"L","A")),IF(D376&lt;=50,"L","A"))),""))))</f>
      </c>
      <c r="J376" t="s" s="50">
        <f>CONCATENATE(B376,C376)</f>
      </c>
      <c r="K376" t="s" s="57">
        <f>IF(OR(H376="",H376=0),L376,H376)</f>
      </c>
      <c r="L376" t="s" s="57">
        <f>IF(NOT(ISERROR(VLOOKUP(B376,'Deflatores'!G$42:H$64,2,FALSE))),VLOOKUP(B376,'Deflatores'!G$42:H$64,2,FALSE),IF(OR(ISBLANK(C376),ISBLANK(B376)),"",VLOOKUP(C376,'Deflatores'!G$4:H$38,2,FALSE)*H376+VLOOKUP(C376,'Deflatores'!G$4:I$38,3,FALSE)))</f>
      </c>
      <c r="M376" s="58"/>
      <c r="N376" s="58"/>
      <c r="O376" s="59"/>
    </row>
    <row r="377" ht="12" customHeight="1">
      <c r="A377" s="60"/>
      <c r="B377" s="51"/>
      <c r="C377" s="51"/>
      <c r="D377" s="51"/>
      <c r="E377" s="51"/>
      <c r="F377" t="s" s="53">
        <f>IF(ISBLANK(B377),"",IF(I377="L","Baixa",IF(I377="A","Média",IF(I377="","","Alta"))))</f>
      </c>
      <c r="G377" t="s" s="50">
        <f>CONCATENATE(B377,I377)</f>
      </c>
      <c r="H377" t="s" s="57">
        <f>IF(ISBLANK(B377),"",IF(B377="ALI",IF(I377="L",7,IF(I377="A",10,15)),IF(B377="AIE",IF(I377="L",5,IF(I377="A",7,10)),IF(B377="SE",IF(I377="L",4,IF(I377="A",5,7)),IF(OR(B377="EE",B377="CE"),IF(I377="L",3,IF(I377="A",4,6)),0)))))</f>
      </c>
      <c r="I377" t="s" s="55">
        <f>IF(OR(ISBLANK(D377),ISBLANK(E377)),IF(OR(B377="ALI",B377="AIE"),"L",IF(OR(B377="EE",B377="SE",B377="CE"),"A","")),IF(B377="EE",IF(E377&gt;=3,IF(D377&gt;=5,"H","A"),IF(E377&gt;=2,IF(D377&gt;=16,"H",IF(D377&lt;=4,"L","A")),IF(D377&lt;=15,"L","A"))),IF(OR(B377="SE",B377="CE"),IF(E377&gt;=4,IF(D377&gt;=6,"H","A"),IF(E377&gt;=2,IF(D377&gt;=20,"H",IF(D377&lt;=5,"L","A")),IF(D377&lt;=19,"L","A"))),IF(OR(B377="ALI",B377="AIE"),IF(E377&gt;=6,IF(D377&gt;=20,"H","A"),IF(E377&gt;=2,IF(D377&gt;=51,"H",IF(D377&lt;=19,"L","A")),IF(D377&lt;=50,"L","A"))),""))))</f>
      </c>
      <c r="J377" t="s" s="50">
        <f>CONCATENATE(B377,C377)</f>
      </c>
      <c r="K377" t="s" s="57">
        <f>IF(OR(H377="",H377=0),L377,H377)</f>
      </c>
      <c r="L377" t="s" s="57">
        <f>IF(NOT(ISERROR(VLOOKUP(B377,'Deflatores'!G$42:H$64,2,FALSE))),VLOOKUP(B377,'Deflatores'!G$42:H$64,2,FALSE),IF(OR(ISBLANK(C377),ISBLANK(B377)),"",VLOOKUP(C377,'Deflatores'!G$4:H$38,2,FALSE)*H377+VLOOKUP(C377,'Deflatores'!G$4:I$38,3,FALSE)))</f>
      </c>
      <c r="M377" s="58"/>
      <c r="N377" s="58"/>
      <c r="O377" s="59"/>
    </row>
    <row r="378" ht="12" customHeight="1">
      <c r="A378" s="60"/>
      <c r="B378" s="51"/>
      <c r="C378" s="51"/>
      <c r="D378" s="51"/>
      <c r="E378" s="51"/>
      <c r="F378" t="s" s="53">
        <f>IF(ISBLANK(B378),"",IF(I378="L","Baixa",IF(I378="A","Média",IF(I378="","","Alta"))))</f>
      </c>
      <c r="G378" t="s" s="50">
        <f>CONCATENATE(B378,I378)</f>
      </c>
      <c r="H378" t="s" s="57">
        <f>IF(ISBLANK(B378),"",IF(B378="ALI",IF(I378="L",7,IF(I378="A",10,15)),IF(B378="AIE",IF(I378="L",5,IF(I378="A",7,10)),IF(B378="SE",IF(I378="L",4,IF(I378="A",5,7)),IF(OR(B378="EE",B378="CE"),IF(I378="L",3,IF(I378="A",4,6)),0)))))</f>
      </c>
      <c r="I378" t="s" s="55">
        <f>IF(OR(ISBLANK(D378),ISBLANK(E378)),IF(OR(B378="ALI",B378="AIE"),"L",IF(OR(B378="EE",B378="SE",B378="CE"),"A","")),IF(B378="EE",IF(E378&gt;=3,IF(D378&gt;=5,"H","A"),IF(E378&gt;=2,IF(D378&gt;=16,"H",IF(D378&lt;=4,"L","A")),IF(D378&lt;=15,"L","A"))),IF(OR(B378="SE",B378="CE"),IF(E378&gt;=4,IF(D378&gt;=6,"H","A"),IF(E378&gt;=2,IF(D378&gt;=20,"H",IF(D378&lt;=5,"L","A")),IF(D378&lt;=19,"L","A"))),IF(OR(B378="ALI",B378="AIE"),IF(E378&gt;=6,IF(D378&gt;=20,"H","A"),IF(E378&gt;=2,IF(D378&gt;=51,"H",IF(D378&lt;=19,"L","A")),IF(D378&lt;=50,"L","A"))),""))))</f>
      </c>
      <c r="J378" t="s" s="50">
        <f>CONCATENATE(B378,C378)</f>
      </c>
      <c r="K378" t="s" s="57">
        <f>IF(OR(H378="",H378=0),L378,H378)</f>
      </c>
      <c r="L378" t="s" s="57">
        <f>IF(NOT(ISERROR(VLOOKUP(B378,'Deflatores'!G$42:H$64,2,FALSE))),VLOOKUP(B378,'Deflatores'!G$42:H$64,2,FALSE),IF(OR(ISBLANK(C378),ISBLANK(B378)),"",VLOOKUP(C378,'Deflatores'!G$4:H$38,2,FALSE)*H378+VLOOKUP(C378,'Deflatores'!G$4:I$38,3,FALSE)))</f>
      </c>
      <c r="M378" s="58"/>
      <c r="N378" s="58"/>
      <c r="O378" s="59"/>
    </row>
    <row r="379" ht="12" customHeight="1">
      <c r="A379" s="60"/>
      <c r="B379" s="51"/>
      <c r="C379" s="51"/>
      <c r="D379" s="51"/>
      <c r="E379" s="51"/>
      <c r="F379" t="s" s="53">
        <f>IF(ISBLANK(B379),"",IF(I379="L","Baixa",IF(I379="A","Média",IF(I379="","","Alta"))))</f>
      </c>
      <c r="G379" t="s" s="50">
        <f>CONCATENATE(B379,I379)</f>
      </c>
      <c r="H379" t="s" s="57">
        <f>IF(ISBLANK(B379),"",IF(B379="ALI",IF(I379="L",7,IF(I379="A",10,15)),IF(B379="AIE",IF(I379="L",5,IF(I379="A",7,10)),IF(B379="SE",IF(I379="L",4,IF(I379="A",5,7)),IF(OR(B379="EE",B379="CE"),IF(I379="L",3,IF(I379="A",4,6)),0)))))</f>
      </c>
      <c r="I379" t="s" s="55">
        <f>IF(OR(ISBLANK(D379),ISBLANK(E379)),IF(OR(B379="ALI",B379="AIE"),"L",IF(OR(B379="EE",B379="SE",B379="CE"),"A","")),IF(B379="EE",IF(E379&gt;=3,IF(D379&gt;=5,"H","A"),IF(E379&gt;=2,IF(D379&gt;=16,"H",IF(D379&lt;=4,"L","A")),IF(D379&lt;=15,"L","A"))),IF(OR(B379="SE",B379="CE"),IF(E379&gt;=4,IF(D379&gt;=6,"H","A"),IF(E379&gt;=2,IF(D379&gt;=20,"H",IF(D379&lt;=5,"L","A")),IF(D379&lt;=19,"L","A"))),IF(OR(B379="ALI",B379="AIE"),IF(E379&gt;=6,IF(D379&gt;=20,"H","A"),IF(E379&gt;=2,IF(D379&gt;=51,"H",IF(D379&lt;=19,"L","A")),IF(D379&lt;=50,"L","A"))),""))))</f>
      </c>
      <c r="J379" t="s" s="50">
        <f>CONCATENATE(B379,C379)</f>
      </c>
      <c r="K379" t="s" s="57">
        <f>IF(OR(H379="",H379=0),L379,H379)</f>
      </c>
      <c r="L379" t="s" s="57">
        <f>IF(NOT(ISERROR(VLOOKUP(B379,'Deflatores'!G$42:H$64,2,FALSE))),VLOOKUP(B379,'Deflatores'!G$42:H$64,2,FALSE),IF(OR(ISBLANK(C379),ISBLANK(B379)),"",VLOOKUP(C379,'Deflatores'!G$4:H$38,2,FALSE)*H379+VLOOKUP(C379,'Deflatores'!G$4:I$38,3,FALSE)))</f>
      </c>
      <c r="M379" s="58"/>
      <c r="N379" s="58"/>
      <c r="O379" s="59"/>
    </row>
    <row r="380" ht="12" customHeight="1">
      <c r="A380" s="60"/>
      <c r="B380" s="51"/>
      <c r="C380" s="51"/>
      <c r="D380" s="51"/>
      <c r="E380" s="51"/>
      <c r="F380" t="s" s="53">
        <f>IF(ISBLANK(B380),"",IF(I380="L","Baixa",IF(I380="A","Média",IF(I380="","","Alta"))))</f>
      </c>
      <c r="G380" t="s" s="50">
        <f>CONCATENATE(B380,I380)</f>
      </c>
      <c r="H380" t="s" s="57">
        <f>IF(ISBLANK(B380),"",IF(B380="ALI",IF(I380="L",7,IF(I380="A",10,15)),IF(B380="AIE",IF(I380="L",5,IF(I380="A",7,10)),IF(B380="SE",IF(I380="L",4,IF(I380="A",5,7)),IF(OR(B380="EE",B380="CE"),IF(I380="L",3,IF(I380="A",4,6)),0)))))</f>
      </c>
      <c r="I380" t="s" s="55">
        <f>IF(OR(ISBLANK(D380),ISBLANK(E380)),IF(OR(B380="ALI",B380="AIE"),"L",IF(OR(B380="EE",B380="SE",B380="CE"),"A","")),IF(B380="EE",IF(E380&gt;=3,IF(D380&gt;=5,"H","A"),IF(E380&gt;=2,IF(D380&gt;=16,"H",IF(D380&lt;=4,"L","A")),IF(D380&lt;=15,"L","A"))),IF(OR(B380="SE",B380="CE"),IF(E380&gt;=4,IF(D380&gt;=6,"H","A"),IF(E380&gt;=2,IF(D380&gt;=20,"H",IF(D380&lt;=5,"L","A")),IF(D380&lt;=19,"L","A"))),IF(OR(B380="ALI",B380="AIE"),IF(E380&gt;=6,IF(D380&gt;=20,"H","A"),IF(E380&gt;=2,IF(D380&gt;=51,"H",IF(D380&lt;=19,"L","A")),IF(D380&lt;=50,"L","A"))),""))))</f>
      </c>
      <c r="J380" t="s" s="50">
        <f>CONCATENATE(B380,C380)</f>
      </c>
      <c r="K380" t="s" s="57">
        <f>IF(OR(H380="",H380=0),L380,H380)</f>
      </c>
      <c r="L380" t="s" s="57">
        <f>IF(NOT(ISERROR(VLOOKUP(B380,'Deflatores'!G$42:H$64,2,FALSE))),VLOOKUP(B380,'Deflatores'!G$42:H$64,2,FALSE),IF(OR(ISBLANK(C380),ISBLANK(B380)),"",VLOOKUP(C380,'Deflatores'!G$4:H$38,2,FALSE)*H380+VLOOKUP(C380,'Deflatores'!G$4:I$38,3,FALSE)))</f>
      </c>
      <c r="M380" s="58"/>
      <c r="N380" s="58"/>
      <c r="O380" s="59"/>
    </row>
    <row r="381" ht="12" customHeight="1">
      <c r="A381" s="60"/>
      <c r="B381" s="51"/>
      <c r="C381" s="51"/>
      <c r="D381" s="51"/>
      <c r="E381" s="51"/>
      <c r="F381" t="s" s="53">
        <f>IF(ISBLANK(B381),"",IF(I381="L","Baixa",IF(I381="A","Média",IF(I381="","","Alta"))))</f>
      </c>
      <c r="G381" t="s" s="50">
        <f>CONCATENATE(B381,I381)</f>
      </c>
      <c r="H381" t="s" s="57">
        <f>IF(ISBLANK(B381),"",IF(B381="ALI",IF(I381="L",7,IF(I381="A",10,15)),IF(B381="AIE",IF(I381="L",5,IF(I381="A",7,10)),IF(B381="SE",IF(I381="L",4,IF(I381="A",5,7)),IF(OR(B381="EE",B381="CE"),IF(I381="L",3,IF(I381="A",4,6)),0)))))</f>
      </c>
      <c r="I381" t="s" s="55">
        <f>IF(OR(ISBLANK(D381),ISBLANK(E381)),IF(OR(B381="ALI",B381="AIE"),"L",IF(OR(B381="EE",B381="SE",B381="CE"),"A","")),IF(B381="EE",IF(E381&gt;=3,IF(D381&gt;=5,"H","A"),IF(E381&gt;=2,IF(D381&gt;=16,"H",IF(D381&lt;=4,"L","A")),IF(D381&lt;=15,"L","A"))),IF(OR(B381="SE",B381="CE"),IF(E381&gt;=4,IF(D381&gt;=6,"H","A"),IF(E381&gt;=2,IF(D381&gt;=20,"H",IF(D381&lt;=5,"L","A")),IF(D381&lt;=19,"L","A"))),IF(OR(B381="ALI",B381="AIE"),IF(E381&gt;=6,IF(D381&gt;=20,"H","A"),IF(E381&gt;=2,IF(D381&gt;=51,"H",IF(D381&lt;=19,"L","A")),IF(D381&lt;=50,"L","A"))),""))))</f>
      </c>
      <c r="J381" t="s" s="50">
        <f>CONCATENATE(B381,C381)</f>
      </c>
      <c r="K381" t="s" s="57">
        <f>IF(OR(H381="",H381=0),L381,H381)</f>
      </c>
      <c r="L381" t="s" s="57">
        <f>IF(NOT(ISERROR(VLOOKUP(B381,'Deflatores'!G$42:H$64,2,FALSE))),VLOOKUP(B381,'Deflatores'!G$42:H$64,2,FALSE),IF(OR(ISBLANK(C381),ISBLANK(B381)),"",VLOOKUP(C381,'Deflatores'!G$4:H$38,2,FALSE)*H381+VLOOKUP(C381,'Deflatores'!G$4:I$38,3,FALSE)))</f>
      </c>
      <c r="M381" s="58"/>
      <c r="N381" s="58"/>
      <c r="O381" s="59"/>
    </row>
    <row r="382" ht="12" customHeight="1">
      <c r="A382" s="60"/>
      <c r="B382" s="51"/>
      <c r="C382" s="51"/>
      <c r="D382" s="51"/>
      <c r="E382" s="51"/>
      <c r="F382" t="s" s="53">
        <f>IF(ISBLANK(B382),"",IF(I382="L","Baixa",IF(I382="A","Média",IF(I382="","","Alta"))))</f>
      </c>
      <c r="G382" t="s" s="50">
        <f>CONCATENATE(B382,I382)</f>
      </c>
      <c r="H382" t="s" s="57">
        <f>IF(ISBLANK(B382),"",IF(B382="ALI",IF(I382="L",7,IF(I382="A",10,15)),IF(B382="AIE",IF(I382="L",5,IF(I382="A",7,10)),IF(B382="SE",IF(I382="L",4,IF(I382="A",5,7)),IF(OR(B382="EE",B382="CE"),IF(I382="L",3,IF(I382="A",4,6)),0)))))</f>
      </c>
      <c r="I382" t="s" s="55">
        <f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</c>
      <c r="J382" t="s" s="50">
        <f>CONCATENATE(B382,C382)</f>
      </c>
      <c r="K382" t="s" s="57">
        <f>IF(OR(H382="",H382=0),L382,H382)</f>
      </c>
      <c r="L382" t="s" s="57">
        <f>IF(NOT(ISERROR(VLOOKUP(B382,'Deflatores'!G$42:H$64,2,FALSE))),VLOOKUP(B382,'Deflatores'!G$42:H$64,2,FALSE),IF(OR(ISBLANK(C382),ISBLANK(B382)),"",VLOOKUP(C382,'Deflatores'!G$4:H$38,2,FALSE)*H382+VLOOKUP(C382,'Deflatores'!G$4:I$38,3,FALSE)))</f>
      </c>
      <c r="M382" s="58"/>
      <c r="N382" s="58"/>
      <c r="O382" s="59"/>
    </row>
    <row r="383" ht="12" customHeight="1">
      <c r="A383" s="60"/>
      <c r="B383" s="51"/>
      <c r="C383" s="51"/>
      <c r="D383" s="51"/>
      <c r="E383" s="51"/>
      <c r="F383" t="s" s="53">
        <f>IF(ISBLANK(B383),"",IF(I383="L","Baixa",IF(I383="A","Média",IF(I383="","","Alta"))))</f>
      </c>
      <c r="G383" t="s" s="50">
        <f>CONCATENATE(B383,I383)</f>
      </c>
      <c r="H383" t="s" s="57">
        <f>IF(ISBLANK(B383),"",IF(B383="ALI",IF(I383="L",7,IF(I383="A",10,15)),IF(B383="AIE",IF(I383="L",5,IF(I383="A",7,10)),IF(B383="SE",IF(I383="L",4,IF(I383="A",5,7)),IF(OR(B383="EE",B383="CE"),IF(I383="L",3,IF(I383="A",4,6)),0)))))</f>
      </c>
      <c r="I383" t="s" s="55">
        <f>IF(OR(ISBLANK(D383),ISBLANK(E383)),IF(OR(B383="ALI",B383="AIE"),"L",IF(OR(B383="EE",B383="SE",B383="CE"),"A","")),IF(B383="EE",IF(E383&gt;=3,IF(D383&gt;=5,"H","A"),IF(E383&gt;=2,IF(D383&gt;=16,"H",IF(D383&lt;=4,"L","A")),IF(D383&lt;=15,"L","A"))),IF(OR(B383="SE",B383="CE"),IF(E383&gt;=4,IF(D383&gt;=6,"H","A"),IF(E383&gt;=2,IF(D383&gt;=20,"H",IF(D383&lt;=5,"L","A")),IF(D383&lt;=19,"L","A"))),IF(OR(B383="ALI",B383="AIE"),IF(E383&gt;=6,IF(D383&gt;=20,"H","A"),IF(E383&gt;=2,IF(D383&gt;=51,"H",IF(D383&lt;=19,"L","A")),IF(D383&lt;=50,"L","A"))),""))))</f>
      </c>
      <c r="J383" t="s" s="50">
        <f>CONCATENATE(B383,C383)</f>
      </c>
      <c r="K383" t="s" s="57">
        <f>IF(OR(H383="",H383=0),L383,H383)</f>
      </c>
      <c r="L383" t="s" s="57">
        <f>IF(NOT(ISERROR(VLOOKUP(B383,'Deflatores'!G$42:H$64,2,FALSE))),VLOOKUP(B383,'Deflatores'!G$42:H$64,2,FALSE),IF(OR(ISBLANK(C383),ISBLANK(B383)),"",VLOOKUP(C383,'Deflatores'!G$4:H$38,2,FALSE)*H383+VLOOKUP(C383,'Deflatores'!G$4:I$38,3,FALSE)))</f>
      </c>
      <c r="M383" s="58"/>
      <c r="N383" s="58"/>
      <c r="O383" s="59"/>
    </row>
    <row r="384" ht="12" customHeight="1">
      <c r="A384" s="60"/>
      <c r="B384" s="51"/>
      <c r="C384" s="51"/>
      <c r="D384" s="51"/>
      <c r="E384" s="51"/>
      <c r="F384" t="s" s="53">
        <f>IF(ISBLANK(B384),"",IF(I384="L","Baixa",IF(I384="A","Média",IF(I384="","","Alta"))))</f>
      </c>
      <c r="G384" t="s" s="50">
        <f>CONCATENATE(B384,I384)</f>
      </c>
      <c r="H384" t="s" s="57">
        <f>IF(ISBLANK(B384),"",IF(B384="ALI",IF(I384="L",7,IF(I384="A",10,15)),IF(B384="AIE",IF(I384="L",5,IF(I384="A",7,10)),IF(B384="SE",IF(I384="L",4,IF(I384="A",5,7)),IF(OR(B384="EE",B384="CE"),IF(I384="L",3,IF(I384="A",4,6)),0)))))</f>
      </c>
      <c r="I384" t="s" s="55">
        <f>IF(OR(ISBLANK(D384),ISBLANK(E384)),IF(OR(B384="ALI",B384="AIE"),"L",IF(OR(B384="EE",B384="SE",B384="CE"),"A","")),IF(B384="EE",IF(E384&gt;=3,IF(D384&gt;=5,"H","A"),IF(E384&gt;=2,IF(D384&gt;=16,"H",IF(D384&lt;=4,"L","A")),IF(D384&lt;=15,"L","A"))),IF(OR(B384="SE",B384="CE"),IF(E384&gt;=4,IF(D384&gt;=6,"H","A"),IF(E384&gt;=2,IF(D384&gt;=20,"H",IF(D384&lt;=5,"L","A")),IF(D384&lt;=19,"L","A"))),IF(OR(B384="ALI",B384="AIE"),IF(E384&gt;=6,IF(D384&gt;=20,"H","A"),IF(E384&gt;=2,IF(D384&gt;=51,"H",IF(D384&lt;=19,"L","A")),IF(D384&lt;=50,"L","A"))),""))))</f>
      </c>
      <c r="J384" t="s" s="50">
        <f>CONCATENATE(B384,C384)</f>
      </c>
      <c r="K384" t="s" s="57">
        <f>IF(OR(H384="",H384=0),L384,H384)</f>
      </c>
      <c r="L384" t="s" s="57">
        <f>IF(NOT(ISERROR(VLOOKUP(B384,'Deflatores'!G$42:H$64,2,FALSE))),VLOOKUP(B384,'Deflatores'!G$42:H$64,2,FALSE),IF(OR(ISBLANK(C384),ISBLANK(B384)),"",VLOOKUP(C384,'Deflatores'!G$4:H$38,2,FALSE)*H384+VLOOKUP(C384,'Deflatores'!G$4:I$38,3,FALSE)))</f>
      </c>
      <c r="M384" s="58"/>
      <c r="N384" s="58"/>
      <c r="O384" s="59"/>
    </row>
    <row r="385" ht="12" customHeight="1">
      <c r="A385" s="60"/>
      <c r="B385" s="51"/>
      <c r="C385" s="51"/>
      <c r="D385" s="51"/>
      <c r="E385" s="51"/>
      <c r="F385" t="s" s="53">
        <f>IF(ISBLANK(B385),"",IF(I385="L","Baixa",IF(I385="A","Média",IF(I385="","","Alta"))))</f>
      </c>
      <c r="G385" t="s" s="50">
        <f>CONCATENATE(B385,I385)</f>
      </c>
      <c r="H385" t="s" s="57">
        <f>IF(ISBLANK(B385),"",IF(B385="ALI",IF(I385="L",7,IF(I385="A",10,15)),IF(B385="AIE",IF(I385="L",5,IF(I385="A",7,10)),IF(B385="SE",IF(I385="L",4,IF(I385="A",5,7)),IF(OR(B385="EE",B385="CE"),IF(I385="L",3,IF(I385="A",4,6)),0)))))</f>
      </c>
      <c r="I385" t="s" s="55">
        <f>IF(OR(ISBLANK(D385),ISBLANK(E385)),IF(OR(B385="ALI",B385="AIE"),"L",IF(OR(B385="EE",B385="SE",B385="CE"),"A","")),IF(B385="EE",IF(E385&gt;=3,IF(D385&gt;=5,"H","A"),IF(E385&gt;=2,IF(D385&gt;=16,"H",IF(D385&lt;=4,"L","A")),IF(D385&lt;=15,"L","A"))),IF(OR(B385="SE",B385="CE"),IF(E385&gt;=4,IF(D385&gt;=6,"H","A"),IF(E385&gt;=2,IF(D385&gt;=20,"H",IF(D385&lt;=5,"L","A")),IF(D385&lt;=19,"L","A"))),IF(OR(B385="ALI",B385="AIE"),IF(E385&gt;=6,IF(D385&gt;=20,"H","A"),IF(E385&gt;=2,IF(D385&gt;=51,"H",IF(D385&lt;=19,"L","A")),IF(D385&lt;=50,"L","A"))),""))))</f>
      </c>
      <c r="J385" t="s" s="50">
        <f>CONCATENATE(B385,C385)</f>
      </c>
      <c r="K385" t="s" s="57">
        <f>IF(OR(H385="",H385=0),L385,H385)</f>
      </c>
      <c r="L385" t="s" s="57">
        <f>IF(NOT(ISERROR(VLOOKUP(B385,'Deflatores'!G$42:H$64,2,FALSE))),VLOOKUP(B385,'Deflatores'!G$42:H$64,2,FALSE),IF(OR(ISBLANK(C385),ISBLANK(B385)),"",VLOOKUP(C385,'Deflatores'!G$4:H$38,2,FALSE)*H385+VLOOKUP(C385,'Deflatores'!G$4:I$38,3,FALSE)))</f>
      </c>
      <c r="M385" s="58"/>
      <c r="N385" s="58"/>
      <c r="O385" s="59"/>
    </row>
    <row r="386" ht="12" customHeight="1">
      <c r="A386" s="60"/>
      <c r="B386" s="51"/>
      <c r="C386" s="51"/>
      <c r="D386" s="51"/>
      <c r="E386" s="51"/>
      <c r="F386" t="s" s="53">
        <f>IF(ISBLANK(B386),"",IF(I386="L","Baixa",IF(I386="A","Média",IF(I386="","","Alta"))))</f>
      </c>
      <c r="G386" t="s" s="50">
        <f>CONCATENATE(B386,I386)</f>
      </c>
      <c r="H386" t="s" s="57">
        <f>IF(ISBLANK(B386),"",IF(B386="ALI",IF(I386="L",7,IF(I386="A",10,15)),IF(B386="AIE",IF(I386="L",5,IF(I386="A",7,10)),IF(B386="SE",IF(I386="L",4,IF(I386="A",5,7)),IF(OR(B386="EE",B386="CE"),IF(I386="L",3,IF(I386="A",4,6)),0)))))</f>
      </c>
      <c r="I386" t="s" s="55">
        <f>IF(OR(ISBLANK(D386),ISBLANK(E386)),IF(OR(B386="ALI",B386="AIE"),"L",IF(OR(B386="EE",B386="SE",B386="CE"),"A","")),IF(B386="EE",IF(E386&gt;=3,IF(D386&gt;=5,"H","A"),IF(E386&gt;=2,IF(D386&gt;=16,"H",IF(D386&lt;=4,"L","A")),IF(D386&lt;=15,"L","A"))),IF(OR(B386="SE",B386="CE"),IF(E386&gt;=4,IF(D386&gt;=6,"H","A"),IF(E386&gt;=2,IF(D386&gt;=20,"H",IF(D386&lt;=5,"L","A")),IF(D386&lt;=19,"L","A"))),IF(OR(B386="ALI",B386="AIE"),IF(E386&gt;=6,IF(D386&gt;=20,"H","A"),IF(E386&gt;=2,IF(D386&gt;=51,"H",IF(D386&lt;=19,"L","A")),IF(D386&lt;=50,"L","A"))),""))))</f>
      </c>
      <c r="J386" t="s" s="50">
        <f>CONCATENATE(B386,C386)</f>
      </c>
      <c r="K386" t="s" s="57">
        <f>IF(OR(H386="",H386=0),L386,H386)</f>
      </c>
      <c r="L386" t="s" s="57">
        <f>IF(NOT(ISERROR(VLOOKUP(B386,'Deflatores'!G$42:H$64,2,FALSE))),VLOOKUP(B386,'Deflatores'!G$42:H$64,2,FALSE),IF(OR(ISBLANK(C386),ISBLANK(B386)),"",VLOOKUP(C386,'Deflatores'!G$4:H$38,2,FALSE)*H386+VLOOKUP(C386,'Deflatores'!G$4:I$38,3,FALSE)))</f>
      </c>
      <c r="M386" s="58"/>
      <c r="N386" s="58"/>
      <c r="O386" s="59"/>
    </row>
    <row r="387" ht="12" customHeight="1">
      <c r="A387" s="60"/>
      <c r="B387" s="51"/>
      <c r="C387" s="51"/>
      <c r="D387" s="51"/>
      <c r="E387" s="51"/>
      <c r="F387" t="s" s="53">
        <f>IF(ISBLANK(B387),"",IF(I387="L","Baixa",IF(I387="A","Média",IF(I387="","","Alta"))))</f>
      </c>
      <c r="G387" t="s" s="50">
        <f>CONCATENATE(B387,I387)</f>
      </c>
      <c r="H387" t="s" s="57">
        <f>IF(ISBLANK(B387),"",IF(B387="ALI",IF(I387="L",7,IF(I387="A",10,15)),IF(B387="AIE",IF(I387="L",5,IF(I387="A",7,10)),IF(B387="SE",IF(I387="L",4,IF(I387="A",5,7)),IF(OR(B387="EE",B387="CE"),IF(I387="L",3,IF(I387="A",4,6)),0)))))</f>
      </c>
      <c r="I387" t="s" s="55">
        <f>IF(OR(ISBLANK(D387),ISBLANK(E387)),IF(OR(B387="ALI",B387="AIE"),"L",IF(OR(B387="EE",B387="SE",B387="CE"),"A","")),IF(B387="EE",IF(E387&gt;=3,IF(D387&gt;=5,"H","A"),IF(E387&gt;=2,IF(D387&gt;=16,"H",IF(D387&lt;=4,"L","A")),IF(D387&lt;=15,"L","A"))),IF(OR(B387="SE",B387="CE"),IF(E387&gt;=4,IF(D387&gt;=6,"H","A"),IF(E387&gt;=2,IF(D387&gt;=20,"H",IF(D387&lt;=5,"L","A")),IF(D387&lt;=19,"L","A"))),IF(OR(B387="ALI",B387="AIE"),IF(E387&gt;=6,IF(D387&gt;=20,"H","A"),IF(E387&gt;=2,IF(D387&gt;=51,"H",IF(D387&lt;=19,"L","A")),IF(D387&lt;=50,"L","A"))),""))))</f>
      </c>
      <c r="J387" t="s" s="50">
        <f>CONCATENATE(B387,C387)</f>
      </c>
      <c r="K387" t="s" s="57">
        <f>IF(OR(H387="",H387=0),L387,H387)</f>
      </c>
      <c r="L387" t="s" s="57">
        <f>IF(NOT(ISERROR(VLOOKUP(B387,'Deflatores'!G$42:H$64,2,FALSE))),VLOOKUP(B387,'Deflatores'!G$42:H$64,2,FALSE),IF(OR(ISBLANK(C387),ISBLANK(B387)),"",VLOOKUP(C387,'Deflatores'!G$4:H$38,2,FALSE)*H387+VLOOKUP(C387,'Deflatores'!G$4:I$38,3,FALSE)))</f>
      </c>
      <c r="M387" s="58"/>
      <c r="N387" s="58"/>
      <c r="O387" s="59"/>
    </row>
    <row r="388" ht="12" customHeight="1">
      <c r="A388" s="60"/>
      <c r="B388" s="51"/>
      <c r="C388" s="51"/>
      <c r="D388" s="51"/>
      <c r="E388" s="51"/>
      <c r="F388" t="s" s="53">
        <f>IF(ISBLANK(B388),"",IF(I388="L","Baixa",IF(I388="A","Média",IF(I388="","","Alta"))))</f>
      </c>
      <c r="G388" t="s" s="50">
        <f>CONCATENATE(B388,I388)</f>
      </c>
      <c r="H388" t="s" s="57">
        <f>IF(ISBLANK(B388),"",IF(B388="ALI",IF(I388="L",7,IF(I388="A",10,15)),IF(B388="AIE",IF(I388="L",5,IF(I388="A",7,10)),IF(B388="SE",IF(I388="L",4,IF(I388="A",5,7)),IF(OR(B388="EE",B388="CE"),IF(I388="L",3,IF(I388="A",4,6)),0)))))</f>
      </c>
      <c r="I388" t="s" s="55">
        <f>IF(OR(ISBLANK(D388),ISBLANK(E388)),IF(OR(B388="ALI",B388="AIE"),"L",IF(OR(B388="EE",B388="SE",B388="CE"),"A","")),IF(B388="EE",IF(E388&gt;=3,IF(D388&gt;=5,"H","A"),IF(E388&gt;=2,IF(D388&gt;=16,"H",IF(D388&lt;=4,"L","A")),IF(D388&lt;=15,"L","A"))),IF(OR(B388="SE",B388="CE"),IF(E388&gt;=4,IF(D388&gt;=6,"H","A"),IF(E388&gt;=2,IF(D388&gt;=20,"H",IF(D388&lt;=5,"L","A")),IF(D388&lt;=19,"L","A"))),IF(OR(B388="ALI",B388="AIE"),IF(E388&gt;=6,IF(D388&gt;=20,"H","A"),IF(E388&gt;=2,IF(D388&gt;=51,"H",IF(D388&lt;=19,"L","A")),IF(D388&lt;=50,"L","A"))),""))))</f>
      </c>
      <c r="J388" t="s" s="50">
        <f>CONCATENATE(B388,C388)</f>
      </c>
      <c r="K388" t="s" s="57">
        <f>IF(OR(H388="",H388=0),L388,H388)</f>
      </c>
      <c r="L388" t="s" s="57">
        <f>IF(NOT(ISERROR(VLOOKUP(B388,'Deflatores'!G$42:H$64,2,FALSE))),VLOOKUP(B388,'Deflatores'!G$42:H$64,2,FALSE),IF(OR(ISBLANK(C388),ISBLANK(B388)),"",VLOOKUP(C388,'Deflatores'!G$4:H$38,2,FALSE)*H388+VLOOKUP(C388,'Deflatores'!G$4:I$38,3,FALSE)))</f>
      </c>
      <c r="M388" s="58"/>
      <c r="N388" s="58"/>
      <c r="O388" s="59"/>
    </row>
    <row r="389" ht="12" customHeight="1">
      <c r="A389" s="60"/>
      <c r="B389" s="51"/>
      <c r="C389" s="51"/>
      <c r="D389" s="51"/>
      <c r="E389" s="51"/>
      <c r="F389" t="s" s="53">
        <f>IF(ISBLANK(B389),"",IF(I389="L","Baixa",IF(I389="A","Média",IF(I389="","","Alta"))))</f>
      </c>
      <c r="G389" t="s" s="50">
        <f>CONCATENATE(B389,I389)</f>
      </c>
      <c r="H389" t="s" s="57">
        <f>IF(ISBLANK(B389),"",IF(B389="ALI",IF(I389="L",7,IF(I389="A",10,15)),IF(B389="AIE",IF(I389="L",5,IF(I389="A",7,10)),IF(B389="SE",IF(I389="L",4,IF(I389="A",5,7)),IF(OR(B389="EE",B389="CE"),IF(I389="L",3,IF(I389="A",4,6)),0)))))</f>
      </c>
      <c r="I389" t="s" s="55">
        <f>IF(OR(ISBLANK(D389),ISBLANK(E389)),IF(OR(B389="ALI",B389="AIE"),"L",IF(OR(B389="EE",B389="SE",B389="CE"),"A","")),IF(B389="EE",IF(E389&gt;=3,IF(D389&gt;=5,"H","A"),IF(E389&gt;=2,IF(D389&gt;=16,"H",IF(D389&lt;=4,"L","A")),IF(D389&lt;=15,"L","A"))),IF(OR(B389="SE",B389="CE"),IF(E389&gt;=4,IF(D389&gt;=6,"H","A"),IF(E389&gt;=2,IF(D389&gt;=20,"H",IF(D389&lt;=5,"L","A")),IF(D389&lt;=19,"L","A"))),IF(OR(B389="ALI",B389="AIE"),IF(E389&gt;=6,IF(D389&gt;=20,"H","A"),IF(E389&gt;=2,IF(D389&gt;=51,"H",IF(D389&lt;=19,"L","A")),IF(D389&lt;=50,"L","A"))),""))))</f>
      </c>
      <c r="J389" t="s" s="50">
        <f>CONCATENATE(B389,C389)</f>
      </c>
      <c r="K389" t="s" s="57">
        <f>IF(OR(H389="",H389=0),L389,H389)</f>
      </c>
      <c r="L389" t="s" s="57">
        <f>IF(NOT(ISERROR(VLOOKUP(B389,'Deflatores'!G$42:H$64,2,FALSE))),VLOOKUP(B389,'Deflatores'!G$42:H$64,2,FALSE),IF(OR(ISBLANK(C389),ISBLANK(B389)),"",VLOOKUP(C389,'Deflatores'!G$4:H$38,2,FALSE)*H389+VLOOKUP(C389,'Deflatores'!G$4:I$38,3,FALSE)))</f>
      </c>
      <c r="M389" s="58"/>
      <c r="N389" s="58"/>
      <c r="O389" s="59"/>
    </row>
    <row r="390" ht="12" customHeight="1">
      <c r="A390" s="60"/>
      <c r="B390" s="51"/>
      <c r="C390" s="51"/>
      <c r="D390" s="51"/>
      <c r="E390" s="51"/>
      <c r="F390" t="s" s="53">
        <f>IF(ISBLANK(B390),"",IF(I390="L","Baixa",IF(I390="A","Média",IF(I390="","","Alta"))))</f>
      </c>
      <c r="G390" t="s" s="50">
        <f>CONCATENATE(B390,I390)</f>
      </c>
      <c r="H390" t="s" s="57">
        <f>IF(ISBLANK(B390),"",IF(B390="ALI",IF(I390="L",7,IF(I390="A",10,15)),IF(B390="AIE",IF(I390="L",5,IF(I390="A",7,10)),IF(B390="SE",IF(I390="L",4,IF(I390="A",5,7)),IF(OR(B390="EE",B390="CE"),IF(I390="L",3,IF(I390="A",4,6)),0)))))</f>
      </c>
      <c r="I390" t="s" s="55">
        <f>IF(OR(ISBLANK(D390),ISBLANK(E390)),IF(OR(B390="ALI",B390="AIE"),"L",IF(OR(B390="EE",B390="SE",B390="CE"),"A","")),IF(B390="EE",IF(E390&gt;=3,IF(D390&gt;=5,"H","A"),IF(E390&gt;=2,IF(D390&gt;=16,"H",IF(D390&lt;=4,"L","A")),IF(D390&lt;=15,"L","A"))),IF(OR(B390="SE",B390="CE"),IF(E390&gt;=4,IF(D390&gt;=6,"H","A"),IF(E390&gt;=2,IF(D390&gt;=20,"H",IF(D390&lt;=5,"L","A")),IF(D390&lt;=19,"L","A"))),IF(OR(B390="ALI",B390="AIE"),IF(E390&gt;=6,IF(D390&gt;=20,"H","A"),IF(E390&gt;=2,IF(D390&gt;=51,"H",IF(D390&lt;=19,"L","A")),IF(D390&lt;=50,"L","A"))),""))))</f>
      </c>
      <c r="J390" t="s" s="50">
        <f>CONCATENATE(B390,C390)</f>
      </c>
      <c r="K390" t="s" s="57">
        <f>IF(OR(H390="",H390=0),L390,H390)</f>
      </c>
      <c r="L390" t="s" s="57">
        <f>IF(NOT(ISERROR(VLOOKUP(B390,'Deflatores'!G$42:H$64,2,FALSE))),VLOOKUP(B390,'Deflatores'!G$42:H$64,2,FALSE),IF(OR(ISBLANK(C390),ISBLANK(B390)),"",VLOOKUP(C390,'Deflatores'!G$4:H$38,2,FALSE)*H390+VLOOKUP(C390,'Deflatores'!G$4:I$38,3,FALSE)))</f>
      </c>
      <c r="M390" s="58"/>
      <c r="N390" s="58"/>
      <c r="O390" s="59"/>
    </row>
    <row r="391" ht="12" customHeight="1">
      <c r="A391" s="60"/>
      <c r="B391" s="51"/>
      <c r="C391" s="51"/>
      <c r="D391" s="51"/>
      <c r="E391" s="51"/>
      <c r="F391" t="s" s="53">
        <f>IF(ISBLANK(B391),"",IF(I391="L","Baixa",IF(I391="A","Média",IF(I391="","","Alta"))))</f>
      </c>
      <c r="G391" t="s" s="50">
        <f>CONCATENATE(B391,I391)</f>
      </c>
      <c r="H391" t="s" s="57">
        <f>IF(ISBLANK(B391),"",IF(B391="ALI",IF(I391="L",7,IF(I391="A",10,15)),IF(B391="AIE",IF(I391="L",5,IF(I391="A",7,10)),IF(B391="SE",IF(I391="L",4,IF(I391="A",5,7)),IF(OR(B391="EE",B391="CE"),IF(I391="L",3,IF(I391="A",4,6)),0)))))</f>
      </c>
      <c r="I391" t="s" s="55">
        <f>IF(OR(ISBLANK(D391),ISBLANK(E391)),IF(OR(B391="ALI",B391="AIE"),"L",IF(OR(B391="EE",B391="SE",B391="CE"),"A","")),IF(B391="EE",IF(E391&gt;=3,IF(D391&gt;=5,"H","A"),IF(E391&gt;=2,IF(D391&gt;=16,"H",IF(D391&lt;=4,"L","A")),IF(D391&lt;=15,"L","A"))),IF(OR(B391="SE",B391="CE"),IF(E391&gt;=4,IF(D391&gt;=6,"H","A"),IF(E391&gt;=2,IF(D391&gt;=20,"H",IF(D391&lt;=5,"L","A")),IF(D391&lt;=19,"L","A"))),IF(OR(B391="ALI",B391="AIE"),IF(E391&gt;=6,IF(D391&gt;=20,"H","A"),IF(E391&gt;=2,IF(D391&gt;=51,"H",IF(D391&lt;=19,"L","A")),IF(D391&lt;=50,"L","A"))),""))))</f>
      </c>
      <c r="J391" t="s" s="50">
        <f>CONCATENATE(B391,C391)</f>
      </c>
      <c r="K391" t="s" s="57">
        <f>IF(OR(H391="",H391=0),L391,H391)</f>
      </c>
      <c r="L391" t="s" s="57">
        <f>IF(NOT(ISERROR(VLOOKUP(B391,'Deflatores'!G$42:H$64,2,FALSE))),VLOOKUP(B391,'Deflatores'!G$42:H$64,2,FALSE),IF(OR(ISBLANK(C391),ISBLANK(B391)),"",VLOOKUP(C391,'Deflatores'!G$4:H$38,2,FALSE)*H391+VLOOKUP(C391,'Deflatores'!G$4:I$38,3,FALSE)))</f>
      </c>
      <c r="M391" s="58"/>
      <c r="N391" s="58"/>
      <c r="O391" s="59"/>
    </row>
    <row r="392" ht="12" customHeight="1">
      <c r="A392" s="60"/>
      <c r="B392" s="51"/>
      <c r="C392" s="51"/>
      <c r="D392" s="51"/>
      <c r="E392" s="51"/>
      <c r="F392" t="s" s="53">
        <f>IF(ISBLANK(B392),"",IF(I392="L","Baixa",IF(I392="A","Média",IF(I392="","","Alta"))))</f>
      </c>
      <c r="G392" t="s" s="50">
        <f>CONCATENATE(B392,I392)</f>
      </c>
      <c r="H392" t="s" s="57">
        <f>IF(ISBLANK(B392),"",IF(B392="ALI",IF(I392="L",7,IF(I392="A",10,15)),IF(B392="AIE",IF(I392="L",5,IF(I392="A",7,10)),IF(B392="SE",IF(I392="L",4,IF(I392="A",5,7)),IF(OR(B392="EE",B392="CE"),IF(I392="L",3,IF(I392="A",4,6)),0)))))</f>
      </c>
      <c r="I392" t="s" s="55">
        <f>IF(OR(ISBLANK(D392),ISBLANK(E392)),IF(OR(B392="ALI",B392="AIE"),"L",IF(OR(B392="EE",B392="SE",B392="CE"),"A","")),IF(B392="EE",IF(E392&gt;=3,IF(D392&gt;=5,"H","A"),IF(E392&gt;=2,IF(D392&gt;=16,"H",IF(D392&lt;=4,"L","A")),IF(D392&lt;=15,"L","A"))),IF(OR(B392="SE",B392="CE"),IF(E392&gt;=4,IF(D392&gt;=6,"H","A"),IF(E392&gt;=2,IF(D392&gt;=20,"H",IF(D392&lt;=5,"L","A")),IF(D392&lt;=19,"L","A"))),IF(OR(B392="ALI",B392="AIE"),IF(E392&gt;=6,IF(D392&gt;=20,"H","A"),IF(E392&gt;=2,IF(D392&gt;=51,"H",IF(D392&lt;=19,"L","A")),IF(D392&lt;=50,"L","A"))),""))))</f>
      </c>
      <c r="J392" t="s" s="50">
        <f>CONCATENATE(B392,C392)</f>
      </c>
      <c r="K392" t="s" s="57">
        <f>IF(OR(H392="",H392=0),L392,H392)</f>
      </c>
      <c r="L392" t="s" s="57">
        <f>IF(NOT(ISERROR(VLOOKUP(B392,'Deflatores'!G$42:H$64,2,FALSE))),VLOOKUP(B392,'Deflatores'!G$42:H$64,2,FALSE),IF(OR(ISBLANK(C392),ISBLANK(B392)),"",VLOOKUP(C392,'Deflatores'!G$4:H$38,2,FALSE)*H392+VLOOKUP(C392,'Deflatores'!G$4:I$38,3,FALSE)))</f>
      </c>
      <c r="M392" s="58"/>
      <c r="N392" s="58"/>
      <c r="O392" s="59"/>
    </row>
    <row r="393" ht="12" customHeight="1">
      <c r="A393" s="60"/>
      <c r="B393" s="51"/>
      <c r="C393" s="51"/>
      <c r="D393" s="51"/>
      <c r="E393" s="51"/>
      <c r="F393" t="s" s="53">
        <f>IF(ISBLANK(B393),"",IF(I393="L","Baixa",IF(I393="A","Média",IF(I393="","","Alta"))))</f>
      </c>
      <c r="G393" t="s" s="50">
        <f>CONCATENATE(B393,I393)</f>
      </c>
      <c r="H393" t="s" s="57">
        <f>IF(ISBLANK(B393),"",IF(B393="ALI",IF(I393="L",7,IF(I393="A",10,15)),IF(B393="AIE",IF(I393="L",5,IF(I393="A",7,10)),IF(B393="SE",IF(I393="L",4,IF(I393="A",5,7)),IF(OR(B393="EE",B393="CE"),IF(I393="L",3,IF(I393="A",4,6)),0)))))</f>
      </c>
      <c r="I393" t="s" s="55">
        <f>IF(OR(ISBLANK(D393),ISBLANK(E393)),IF(OR(B393="ALI",B393="AIE"),"L",IF(OR(B393="EE",B393="SE",B393="CE"),"A","")),IF(B393="EE",IF(E393&gt;=3,IF(D393&gt;=5,"H","A"),IF(E393&gt;=2,IF(D393&gt;=16,"H",IF(D393&lt;=4,"L","A")),IF(D393&lt;=15,"L","A"))),IF(OR(B393="SE",B393="CE"),IF(E393&gt;=4,IF(D393&gt;=6,"H","A"),IF(E393&gt;=2,IF(D393&gt;=20,"H",IF(D393&lt;=5,"L","A")),IF(D393&lt;=19,"L","A"))),IF(OR(B393="ALI",B393="AIE"),IF(E393&gt;=6,IF(D393&gt;=20,"H","A"),IF(E393&gt;=2,IF(D393&gt;=51,"H",IF(D393&lt;=19,"L","A")),IF(D393&lt;=50,"L","A"))),""))))</f>
      </c>
      <c r="J393" t="s" s="50">
        <f>CONCATENATE(B393,C393)</f>
      </c>
      <c r="K393" t="s" s="57">
        <f>IF(OR(H393="",H393=0),L393,H393)</f>
      </c>
      <c r="L393" t="s" s="57">
        <f>IF(NOT(ISERROR(VLOOKUP(B393,'Deflatores'!G$42:H$64,2,FALSE))),VLOOKUP(B393,'Deflatores'!G$42:H$64,2,FALSE),IF(OR(ISBLANK(C393),ISBLANK(B393)),"",VLOOKUP(C393,'Deflatores'!G$4:H$38,2,FALSE)*H393+VLOOKUP(C393,'Deflatores'!G$4:I$38,3,FALSE)))</f>
      </c>
      <c r="M393" s="58"/>
      <c r="N393" s="58"/>
      <c r="O393" s="59"/>
    </row>
    <row r="394" ht="12" customHeight="1">
      <c r="A394" s="60"/>
      <c r="B394" s="51"/>
      <c r="C394" s="51"/>
      <c r="D394" s="51"/>
      <c r="E394" s="51"/>
      <c r="F394" t="s" s="53">
        <f>IF(ISBLANK(B394),"",IF(I394="L","Baixa",IF(I394="A","Média",IF(I394="","","Alta"))))</f>
      </c>
      <c r="G394" t="s" s="50">
        <f>CONCATENATE(B394,I394)</f>
      </c>
      <c r="H394" t="s" s="57">
        <f>IF(ISBLANK(B394),"",IF(B394="ALI",IF(I394="L",7,IF(I394="A",10,15)),IF(B394="AIE",IF(I394="L",5,IF(I394="A",7,10)),IF(B394="SE",IF(I394="L",4,IF(I394="A",5,7)),IF(OR(B394="EE",B394="CE"),IF(I394="L",3,IF(I394="A",4,6)),0)))))</f>
      </c>
      <c r="I394" t="s" s="55">
        <f>IF(OR(ISBLANK(D394),ISBLANK(E394)),IF(OR(B394="ALI",B394="AIE"),"L",IF(OR(B394="EE",B394="SE",B394="CE"),"A","")),IF(B394="EE",IF(E394&gt;=3,IF(D394&gt;=5,"H","A"),IF(E394&gt;=2,IF(D394&gt;=16,"H",IF(D394&lt;=4,"L","A")),IF(D394&lt;=15,"L","A"))),IF(OR(B394="SE",B394="CE"),IF(E394&gt;=4,IF(D394&gt;=6,"H","A"),IF(E394&gt;=2,IF(D394&gt;=20,"H",IF(D394&lt;=5,"L","A")),IF(D394&lt;=19,"L","A"))),IF(OR(B394="ALI",B394="AIE"),IF(E394&gt;=6,IF(D394&gt;=20,"H","A"),IF(E394&gt;=2,IF(D394&gt;=51,"H",IF(D394&lt;=19,"L","A")),IF(D394&lt;=50,"L","A"))),""))))</f>
      </c>
      <c r="J394" t="s" s="50">
        <f>CONCATENATE(B394,C394)</f>
      </c>
      <c r="K394" t="s" s="57">
        <f>IF(OR(H394="",H394=0),L394,H394)</f>
      </c>
      <c r="L394" t="s" s="57">
        <f>IF(NOT(ISERROR(VLOOKUP(B394,'Deflatores'!G$42:H$64,2,FALSE))),VLOOKUP(B394,'Deflatores'!G$42:H$64,2,FALSE),IF(OR(ISBLANK(C394),ISBLANK(B394)),"",VLOOKUP(C394,'Deflatores'!G$4:H$38,2,FALSE)*H394+VLOOKUP(C394,'Deflatores'!G$4:I$38,3,FALSE)))</f>
      </c>
      <c r="M394" s="58"/>
      <c r="N394" s="58"/>
      <c r="O394" s="59"/>
    </row>
    <row r="395" ht="12" customHeight="1">
      <c r="A395" s="60"/>
      <c r="B395" s="51"/>
      <c r="C395" s="51"/>
      <c r="D395" s="51"/>
      <c r="E395" s="51"/>
      <c r="F395" t="s" s="53">
        <f>IF(ISBLANK(B395),"",IF(I395="L","Baixa",IF(I395="A","Média",IF(I395="","","Alta"))))</f>
      </c>
      <c r="G395" t="s" s="50">
        <f>CONCATENATE(B395,I395)</f>
      </c>
      <c r="H395" t="s" s="57">
        <f>IF(ISBLANK(B395),"",IF(B395="ALI",IF(I395="L",7,IF(I395="A",10,15)),IF(B395="AIE",IF(I395="L",5,IF(I395="A",7,10)),IF(B395="SE",IF(I395="L",4,IF(I395="A",5,7)),IF(OR(B395="EE",B395="CE"),IF(I395="L",3,IF(I395="A",4,6)),0)))))</f>
      </c>
      <c r="I395" t="s" s="55">
        <f>IF(OR(ISBLANK(D395),ISBLANK(E395)),IF(OR(B395="ALI",B395="AIE"),"L",IF(OR(B395="EE",B395="SE",B395="CE"),"A","")),IF(B395="EE",IF(E395&gt;=3,IF(D395&gt;=5,"H","A"),IF(E395&gt;=2,IF(D395&gt;=16,"H",IF(D395&lt;=4,"L","A")),IF(D395&lt;=15,"L","A"))),IF(OR(B395="SE",B395="CE"),IF(E395&gt;=4,IF(D395&gt;=6,"H","A"),IF(E395&gt;=2,IF(D395&gt;=20,"H",IF(D395&lt;=5,"L","A")),IF(D395&lt;=19,"L","A"))),IF(OR(B395="ALI",B395="AIE"),IF(E395&gt;=6,IF(D395&gt;=20,"H","A"),IF(E395&gt;=2,IF(D395&gt;=51,"H",IF(D395&lt;=19,"L","A")),IF(D395&lt;=50,"L","A"))),""))))</f>
      </c>
      <c r="J395" t="s" s="50">
        <f>CONCATENATE(B395,C395)</f>
      </c>
      <c r="K395" t="s" s="57">
        <f>IF(OR(H395="",H395=0),L395,H395)</f>
      </c>
      <c r="L395" t="s" s="57">
        <f>IF(NOT(ISERROR(VLOOKUP(B395,'Deflatores'!G$42:H$64,2,FALSE))),VLOOKUP(B395,'Deflatores'!G$42:H$64,2,FALSE),IF(OR(ISBLANK(C395),ISBLANK(B395)),"",VLOOKUP(C395,'Deflatores'!G$4:H$38,2,FALSE)*H395+VLOOKUP(C395,'Deflatores'!G$4:I$38,3,FALSE)))</f>
      </c>
      <c r="M395" s="58"/>
      <c r="N395" s="58"/>
      <c r="O395" s="59"/>
    </row>
    <row r="396" ht="12" customHeight="1">
      <c r="A396" s="60"/>
      <c r="B396" s="51"/>
      <c r="C396" s="51"/>
      <c r="D396" s="51"/>
      <c r="E396" s="51"/>
      <c r="F396" t="s" s="53">
        <f>IF(ISBLANK(B396),"",IF(I396="L","Baixa",IF(I396="A","Média",IF(I396="","","Alta"))))</f>
      </c>
      <c r="G396" t="s" s="50">
        <f>CONCATENATE(B396,I396)</f>
      </c>
      <c r="H396" t="s" s="57">
        <f>IF(ISBLANK(B396),"",IF(B396="ALI",IF(I396="L",7,IF(I396="A",10,15)),IF(B396="AIE",IF(I396="L",5,IF(I396="A",7,10)),IF(B396="SE",IF(I396="L",4,IF(I396="A",5,7)),IF(OR(B396="EE",B396="CE"),IF(I396="L",3,IF(I396="A",4,6)),0)))))</f>
      </c>
      <c r="I396" t="s" s="55">
        <f>IF(OR(ISBLANK(D396),ISBLANK(E396)),IF(OR(B396="ALI",B396="AIE"),"L",IF(OR(B396="EE",B396="SE",B396="CE"),"A","")),IF(B396="EE",IF(E396&gt;=3,IF(D396&gt;=5,"H","A"),IF(E396&gt;=2,IF(D396&gt;=16,"H",IF(D396&lt;=4,"L","A")),IF(D396&lt;=15,"L","A"))),IF(OR(B396="SE",B396="CE"),IF(E396&gt;=4,IF(D396&gt;=6,"H","A"),IF(E396&gt;=2,IF(D396&gt;=20,"H",IF(D396&lt;=5,"L","A")),IF(D396&lt;=19,"L","A"))),IF(OR(B396="ALI",B396="AIE"),IF(E396&gt;=6,IF(D396&gt;=20,"H","A"),IF(E396&gt;=2,IF(D396&gt;=51,"H",IF(D396&lt;=19,"L","A")),IF(D396&lt;=50,"L","A"))),""))))</f>
      </c>
      <c r="J396" t="s" s="50">
        <f>CONCATENATE(B396,C396)</f>
      </c>
      <c r="K396" t="s" s="57">
        <f>IF(OR(H396="",H396=0),L396,H396)</f>
      </c>
      <c r="L396" t="s" s="57">
        <f>IF(NOT(ISERROR(VLOOKUP(B396,'Deflatores'!G$42:H$64,2,FALSE))),VLOOKUP(B396,'Deflatores'!G$42:H$64,2,FALSE),IF(OR(ISBLANK(C396),ISBLANK(B396)),"",VLOOKUP(C396,'Deflatores'!G$4:H$38,2,FALSE)*H396+VLOOKUP(C396,'Deflatores'!G$4:I$38,3,FALSE)))</f>
      </c>
      <c r="M396" s="58"/>
      <c r="N396" s="58"/>
      <c r="O396" s="59"/>
    </row>
    <row r="397" ht="12" customHeight="1">
      <c r="A397" s="60"/>
      <c r="B397" s="51"/>
      <c r="C397" s="51"/>
      <c r="D397" s="51"/>
      <c r="E397" s="51"/>
      <c r="F397" t="s" s="53">
        <f>IF(ISBLANK(B397),"",IF(I397="L","Baixa",IF(I397="A","Média",IF(I397="","","Alta"))))</f>
      </c>
      <c r="G397" t="s" s="50">
        <f>CONCATENATE(B397,I397)</f>
      </c>
      <c r="H397" t="s" s="57">
        <f>IF(ISBLANK(B397),"",IF(B397="ALI",IF(I397="L",7,IF(I397="A",10,15)),IF(B397="AIE",IF(I397="L",5,IF(I397="A",7,10)),IF(B397="SE",IF(I397="L",4,IF(I397="A",5,7)),IF(OR(B397="EE",B397="CE"),IF(I397="L",3,IF(I397="A",4,6)),0)))))</f>
      </c>
      <c r="I397" t="s" s="55">
        <f>IF(OR(ISBLANK(D397),ISBLANK(E397)),IF(OR(B397="ALI",B397="AIE"),"L",IF(OR(B397="EE",B397="SE",B397="CE"),"A","")),IF(B397="EE",IF(E397&gt;=3,IF(D397&gt;=5,"H","A"),IF(E397&gt;=2,IF(D397&gt;=16,"H",IF(D397&lt;=4,"L","A")),IF(D397&lt;=15,"L","A"))),IF(OR(B397="SE",B397="CE"),IF(E397&gt;=4,IF(D397&gt;=6,"H","A"),IF(E397&gt;=2,IF(D397&gt;=20,"H",IF(D397&lt;=5,"L","A")),IF(D397&lt;=19,"L","A"))),IF(OR(B397="ALI",B397="AIE"),IF(E397&gt;=6,IF(D397&gt;=20,"H","A"),IF(E397&gt;=2,IF(D397&gt;=51,"H",IF(D397&lt;=19,"L","A")),IF(D397&lt;=50,"L","A"))),""))))</f>
      </c>
      <c r="J397" t="s" s="50">
        <f>CONCATENATE(B397,C397)</f>
      </c>
      <c r="K397" t="s" s="57">
        <f>IF(OR(H397="",H397=0),L397,H397)</f>
      </c>
      <c r="L397" t="s" s="57">
        <f>IF(NOT(ISERROR(VLOOKUP(B397,'Deflatores'!G$42:H$64,2,FALSE))),VLOOKUP(B397,'Deflatores'!G$42:H$64,2,FALSE),IF(OR(ISBLANK(C397),ISBLANK(B397)),"",VLOOKUP(C397,'Deflatores'!G$4:H$38,2,FALSE)*H397+VLOOKUP(C397,'Deflatores'!G$4:I$38,3,FALSE)))</f>
      </c>
      <c r="M397" s="58"/>
      <c r="N397" s="58"/>
      <c r="O397" s="59"/>
    </row>
    <row r="398" ht="12" customHeight="1">
      <c r="A398" s="60"/>
      <c r="B398" s="51"/>
      <c r="C398" s="51"/>
      <c r="D398" s="51"/>
      <c r="E398" s="51"/>
      <c r="F398" t="s" s="53">
        <f>IF(ISBLANK(B398),"",IF(I398="L","Baixa",IF(I398="A","Média",IF(I398="","","Alta"))))</f>
      </c>
      <c r="G398" t="s" s="50">
        <f>CONCATENATE(B398,I398)</f>
      </c>
      <c r="H398" t="s" s="57">
        <f>IF(ISBLANK(B398),"",IF(B398="ALI",IF(I398="L",7,IF(I398="A",10,15)),IF(B398="AIE",IF(I398="L",5,IF(I398="A",7,10)),IF(B398="SE",IF(I398="L",4,IF(I398="A",5,7)),IF(OR(B398="EE",B398="CE"),IF(I398="L",3,IF(I398="A",4,6)),0)))))</f>
      </c>
      <c r="I398" t="s" s="55">
        <f>IF(OR(ISBLANK(D398),ISBLANK(E398)),IF(OR(B398="ALI",B398="AIE"),"L",IF(OR(B398="EE",B398="SE",B398="CE"),"A","")),IF(B398="EE",IF(E398&gt;=3,IF(D398&gt;=5,"H","A"),IF(E398&gt;=2,IF(D398&gt;=16,"H",IF(D398&lt;=4,"L","A")),IF(D398&lt;=15,"L","A"))),IF(OR(B398="SE",B398="CE"),IF(E398&gt;=4,IF(D398&gt;=6,"H","A"),IF(E398&gt;=2,IF(D398&gt;=20,"H",IF(D398&lt;=5,"L","A")),IF(D398&lt;=19,"L","A"))),IF(OR(B398="ALI",B398="AIE"),IF(E398&gt;=6,IF(D398&gt;=20,"H","A"),IF(E398&gt;=2,IF(D398&gt;=51,"H",IF(D398&lt;=19,"L","A")),IF(D398&lt;=50,"L","A"))),""))))</f>
      </c>
      <c r="J398" t="s" s="50">
        <f>CONCATENATE(B398,C398)</f>
      </c>
      <c r="K398" t="s" s="57">
        <f>IF(OR(H398="",H398=0),L398,H398)</f>
      </c>
      <c r="L398" t="s" s="57">
        <f>IF(NOT(ISERROR(VLOOKUP(B398,'Deflatores'!G$42:H$64,2,FALSE))),VLOOKUP(B398,'Deflatores'!G$42:H$64,2,FALSE),IF(OR(ISBLANK(C398),ISBLANK(B398)),"",VLOOKUP(C398,'Deflatores'!G$4:H$38,2,FALSE)*H398+VLOOKUP(C398,'Deflatores'!G$4:I$38,3,FALSE)))</f>
      </c>
      <c r="M398" s="58"/>
      <c r="N398" s="58"/>
      <c r="O398" s="59"/>
    </row>
    <row r="399" ht="12" customHeight="1">
      <c r="A399" s="60"/>
      <c r="B399" s="51"/>
      <c r="C399" s="51"/>
      <c r="D399" s="51"/>
      <c r="E399" s="51"/>
      <c r="F399" t="s" s="53">
        <f>IF(ISBLANK(B399),"",IF(I399="L","Baixa",IF(I399="A","Média",IF(I399="","","Alta"))))</f>
      </c>
      <c r="G399" t="s" s="50">
        <f>CONCATENATE(B399,I399)</f>
      </c>
      <c r="H399" t="s" s="57">
        <f>IF(ISBLANK(B399),"",IF(B399="ALI",IF(I399="L",7,IF(I399="A",10,15)),IF(B399="AIE",IF(I399="L",5,IF(I399="A",7,10)),IF(B399="SE",IF(I399="L",4,IF(I399="A",5,7)),IF(OR(B399="EE",B399="CE"),IF(I399="L",3,IF(I399="A",4,6)),0)))))</f>
      </c>
      <c r="I399" t="s" s="55">
        <f>IF(OR(ISBLANK(D399),ISBLANK(E399)),IF(OR(B399="ALI",B399="AIE"),"L",IF(OR(B399="EE",B399="SE",B399="CE"),"A","")),IF(B399="EE",IF(E399&gt;=3,IF(D399&gt;=5,"H","A"),IF(E399&gt;=2,IF(D399&gt;=16,"H",IF(D399&lt;=4,"L","A")),IF(D399&lt;=15,"L","A"))),IF(OR(B399="SE",B399="CE"),IF(E399&gt;=4,IF(D399&gt;=6,"H","A"),IF(E399&gt;=2,IF(D399&gt;=20,"H",IF(D399&lt;=5,"L","A")),IF(D399&lt;=19,"L","A"))),IF(OR(B399="ALI",B399="AIE"),IF(E399&gt;=6,IF(D399&gt;=20,"H","A"),IF(E399&gt;=2,IF(D399&gt;=51,"H",IF(D399&lt;=19,"L","A")),IF(D399&lt;=50,"L","A"))),""))))</f>
      </c>
      <c r="J399" t="s" s="50">
        <f>CONCATENATE(B399,C399)</f>
      </c>
      <c r="K399" t="s" s="57">
        <f>IF(OR(H399="",H399=0),L399,H399)</f>
      </c>
      <c r="L399" t="s" s="57">
        <f>IF(NOT(ISERROR(VLOOKUP(B399,'Deflatores'!G$42:H$64,2,FALSE))),VLOOKUP(B399,'Deflatores'!G$42:H$64,2,FALSE),IF(OR(ISBLANK(C399),ISBLANK(B399)),"",VLOOKUP(C399,'Deflatores'!G$4:H$38,2,FALSE)*H399+VLOOKUP(C399,'Deflatores'!G$4:I$38,3,FALSE)))</f>
      </c>
      <c r="M399" s="58"/>
      <c r="N399" s="58"/>
      <c r="O399" s="59"/>
    </row>
    <row r="400" ht="12" customHeight="1">
      <c r="A400" s="60"/>
      <c r="B400" s="51"/>
      <c r="C400" s="51"/>
      <c r="D400" s="51"/>
      <c r="E400" s="51"/>
      <c r="F400" t="s" s="53">
        <f>IF(ISBLANK(B400),"",IF(I400="L","Baixa",IF(I400="A","Média",IF(I400="","","Alta"))))</f>
      </c>
      <c r="G400" t="s" s="50">
        <f>CONCATENATE(B400,I400)</f>
      </c>
      <c r="H400" t="s" s="57">
        <f>IF(ISBLANK(B400),"",IF(B400="ALI",IF(I400="L",7,IF(I400="A",10,15)),IF(B400="AIE",IF(I400="L",5,IF(I400="A",7,10)),IF(B400="SE",IF(I400="L",4,IF(I400="A",5,7)),IF(OR(B400="EE",B400="CE"),IF(I400="L",3,IF(I400="A",4,6)),0)))))</f>
      </c>
      <c r="I400" t="s" s="55">
        <f>IF(OR(ISBLANK(D400),ISBLANK(E400)),IF(OR(B400="ALI",B400="AIE"),"L",IF(OR(B400="EE",B400="SE",B400="CE"),"A","")),IF(B400="EE",IF(E400&gt;=3,IF(D400&gt;=5,"H","A"),IF(E400&gt;=2,IF(D400&gt;=16,"H",IF(D400&lt;=4,"L","A")),IF(D400&lt;=15,"L","A"))),IF(OR(B400="SE",B400="CE"),IF(E400&gt;=4,IF(D400&gt;=6,"H","A"),IF(E400&gt;=2,IF(D400&gt;=20,"H",IF(D400&lt;=5,"L","A")),IF(D400&lt;=19,"L","A"))),IF(OR(B400="ALI",B400="AIE"),IF(E400&gt;=6,IF(D400&gt;=20,"H","A"),IF(E400&gt;=2,IF(D400&gt;=51,"H",IF(D400&lt;=19,"L","A")),IF(D400&lt;=50,"L","A"))),""))))</f>
      </c>
      <c r="J400" t="s" s="50">
        <f>CONCATENATE(B400,C400)</f>
      </c>
      <c r="K400" t="s" s="57">
        <f>IF(OR(H400="",H400=0),L400,H400)</f>
      </c>
      <c r="L400" t="s" s="57">
        <f>IF(NOT(ISERROR(VLOOKUP(B400,'Deflatores'!G$42:H$64,2,FALSE))),VLOOKUP(B400,'Deflatores'!G$42:H$64,2,FALSE),IF(OR(ISBLANK(C400),ISBLANK(B400)),"",VLOOKUP(C400,'Deflatores'!G$4:H$38,2,FALSE)*H400+VLOOKUP(C400,'Deflatores'!G$4:I$38,3,FALSE)))</f>
      </c>
      <c r="M400" s="58"/>
      <c r="N400" s="58"/>
      <c r="O400" s="59"/>
    </row>
    <row r="401" ht="12" customHeight="1">
      <c r="A401" s="60"/>
      <c r="B401" s="51"/>
      <c r="C401" s="51"/>
      <c r="D401" s="51"/>
      <c r="E401" s="51"/>
      <c r="F401" t="s" s="53">
        <f>IF(ISBLANK(B401),"",IF(I401="L","Baixa",IF(I401="A","Média",IF(I401="","","Alta"))))</f>
      </c>
      <c r="G401" t="s" s="50">
        <f>CONCATENATE(B401,I401)</f>
      </c>
      <c r="H401" t="s" s="57">
        <f>IF(ISBLANK(B401),"",IF(B401="ALI",IF(I401="L",7,IF(I401="A",10,15)),IF(B401="AIE",IF(I401="L",5,IF(I401="A",7,10)),IF(B401="SE",IF(I401="L",4,IF(I401="A",5,7)),IF(OR(B401="EE",B401="CE"),IF(I401="L",3,IF(I401="A",4,6)),0)))))</f>
      </c>
      <c r="I401" t="s" s="55">
        <f>IF(OR(ISBLANK(D401),ISBLANK(E401)),IF(OR(B401="ALI",B401="AIE"),"L",IF(OR(B401="EE",B401="SE",B401="CE"),"A","")),IF(B401="EE",IF(E401&gt;=3,IF(D401&gt;=5,"H","A"),IF(E401&gt;=2,IF(D401&gt;=16,"H",IF(D401&lt;=4,"L","A")),IF(D401&lt;=15,"L","A"))),IF(OR(B401="SE",B401="CE"),IF(E401&gt;=4,IF(D401&gt;=6,"H","A"),IF(E401&gt;=2,IF(D401&gt;=20,"H",IF(D401&lt;=5,"L","A")),IF(D401&lt;=19,"L","A"))),IF(OR(B401="ALI",B401="AIE"),IF(E401&gt;=6,IF(D401&gt;=20,"H","A"),IF(E401&gt;=2,IF(D401&gt;=51,"H",IF(D401&lt;=19,"L","A")),IF(D401&lt;=50,"L","A"))),""))))</f>
      </c>
      <c r="J401" t="s" s="50">
        <f>CONCATENATE(B401,C401)</f>
      </c>
      <c r="K401" t="s" s="57">
        <f>IF(OR(H401="",H401=0),L401,H401)</f>
      </c>
      <c r="L401" t="s" s="57">
        <f>IF(NOT(ISERROR(VLOOKUP(B401,'Deflatores'!G$42:H$64,2,FALSE))),VLOOKUP(B401,'Deflatores'!G$42:H$64,2,FALSE),IF(OR(ISBLANK(C401),ISBLANK(B401)),"",VLOOKUP(C401,'Deflatores'!G$4:H$38,2,FALSE)*H401+VLOOKUP(C401,'Deflatores'!G$4:I$38,3,FALSE)))</f>
      </c>
      <c r="M401" s="58"/>
      <c r="N401" s="58"/>
      <c r="O401" s="59"/>
    </row>
    <row r="402" ht="12" customHeight="1">
      <c r="A402" s="60"/>
      <c r="B402" s="51"/>
      <c r="C402" s="51"/>
      <c r="D402" s="51"/>
      <c r="E402" s="51"/>
      <c r="F402" t="s" s="53">
        <f>IF(ISBLANK(B402),"",IF(I402="L","Baixa",IF(I402="A","Média",IF(I402="","","Alta"))))</f>
      </c>
      <c r="G402" t="s" s="50">
        <f>CONCATENATE(B402,I402)</f>
      </c>
      <c r="H402" t="s" s="57">
        <f>IF(ISBLANK(B402),"",IF(B402="ALI",IF(I402="L",7,IF(I402="A",10,15)),IF(B402="AIE",IF(I402="L",5,IF(I402="A",7,10)),IF(B402="SE",IF(I402="L",4,IF(I402="A",5,7)),IF(OR(B402="EE",B402="CE"),IF(I402="L",3,IF(I402="A",4,6)),0)))))</f>
      </c>
      <c r="I402" t="s" s="55">
        <f>IF(OR(ISBLANK(D402),ISBLANK(E402)),IF(OR(B402="ALI",B402="AIE"),"L",IF(OR(B402="EE",B402="SE",B402="CE"),"A","")),IF(B402="EE",IF(E402&gt;=3,IF(D402&gt;=5,"H","A"),IF(E402&gt;=2,IF(D402&gt;=16,"H",IF(D402&lt;=4,"L","A")),IF(D402&lt;=15,"L","A"))),IF(OR(B402="SE",B402="CE"),IF(E402&gt;=4,IF(D402&gt;=6,"H","A"),IF(E402&gt;=2,IF(D402&gt;=20,"H",IF(D402&lt;=5,"L","A")),IF(D402&lt;=19,"L","A"))),IF(OR(B402="ALI",B402="AIE"),IF(E402&gt;=6,IF(D402&gt;=20,"H","A"),IF(E402&gt;=2,IF(D402&gt;=51,"H",IF(D402&lt;=19,"L","A")),IF(D402&lt;=50,"L","A"))),""))))</f>
      </c>
      <c r="J402" t="s" s="50">
        <f>CONCATENATE(B402,C402)</f>
      </c>
      <c r="K402" t="s" s="57">
        <f>IF(OR(H402="",H402=0),L402,H402)</f>
      </c>
      <c r="L402" t="s" s="57">
        <f>IF(NOT(ISERROR(VLOOKUP(B402,'Deflatores'!G$42:H$64,2,FALSE))),VLOOKUP(B402,'Deflatores'!G$42:H$64,2,FALSE),IF(OR(ISBLANK(C402),ISBLANK(B402)),"",VLOOKUP(C402,'Deflatores'!G$4:H$38,2,FALSE)*H402+VLOOKUP(C402,'Deflatores'!G$4:I$38,3,FALSE)))</f>
      </c>
      <c r="M402" s="58"/>
      <c r="N402" s="58"/>
      <c r="O402" s="59"/>
    </row>
    <row r="403" ht="12" customHeight="1">
      <c r="A403" s="60"/>
      <c r="B403" s="51"/>
      <c r="C403" s="51"/>
      <c r="D403" s="51"/>
      <c r="E403" s="51"/>
      <c r="F403" t="s" s="53">
        <f>IF(ISBLANK(B403),"",IF(I403="L","Baixa",IF(I403="A","Média",IF(I403="","","Alta"))))</f>
      </c>
      <c r="G403" t="s" s="50">
        <f>CONCATENATE(B403,I403)</f>
      </c>
      <c r="H403" t="s" s="57">
        <f>IF(ISBLANK(B403),"",IF(B403="ALI",IF(I403="L",7,IF(I403="A",10,15)),IF(B403="AIE",IF(I403="L",5,IF(I403="A",7,10)),IF(B403="SE",IF(I403="L",4,IF(I403="A",5,7)),IF(OR(B403="EE",B403="CE"),IF(I403="L",3,IF(I403="A",4,6)),0)))))</f>
      </c>
      <c r="I403" t="s" s="55">
        <f>IF(OR(ISBLANK(D403),ISBLANK(E403)),IF(OR(B403="ALI",B403="AIE"),"L",IF(OR(B403="EE",B403="SE",B403="CE"),"A","")),IF(B403="EE",IF(E403&gt;=3,IF(D403&gt;=5,"H","A"),IF(E403&gt;=2,IF(D403&gt;=16,"H",IF(D403&lt;=4,"L","A")),IF(D403&lt;=15,"L","A"))),IF(OR(B403="SE",B403="CE"),IF(E403&gt;=4,IF(D403&gt;=6,"H","A"),IF(E403&gt;=2,IF(D403&gt;=20,"H",IF(D403&lt;=5,"L","A")),IF(D403&lt;=19,"L","A"))),IF(OR(B403="ALI",B403="AIE"),IF(E403&gt;=6,IF(D403&gt;=20,"H","A"),IF(E403&gt;=2,IF(D403&gt;=51,"H",IF(D403&lt;=19,"L","A")),IF(D403&lt;=50,"L","A"))),""))))</f>
      </c>
      <c r="J403" t="s" s="50">
        <f>CONCATENATE(B403,C403)</f>
      </c>
      <c r="K403" t="s" s="57">
        <f>IF(OR(H403="",H403=0),L403,H403)</f>
      </c>
      <c r="L403" t="s" s="57">
        <f>IF(NOT(ISERROR(VLOOKUP(B403,'Deflatores'!G$42:H$64,2,FALSE))),VLOOKUP(B403,'Deflatores'!G$42:H$64,2,FALSE),IF(OR(ISBLANK(C403),ISBLANK(B403)),"",VLOOKUP(C403,'Deflatores'!G$4:H$38,2,FALSE)*H403+VLOOKUP(C403,'Deflatores'!G$4:I$38,3,FALSE)))</f>
      </c>
      <c r="M403" s="58"/>
      <c r="N403" s="58"/>
      <c r="O403" s="59"/>
    </row>
    <row r="404" ht="12" customHeight="1">
      <c r="A404" s="60"/>
      <c r="B404" s="51"/>
      <c r="C404" s="51"/>
      <c r="D404" s="51"/>
      <c r="E404" s="51"/>
      <c r="F404" t="s" s="53">
        <f>IF(ISBLANK(B404),"",IF(I404="L","Baixa",IF(I404="A","Média",IF(I404="","","Alta"))))</f>
      </c>
      <c r="G404" t="s" s="50">
        <f>CONCATENATE(B404,I404)</f>
      </c>
      <c r="H404" t="s" s="57">
        <f>IF(ISBLANK(B404),"",IF(B404="ALI",IF(I404="L",7,IF(I404="A",10,15)),IF(B404="AIE",IF(I404="L",5,IF(I404="A",7,10)),IF(B404="SE",IF(I404="L",4,IF(I404="A",5,7)),IF(OR(B404="EE",B404="CE"),IF(I404="L",3,IF(I404="A",4,6)),0)))))</f>
      </c>
      <c r="I404" t="s" s="55">
        <f>IF(OR(ISBLANK(D404),ISBLANK(E404)),IF(OR(B404="ALI",B404="AIE"),"L",IF(OR(B404="EE",B404="SE",B404="CE"),"A","")),IF(B404="EE",IF(E404&gt;=3,IF(D404&gt;=5,"H","A"),IF(E404&gt;=2,IF(D404&gt;=16,"H",IF(D404&lt;=4,"L","A")),IF(D404&lt;=15,"L","A"))),IF(OR(B404="SE",B404="CE"),IF(E404&gt;=4,IF(D404&gt;=6,"H","A"),IF(E404&gt;=2,IF(D404&gt;=20,"H",IF(D404&lt;=5,"L","A")),IF(D404&lt;=19,"L","A"))),IF(OR(B404="ALI",B404="AIE"),IF(E404&gt;=6,IF(D404&gt;=20,"H","A"),IF(E404&gt;=2,IF(D404&gt;=51,"H",IF(D404&lt;=19,"L","A")),IF(D404&lt;=50,"L","A"))),""))))</f>
      </c>
      <c r="J404" t="s" s="50">
        <f>CONCATENATE(B404,C404)</f>
      </c>
      <c r="K404" t="s" s="57">
        <f>IF(OR(H404="",H404=0),L404,H404)</f>
      </c>
      <c r="L404" t="s" s="57">
        <f>IF(NOT(ISERROR(VLOOKUP(B404,'Deflatores'!G$42:H$64,2,FALSE))),VLOOKUP(B404,'Deflatores'!G$42:H$64,2,FALSE),IF(OR(ISBLANK(C404),ISBLANK(B404)),"",VLOOKUP(C404,'Deflatores'!G$4:H$38,2,FALSE)*H404+VLOOKUP(C404,'Deflatores'!G$4:I$38,3,FALSE)))</f>
      </c>
      <c r="M404" s="58"/>
      <c r="N404" s="58"/>
      <c r="O404" s="59"/>
    </row>
    <row r="405" ht="12" customHeight="1">
      <c r="A405" s="60"/>
      <c r="B405" s="51"/>
      <c r="C405" s="51"/>
      <c r="D405" s="51"/>
      <c r="E405" s="51"/>
      <c r="F405" t="s" s="53">
        <f>IF(ISBLANK(B405),"",IF(I405="L","Baixa",IF(I405="A","Média",IF(I405="","","Alta"))))</f>
      </c>
      <c r="G405" t="s" s="50">
        <f>CONCATENATE(B405,I405)</f>
      </c>
      <c r="H405" t="s" s="57">
        <f>IF(ISBLANK(B405),"",IF(B405="ALI",IF(I405="L",7,IF(I405="A",10,15)),IF(B405="AIE",IF(I405="L",5,IF(I405="A",7,10)),IF(B405="SE",IF(I405="L",4,IF(I405="A",5,7)),IF(OR(B405="EE",B405="CE"),IF(I405="L",3,IF(I405="A",4,6)),0)))))</f>
      </c>
      <c r="I405" t="s" s="55">
        <f>IF(OR(ISBLANK(D405),ISBLANK(E405)),IF(OR(B405="ALI",B405="AIE"),"L",IF(OR(B405="EE",B405="SE",B405="CE"),"A","")),IF(B405="EE",IF(E405&gt;=3,IF(D405&gt;=5,"H","A"),IF(E405&gt;=2,IF(D405&gt;=16,"H",IF(D405&lt;=4,"L","A")),IF(D405&lt;=15,"L","A"))),IF(OR(B405="SE",B405="CE"),IF(E405&gt;=4,IF(D405&gt;=6,"H","A"),IF(E405&gt;=2,IF(D405&gt;=20,"H",IF(D405&lt;=5,"L","A")),IF(D405&lt;=19,"L","A"))),IF(OR(B405="ALI",B405="AIE"),IF(E405&gt;=6,IF(D405&gt;=20,"H","A"),IF(E405&gt;=2,IF(D405&gt;=51,"H",IF(D405&lt;=19,"L","A")),IF(D405&lt;=50,"L","A"))),""))))</f>
      </c>
      <c r="J405" t="s" s="50">
        <f>CONCATENATE(B405,C405)</f>
      </c>
      <c r="K405" t="s" s="57">
        <f>IF(OR(H405="",H405=0),L405,H405)</f>
      </c>
      <c r="L405" t="s" s="57">
        <f>IF(NOT(ISERROR(VLOOKUP(B405,'Deflatores'!G$42:H$64,2,FALSE))),VLOOKUP(B405,'Deflatores'!G$42:H$64,2,FALSE),IF(OR(ISBLANK(C405),ISBLANK(B405)),"",VLOOKUP(C405,'Deflatores'!G$4:H$38,2,FALSE)*H405+VLOOKUP(C405,'Deflatores'!G$4:I$38,3,FALSE)))</f>
      </c>
      <c r="M405" s="58"/>
      <c r="N405" s="58"/>
      <c r="O405" s="59"/>
    </row>
    <row r="406" ht="12" customHeight="1">
      <c r="A406" s="60"/>
      <c r="B406" s="51"/>
      <c r="C406" s="51"/>
      <c r="D406" s="51"/>
      <c r="E406" s="51"/>
      <c r="F406" t="s" s="53">
        <f>IF(ISBLANK(B406),"",IF(I406="L","Baixa",IF(I406="A","Média",IF(I406="","","Alta"))))</f>
      </c>
      <c r="G406" t="s" s="50">
        <f>CONCATENATE(B406,I406)</f>
      </c>
      <c r="H406" t="s" s="57">
        <f>IF(ISBLANK(B406),"",IF(B406="ALI",IF(I406="L",7,IF(I406="A",10,15)),IF(B406="AIE",IF(I406="L",5,IF(I406="A",7,10)),IF(B406="SE",IF(I406="L",4,IF(I406="A",5,7)),IF(OR(B406="EE",B406="CE"),IF(I406="L",3,IF(I406="A",4,6)),0)))))</f>
      </c>
      <c r="I406" t="s" s="55">
        <f>IF(OR(ISBLANK(D406),ISBLANK(E406)),IF(OR(B406="ALI",B406="AIE"),"L",IF(OR(B406="EE",B406="SE",B406="CE"),"A","")),IF(B406="EE",IF(E406&gt;=3,IF(D406&gt;=5,"H","A"),IF(E406&gt;=2,IF(D406&gt;=16,"H",IF(D406&lt;=4,"L","A")),IF(D406&lt;=15,"L","A"))),IF(OR(B406="SE",B406="CE"),IF(E406&gt;=4,IF(D406&gt;=6,"H","A"),IF(E406&gt;=2,IF(D406&gt;=20,"H",IF(D406&lt;=5,"L","A")),IF(D406&lt;=19,"L","A"))),IF(OR(B406="ALI",B406="AIE"),IF(E406&gt;=6,IF(D406&gt;=20,"H","A"),IF(E406&gt;=2,IF(D406&gt;=51,"H",IF(D406&lt;=19,"L","A")),IF(D406&lt;=50,"L","A"))),""))))</f>
      </c>
      <c r="J406" t="s" s="50">
        <f>CONCATENATE(B406,C406)</f>
      </c>
      <c r="K406" t="s" s="57">
        <f>IF(OR(H406="",H406=0),L406,H406)</f>
      </c>
      <c r="L406" t="s" s="57">
        <f>IF(NOT(ISERROR(VLOOKUP(B406,'Deflatores'!G$42:H$64,2,FALSE))),VLOOKUP(B406,'Deflatores'!G$42:H$64,2,FALSE),IF(OR(ISBLANK(C406),ISBLANK(B406)),"",VLOOKUP(C406,'Deflatores'!G$4:H$38,2,FALSE)*H406+VLOOKUP(C406,'Deflatores'!G$4:I$38,3,FALSE)))</f>
      </c>
      <c r="M406" s="58"/>
      <c r="N406" s="58"/>
      <c r="O406" s="59"/>
    </row>
    <row r="407" ht="12" customHeight="1">
      <c r="A407" s="60"/>
      <c r="B407" s="51"/>
      <c r="C407" s="51"/>
      <c r="D407" s="51"/>
      <c r="E407" s="51"/>
      <c r="F407" t="s" s="53">
        <f>IF(ISBLANK(B407),"",IF(I407="L","Baixa",IF(I407="A","Média",IF(I407="","","Alta"))))</f>
      </c>
      <c r="G407" t="s" s="50">
        <f>CONCATENATE(B407,I407)</f>
      </c>
      <c r="H407" t="s" s="57">
        <f>IF(ISBLANK(B407),"",IF(B407="ALI",IF(I407="L",7,IF(I407="A",10,15)),IF(B407="AIE",IF(I407="L",5,IF(I407="A",7,10)),IF(B407="SE",IF(I407="L",4,IF(I407="A",5,7)),IF(OR(B407="EE",B407="CE"),IF(I407="L",3,IF(I407="A",4,6)),0)))))</f>
      </c>
      <c r="I407" t="s" s="55">
        <f>IF(OR(ISBLANK(D407),ISBLANK(E407)),IF(OR(B407="ALI",B407="AIE"),"L",IF(OR(B407="EE",B407="SE",B407="CE"),"A","")),IF(B407="EE",IF(E407&gt;=3,IF(D407&gt;=5,"H","A"),IF(E407&gt;=2,IF(D407&gt;=16,"H",IF(D407&lt;=4,"L","A")),IF(D407&lt;=15,"L","A"))),IF(OR(B407="SE",B407="CE"),IF(E407&gt;=4,IF(D407&gt;=6,"H","A"),IF(E407&gt;=2,IF(D407&gt;=20,"H",IF(D407&lt;=5,"L","A")),IF(D407&lt;=19,"L","A"))),IF(OR(B407="ALI",B407="AIE"),IF(E407&gt;=6,IF(D407&gt;=20,"H","A"),IF(E407&gt;=2,IF(D407&gt;=51,"H",IF(D407&lt;=19,"L","A")),IF(D407&lt;=50,"L","A"))),""))))</f>
      </c>
      <c r="J407" t="s" s="50">
        <f>CONCATENATE(B407,C407)</f>
      </c>
      <c r="K407" t="s" s="57">
        <f>IF(OR(H407="",H407=0),L407,H407)</f>
      </c>
      <c r="L407" t="s" s="57">
        <f>IF(NOT(ISERROR(VLOOKUP(B407,'Deflatores'!G$42:H$64,2,FALSE))),VLOOKUP(B407,'Deflatores'!G$42:H$64,2,FALSE),IF(OR(ISBLANK(C407),ISBLANK(B407)),"",VLOOKUP(C407,'Deflatores'!G$4:H$38,2,FALSE)*H407+VLOOKUP(C407,'Deflatores'!G$4:I$38,3,FALSE)))</f>
      </c>
      <c r="M407" s="58"/>
      <c r="N407" s="58"/>
      <c r="O407" s="59"/>
    </row>
    <row r="408" ht="12" customHeight="1">
      <c r="A408" s="60"/>
      <c r="B408" s="51"/>
      <c r="C408" s="51"/>
      <c r="D408" s="51"/>
      <c r="E408" s="51"/>
      <c r="F408" t="s" s="53">
        <f>IF(ISBLANK(B408),"",IF(I408="L","Baixa",IF(I408="A","Média",IF(I408="","","Alta"))))</f>
      </c>
      <c r="G408" t="s" s="50">
        <f>CONCATENATE(B408,I408)</f>
      </c>
      <c r="H408" t="s" s="57">
        <f>IF(ISBLANK(B408),"",IF(B408="ALI",IF(I408="L",7,IF(I408="A",10,15)),IF(B408="AIE",IF(I408="L",5,IF(I408="A",7,10)),IF(B408="SE",IF(I408="L",4,IF(I408="A",5,7)),IF(OR(B408="EE",B408="CE"),IF(I408="L",3,IF(I408="A",4,6)),0)))))</f>
      </c>
      <c r="I408" t="s" s="55">
        <f>IF(OR(ISBLANK(D408),ISBLANK(E408)),IF(OR(B408="ALI",B408="AIE"),"L",IF(OR(B408="EE",B408="SE",B408="CE"),"A","")),IF(B408="EE",IF(E408&gt;=3,IF(D408&gt;=5,"H","A"),IF(E408&gt;=2,IF(D408&gt;=16,"H",IF(D408&lt;=4,"L","A")),IF(D408&lt;=15,"L","A"))),IF(OR(B408="SE",B408="CE"),IF(E408&gt;=4,IF(D408&gt;=6,"H","A"),IF(E408&gt;=2,IF(D408&gt;=20,"H",IF(D408&lt;=5,"L","A")),IF(D408&lt;=19,"L","A"))),IF(OR(B408="ALI",B408="AIE"),IF(E408&gt;=6,IF(D408&gt;=20,"H","A"),IF(E408&gt;=2,IF(D408&gt;=51,"H",IF(D408&lt;=19,"L","A")),IF(D408&lt;=50,"L","A"))),""))))</f>
      </c>
      <c r="J408" t="s" s="50">
        <f>CONCATENATE(B408,C408)</f>
      </c>
      <c r="K408" t="s" s="57">
        <f>IF(OR(H408="",H408=0),L408,H408)</f>
      </c>
      <c r="L408" t="s" s="57">
        <f>IF(NOT(ISERROR(VLOOKUP(B408,'Deflatores'!G$42:H$64,2,FALSE))),VLOOKUP(B408,'Deflatores'!G$42:H$64,2,FALSE),IF(OR(ISBLANK(C408),ISBLANK(B408)),"",VLOOKUP(C408,'Deflatores'!G$4:H$38,2,FALSE)*H408+VLOOKUP(C408,'Deflatores'!G$4:I$38,3,FALSE)))</f>
      </c>
      <c r="M408" s="58"/>
      <c r="N408" s="58"/>
      <c r="O408" s="59"/>
    </row>
    <row r="409" ht="12" customHeight="1">
      <c r="A409" s="60"/>
      <c r="B409" s="51"/>
      <c r="C409" s="51"/>
      <c r="D409" s="51"/>
      <c r="E409" s="51"/>
      <c r="F409" t="s" s="53">
        <f>IF(ISBLANK(B409),"",IF(I409="L","Baixa",IF(I409="A","Média",IF(I409="","","Alta"))))</f>
      </c>
      <c r="G409" t="s" s="50">
        <f>CONCATENATE(B409,I409)</f>
      </c>
      <c r="H409" t="s" s="57">
        <f>IF(ISBLANK(B409),"",IF(B409="ALI",IF(I409="L",7,IF(I409="A",10,15)),IF(B409="AIE",IF(I409="L",5,IF(I409="A",7,10)),IF(B409="SE",IF(I409="L",4,IF(I409="A",5,7)),IF(OR(B409="EE",B409="CE"),IF(I409="L",3,IF(I409="A",4,6)),0)))))</f>
      </c>
      <c r="I409" t="s" s="55">
        <f>IF(OR(ISBLANK(D409),ISBLANK(E409)),IF(OR(B409="ALI",B409="AIE"),"L",IF(OR(B409="EE",B409="SE",B409="CE"),"A","")),IF(B409="EE",IF(E409&gt;=3,IF(D409&gt;=5,"H","A"),IF(E409&gt;=2,IF(D409&gt;=16,"H",IF(D409&lt;=4,"L","A")),IF(D409&lt;=15,"L","A"))),IF(OR(B409="SE",B409="CE"),IF(E409&gt;=4,IF(D409&gt;=6,"H","A"),IF(E409&gt;=2,IF(D409&gt;=20,"H",IF(D409&lt;=5,"L","A")),IF(D409&lt;=19,"L","A"))),IF(OR(B409="ALI",B409="AIE"),IF(E409&gt;=6,IF(D409&gt;=20,"H","A"),IF(E409&gt;=2,IF(D409&gt;=51,"H",IF(D409&lt;=19,"L","A")),IF(D409&lt;=50,"L","A"))),""))))</f>
      </c>
      <c r="J409" t="s" s="50">
        <f>CONCATENATE(B409,C409)</f>
      </c>
      <c r="K409" t="s" s="57">
        <f>IF(OR(H409="",H409=0),L409,H409)</f>
      </c>
      <c r="L409" t="s" s="57">
        <f>IF(NOT(ISERROR(VLOOKUP(B409,'Deflatores'!G$42:H$64,2,FALSE))),VLOOKUP(B409,'Deflatores'!G$42:H$64,2,FALSE),IF(OR(ISBLANK(C409),ISBLANK(B409)),"",VLOOKUP(C409,'Deflatores'!G$4:H$38,2,FALSE)*H409+VLOOKUP(C409,'Deflatores'!G$4:I$38,3,FALSE)))</f>
      </c>
      <c r="M409" s="58"/>
      <c r="N409" s="58"/>
      <c r="O409" s="59"/>
    </row>
    <row r="410" ht="12" customHeight="1">
      <c r="A410" s="60"/>
      <c r="B410" s="51"/>
      <c r="C410" s="51"/>
      <c r="D410" s="51"/>
      <c r="E410" s="51"/>
      <c r="F410" t="s" s="53">
        <f>IF(ISBLANK(B410),"",IF(I410="L","Baixa",IF(I410="A","Média",IF(I410="","","Alta"))))</f>
      </c>
      <c r="G410" t="s" s="50">
        <f>CONCATENATE(B410,I410)</f>
      </c>
      <c r="H410" t="s" s="57">
        <f>IF(ISBLANK(B410),"",IF(B410="ALI",IF(I410="L",7,IF(I410="A",10,15)),IF(B410="AIE",IF(I410="L",5,IF(I410="A",7,10)),IF(B410="SE",IF(I410="L",4,IF(I410="A",5,7)),IF(OR(B410="EE",B410="CE"),IF(I410="L",3,IF(I410="A",4,6)),0)))))</f>
      </c>
      <c r="I410" t="s" s="55">
        <f>IF(OR(ISBLANK(D410),ISBLANK(E410)),IF(OR(B410="ALI",B410="AIE"),"L",IF(OR(B410="EE",B410="SE",B410="CE"),"A","")),IF(B410="EE",IF(E410&gt;=3,IF(D410&gt;=5,"H","A"),IF(E410&gt;=2,IF(D410&gt;=16,"H",IF(D410&lt;=4,"L","A")),IF(D410&lt;=15,"L","A"))),IF(OR(B410="SE",B410="CE"),IF(E410&gt;=4,IF(D410&gt;=6,"H","A"),IF(E410&gt;=2,IF(D410&gt;=20,"H",IF(D410&lt;=5,"L","A")),IF(D410&lt;=19,"L","A"))),IF(OR(B410="ALI",B410="AIE"),IF(E410&gt;=6,IF(D410&gt;=20,"H","A"),IF(E410&gt;=2,IF(D410&gt;=51,"H",IF(D410&lt;=19,"L","A")),IF(D410&lt;=50,"L","A"))),""))))</f>
      </c>
      <c r="J410" t="s" s="50">
        <f>CONCATENATE(B410,C410)</f>
      </c>
      <c r="K410" t="s" s="57">
        <f>IF(OR(H410="",H410=0),L410,H410)</f>
      </c>
      <c r="L410" t="s" s="57">
        <f>IF(NOT(ISERROR(VLOOKUP(B410,'Deflatores'!G$42:H$64,2,FALSE))),VLOOKUP(B410,'Deflatores'!G$42:H$64,2,FALSE),IF(OR(ISBLANK(C410),ISBLANK(B410)),"",VLOOKUP(C410,'Deflatores'!G$4:H$38,2,FALSE)*H410+VLOOKUP(C410,'Deflatores'!G$4:I$38,3,FALSE)))</f>
      </c>
      <c r="M410" s="58"/>
      <c r="N410" s="58"/>
      <c r="O410" s="59"/>
    </row>
    <row r="411" ht="12" customHeight="1">
      <c r="A411" s="60"/>
      <c r="B411" s="51"/>
      <c r="C411" s="51"/>
      <c r="D411" s="51"/>
      <c r="E411" s="51"/>
      <c r="F411" t="s" s="53">
        <f>IF(ISBLANK(B411),"",IF(I411="L","Baixa",IF(I411="A","Média",IF(I411="","","Alta"))))</f>
      </c>
      <c r="G411" t="s" s="50">
        <f>CONCATENATE(B411,I411)</f>
      </c>
      <c r="H411" t="s" s="57">
        <f>IF(ISBLANK(B411),"",IF(B411="ALI",IF(I411="L",7,IF(I411="A",10,15)),IF(B411="AIE",IF(I411="L",5,IF(I411="A",7,10)),IF(B411="SE",IF(I411="L",4,IF(I411="A",5,7)),IF(OR(B411="EE",B411="CE"),IF(I411="L",3,IF(I411="A",4,6)),0)))))</f>
      </c>
      <c r="I411" t="s" s="55">
        <f>IF(OR(ISBLANK(D411),ISBLANK(E411)),IF(OR(B411="ALI",B411="AIE"),"L",IF(OR(B411="EE",B411="SE",B411="CE"),"A","")),IF(B411="EE",IF(E411&gt;=3,IF(D411&gt;=5,"H","A"),IF(E411&gt;=2,IF(D411&gt;=16,"H",IF(D411&lt;=4,"L","A")),IF(D411&lt;=15,"L","A"))),IF(OR(B411="SE",B411="CE"),IF(E411&gt;=4,IF(D411&gt;=6,"H","A"),IF(E411&gt;=2,IF(D411&gt;=20,"H",IF(D411&lt;=5,"L","A")),IF(D411&lt;=19,"L","A"))),IF(OR(B411="ALI",B411="AIE"),IF(E411&gt;=6,IF(D411&gt;=20,"H","A"),IF(E411&gt;=2,IF(D411&gt;=51,"H",IF(D411&lt;=19,"L","A")),IF(D411&lt;=50,"L","A"))),""))))</f>
      </c>
      <c r="J411" t="s" s="50">
        <f>CONCATENATE(B411,C411)</f>
      </c>
      <c r="K411" t="s" s="57">
        <f>IF(OR(H411="",H411=0),L411,H411)</f>
      </c>
      <c r="L411" t="s" s="57">
        <f>IF(NOT(ISERROR(VLOOKUP(B411,'Deflatores'!G$42:H$64,2,FALSE))),VLOOKUP(B411,'Deflatores'!G$42:H$64,2,FALSE),IF(OR(ISBLANK(C411),ISBLANK(B411)),"",VLOOKUP(C411,'Deflatores'!G$4:H$38,2,FALSE)*H411+VLOOKUP(C411,'Deflatores'!G$4:I$38,3,FALSE)))</f>
      </c>
      <c r="M411" s="58"/>
      <c r="N411" s="58"/>
      <c r="O411" s="59"/>
    </row>
    <row r="412" ht="12" customHeight="1">
      <c r="A412" s="60"/>
      <c r="B412" s="51"/>
      <c r="C412" s="51"/>
      <c r="D412" s="51"/>
      <c r="E412" s="51"/>
      <c r="F412" t="s" s="53">
        <f>IF(ISBLANK(B412),"",IF(I412="L","Baixa",IF(I412="A","Média",IF(I412="","","Alta"))))</f>
      </c>
      <c r="G412" t="s" s="50">
        <f>CONCATENATE(B412,I412)</f>
      </c>
      <c r="H412" t="s" s="57">
        <f>IF(ISBLANK(B412),"",IF(B412="ALI",IF(I412="L",7,IF(I412="A",10,15)),IF(B412="AIE",IF(I412="L",5,IF(I412="A",7,10)),IF(B412="SE",IF(I412="L",4,IF(I412="A",5,7)),IF(OR(B412="EE",B412="CE"),IF(I412="L",3,IF(I412="A",4,6)),0)))))</f>
      </c>
      <c r="I412" t="s" s="55">
        <f>IF(OR(ISBLANK(D412),ISBLANK(E412)),IF(OR(B412="ALI",B412="AIE"),"L",IF(OR(B412="EE",B412="SE",B412="CE"),"A","")),IF(B412="EE",IF(E412&gt;=3,IF(D412&gt;=5,"H","A"),IF(E412&gt;=2,IF(D412&gt;=16,"H",IF(D412&lt;=4,"L","A")),IF(D412&lt;=15,"L","A"))),IF(OR(B412="SE",B412="CE"),IF(E412&gt;=4,IF(D412&gt;=6,"H","A"),IF(E412&gt;=2,IF(D412&gt;=20,"H",IF(D412&lt;=5,"L","A")),IF(D412&lt;=19,"L","A"))),IF(OR(B412="ALI",B412="AIE"),IF(E412&gt;=6,IF(D412&gt;=20,"H","A"),IF(E412&gt;=2,IF(D412&gt;=51,"H",IF(D412&lt;=19,"L","A")),IF(D412&lt;=50,"L","A"))),""))))</f>
      </c>
      <c r="J412" t="s" s="50">
        <f>CONCATENATE(B412,C412)</f>
      </c>
      <c r="K412" t="s" s="57">
        <f>IF(OR(H412="",H412=0),L412,H412)</f>
      </c>
      <c r="L412" t="s" s="57">
        <f>IF(NOT(ISERROR(VLOOKUP(B412,'Deflatores'!G$42:H$64,2,FALSE))),VLOOKUP(B412,'Deflatores'!G$42:H$64,2,FALSE),IF(OR(ISBLANK(C412),ISBLANK(B412)),"",VLOOKUP(C412,'Deflatores'!G$4:H$38,2,FALSE)*H412+VLOOKUP(C412,'Deflatores'!G$4:I$38,3,FALSE)))</f>
      </c>
      <c r="M412" s="58"/>
      <c r="N412" s="58"/>
      <c r="O412" s="59"/>
    </row>
    <row r="413" ht="12" customHeight="1">
      <c r="A413" s="60"/>
      <c r="B413" s="51"/>
      <c r="C413" s="51"/>
      <c r="D413" s="51"/>
      <c r="E413" s="51"/>
      <c r="F413" t="s" s="53">
        <f>IF(ISBLANK(B413),"",IF(I413="L","Baixa",IF(I413="A","Média",IF(I413="","","Alta"))))</f>
      </c>
      <c r="G413" t="s" s="50">
        <f>CONCATENATE(B413,I413)</f>
      </c>
      <c r="H413" t="s" s="57">
        <f>IF(ISBLANK(B413),"",IF(B413="ALI",IF(I413="L",7,IF(I413="A",10,15)),IF(B413="AIE",IF(I413="L",5,IF(I413="A",7,10)),IF(B413="SE",IF(I413="L",4,IF(I413="A",5,7)),IF(OR(B413="EE",B413="CE"),IF(I413="L",3,IF(I413="A",4,6)),0)))))</f>
      </c>
      <c r="I413" t="s" s="55">
        <f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</c>
      <c r="J413" t="s" s="50">
        <f>CONCATENATE(B413,C413)</f>
      </c>
      <c r="K413" t="s" s="57">
        <f>IF(OR(H413="",H413=0),L413,H413)</f>
      </c>
      <c r="L413" t="s" s="57">
        <f>IF(NOT(ISERROR(VLOOKUP(B413,'Deflatores'!G$42:H$64,2,FALSE))),VLOOKUP(B413,'Deflatores'!G$42:H$64,2,FALSE),IF(OR(ISBLANK(C413),ISBLANK(B413)),"",VLOOKUP(C413,'Deflatores'!G$4:H$38,2,FALSE)*H413+VLOOKUP(C413,'Deflatores'!G$4:I$38,3,FALSE)))</f>
      </c>
      <c r="M413" s="58"/>
      <c r="N413" s="58"/>
      <c r="O413" s="59"/>
    </row>
    <row r="414" ht="12" customHeight="1">
      <c r="A414" s="60"/>
      <c r="B414" s="51"/>
      <c r="C414" s="51"/>
      <c r="D414" s="51"/>
      <c r="E414" s="51"/>
      <c r="F414" t="s" s="53">
        <f>IF(ISBLANK(B414),"",IF(I414="L","Baixa",IF(I414="A","Média",IF(I414="","","Alta"))))</f>
      </c>
      <c r="G414" t="s" s="50">
        <f>CONCATENATE(B414,I414)</f>
      </c>
      <c r="H414" t="s" s="57">
        <f>IF(ISBLANK(B414),"",IF(B414="ALI",IF(I414="L",7,IF(I414="A",10,15)),IF(B414="AIE",IF(I414="L",5,IF(I414="A",7,10)),IF(B414="SE",IF(I414="L",4,IF(I414="A",5,7)),IF(OR(B414="EE",B414="CE"),IF(I414="L",3,IF(I414="A",4,6)),0)))))</f>
      </c>
      <c r="I414" t="s" s="55">
        <f>IF(OR(ISBLANK(D414),ISBLANK(E414)),IF(OR(B414="ALI",B414="AIE"),"L",IF(OR(B414="EE",B414="SE",B414="CE"),"A","")),IF(B414="EE",IF(E414&gt;=3,IF(D414&gt;=5,"H","A"),IF(E414&gt;=2,IF(D414&gt;=16,"H",IF(D414&lt;=4,"L","A")),IF(D414&lt;=15,"L","A"))),IF(OR(B414="SE",B414="CE"),IF(E414&gt;=4,IF(D414&gt;=6,"H","A"),IF(E414&gt;=2,IF(D414&gt;=20,"H",IF(D414&lt;=5,"L","A")),IF(D414&lt;=19,"L","A"))),IF(OR(B414="ALI",B414="AIE"),IF(E414&gt;=6,IF(D414&gt;=20,"H","A"),IF(E414&gt;=2,IF(D414&gt;=51,"H",IF(D414&lt;=19,"L","A")),IF(D414&lt;=50,"L","A"))),""))))</f>
      </c>
      <c r="J414" t="s" s="50">
        <f>CONCATENATE(B414,C414)</f>
      </c>
      <c r="K414" t="s" s="57">
        <f>IF(OR(H414="",H414=0),L414,H414)</f>
      </c>
      <c r="L414" t="s" s="57">
        <f>IF(NOT(ISERROR(VLOOKUP(B414,'Deflatores'!G$42:H$64,2,FALSE))),VLOOKUP(B414,'Deflatores'!G$42:H$64,2,FALSE),IF(OR(ISBLANK(C414),ISBLANK(B414)),"",VLOOKUP(C414,'Deflatores'!G$4:H$38,2,FALSE)*H414+VLOOKUP(C414,'Deflatores'!G$4:I$38,3,FALSE)))</f>
      </c>
      <c r="M414" s="58"/>
      <c r="N414" s="58"/>
      <c r="O414" s="59"/>
    </row>
    <row r="415" ht="12" customHeight="1">
      <c r="A415" s="60"/>
      <c r="B415" s="51"/>
      <c r="C415" s="51"/>
      <c r="D415" s="51"/>
      <c r="E415" s="51"/>
      <c r="F415" t="s" s="53">
        <f>IF(ISBLANK(B415),"",IF(I415="L","Baixa",IF(I415="A","Média",IF(I415="","","Alta"))))</f>
      </c>
      <c r="G415" t="s" s="50">
        <f>CONCATENATE(B415,I415)</f>
      </c>
      <c r="H415" t="s" s="57">
        <f>IF(ISBLANK(B415),"",IF(B415="ALI",IF(I415="L",7,IF(I415="A",10,15)),IF(B415="AIE",IF(I415="L",5,IF(I415="A",7,10)),IF(B415="SE",IF(I415="L",4,IF(I415="A",5,7)),IF(OR(B415="EE",B415="CE"),IF(I415="L",3,IF(I415="A",4,6)),0)))))</f>
      </c>
      <c r="I415" t="s" s="55">
        <f>IF(OR(ISBLANK(D415),ISBLANK(E415)),IF(OR(B415="ALI",B415="AIE"),"L",IF(OR(B415="EE",B415="SE",B415="CE"),"A","")),IF(B415="EE",IF(E415&gt;=3,IF(D415&gt;=5,"H","A"),IF(E415&gt;=2,IF(D415&gt;=16,"H",IF(D415&lt;=4,"L","A")),IF(D415&lt;=15,"L","A"))),IF(OR(B415="SE",B415="CE"),IF(E415&gt;=4,IF(D415&gt;=6,"H","A"),IF(E415&gt;=2,IF(D415&gt;=20,"H",IF(D415&lt;=5,"L","A")),IF(D415&lt;=19,"L","A"))),IF(OR(B415="ALI",B415="AIE"),IF(E415&gt;=6,IF(D415&gt;=20,"H","A"),IF(E415&gt;=2,IF(D415&gt;=51,"H",IF(D415&lt;=19,"L","A")),IF(D415&lt;=50,"L","A"))),""))))</f>
      </c>
      <c r="J415" t="s" s="50">
        <f>CONCATENATE(B415,C415)</f>
      </c>
      <c r="K415" t="s" s="57">
        <f>IF(OR(H415="",H415=0),L415,H415)</f>
      </c>
      <c r="L415" t="s" s="57">
        <f>IF(NOT(ISERROR(VLOOKUP(B415,'Deflatores'!G$42:H$64,2,FALSE))),VLOOKUP(B415,'Deflatores'!G$42:H$64,2,FALSE),IF(OR(ISBLANK(C415),ISBLANK(B415)),"",VLOOKUP(C415,'Deflatores'!G$4:H$38,2,FALSE)*H415+VLOOKUP(C415,'Deflatores'!G$4:I$38,3,FALSE)))</f>
      </c>
      <c r="M415" s="58"/>
      <c r="N415" s="58"/>
      <c r="O415" s="59"/>
    </row>
    <row r="416" ht="12" customHeight="1">
      <c r="A416" s="60"/>
      <c r="B416" s="51"/>
      <c r="C416" s="51"/>
      <c r="D416" s="51"/>
      <c r="E416" s="51"/>
      <c r="F416" t="s" s="53">
        <f>IF(ISBLANK(B416),"",IF(I416="L","Baixa",IF(I416="A","Média",IF(I416="","","Alta"))))</f>
      </c>
      <c r="G416" t="s" s="50">
        <f>CONCATENATE(B416,I416)</f>
      </c>
      <c r="H416" t="s" s="57">
        <f>IF(ISBLANK(B416),"",IF(B416="ALI",IF(I416="L",7,IF(I416="A",10,15)),IF(B416="AIE",IF(I416="L",5,IF(I416="A",7,10)),IF(B416="SE",IF(I416="L",4,IF(I416="A",5,7)),IF(OR(B416="EE",B416="CE"),IF(I416="L",3,IF(I416="A",4,6)),0)))))</f>
      </c>
      <c r="I416" t="s" s="55">
        <f>IF(OR(ISBLANK(D416),ISBLANK(E416)),IF(OR(B416="ALI",B416="AIE"),"L",IF(OR(B416="EE",B416="SE",B416="CE"),"A","")),IF(B416="EE",IF(E416&gt;=3,IF(D416&gt;=5,"H","A"),IF(E416&gt;=2,IF(D416&gt;=16,"H",IF(D416&lt;=4,"L","A")),IF(D416&lt;=15,"L","A"))),IF(OR(B416="SE",B416="CE"),IF(E416&gt;=4,IF(D416&gt;=6,"H","A"),IF(E416&gt;=2,IF(D416&gt;=20,"H",IF(D416&lt;=5,"L","A")),IF(D416&lt;=19,"L","A"))),IF(OR(B416="ALI",B416="AIE"),IF(E416&gt;=6,IF(D416&gt;=20,"H","A"),IF(E416&gt;=2,IF(D416&gt;=51,"H",IF(D416&lt;=19,"L","A")),IF(D416&lt;=50,"L","A"))),""))))</f>
      </c>
      <c r="J416" t="s" s="50">
        <f>CONCATENATE(B416,C416)</f>
      </c>
      <c r="K416" t="s" s="57">
        <f>IF(OR(H416="",H416=0),L416,H416)</f>
      </c>
      <c r="L416" t="s" s="57">
        <f>IF(NOT(ISERROR(VLOOKUP(B416,'Deflatores'!G$42:H$64,2,FALSE))),VLOOKUP(B416,'Deflatores'!G$42:H$64,2,FALSE),IF(OR(ISBLANK(C416),ISBLANK(B416)),"",VLOOKUP(C416,'Deflatores'!G$4:H$38,2,FALSE)*H416+VLOOKUP(C416,'Deflatores'!G$4:I$38,3,FALSE)))</f>
      </c>
      <c r="M416" s="58"/>
      <c r="N416" s="58"/>
      <c r="O416" s="59"/>
    </row>
    <row r="417" ht="12" customHeight="1">
      <c r="A417" s="60"/>
      <c r="B417" s="51"/>
      <c r="C417" s="51"/>
      <c r="D417" s="51"/>
      <c r="E417" s="51"/>
      <c r="F417" t="s" s="53">
        <f>IF(ISBLANK(B417),"",IF(I417="L","Baixa",IF(I417="A","Média",IF(I417="","","Alta"))))</f>
      </c>
      <c r="G417" t="s" s="50">
        <f>CONCATENATE(B417,I417)</f>
      </c>
      <c r="H417" t="s" s="57">
        <f>IF(ISBLANK(B417),"",IF(B417="ALI",IF(I417="L",7,IF(I417="A",10,15)),IF(B417="AIE",IF(I417="L",5,IF(I417="A",7,10)),IF(B417="SE",IF(I417="L",4,IF(I417="A",5,7)),IF(OR(B417="EE",B417="CE"),IF(I417="L",3,IF(I417="A",4,6)),0)))))</f>
      </c>
      <c r="I417" t="s" s="55">
        <f>IF(OR(ISBLANK(D417),ISBLANK(E417)),IF(OR(B417="ALI",B417="AIE"),"L",IF(OR(B417="EE",B417="SE",B417="CE"),"A","")),IF(B417="EE",IF(E417&gt;=3,IF(D417&gt;=5,"H","A"),IF(E417&gt;=2,IF(D417&gt;=16,"H",IF(D417&lt;=4,"L","A")),IF(D417&lt;=15,"L","A"))),IF(OR(B417="SE",B417="CE"),IF(E417&gt;=4,IF(D417&gt;=6,"H","A"),IF(E417&gt;=2,IF(D417&gt;=20,"H",IF(D417&lt;=5,"L","A")),IF(D417&lt;=19,"L","A"))),IF(OR(B417="ALI",B417="AIE"),IF(E417&gt;=6,IF(D417&gt;=20,"H","A"),IF(E417&gt;=2,IF(D417&gt;=51,"H",IF(D417&lt;=19,"L","A")),IF(D417&lt;=50,"L","A"))),""))))</f>
      </c>
      <c r="J417" t="s" s="50">
        <f>CONCATENATE(B417,C417)</f>
      </c>
      <c r="K417" t="s" s="57">
        <f>IF(OR(H417="",H417=0),L417,H417)</f>
      </c>
      <c r="L417" t="s" s="57">
        <f>IF(NOT(ISERROR(VLOOKUP(B417,'Deflatores'!G$42:H$64,2,FALSE))),VLOOKUP(B417,'Deflatores'!G$42:H$64,2,FALSE),IF(OR(ISBLANK(C417),ISBLANK(B417)),"",VLOOKUP(C417,'Deflatores'!G$4:H$38,2,FALSE)*H417+VLOOKUP(C417,'Deflatores'!G$4:I$38,3,FALSE)))</f>
      </c>
      <c r="M417" s="58"/>
      <c r="N417" s="58"/>
      <c r="O417" s="59"/>
    </row>
    <row r="418" ht="12" customHeight="1">
      <c r="A418" s="60"/>
      <c r="B418" s="51"/>
      <c r="C418" s="51"/>
      <c r="D418" s="51"/>
      <c r="E418" s="51"/>
      <c r="F418" t="s" s="53">
        <f>IF(ISBLANK(B418),"",IF(I418="L","Baixa",IF(I418="A","Média",IF(I418="","","Alta"))))</f>
      </c>
      <c r="G418" t="s" s="50">
        <f>CONCATENATE(B418,I418)</f>
      </c>
      <c r="H418" t="s" s="57">
        <f>IF(ISBLANK(B418),"",IF(B418="ALI",IF(I418="L",7,IF(I418="A",10,15)),IF(B418="AIE",IF(I418="L",5,IF(I418="A",7,10)),IF(B418="SE",IF(I418="L",4,IF(I418="A",5,7)),IF(OR(B418="EE",B418="CE"),IF(I418="L",3,IF(I418="A",4,6)),0)))))</f>
      </c>
      <c r="I418" t="s" s="55">
        <f>IF(OR(ISBLANK(D418),ISBLANK(E418)),IF(OR(B418="ALI",B418="AIE"),"L",IF(OR(B418="EE",B418="SE",B418="CE"),"A","")),IF(B418="EE",IF(E418&gt;=3,IF(D418&gt;=5,"H","A"),IF(E418&gt;=2,IF(D418&gt;=16,"H",IF(D418&lt;=4,"L","A")),IF(D418&lt;=15,"L","A"))),IF(OR(B418="SE",B418="CE"),IF(E418&gt;=4,IF(D418&gt;=6,"H","A"),IF(E418&gt;=2,IF(D418&gt;=20,"H",IF(D418&lt;=5,"L","A")),IF(D418&lt;=19,"L","A"))),IF(OR(B418="ALI",B418="AIE"),IF(E418&gt;=6,IF(D418&gt;=20,"H","A"),IF(E418&gt;=2,IF(D418&gt;=51,"H",IF(D418&lt;=19,"L","A")),IF(D418&lt;=50,"L","A"))),""))))</f>
      </c>
      <c r="J418" t="s" s="50">
        <f>CONCATENATE(B418,C418)</f>
      </c>
      <c r="K418" t="s" s="57">
        <f>IF(OR(H418="",H418=0),L418,H418)</f>
      </c>
      <c r="L418" t="s" s="57">
        <f>IF(NOT(ISERROR(VLOOKUP(B418,'Deflatores'!G$42:H$64,2,FALSE))),VLOOKUP(B418,'Deflatores'!G$42:H$64,2,FALSE),IF(OR(ISBLANK(C418),ISBLANK(B418)),"",VLOOKUP(C418,'Deflatores'!G$4:H$38,2,FALSE)*H418+VLOOKUP(C418,'Deflatores'!G$4:I$38,3,FALSE)))</f>
      </c>
      <c r="M418" s="58"/>
      <c r="N418" s="58"/>
      <c r="O418" s="59"/>
    </row>
    <row r="419" ht="12" customHeight="1">
      <c r="A419" s="60"/>
      <c r="B419" s="51"/>
      <c r="C419" s="51"/>
      <c r="D419" s="51"/>
      <c r="E419" s="51"/>
      <c r="F419" t="s" s="53">
        <f>IF(ISBLANK(B419),"",IF(I419="L","Baixa",IF(I419="A","Média",IF(I419="","","Alta"))))</f>
      </c>
      <c r="G419" t="s" s="50">
        <f>CONCATENATE(B419,I419)</f>
      </c>
      <c r="H419" t="s" s="57">
        <f>IF(ISBLANK(B419),"",IF(B419="ALI",IF(I419="L",7,IF(I419="A",10,15)),IF(B419="AIE",IF(I419="L",5,IF(I419="A",7,10)),IF(B419="SE",IF(I419="L",4,IF(I419="A",5,7)),IF(OR(B419="EE",B419="CE"),IF(I419="L",3,IF(I419="A",4,6)),0)))))</f>
      </c>
      <c r="I419" t="s" s="55">
        <f>IF(OR(ISBLANK(D419),ISBLANK(E419)),IF(OR(B419="ALI",B419="AIE"),"L",IF(OR(B419="EE",B419="SE",B419="CE"),"A","")),IF(B419="EE",IF(E419&gt;=3,IF(D419&gt;=5,"H","A"),IF(E419&gt;=2,IF(D419&gt;=16,"H",IF(D419&lt;=4,"L","A")),IF(D419&lt;=15,"L","A"))),IF(OR(B419="SE",B419="CE"),IF(E419&gt;=4,IF(D419&gt;=6,"H","A"),IF(E419&gt;=2,IF(D419&gt;=20,"H",IF(D419&lt;=5,"L","A")),IF(D419&lt;=19,"L","A"))),IF(OR(B419="ALI",B419="AIE"),IF(E419&gt;=6,IF(D419&gt;=20,"H","A"),IF(E419&gt;=2,IF(D419&gt;=51,"H",IF(D419&lt;=19,"L","A")),IF(D419&lt;=50,"L","A"))),""))))</f>
      </c>
      <c r="J419" t="s" s="50">
        <f>CONCATENATE(B419,C419)</f>
      </c>
      <c r="K419" t="s" s="57">
        <f>IF(OR(H419="",H419=0),L419,H419)</f>
      </c>
      <c r="L419" t="s" s="57">
        <f>IF(NOT(ISERROR(VLOOKUP(B419,'Deflatores'!G$42:H$64,2,FALSE))),VLOOKUP(B419,'Deflatores'!G$42:H$64,2,FALSE),IF(OR(ISBLANK(C419),ISBLANK(B419)),"",VLOOKUP(C419,'Deflatores'!G$4:H$38,2,FALSE)*H419+VLOOKUP(C419,'Deflatores'!G$4:I$38,3,FALSE)))</f>
      </c>
      <c r="M419" s="58"/>
      <c r="N419" s="58"/>
      <c r="O419" s="59"/>
    </row>
    <row r="420" ht="12" customHeight="1">
      <c r="A420" s="60"/>
      <c r="B420" s="51"/>
      <c r="C420" s="51"/>
      <c r="D420" s="51"/>
      <c r="E420" s="51"/>
      <c r="F420" t="s" s="53">
        <f>IF(ISBLANK(B420),"",IF(I420="L","Baixa",IF(I420="A","Média",IF(I420="","","Alta"))))</f>
      </c>
      <c r="G420" t="s" s="50">
        <f>CONCATENATE(B420,I420)</f>
      </c>
      <c r="H420" t="s" s="57">
        <f>IF(ISBLANK(B420),"",IF(B420="ALI",IF(I420="L",7,IF(I420="A",10,15)),IF(B420="AIE",IF(I420="L",5,IF(I420="A",7,10)),IF(B420="SE",IF(I420="L",4,IF(I420="A",5,7)),IF(OR(B420="EE",B420="CE"),IF(I420="L",3,IF(I420="A",4,6)),0)))))</f>
      </c>
      <c r="I420" t="s" s="55">
        <f>IF(OR(ISBLANK(D420),ISBLANK(E420)),IF(OR(B420="ALI",B420="AIE"),"L",IF(OR(B420="EE",B420="SE",B420="CE"),"A","")),IF(B420="EE",IF(E420&gt;=3,IF(D420&gt;=5,"H","A"),IF(E420&gt;=2,IF(D420&gt;=16,"H",IF(D420&lt;=4,"L","A")),IF(D420&lt;=15,"L","A"))),IF(OR(B420="SE",B420="CE"),IF(E420&gt;=4,IF(D420&gt;=6,"H","A"),IF(E420&gt;=2,IF(D420&gt;=20,"H",IF(D420&lt;=5,"L","A")),IF(D420&lt;=19,"L","A"))),IF(OR(B420="ALI",B420="AIE"),IF(E420&gt;=6,IF(D420&gt;=20,"H","A"),IF(E420&gt;=2,IF(D420&gt;=51,"H",IF(D420&lt;=19,"L","A")),IF(D420&lt;=50,"L","A"))),""))))</f>
      </c>
      <c r="J420" t="s" s="50">
        <f>CONCATENATE(B420,C420)</f>
      </c>
      <c r="K420" t="s" s="57">
        <f>IF(OR(H420="",H420=0),L420,H420)</f>
      </c>
      <c r="L420" t="s" s="57">
        <f>IF(NOT(ISERROR(VLOOKUP(B420,'Deflatores'!G$42:H$64,2,FALSE))),VLOOKUP(B420,'Deflatores'!G$42:H$64,2,FALSE),IF(OR(ISBLANK(C420),ISBLANK(B420)),"",VLOOKUP(C420,'Deflatores'!G$4:H$38,2,FALSE)*H420+VLOOKUP(C420,'Deflatores'!G$4:I$38,3,FALSE)))</f>
      </c>
      <c r="M420" s="58"/>
      <c r="N420" s="58"/>
      <c r="O420" s="59"/>
    </row>
    <row r="421" ht="12" customHeight="1">
      <c r="A421" s="60"/>
      <c r="B421" s="51"/>
      <c r="C421" s="51"/>
      <c r="D421" s="51"/>
      <c r="E421" s="51"/>
      <c r="F421" t="s" s="53">
        <f>IF(ISBLANK(B421),"",IF(I421="L","Baixa",IF(I421="A","Média",IF(I421="","","Alta"))))</f>
      </c>
      <c r="G421" t="s" s="50">
        <f>CONCATENATE(B421,I421)</f>
      </c>
      <c r="H421" t="s" s="57">
        <f>IF(ISBLANK(B421),"",IF(B421="ALI",IF(I421="L",7,IF(I421="A",10,15)),IF(B421="AIE",IF(I421="L",5,IF(I421="A",7,10)),IF(B421="SE",IF(I421="L",4,IF(I421="A",5,7)),IF(OR(B421="EE",B421="CE"),IF(I421="L",3,IF(I421="A",4,6)),0)))))</f>
      </c>
      <c r="I421" t="s" s="55">
        <f>IF(OR(ISBLANK(D421),ISBLANK(E421)),IF(OR(B421="ALI",B421="AIE"),"L",IF(OR(B421="EE",B421="SE",B421="CE"),"A","")),IF(B421="EE",IF(E421&gt;=3,IF(D421&gt;=5,"H","A"),IF(E421&gt;=2,IF(D421&gt;=16,"H",IF(D421&lt;=4,"L","A")),IF(D421&lt;=15,"L","A"))),IF(OR(B421="SE",B421="CE"),IF(E421&gt;=4,IF(D421&gt;=6,"H","A"),IF(E421&gt;=2,IF(D421&gt;=20,"H",IF(D421&lt;=5,"L","A")),IF(D421&lt;=19,"L","A"))),IF(OR(B421="ALI",B421="AIE"),IF(E421&gt;=6,IF(D421&gt;=20,"H","A"),IF(E421&gt;=2,IF(D421&gt;=51,"H",IF(D421&lt;=19,"L","A")),IF(D421&lt;=50,"L","A"))),""))))</f>
      </c>
      <c r="J421" t="s" s="50">
        <f>CONCATENATE(B421,C421)</f>
      </c>
      <c r="K421" t="s" s="57">
        <f>IF(OR(H421="",H421=0),L421,H421)</f>
      </c>
      <c r="L421" t="s" s="57">
        <f>IF(NOT(ISERROR(VLOOKUP(B421,'Deflatores'!G$42:H$64,2,FALSE))),VLOOKUP(B421,'Deflatores'!G$42:H$64,2,FALSE),IF(OR(ISBLANK(C421),ISBLANK(B421)),"",VLOOKUP(C421,'Deflatores'!G$4:H$38,2,FALSE)*H421+VLOOKUP(C421,'Deflatores'!G$4:I$38,3,FALSE)))</f>
      </c>
      <c r="M421" s="58"/>
      <c r="N421" s="58"/>
      <c r="O421" s="59"/>
    </row>
    <row r="422" ht="12" customHeight="1">
      <c r="A422" s="60"/>
      <c r="B422" s="51"/>
      <c r="C422" s="51"/>
      <c r="D422" s="51"/>
      <c r="E422" s="51"/>
      <c r="F422" t="s" s="53">
        <f>IF(ISBLANK(B422),"",IF(I422="L","Baixa",IF(I422="A","Média",IF(I422="","","Alta"))))</f>
      </c>
      <c r="G422" t="s" s="50">
        <f>CONCATENATE(B422,I422)</f>
      </c>
      <c r="H422" t="s" s="57">
        <f>IF(ISBLANK(B422),"",IF(B422="ALI",IF(I422="L",7,IF(I422="A",10,15)),IF(B422="AIE",IF(I422="L",5,IF(I422="A",7,10)),IF(B422="SE",IF(I422="L",4,IF(I422="A",5,7)),IF(OR(B422="EE",B422="CE"),IF(I422="L",3,IF(I422="A",4,6)),0)))))</f>
      </c>
      <c r="I422" t="s" s="55">
        <f>IF(OR(ISBLANK(D422),ISBLANK(E422)),IF(OR(B422="ALI",B422="AIE"),"L",IF(OR(B422="EE",B422="SE",B422="CE"),"A","")),IF(B422="EE",IF(E422&gt;=3,IF(D422&gt;=5,"H","A"),IF(E422&gt;=2,IF(D422&gt;=16,"H",IF(D422&lt;=4,"L","A")),IF(D422&lt;=15,"L","A"))),IF(OR(B422="SE",B422="CE"),IF(E422&gt;=4,IF(D422&gt;=6,"H","A"),IF(E422&gt;=2,IF(D422&gt;=20,"H",IF(D422&lt;=5,"L","A")),IF(D422&lt;=19,"L","A"))),IF(OR(B422="ALI",B422="AIE"),IF(E422&gt;=6,IF(D422&gt;=20,"H","A"),IF(E422&gt;=2,IF(D422&gt;=51,"H",IF(D422&lt;=19,"L","A")),IF(D422&lt;=50,"L","A"))),""))))</f>
      </c>
      <c r="J422" t="s" s="50">
        <f>CONCATENATE(B422,C422)</f>
      </c>
      <c r="K422" t="s" s="57">
        <f>IF(OR(H422="",H422=0),L422,H422)</f>
      </c>
      <c r="L422" t="s" s="57">
        <f>IF(NOT(ISERROR(VLOOKUP(B422,'Deflatores'!G$42:H$64,2,FALSE))),VLOOKUP(B422,'Deflatores'!G$42:H$64,2,FALSE),IF(OR(ISBLANK(C422),ISBLANK(B422)),"",VLOOKUP(C422,'Deflatores'!G$4:H$38,2,FALSE)*H422+VLOOKUP(C422,'Deflatores'!G$4:I$38,3,FALSE)))</f>
      </c>
      <c r="M422" s="58"/>
      <c r="N422" s="58"/>
      <c r="O422" s="59"/>
    </row>
    <row r="423" ht="12" customHeight="1">
      <c r="A423" s="60"/>
      <c r="B423" s="51"/>
      <c r="C423" s="51"/>
      <c r="D423" s="51"/>
      <c r="E423" s="51"/>
      <c r="F423" t="s" s="53">
        <f>IF(ISBLANK(B423),"",IF(I423="L","Baixa",IF(I423="A","Média",IF(I423="","","Alta"))))</f>
      </c>
      <c r="G423" t="s" s="50">
        <f>CONCATENATE(B423,I423)</f>
      </c>
      <c r="H423" t="s" s="57">
        <f>IF(ISBLANK(B423),"",IF(B423="ALI",IF(I423="L",7,IF(I423="A",10,15)),IF(B423="AIE",IF(I423="L",5,IF(I423="A",7,10)),IF(B423="SE",IF(I423="L",4,IF(I423="A",5,7)),IF(OR(B423="EE",B423="CE"),IF(I423="L",3,IF(I423="A",4,6)),0)))))</f>
      </c>
      <c r="I423" t="s" s="55">
        <f>IF(OR(ISBLANK(D423),ISBLANK(E423)),IF(OR(B423="ALI",B423="AIE"),"L",IF(OR(B423="EE",B423="SE",B423="CE"),"A","")),IF(B423="EE",IF(E423&gt;=3,IF(D423&gt;=5,"H","A"),IF(E423&gt;=2,IF(D423&gt;=16,"H",IF(D423&lt;=4,"L","A")),IF(D423&lt;=15,"L","A"))),IF(OR(B423="SE",B423="CE"),IF(E423&gt;=4,IF(D423&gt;=6,"H","A"),IF(E423&gt;=2,IF(D423&gt;=20,"H",IF(D423&lt;=5,"L","A")),IF(D423&lt;=19,"L","A"))),IF(OR(B423="ALI",B423="AIE"),IF(E423&gt;=6,IF(D423&gt;=20,"H","A"),IF(E423&gt;=2,IF(D423&gt;=51,"H",IF(D423&lt;=19,"L","A")),IF(D423&lt;=50,"L","A"))),""))))</f>
      </c>
      <c r="J423" t="s" s="50">
        <f>CONCATENATE(B423,C423)</f>
      </c>
      <c r="K423" t="s" s="57">
        <f>IF(OR(H423="",H423=0),L423,H423)</f>
      </c>
      <c r="L423" t="s" s="57">
        <f>IF(NOT(ISERROR(VLOOKUP(B423,'Deflatores'!G$42:H$64,2,FALSE))),VLOOKUP(B423,'Deflatores'!G$42:H$64,2,FALSE),IF(OR(ISBLANK(C423),ISBLANK(B423)),"",VLOOKUP(C423,'Deflatores'!G$4:H$38,2,FALSE)*H423+VLOOKUP(C423,'Deflatores'!G$4:I$38,3,FALSE)))</f>
      </c>
      <c r="M423" s="58"/>
      <c r="N423" s="58"/>
      <c r="O423" s="59"/>
    </row>
    <row r="424" ht="12" customHeight="1">
      <c r="A424" s="60"/>
      <c r="B424" s="51"/>
      <c r="C424" s="51"/>
      <c r="D424" s="51"/>
      <c r="E424" s="51"/>
      <c r="F424" t="s" s="53">
        <f>IF(ISBLANK(B424),"",IF(I424="L","Baixa",IF(I424="A","Média",IF(I424="","","Alta"))))</f>
      </c>
      <c r="G424" t="s" s="50">
        <f>CONCATENATE(B424,I424)</f>
      </c>
      <c r="H424" t="s" s="57">
        <f>IF(ISBLANK(B424),"",IF(B424="ALI",IF(I424="L",7,IF(I424="A",10,15)),IF(B424="AIE",IF(I424="L",5,IF(I424="A",7,10)),IF(B424="SE",IF(I424="L",4,IF(I424="A",5,7)),IF(OR(B424="EE",B424="CE"),IF(I424="L",3,IF(I424="A",4,6)),0)))))</f>
      </c>
      <c r="I424" t="s" s="55">
        <f>IF(OR(ISBLANK(D424),ISBLANK(E424)),IF(OR(B424="ALI",B424="AIE"),"L",IF(OR(B424="EE",B424="SE",B424="CE"),"A","")),IF(B424="EE",IF(E424&gt;=3,IF(D424&gt;=5,"H","A"),IF(E424&gt;=2,IF(D424&gt;=16,"H",IF(D424&lt;=4,"L","A")),IF(D424&lt;=15,"L","A"))),IF(OR(B424="SE",B424="CE"),IF(E424&gt;=4,IF(D424&gt;=6,"H","A"),IF(E424&gt;=2,IF(D424&gt;=20,"H",IF(D424&lt;=5,"L","A")),IF(D424&lt;=19,"L","A"))),IF(OR(B424="ALI",B424="AIE"),IF(E424&gt;=6,IF(D424&gt;=20,"H","A"),IF(E424&gt;=2,IF(D424&gt;=51,"H",IF(D424&lt;=19,"L","A")),IF(D424&lt;=50,"L","A"))),""))))</f>
      </c>
      <c r="J424" t="s" s="50">
        <f>CONCATENATE(B424,C424)</f>
      </c>
      <c r="K424" t="s" s="57">
        <f>IF(OR(H424="",H424=0),L424,H424)</f>
      </c>
      <c r="L424" t="s" s="57">
        <f>IF(NOT(ISERROR(VLOOKUP(B424,'Deflatores'!G$42:H$64,2,FALSE))),VLOOKUP(B424,'Deflatores'!G$42:H$64,2,FALSE),IF(OR(ISBLANK(C424),ISBLANK(B424)),"",VLOOKUP(C424,'Deflatores'!G$4:H$38,2,FALSE)*H424+VLOOKUP(C424,'Deflatores'!G$4:I$38,3,FALSE)))</f>
      </c>
      <c r="M424" s="58"/>
      <c r="N424" s="58"/>
      <c r="O424" s="59"/>
    </row>
    <row r="425" ht="12" customHeight="1">
      <c r="A425" s="60"/>
      <c r="B425" s="51"/>
      <c r="C425" s="51"/>
      <c r="D425" s="51"/>
      <c r="E425" s="51"/>
      <c r="F425" t="s" s="53">
        <f>IF(ISBLANK(B425),"",IF(I425="L","Baixa",IF(I425="A","Média",IF(I425="","","Alta"))))</f>
      </c>
      <c r="G425" t="s" s="50">
        <f>CONCATENATE(B425,I425)</f>
      </c>
      <c r="H425" t="s" s="57">
        <f>IF(ISBLANK(B425),"",IF(B425="ALI",IF(I425="L",7,IF(I425="A",10,15)),IF(B425="AIE",IF(I425="L",5,IF(I425="A",7,10)),IF(B425="SE",IF(I425="L",4,IF(I425="A",5,7)),IF(OR(B425="EE",B425="CE"),IF(I425="L",3,IF(I425="A",4,6)),0)))))</f>
      </c>
      <c r="I425" t="s" s="55">
        <f>IF(OR(ISBLANK(D425),ISBLANK(E425)),IF(OR(B425="ALI",B425="AIE"),"L",IF(OR(B425="EE",B425="SE",B425="CE"),"A","")),IF(B425="EE",IF(E425&gt;=3,IF(D425&gt;=5,"H","A"),IF(E425&gt;=2,IF(D425&gt;=16,"H",IF(D425&lt;=4,"L","A")),IF(D425&lt;=15,"L","A"))),IF(OR(B425="SE",B425="CE"),IF(E425&gt;=4,IF(D425&gt;=6,"H","A"),IF(E425&gt;=2,IF(D425&gt;=20,"H",IF(D425&lt;=5,"L","A")),IF(D425&lt;=19,"L","A"))),IF(OR(B425="ALI",B425="AIE"),IF(E425&gt;=6,IF(D425&gt;=20,"H","A"),IF(E425&gt;=2,IF(D425&gt;=51,"H",IF(D425&lt;=19,"L","A")),IF(D425&lt;=50,"L","A"))),""))))</f>
      </c>
      <c r="J425" t="s" s="50">
        <f>CONCATENATE(B425,C425)</f>
      </c>
      <c r="K425" t="s" s="57">
        <f>IF(OR(H425="",H425=0),L425,H425)</f>
      </c>
      <c r="L425" t="s" s="57">
        <f>IF(NOT(ISERROR(VLOOKUP(B425,'Deflatores'!G$42:H$64,2,FALSE))),VLOOKUP(B425,'Deflatores'!G$42:H$64,2,FALSE),IF(OR(ISBLANK(C425),ISBLANK(B425)),"",VLOOKUP(C425,'Deflatores'!G$4:H$38,2,FALSE)*H425+VLOOKUP(C425,'Deflatores'!G$4:I$38,3,FALSE)))</f>
      </c>
      <c r="M425" s="58"/>
      <c r="N425" s="58"/>
      <c r="O425" s="59"/>
    </row>
    <row r="426" ht="12" customHeight="1">
      <c r="A426" s="60"/>
      <c r="B426" s="51"/>
      <c r="C426" s="51"/>
      <c r="D426" s="51"/>
      <c r="E426" s="51"/>
      <c r="F426" t="s" s="53">
        <f>IF(ISBLANK(B426),"",IF(I426="L","Baixa",IF(I426="A","Média",IF(I426="","","Alta"))))</f>
      </c>
      <c r="G426" t="s" s="50">
        <f>CONCATENATE(B426,I426)</f>
      </c>
      <c r="H426" t="s" s="57">
        <f>IF(ISBLANK(B426),"",IF(B426="ALI",IF(I426="L",7,IF(I426="A",10,15)),IF(B426="AIE",IF(I426="L",5,IF(I426="A",7,10)),IF(B426="SE",IF(I426="L",4,IF(I426="A",5,7)),IF(OR(B426="EE",B426="CE"),IF(I426="L",3,IF(I426="A",4,6)),0)))))</f>
      </c>
      <c r="I426" t="s" s="55">
        <f>IF(OR(ISBLANK(D426),ISBLANK(E426)),IF(OR(B426="ALI",B426="AIE"),"L",IF(OR(B426="EE",B426="SE",B426="CE"),"A","")),IF(B426="EE",IF(E426&gt;=3,IF(D426&gt;=5,"H","A"),IF(E426&gt;=2,IF(D426&gt;=16,"H",IF(D426&lt;=4,"L","A")),IF(D426&lt;=15,"L","A"))),IF(OR(B426="SE",B426="CE"),IF(E426&gt;=4,IF(D426&gt;=6,"H","A"),IF(E426&gt;=2,IF(D426&gt;=20,"H",IF(D426&lt;=5,"L","A")),IF(D426&lt;=19,"L","A"))),IF(OR(B426="ALI",B426="AIE"),IF(E426&gt;=6,IF(D426&gt;=20,"H","A"),IF(E426&gt;=2,IF(D426&gt;=51,"H",IF(D426&lt;=19,"L","A")),IF(D426&lt;=50,"L","A"))),""))))</f>
      </c>
      <c r="J426" t="s" s="50">
        <f>CONCATENATE(B426,C426)</f>
      </c>
      <c r="K426" t="s" s="57">
        <f>IF(OR(H426="",H426=0),L426,H426)</f>
      </c>
      <c r="L426" t="s" s="57">
        <f>IF(NOT(ISERROR(VLOOKUP(B426,'Deflatores'!G$42:H$64,2,FALSE))),VLOOKUP(B426,'Deflatores'!G$42:H$64,2,FALSE),IF(OR(ISBLANK(C426),ISBLANK(B426)),"",VLOOKUP(C426,'Deflatores'!G$4:H$38,2,FALSE)*H426+VLOOKUP(C426,'Deflatores'!G$4:I$38,3,FALSE)))</f>
      </c>
      <c r="M426" s="58"/>
      <c r="N426" s="58"/>
      <c r="O426" s="59"/>
    </row>
    <row r="427" ht="12" customHeight="1">
      <c r="A427" s="60"/>
      <c r="B427" s="51"/>
      <c r="C427" s="51"/>
      <c r="D427" s="51"/>
      <c r="E427" s="51"/>
      <c r="F427" t="s" s="53">
        <f>IF(ISBLANK(B427),"",IF(I427="L","Baixa",IF(I427="A","Média",IF(I427="","","Alta"))))</f>
      </c>
      <c r="G427" t="s" s="50">
        <f>CONCATENATE(B427,I427)</f>
      </c>
      <c r="H427" t="s" s="57">
        <f>IF(ISBLANK(B427),"",IF(B427="ALI",IF(I427="L",7,IF(I427="A",10,15)),IF(B427="AIE",IF(I427="L",5,IF(I427="A",7,10)),IF(B427="SE",IF(I427="L",4,IF(I427="A",5,7)),IF(OR(B427="EE",B427="CE"),IF(I427="L",3,IF(I427="A",4,6)),0)))))</f>
      </c>
      <c r="I427" t="s" s="55">
        <f>IF(OR(ISBLANK(D427),ISBLANK(E427)),IF(OR(B427="ALI",B427="AIE"),"L",IF(OR(B427="EE",B427="SE",B427="CE"),"A","")),IF(B427="EE",IF(E427&gt;=3,IF(D427&gt;=5,"H","A"),IF(E427&gt;=2,IF(D427&gt;=16,"H",IF(D427&lt;=4,"L","A")),IF(D427&lt;=15,"L","A"))),IF(OR(B427="SE",B427="CE"),IF(E427&gt;=4,IF(D427&gt;=6,"H","A"),IF(E427&gt;=2,IF(D427&gt;=20,"H",IF(D427&lt;=5,"L","A")),IF(D427&lt;=19,"L","A"))),IF(OR(B427="ALI",B427="AIE"),IF(E427&gt;=6,IF(D427&gt;=20,"H","A"),IF(E427&gt;=2,IF(D427&gt;=51,"H",IF(D427&lt;=19,"L","A")),IF(D427&lt;=50,"L","A"))),""))))</f>
      </c>
      <c r="J427" t="s" s="50">
        <f>CONCATENATE(B427,C427)</f>
      </c>
      <c r="K427" t="s" s="57">
        <f>IF(OR(H427="",H427=0),L427,H427)</f>
      </c>
      <c r="L427" t="s" s="57">
        <f>IF(NOT(ISERROR(VLOOKUP(B427,'Deflatores'!G$42:H$64,2,FALSE))),VLOOKUP(B427,'Deflatores'!G$42:H$64,2,FALSE),IF(OR(ISBLANK(C427),ISBLANK(B427)),"",VLOOKUP(C427,'Deflatores'!G$4:H$38,2,FALSE)*H427+VLOOKUP(C427,'Deflatores'!G$4:I$38,3,FALSE)))</f>
      </c>
      <c r="M427" s="58"/>
      <c r="N427" s="58"/>
      <c r="O427" s="59"/>
    </row>
    <row r="428" ht="12" customHeight="1">
      <c r="A428" s="60"/>
      <c r="B428" s="51"/>
      <c r="C428" s="51"/>
      <c r="D428" s="51"/>
      <c r="E428" s="51"/>
      <c r="F428" t="s" s="53">
        <f>IF(ISBLANK(B428),"",IF(I428="L","Baixa",IF(I428="A","Média",IF(I428="","","Alta"))))</f>
      </c>
      <c r="G428" t="s" s="50">
        <f>CONCATENATE(B428,I428)</f>
      </c>
      <c r="H428" t="s" s="57">
        <f>IF(ISBLANK(B428),"",IF(B428="ALI",IF(I428="L",7,IF(I428="A",10,15)),IF(B428="AIE",IF(I428="L",5,IF(I428="A",7,10)),IF(B428="SE",IF(I428="L",4,IF(I428="A",5,7)),IF(OR(B428="EE",B428="CE"),IF(I428="L",3,IF(I428="A",4,6)),0)))))</f>
      </c>
      <c r="I428" t="s" s="55">
        <f>IF(OR(ISBLANK(D428),ISBLANK(E428)),IF(OR(B428="ALI",B428="AIE"),"L",IF(OR(B428="EE",B428="SE",B428="CE"),"A","")),IF(B428="EE",IF(E428&gt;=3,IF(D428&gt;=5,"H","A"),IF(E428&gt;=2,IF(D428&gt;=16,"H",IF(D428&lt;=4,"L","A")),IF(D428&lt;=15,"L","A"))),IF(OR(B428="SE",B428="CE"),IF(E428&gt;=4,IF(D428&gt;=6,"H","A"),IF(E428&gt;=2,IF(D428&gt;=20,"H",IF(D428&lt;=5,"L","A")),IF(D428&lt;=19,"L","A"))),IF(OR(B428="ALI",B428="AIE"),IF(E428&gt;=6,IF(D428&gt;=20,"H","A"),IF(E428&gt;=2,IF(D428&gt;=51,"H",IF(D428&lt;=19,"L","A")),IF(D428&lt;=50,"L","A"))),""))))</f>
      </c>
      <c r="J428" t="s" s="50">
        <f>CONCATENATE(B428,C428)</f>
      </c>
      <c r="K428" t="s" s="57">
        <f>IF(OR(H428="",H428=0),L428,H428)</f>
      </c>
      <c r="L428" t="s" s="57">
        <f>IF(NOT(ISERROR(VLOOKUP(B428,'Deflatores'!G$42:H$64,2,FALSE))),VLOOKUP(B428,'Deflatores'!G$42:H$64,2,FALSE),IF(OR(ISBLANK(C428),ISBLANK(B428)),"",VLOOKUP(C428,'Deflatores'!G$4:H$38,2,FALSE)*H428+VLOOKUP(C428,'Deflatores'!G$4:I$38,3,FALSE)))</f>
      </c>
      <c r="M428" s="58"/>
      <c r="N428" s="58"/>
      <c r="O428" s="59"/>
    </row>
    <row r="429" ht="12" customHeight="1">
      <c r="A429" s="60"/>
      <c r="B429" s="51"/>
      <c r="C429" s="51"/>
      <c r="D429" s="51"/>
      <c r="E429" s="51"/>
      <c r="F429" t="s" s="53">
        <f>IF(ISBLANK(B429),"",IF(I429="L","Baixa",IF(I429="A","Média",IF(I429="","","Alta"))))</f>
      </c>
      <c r="G429" t="s" s="50">
        <f>CONCATENATE(B429,I429)</f>
      </c>
      <c r="H429" t="s" s="57">
        <f>IF(ISBLANK(B429),"",IF(B429="ALI",IF(I429="L",7,IF(I429="A",10,15)),IF(B429="AIE",IF(I429="L",5,IF(I429="A",7,10)),IF(B429="SE",IF(I429="L",4,IF(I429="A",5,7)),IF(OR(B429="EE",B429="CE"),IF(I429="L",3,IF(I429="A",4,6)),0)))))</f>
      </c>
      <c r="I429" t="s" s="55">
        <f>IF(OR(ISBLANK(D429),ISBLANK(E429)),IF(OR(B429="ALI",B429="AIE"),"L",IF(OR(B429="EE",B429="SE",B429="CE"),"A","")),IF(B429="EE",IF(E429&gt;=3,IF(D429&gt;=5,"H","A"),IF(E429&gt;=2,IF(D429&gt;=16,"H",IF(D429&lt;=4,"L","A")),IF(D429&lt;=15,"L","A"))),IF(OR(B429="SE",B429="CE"),IF(E429&gt;=4,IF(D429&gt;=6,"H","A"),IF(E429&gt;=2,IF(D429&gt;=20,"H",IF(D429&lt;=5,"L","A")),IF(D429&lt;=19,"L","A"))),IF(OR(B429="ALI",B429="AIE"),IF(E429&gt;=6,IF(D429&gt;=20,"H","A"),IF(E429&gt;=2,IF(D429&gt;=51,"H",IF(D429&lt;=19,"L","A")),IF(D429&lt;=50,"L","A"))),""))))</f>
      </c>
      <c r="J429" t="s" s="50">
        <f>CONCATENATE(B429,C429)</f>
      </c>
      <c r="K429" t="s" s="57">
        <f>IF(OR(H429="",H429=0),L429,H429)</f>
      </c>
      <c r="L429" t="s" s="57">
        <f>IF(NOT(ISERROR(VLOOKUP(B429,'Deflatores'!G$42:H$64,2,FALSE))),VLOOKUP(B429,'Deflatores'!G$42:H$64,2,FALSE),IF(OR(ISBLANK(C429),ISBLANK(B429)),"",VLOOKUP(C429,'Deflatores'!G$4:H$38,2,FALSE)*H429+VLOOKUP(C429,'Deflatores'!G$4:I$38,3,FALSE)))</f>
      </c>
      <c r="M429" s="58"/>
      <c r="N429" s="58"/>
      <c r="O429" s="59"/>
    </row>
    <row r="430" ht="12" customHeight="1">
      <c r="A430" s="60"/>
      <c r="B430" s="51"/>
      <c r="C430" s="51"/>
      <c r="D430" s="51"/>
      <c r="E430" s="51"/>
      <c r="F430" t="s" s="53">
        <f>IF(ISBLANK(B430),"",IF(I430="L","Baixa",IF(I430="A","Média",IF(I430="","","Alta"))))</f>
      </c>
      <c r="G430" t="s" s="50">
        <f>CONCATENATE(B430,I430)</f>
      </c>
      <c r="H430" t="s" s="57">
        <f>IF(ISBLANK(B430),"",IF(B430="ALI",IF(I430="L",7,IF(I430="A",10,15)),IF(B430="AIE",IF(I430="L",5,IF(I430="A",7,10)),IF(B430="SE",IF(I430="L",4,IF(I430="A",5,7)),IF(OR(B430="EE",B430="CE"),IF(I430="L",3,IF(I430="A",4,6)),0)))))</f>
      </c>
      <c r="I430" t="s" s="55">
        <f>IF(OR(ISBLANK(D430),ISBLANK(E430)),IF(OR(B430="ALI",B430="AIE"),"L",IF(OR(B430="EE",B430="SE",B430="CE"),"A","")),IF(B430="EE",IF(E430&gt;=3,IF(D430&gt;=5,"H","A"),IF(E430&gt;=2,IF(D430&gt;=16,"H",IF(D430&lt;=4,"L","A")),IF(D430&lt;=15,"L","A"))),IF(OR(B430="SE",B430="CE"),IF(E430&gt;=4,IF(D430&gt;=6,"H","A"),IF(E430&gt;=2,IF(D430&gt;=20,"H",IF(D430&lt;=5,"L","A")),IF(D430&lt;=19,"L","A"))),IF(OR(B430="ALI",B430="AIE"),IF(E430&gt;=6,IF(D430&gt;=20,"H","A"),IF(E430&gt;=2,IF(D430&gt;=51,"H",IF(D430&lt;=19,"L","A")),IF(D430&lt;=50,"L","A"))),""))))</f>
      </c>
      <c r="J430" t="s" s="50">
        <f>CONCATENATE(B430,C430)</f>
      </c>
      <c r="K430" t="s" s="57">
        <f>IF(OR(H430="",H430=0),L430,H430)</f>
      </c>
      <c r="L430" t="s" s="57">
        <f>IF(NOT(ISERROR(VLOOKUP(B430,'Deflatores'!G$42:H$64,2,FALSE))),VLOOKUP(B430,'Deflatores'!G$42:H$64,2,FALSE),IF(OR(ISBLANK(C430),ISBLANK(B430)),"",VLOOKUP(C430,'Deflatores'!G$4:H$38,2,FALSE)*H430+VLOOKUP(C430,'Deflatores'!G$4:I$38,3,FALSE)))</f>
      </c>
      <c r="M430" s="58"/>
      <c r="N430" s="58"/>
      <c r="O430" s="59"/>
    </row>
    <row r="431" ht="12" customHeight="1">
      <c r="A431" s="60"/>
      <c r="B431" s="51"/>
      <c r="C431" s="51"/>
      <c r="D431" s="51"/>
      <c r="E431" s="51"/>
      <c r="F431" t="s" s="53">
        <f>IF(ISBLANK(B431),"",IF(I431="L","Baixa",IF(I431="A","Média",IF(I431="","","Alta"))))</f>
      </c>
      <c r="G431" t="s" s="50">
        <f>CONCATENATE(B431,I431)</f>
      </c>
      <c r="H431" t="s" s="57">
        <f>IF(ISBLANK(B431),"",IF(B431="ALI",IF(I431="L",7,IF(I431="A",10,15)),IF(B431="AIE",IF(I431="L",5,IF(I431="A",7,10)),IF(B431="SE",IF(I431="L",4,IF(I431="A",5,7)),IF(OR(B431="EE",B431="CE"),IF(I431="L",3,IF(I431="A",4,6)),0)))))</f>
      </c>
      <c r="I431" t="s" s="55">
        <f>IF(OR(ISBLANK(D431),ISBLANK(E431)),IF(OR(B431="ALI",B431="AIE"),"L",IF(OR(B431="EE",B431="SE",B431="CE"),"A","")),IF(B431="EE",IF(E431&gt;=3,IF(D431&gt;=5,"H","A"),IF(E431&gt;=2,IF(D431&gt;=16,"H",IF(D431&lt;=4,"L","A")),IF(D431&lt;=15,"L","A"))),IF(OR(B431="SE",B431="CE"),IF(E431&gt;=4,IF(D431&gt;=6,"H","A"),IF(E431&gt;=2,IF(D431&gt;=20,"H",IF(D431&lt;=5,"L","A")),IF(D431&lt;=19,"L","A"))),IF(OR(B431="ALI",B431="AIE"),IF(E431&gt;=6,IF(D431&gt;=20,"H","A"),IF(E431&gt;=2,IF(D431&gt;=51,"H",IF(D431&lt;=19,"L","A")),IF(D431&lt;=50,"L","A"))),""))))</f>
      </c>
      <c r="J431" t="s" s="50">
        <f>CONCATENATE(B431,C431)</f>
      </c>
      <c r="K431" t="s" s="57">
        <f>IF(OR(H431="",H431=0),L431,H431)</f>
      </c>
      <c r="L431" t="s" s="57">
        <f>IF(NOT(ISERROR(VLOOKUP(B431,'Deflatores'!G$42:H$64,2,FALSE))),VLOOKUP(B431,'Deflatores'!G$42:H$64,2,FALSE),IF(OR(ISBLANK(C431),ISBLANK(B431)),"",VLOOKUP(C431,'Deflatores'!G$4:H$38,2,FALSE)*H431+VLOOKUP(C431,'Deflatores'!G$4:I$38,3,FALSE)))</f>
      </c>
      <c r="M431" s="58"/>
      <c r="N431" s="58"/>
      <c r="O431" s="59"/>
    </row>
    <row r="432" ht="12" customHeight="1">
      <c r="A432" s="60"/>
      <c r="B432" s="51"/>
      <c r="C432" s="51"/>
      <c r="D432" s="51"/>
      <c r="E432" s="51"/>
      <c r="F432" t="s" s="53">
        <f>IF(ISBLANK(B432),"",IF(I432="L","Baixa",IF(I432="A","Média",IF(I432="","","Alta"))))</f>
      </c>
      <c r="G432" t="s" s="50">
        <f>CONCATENATE(B432,I432)</f>
      </c>
      <c r="H432" t="s" s="57">
        <f>IF(ISBLANK(B432),"",IF(B432="ALI",IF(I432="L",7,IF(I432="A",10,15)),IF(B432="AIE",IF(I432="L",5,IF(I432="A",7,10)),IF(B432="SE",IF(I432="L",4,IF(I432="A",5,7)),IF(OR(B432="EE",B432="CE"),IF(I432="L",3,IF(I432="A",4,6)),0)))))</f>
      </c>
      <c r="I432" t="s" s="55">
        <f>IF(OR(ISBLANK(D432),ISBLANK(E432)),IF(OR(B432="ALI",B432="AIE"),"L",IF(OR(B432="EE",B432="SE",B432="CE"),"A","")),IF(B432="EE",IF(E432&gt;=3,IF(D432&gt;=5,"H","A"),IF(E432&gt;=2,IF(D432&gt;=16,"H",IF(D432&lt;=4,"L","A")),IF(D432&lt;=15,"L","A"))),IF(OR(B432="SE",B432="CE"),IF(E432&gt;=4,IF(D432&gt;=6,"H","A"),IF(E432&gt;=2,IF(D432&gt;=20,"H",IF(D432&lt;=5,"L","A")),IF(D432&lt;=19,"L","A"))),IF(OR(B432="ALI",B432="AIE"),IF(E432&gt;=6,IF(D432&gt;=20,"H","A"),IF(E432&gt;=2,IF(D432&gt;=51,"H",IF(D432&lt;=19,"L","A")),IF(D432&lt;=50,"L","A"))),""))))</f>
      </c>
      <c r="J432" t="s" s="50">
        <f>CONCATENATE(B432,C432)</f>
      </c>
      <c r="K432" t="s" s="57">
        <f>IF(OR(H432="",H432=0),L432,H432)</f>
      </c>
      <c r="L432" t="s" s="57">
        <f>IF(NOT(ISERROR(VLOOKUP(B432,'Deflatores'!G$42:H$64,2,FALSE))),VLOOKUP(B432,'Deflatores'!G$42:H$64,2,FALSE),IF(OR(ISBLANK(C432),ISBLANK(B432)),"",VLOOKUP(C432,'Deflatores'!G$4:H$38,2,FALSE)*H432+VLOOKUP(C432,'Deflatores'!G$4:I$38,3,FALSE)))</f>
      </c>
      <c r="M432" s="58"/>
      <c r="N432" s="58"/>
      <c r="O432" s="59"/>
    </row>
    <row r="433" ht="12" customHeight="1">
      <c r="A433" s="60"/>
      <c r="B433" s="51"/>
      <c r="C433" s="51"/>
      <c r="D433" s="51"/>
      <c r="E433" s="51"/>
      <c r="F433" t="s" s="53">
        <f>IF(ISBLANK(B433),"",IF(I433="L","Baixa",IF(I433="A","Média",IF(I433="","","Alta"))))</f>
      </c>
      <c r="G433" t="s" s="50">
        <f>CONCATENATE(B433,I433)</f>
      </c>
      <c r="H433" t="s" s="57">
        <f>IF(ISBLANK(B433),"",IF(B433="ALI",IF(I433="L",7,IF(I433="A",10,15)),IF(B433="AIE",IF(I433="L",5,IF(I433="A",7,10)),IF(B433="SE",IF(I433="L",4,IF(I433="A",5,7)),IF(OR(B433="EE",B433="CE"),IF(I433="L",3,IF(I433="A",4,6)),0)))))</f>
      </c>
      <c r="I433" t="s" s="55">
        <f>IF(OR(ISBLANK(D433),ISBLANK(E433)),IF(OR(B433="ALI",B433="AIE"),"L",IF(OR(B433="EE",B433="SE",B433="CE"),"A","")),IF(B433="EE",IF(E433&gt;=3,IF(D433&gt;=5,"H","A"),IF(E433&gt;=2,IF(D433&gt;=16,"H",IF(D433&lt;=4,"L","A")),IF(D433&lt;=15,"L","A"))),IF(OR(B433="SE",B433="CE"),IF(E433&gt;=4,IF(D433&gt;=6,"H","A"),IF(E433&gt;=2,IF(D433&gt;=20,"H",IF(D433&lt;=5,"L","A")),IF(D433&lt;=19,"L","A"))),IF(OR(B433="ALI",B433="AIE"),IF(E433&gt;=6,IF(D433&gt;=20,"H","A"),IF(E433&gt;=2,IF(D433&gt;=51,"H",IF(D433&lt;=19,"L","A")),IF(D433&lt;=50,"L","A"))),""))))</f>
      </c>
      <c r="J433" t="s" s="50">
        <f>CONCATENATE(B433,C433)</f>
      </c>
      <c r="K433" t="s" s="57">
        <f>IF(OR(H433="",H433=0),L433,H433)</f>
      </c>
      <c r="L433" t="s" s="57">
        <f>IF(NOT(ISERROR(VLOOKUP(B433,'Deflatores'!G$42:H$64,2,FALSE))),VLOOKUP(B433,'Deflatores'!G$42:H$64,2,FALSE),IF(OR(ISBLANK(C433),ISBLANK(B433)),"",VLOOKUP(C433,'Deflatores'!G$4:H$38,2,FALSE)*H433+VLOOKUP(C433,'Deflatores'!G$4:I$38,3,FALSE)))</f>
      </c>
      <c r="M433" s="58"/>
      <c r="N433" s="58"/>
      <c r="O433" s="59"/>
    </row>
    <row r="434" ht="12" customHeight="1">
      <c r="A434" s="60"/>
      <c r="B434" s="51"/>
      <c r="C434" s="51"/>
      <c r="D434" s="51"/>
      <c r="E434" s="51"/>
      <c r="F434" t="s" s="53">
        <f>IF(ISBLANK(B434),"",IF(I434="L","Baixa",IF(I434="A","Média",IF(I434="","","Alta"))))</f>
      </c>
      <c r="G434" t="s" s="50">
        <f>CONCATENATE(B434,I434)</f>
      </c>
      <c r="H434" t="s" s="57">
        <f>IF(ISBLANK(B434),"",IF(B434="ALI",IF(I434="L",7,IF(I434="A",10,15)),IF(B434="AIE",IF(I434="L",5,IF(I434="A",7,10)),IF(B434="SE",IF(I434="L",4,IF(I434="A",5,7)),IF(OR(B434="EE",B434="CE"),IF(I434="L",3,IF(I434="A",4,6)),0)))))</f>
      </c>
      <c r="I434" t="s" s="55">
        <f>IF(OR(ISBLANK(D434),ISBLANK(E434)),IF(OR(B434="ALI",B434="AIE"),"L",IF(OR(B434="EE",B434="SE",B434="CE"),"A","")),IF(B434="EE",IF(E434&gt;=3,IF(D434&gt;=5,"H","A"),IF(E434&gt;=2,IF(D434&gt;=16,"H",IF(D434&lt;=4,"L","A")),IF(D434&lt;=15,"L","A"))),IF(OR(B434="SE",B434="CE"),IF(E434&gt;=4,IF(D434&gt;=6,"H","A"),IF(E434&gt;=2,IF(D434&gt;=20,"H",IF(D434&lt;=5,"L","A")),IF(D434&lt;=19,"L","A"))),IF(OR(B434="ALI",B434="AIE"),IF(E434&gt;=6,IF(D434&gt;=20,"H","A"),IF(E434&gt;=2,IF(D434&gt;=51,"H",IF(D434&lt;=19,"L","A")),IF(D434&lt;=50,"L","A"))),""))))</f>
      </c>
      <c r="J434" t="s" s="50">
        <f>CONCATENATE(B434,C434)</f>
      </c>
      <c r="K434" t="s" s="57">
        <f>IF(OR(H434="",H434=0),L434,H434)</f>
      </c>
      <c r="L434" t="s" s="57">
        <f>IF(NOT(ISERROR(VLOOKUP(B434,'Deflatores'!G$42:H$64,2,FALSE))),VLOOKUP(B434,'Deflatores'!G$42:H$64,2,FALSE),IF(OR(ISBLANK(C434),ISBLANK(B434)),"",VLOOKUP(C434,'Deflatores'!G$4:H$38,2,FALSE)*H434+VLOOKUP(C434,'Deflatores'!G$4:I$38,3,FALSE)))</f>
      </c>
      <c r="M434" s="58"/>
      <c r="N434" s="58"/>
      <c r="O434" s="59"/>
    </row>
    <row r="435" ht="12" customHeight="1">
      <c r="A435" s="60"/>
      <c r="B435" s="51"/>
      <c r="C435" s="51"/>
      <c r="D435" s="51"/>
      <c r="E435" s="51"/>
      <c r="F435" t="s" s="53">
        <f>IF(ISBLANK(B435),"",IF(I435="L","Baixa",IF(I435="A","Média",IF(I435="","","Alta"))))</f>
      </c>
      <c r="G435" t="s" s="50">
        <f>CONCATENATE(B435,I435)</f>
      </c>
      <c r="H435" t="s" s="57">
        <f>IF(ISBLANK(B435),"",IF(B435="ALI",IF(I435="L",7,IF(I435="A",10,15)),IF(B435="AIE",IF(I435="L",5,IF(I435="A",7,10)),IF(B435="SE",IF(I435="L",4,IF(I435="A",5,7)),IF(OR(B435="EE",B435="CE"),IF(I435="L",3,IF(I435="A",4,6)),0)))))</f>
      </c>
      <c r="I435" t="s" s="55">
        <f>IF(OR(ISBLANK(D435),ISBLANK(E435)),IF(OR(B435="ALI",B435="AIE"),"L",IF(OR(B435="EE",B435="SE",B435="CE"),"A","")),IF(B435="EE",IF(E435&gt;=3,IF(D435&gt;=5,"H","A"),IF(E435&gt;=2,IF(D435&gt;=16,"H",IF(D435&lt;=4,"L","A")),IF(D435&lt;=15,"L","A"))),IF(OR(B435="SE",B435="CE"),IF(E435&gt;=4,IF(D435&gt;=6,"H","A"),IF(E435&gt;=2,IF(D435&gt;=20,"H",IF(D435&lt;=5,"L","A")),IF(D435&lt;=19,"L","A"))),IF(OR(B435="ALI",B435="AIE"),IF(E435&gt;=6,IF(D435&gt;=20,"H","A"),IF(E435&gt;=2,IF(D435&gt;=51,"H",IF(D435&lt;=19,"L","A")),IF(D435&lt;=50,"L","A"))),""))))</f>
      </c>
      <c r="J435" t="s" s="50">
        <f>CONCATENATE(B435,C435)</f>
      </c>
      <c r="K435" t="s" s="57">
        <f>IF(OR(H435="",H435=0),L435,H435)</f>
      </c>
      <c r="L435" t="s" s="57">
        <f>IF(NOT(ISERROR(VLOOKUP(B435,'Deflatores'!G$42:H$64,2,FALSE))),VLOOKUP(B435,'Deflatores'!G$42:H$64,2,FALSE),IF(OR(ISBLANK(C435),ISBLANK(B435)),"",VLOOKUP(C435,'Deflatores'!G$4:H$38,2,FALSE)*H435+VLOOKUP(C435,'Deflatores'!G$4:I$38,3,FALSE)))</f>
      </c>
      <c r="M435" s="58"/>
      <c r="N435" s="58"/>
      <c r="O435" s="59"/>
    </row>
    <row r="436" ht="12" customHeight="1">
      <c r="A436" s="60"/>
      <c r="B436" s="51"/>
      <c r="C436" s="51"/>
      <c r="D436" s="51"/>
      <c r="E436" s="51"/>
      <c r="F436" t="s" s="53">
        <f>IF(ISBLANK(B436),"",IF(I436="L","Baixa",IF(I436="A","Média",IF(I436="","","Alta"))))</f>
      </c>
      <c r="G436" t="s" s="50">
        <f>CONCATENATE(B436,I436)</f>
      </c>
      <c r="H436" t="s" s="57">
        <f>IF(ISBLANK(B436),"",IF(B436="ALI",IF(I436="L",7,IF(I436="A",10,15)),IF(B436="AIE",IF(I436="L",5,IF(I436="A",7,10)),IF(B436="SE",IF(I436="L",4,IF(I436="A",5,7)),IF(OR(B436="EE",B436="CE"),IF(I436="L",3,IF(I436="A",4,6)),0)))))</f>
      </c>
      <c r="I436" t="s" s="55">
        <f>IF(OR(ISBLANK(D436),ISBLANK(E436)),IF(OR(B436="ALI",B436="AIE"),"L",IF(OR(B436="EE",B436="SE",B436="CE"),"A","")),IF(B436="EE",IF(E436&gt;=3,IF(D436&gt;=5,"H","A"),IF(E436&gt;=2,IF(D436&gt;=16,"H",IF(D436&lt;=4,"L","A")),IF(D436&lt;=15,"L","A"))),IF(OR(B436="SE",B436="CE"),IF(E436&gt;=4,IF(D436&gt;=6,"H","A"),IF(E436&gt;=2,IF(D436&gt;=20,"H",IF(D436&lt;=5,"L","A")),IF(D436&lt;=19,"L","A"))),IF(OR(B436="ALI",B436="AIE"),IF(E436&gt;=6,IF(D436&gt;=20,"H","A"),IF(E436&gt;=2,IF(D436&gt;=51,"H",IF(D436&lt;=19,"L","A")),IF(D436&lt;=50,"L","A"))),""))))</f>
      </c>
      <c r="J436" t="s" s="50">
        <f>CONCATENATE(B436,C436)</f>
      </c>
      <c r="K436" t="s" s="57">
        <f>IF(OR(H436="",H436=0),L436,H436)</f>
      </c>
      <c r="L436" t="s" s="57">
        <f>IF(NOT(ISERROR(VLOOKUP(B436,'Deflatores'!G$42:H$64,2,FALSE))),VLOOKUP(B436,'Deflatores'!G$42:H$64,2,FALSE),IF(OR(ISBLANK(C436),ISBLANK(B436)),"",VLOOKUP(C436,'Deflatores'!G$4:H$38,2,FALSE)*H436+VLOOKUP(C436,'Deflatores'!G$4:I$38,3,FALSE)))</f>
      </c>
      <c r="M436" s="58"/>
      <c r="N436" s="58"/>
      <c r="O436" s="59"/>
    </row>
    <row r="437" ht="12" customHeight="1">
      <c r="A437" s="60"/>
      <c r="B437" s="51"/>
      <c r="C437" s="51"/>
      <c r="D437" s="51"/>
      <c r="E437" s="51"/>
      <c r="F437" t="s" s="53">
        <f>IF(ISBLANK(B437),"",IF(I437="L","Baixa",IF(I437="A","Média",IF(I437="","","Alta"))))</f>
      </c>
      <c r="G437" t="s" s="50">
        <f>CONCATENATE(B437,I437)</f>
      </c>
      <c r="H437" t="s" s="57">
        <f>IF(ISBLANK(B437),"",IF(B437="ALI",IF(I437="L",7,IF(I437="A",10,15)),IF(B437="AIE",IF(I437="L",5,IF(I437="A",7,10)),IF(B437="SE",IF(I437="L",4,IF(I437="A",5,7)),IF(OR(B437="EE",B437="CE"),IF(I437="L",3,IF(I437="A",4,6)),0)))))</f>
      </c>
      <c r="I437" t="s" s="55">
        <f>IF(OR(ISBLANK(D437),ISBLANK(E437)),IF(OR(B437="ALI",B437="AIE"),"L",IF(OR(B437="EE",B437="SE",B437="CE"),"A","")),IF(B437="EE",IF(E437&gt;=3,IF(D437&gt;=5,"H","A"),IF(E437&gt;=2,IF(D437&gt;=16,"H",IF(D437&lt;=4,"L","A")),IF(D437&lt;=15,"L","A"))),IF(OR(B437="SE",B437="CE"),IF(E437&gt;=4,IF(D437&gt;=6,"H","A"),IF(E437&gt;=2,IF(D437&gt;=20,"H",IF(D437&lt;=5,"L","A")),IF(D437&lt;=19,"L","A"))),IF(OR(B437="ALI",B437="AIE"),IF(E437&gt;=6,IF(D437&gt;=20,"H","A"),IF(E437&gt;=2,IF(D437&gt;=51,"H",IF(D437&lt;=19,"L","A")),IF(D437&lt;=50,"L","A"))),""))))</f>
      </c>
      <c r="J437" t="s" s="50">
        <f>CONCATENATE(B437,C437)</f>
      </c>
      <c r="K437" t="s" s="57">
        <f>IF(OR(H437="",H437=0),L437,H437)</f>
      </c>
      <c r="L437" t="s" s="57">
        <f>IF(NOT(ISERROR(VLOOKUP(B437,'Deflatores'!G$42:H$64,2,FALSE))),VLOOKUP(B437,'Deflatores'!G$42:H$64,2,FALSE),IF(OR(ISBLANK(C437),ISBLANK(B437)),"",VLOOKUP(C437,'Deflatores'!G$4:H$38,2,FALSE)*H437+VLOOKUP(C437,'Deflatores'!G$4:I$38,3,FALSE)))</f>
      </c>
      <c r="M437" s="58"/>
      <c r="N437" s="58"/>
      <c r="O437" s="59"/>
    </row>
    <row r="438" ht="12" customHeight="1">
      <c r="A438" s="60"/>
      <c r="B438" s="51"/>
      <c r="C438" s="51"/>
      <c r="D438" s="51"/>
      <c r="E438" s="51"/>
      <c r="F438" t="s" s="53">
        <f>IF(ISBLANK(B438),"",IF(I438="L","Baixa",IF(I438="A","Média",IF(I438="","","Alta"))))</f>
      </c>
      <c r="G438" t="s" s="50">
        <f>CONCATENATE(B438,I438)</f>
      </c>
      <c r="H438" t="s" s="57">
        <f>IF(ISBLANK(B438),"",IF(B438="ALI",IF(I438="L",7,IF(I438="A",10,15)),IF(B438="AIE",IF(I438="L",5,IF(I438="A",7,10)),IF(B438="SE",IF(I438="L",4,IF(I438="A",5,7)),IF(OR(B438="EE",B438="CE"),IF(I438="L",3,IF(I438="A",4,6)),0)))))</f>
      </c>
      <c r="I438" t="s" s="55">
        <f>IF(OR(ISBLANK(D438),ISBLANK(E438)),IF(OR(B438="ALI",B438="AIE"),"L",IF(OR(B438="EE",B438="SE",B438="CE"),"A","")),IF(B438="EE",IF(E438&gt;=3,IF(D438&gt;=5,"H","A"),IF(E438&gt;=2,IF(D438&gt;=16,"H",IF(D438&lt;=4,"L","A")),IF(D438&lt;=15,"L","A"))),IF(OR(B438="SE",B438="CE"),IF(E438&gt;=4,IF(D438&gt;=6,"H","A"),IF(E438&gt;=2,IF(D438&gt;=20,"H",IF(D438&lt;=5,"L","A")),IF(D438&lt;=19,"L","A"))),IF(OR(B438="ALI",B438="AIE"),IF(E438&gt;=6,IF(D438&gt;=20,"H","A"),IF(E438&gt;=2,IF(D438&gt;=51,"H",IF(D438&lt;=19,"L","A")),IF(D438&lt;=50,"L","A"))),""))))</f>
      </c>
      <c r="J438" t="s" s="50">
        <f>CONCATENATE(B438,C438)</f>
      </c>
      <c r="K438" t="s" s="57">
        <f>IF(OR(H438="",H438=0),L438,H438)</f>
      </c>
      <c r="L438" t="s" s="57">
        <f>IF(NOT(ISERROR(VLOOKUP(B438,'Deflatores'!G$42:H$64,2,FALSE))),VLOOKUP(B438,'Deflatores'!G$42:H$64,2,FALSE),IF(OR(ISBLANK(C438),ISBLANK(B438)),"",VLOOKUP(C438,'Deflatores'!G$4:H$38,2,FALSE)*H438+VLOOKUP(C438,'Deflatores'!G$4:I$38,3,FALSE)))</f>
      </c>
      <c r="M438" s="58"/>
      <c r="N438" s="58"/>
      <c r="O438" s="59"/>
    </row>
    <row r="439" ht="12" customHeight="1">
      <c r="A439" s="60"/>
      <c r="B439" s="51"/>
      <c r="C439" s="51"/>
      <c r="D439" s="51"/>
      <c r="E439" s="51"/>
      <c r="F439" t="s" s="53">
        <f>IF(ISBLANK(B439),"",IF(I439="L","Baixa",IF(I439="A","Média",IF(I439="","","Alta"))))</f>
      </c>
      <c r="G439" t="s" s="50">
        <f>CONCATENATE(B439,I439)</f>
      </c>
      <c r="H439" t="s" s="57">
        <f>IF(ISBLANK(B439),"",IF(B439="ALI",IF(I439="L",7,IF(I439="A",10,15)),IF(B439="AIE",IF(I439="L",5,IF(I439="A",7,10)),IF(B439="SE",IF(I439="L",4,IF(I439="A",5,7)),IF(OR(B439="EE",B439="CE"),IF(I439="L",3,IF(I439="A",4,6)),0)))))</f>
      </c>
      <c r="I439" t="s" s="55">
        <f>IF(OR(ISBLANK(D439),ISBLANK(E439)),IF(OR(B439="ALI",B439="AIE"),"L",IF(OR(B439="EE",B439="SE",B439="CE"),"A","")),IF(B439="EE",IF(E439&gt;=3,IF(D439&gt;=5,"H","A"),IF(E439&gt;=2,IF(D439&gt;=16,"H",IF(D439&lt;=4,"L","A")),IF(D439&lt;=15,"L","A"))),IF(OR(B439="SE",B439="CE"),IF(E439&gt;=4,IF(D439&gt;=6,"H","A"),IF(E439&gt;=2,IF(D439&gt;=20,"H",IF(D439&lt;=5,"L","A")),IF(D439&lt;=19,"L","A"))),IF(OR(B439="ALI",B439="AIE"),IF(E439&gt;=6,IF(D439&gt;=20,"H","A"),IF(E439&gt;=2,IF(D439&gt;=51,"H",IF(D439&lt;=19,"L","A")),IF(D439&lt;=50,"L","A"))),""))))</f>
      </c>
      <c r="J439" t="s" s="50">
        <f>CONCATENATE(B439,C439)</f>
      </c>
      <c r="K439" t="s" s="57">
        <f>IF(OR(H439="",H439=0),L439,H439)</f>
      </c>
      <c r="L439" t="s" s="57">
        <f>IF(NOT(ISERROR(VLOOKUP(B439,'Deflatores'!G$42:H$64,2,FALSE))),VLOOKUP(B439,'Deflatores'!G$42:H$64,2,FALSE),IF(OR(ISBLANK(C439),ISBLANK(B439)),"",VLOOKUP(C439,'Deflatores'!G$4:H$38,2,FALSE)*H439+VLOOKUP(C439,'Deflatores'!G$4:I$38,3,FALSE)))</f>
      </c>
      <c r="M439" s="58"/>
      <c r="N439" s="58"/>
      <c r="O439" s="59"/>
    </row>
    <row r="440" ht="12" customHeight="1">
      <c r="A440" s="60"/>
      <c r="B440" s="51"/>
      <c r="C440" s="51"/>
      <c r="D440" s="51"/>
      <c r="E440" s="51"/>
      <c r="F440" t="s" s="53">
        <f>IF(ISBLANK(B440),"",IF(I440="L","Baixa",IF(I440="A","Média",IF(I440="","","Alta"))))</f>
      </c>
      <c r="G440" t="s" s="50">
        <f>CONCATENATE(B440,I440)</f>
      </c>
      <c r="H440" t="s" s="57">
        <f>IF(ISBLANK(B440),"",IF(B440="ALI",IF(I440="L",7,IF(I440="A",10,15)),IF(B440="AIE",IF(I440="L",5,IF(I440="A",7,10)),IF(B440="SE",IF(I440="L",4,IF(I440="A",5,7)),IF(OR(B440="EE",B440="CE"),IF(I440="L",3,IF(I440="A",4,6)),0)))))</f>
      </c>
      <c r="I440" t="s" s="55">
        <f>IF(OR(ISBLANK(D440),ISBLANK(E440)),IF(OR(B440="ALI",B440="AIE"),"L",IF(OR(B440="EE",B440="SE",B440="CE"),"A","")),IF(B440="EE",IF(E440&gt;=3,IF(D440&gt;=5,"H","A"),IF(E440&gt;=2,IF(D440&gt;=16,"H",IF(D440&lt;=4,"L","A")),IF(D440&lt;=15,"L","A"))),IF(OR(B440="SE",B440="CE"),IF(E440&gt;=4,IF(D440&gt;=6,"H","A"),IF(E440&gt;=2,IF(D440&gt;=20,"H",IF(D440&lt;=5,"L","A")),IF(D440&lt;=19,"L","A"))),IF(OR(B440="ALI",B440="AIE"),IF(E440&gt;=6,IF(D440&gt;=20,"H","A"),IF(E440&gt;=2,IF(D440&gt;=51,"H",IF(D440&lt;=19,"L","A")),IF(D440&lt;=50,"L","A"))),""))))</f>
      </c>
      <c r="J440" t="s" s="50">
        <f>CONCATENATE(B440,C440)</f>
      </c>
      <c r="K440" t="s" s="57">
        <f>IF(OR(H440="",H440=0),L440,H440)</f>
      </c>
      <c r="L440" t="s" s="57">
        <f>IF(NOT(ISERROR(VLOOKUP(B440,'Deflatores'!G$42:H$64,2,FALSE))),VLOOKUP(B440,'Deflatores'!G$42:H$64,2,FALSE),IF(OR(ISBLANK(C440),ISBLANK(B440)),"",VLOOKUP(C440,'Deflatores'!G$4:H$38,2,FALSE)*H440+VLOOKUP(C440,'Deflatores'!G$4:I$38,3,FALSE)))</f>
      </c>
      <c r="M440" s="58"/>
      <c r="N440" s="58"/>
      <c r="O440" s="59"/>
    </row>
    <row r="441" ht="12" customHeight="1">
      <c r="A441" s="60"/>
      <c r="B441" s="51"/>
      <c r="C441" s="51"/>
      <c r="D441" s="51"/>
      <c r="E441" s="51"/>
      <c r="F441" t="s" s="53">
        <f>IF(ISBLANK(B441),"",IF(I441="L","Baixa",IF(I441="A","Média",IF(I441="","","Alta"))))</f>
      </c>
      <c r="G441" t="s" s="50">
        <f>CONCATENATE(B441,I441)</f>
      </c>
      <c r="H441" t="s" s="57">
        <f>IF(ISBLANK(B441),"",IF(B441="ALI",IF(I441="L",7,IF(I441="A",10,15)),IF(B441="AIE",IF(I441="L",5,IF(I441="A",7,10)),IF(B441="SE",IF(I441="L",4,IF(I441="A",5,7)),IF(OR(B441="EE",B441="CE"),IF(I441="L",3,IF(I441="A",4,6)),0)))))</f>
      </c>
      <c r="I441" t="s" s="55">
        <f>IF(OR(ISBLANK(D441),ISBLANK(E441)),IF(OR(B441="ALI",B441="AIE"),"L",IF(OR(B441="EE",B441="SE",B441="CE"),"A","")),IF(B441="EE",IF(E441&gt;=3,IF(D441&gt;=5,"H","A"),IF(E441&gt;=2,IF(D441&gt;=16,"H",IF(D441&lt;=4,"L","A")),IF(D441&lt;=15,"L","A"))),IF(OR(B441="SE",B441="CE"),IF(E441&gt;=4,IF(D441&gt;=6,"H","A"),IF(E441&gt;=2,IF(D441&gt;=20,"H",IF(D441&lt;=5,"L","A")),IF(D441&lt;=19,"L","A"))),IF(OR(B441="ALI",B441="AIE"),IF(E441&gt;=6,IF(D441&gt;=20,"H","A"),IF(E441&gt;=2,IF(D441&gt;=51,"H",IF(D441&lt;=19,"L","A")),IF(D441&lt;=50,"L","A"))),""))))</f>
      </c>
      <c r="J441" t="s" s="50">
        <f>CONCATENATE(B441,C441)</f>
      </c>
      <c r="K441" t="s" s="57">
        <f>IF(OR(H441="",H441=0),L441,H441)</f>
      </c>
      <c r="L441" t="s" s="57">
        <f>IF(NOT(ISERROR(VLOOKUP(B441,'Deflatores'!G$42:H$64,2,FALSE))),VLOOKUP(B441,'Deflatores'!G$42:H$64,2,FALSE),IF(OR(ISBLANK(C441),ISBLANK(B441)),"",VLOOKUP(C441,'Deflatores'!G$4:H$38,2,FALSE)*H441+VLOOKUP(C441,'Deflatores'!G$4:I$38,3,FALSE)))</f>
      </c>
      <c r="M441" s="58"/>
      <c r="N441" s="58"/>
      <c r="O441" s="59"/>
    </row>
    <row r="442" ht="12" customHeight="1">
      <c r="A442" s="60"/>
      <c r="B442" s="51"/>
      <c r="C442" s="51"/>
      <c r="D442" s="51"/>
      <c r="E442" s="51"/>
      <c r="F442" t="s" s="53">
        <f>IF(ISBLANK(B442),"",IF(I442="L","Baixa",IF(I442="A","Média",IF(I442="","","Alta"))))</f>
      </c>
      <c r="G442" t="s" s="50">
        <f>CONCATENATE(B442,I442)</f>
      </c>
      <c r="H442" t="s" s="57">
        <f>IF(ISBLANK(B442),"",IF(B442="ALI",IF(I442="L",7,IF(I442="A",10,15)),IF(B442="AIE",IF(I442="L",5,IF(I442="A",7,10)),IF(B442="SE",IF(I442="L",4,IF(I442="A",5,7)),IF(OR(B442="EE",B442="CE"),IF(I442="L",3,IF(I442="A",4,6)),0)))))</f>
      </c>
      <c r="I442" t="s" s="55">
        <f>IF(OR(ISBLANK(D442),ISBLANK(E442)),IF(OR(B442="ALI",B442="AIE"),"L",IF(OR(B442="EE",B442="SE",B442="CE"),"A","")),IF(B442="EE",IF(E442&gt;=3,IF(D442&gt;=5,"H","A"),IF(E442&gt;=2,IF(D442&gt;=16,"H",IF(D442&lt;=4,"L","A")),IF(D442&lt;=15,"L","A"))),IF(OR(B442="SE",B442="CE"),IF(E442&gt;=4,IF(D442&gt;=6,"H","A"),IF(E442&gt;=2,IF(D442&gt;=20,"H",IF(D442&lt;=5,"L","A")),IF(D442&lt;=19,"L","A"))),IF(OR(B442="ALI",B442="AIE"),IF(E442&gt;=6,IF(D442&gt;=20,"H","A"),IF(E442&gt;=2,IF(D442&gt;=51,"H",IF(D442&lt;=19,"L","A")),IF(D442&lt;=50,"L","A"))),""))))</f>
      </c>
      <c r="J442" t="s" s="50">
        <f>CONCATENATE(B442,C442)</f>
      </c>
      <c r="K442" t="s" s="57">
        <f>IF(OR(H442="",H442=0),L442,H442)</f>
      </c>
      <c r="L442" t="s" s="57">
        <f>IF(NOT(ISERROR(VLOOKUP(B442,'Deflatores'!G$42:H$64,2,FALSE))),VLOOKUP(B442,'Deflatores'!G$42:H$64,2,FALSE),IF(OR(ISBLANK(C442),ISBLANK(B442)),"",VLOOKUP(C442,'Deflatores'!G$4:H$38,2,FALSE)*H442+VLOOKUP(C442,'Deflatores'!G$4:I$38,3,FALSE)))</f>
      </c>
      <c r="M442" s="58"/>
      <c r="N442" s="58"/>
      <c r="O442" s="59"/>
    </row>
    <row r="443" ht="12" customHeight="1">
      <c r="A443" s="60"/>
      <c r="B443" s="51"/>
      <c r="C443" s="51"/>
      <c r="D443" s="51"/>
      <c r="E443" s="51"/>
      <c r="F443" t="s" s="53">
        <f>IF(ISBLANK(B443),"",IF(I443="L","Baixa",IF(I443="A","Média",IF(I443="","","Alta"))))</f>
      </c>
      <c r="G443" t="s" s="50">
        <f>CONCATENATE(B443,I443)</f>
      </c>
      <c r="H443" t="s" s="57">
        <f>IF(ISBLANK(B443),"",IF(B443="ALI",IF(I443="L",7,IF(I443="A",10,15)),IF(B443="AIE",IF(I443="L",5,IF(I443="A",7,10)),IF(B443="SE",IF(I443="L",4,IF(I443="A",5,7)),IF(OR(B443="EE",B443="CE"),IF(I443="L",3,IF(I443="A",4,6)),0)))))</f>
      </c>
      <c r="I443" t="s" s="55">
        <f>IF(OR(ISBLANK(D443),ISBLANK(E443)),IF(OR(B443="ALI",B443="AIE"),"L",IF(OR(B443="EE",B443="SE",B443="CE"),"A","")),IF(B443="EE",IF(E443&gt;=3,IF(D443&gt;=5,"H","A"),IF(E443&gt;=2,IF(D443&gt;=16,"H",IF(D443&lt;=4,"L","A")),IF(D443&lt;=15,"L","A"))),IF(OR(B443="SE",B443="CE"),IF(E443&gt;=4,IF(D443&gt;=6,"H","A"),IF(E443&gt;=2,IF(D443&gt;=20,"H",IF(D443&lt;=5,"L","A")),IF(D443&lt;=19,"L","A"))),IF(OR(B443="ALI",B443="AIE"),IF(E443&gt;=6,IF(D443&gt;=20,"H","A"),IF(E443&gt;=2,IF(D443&gt;=51,"H",IF(D443&lt;=19,"L","A")),IF(D443&lt;=50,"L","A"))),""))))</f>
      </c>
      <c r="J443" t="s" s="50">
        <f>CONCATENATE(B443,C443)</f>
      </c>
      <c r="K443" t="s" s="57">
        <f>IF(OR(H443="",H443=0),L443,H443)</f>
      </c>
      <c r="L443" t="s" s="57">
        <f>IF(NOT(ISERROR(VLOOKUP(B443,'Deflatores'!G$42:H$64,2,FALSE))),VLOOKUP(B443,'Deflatores'!G$42:H$64,2,FALSE),IF(OR(ISBLANK(C443),ISBLANK(B443)),"",VLOOKUP(C443,'Deflatores'!G$4:H$38,2,FALSE)*H443+VLOOKUP(C443,'Deflatores'!G$4:I$38,3,FALSE)))</f>
      </c>
      <c r="M443" s="58"/>
      <c r="N443" s="58"/>
      <c r="O443" s="59"/>
    </row>
    <row r="444" ht="12" customHeight="1">
      <c r="A444" s="60"/>
      <c r="B444" s="51"/>
      <c r="C444" s="51"/>
      <c r="D444" s="51"/>
      <c r="E444" s="51"/>
      <c r="F444" t="s" s="53">
        <f>IF(ISBLANK(B444),"",IF(I444="L","Baixa",IF(I444="A","Média",IF(I444="","","Alta"))))</f>
      </c>
      <c r="G444" t="s" s="50">
        <f>CONCATENATE(B444,I444)</f>
      </c>
      <c r="H444" t="s" s="57">
        <f>IF(ISBLANK(B444),"",IF(B444="ALI",IF(I444="L",7,IF(I444="A",10,15)),IF(B444="AIE",IF(I444="L",5,IF(I444="A",7,10)),IF(B444="SE",IF(I444="L",4,IF(I444="A",5,7)),IF(OR(B444="EE",B444="CE"),IF(I444="L",3,IF(I444="A",4,6)),0)))))</f>
      </c>
      <c r="I444" t="s" s="55">
        <f>IF(OR(ISBLANK(D444),ISBLANK(E444)),IF(OR(B444="ALI",B444="AIE"),"L",IF(OR(B444="EE",B444="SE",B444="CE"),"A","")),IF(B444="EE",IF(E444&gt;=3,IF(D444&gt;=5,"H","A"),IF(E444&gt;=2,IF(D444&gt;=16,"H",IF(D444&lt;=4,"L","A")),IF(D444&lt;=15,"L","A"))),IF(OR(B444="SE",B444="CE"),IF(E444&gt;=4,IF(D444&gt;=6,"H","A"),IF(E444&gt;=2,IF(D444&gt;=20,"H",IF(D444&lt;=5,"L","A")),IF(D444&lt;=19,"L","A"))),IF(OR(B444="ALI",B444="AIE"),IF(E444&gt;=6,IF(D444&gt;=20,"H","A"),IF(E444&gt;=2,IF(D444&gt;=51,"H",IF(D444&lt;=19,"L","A")),IF(D444&lt;=50,"L","A"))),""))))</f>
      </c>
      <c r="J444" t="s" s="50">
        <f>CONCATENATE(B444,C444)</f>
      </c>
      <c r="K444" t="s" s="57">
        <f>IF(OR(H444="",H444=0),L444,H444)</f>
      </c>
      <c r="L444" t="s" s="57">
        <f>IF(NOT(ISERROR(VLOOKUP(B444,'Deflatores'!G$42:H$64,2,FALSE))),VLOOKUP(B444,'Deflatores'!G$42:H$64,2,FALSE),IF(OR(ISBLANK(C444),ISBLANK(B444)),"",VLOOKUP(C444,'Deflatores'!G$4:H$38,2,FALSE)*H444+VLOOKUP(C444,'Deflatores'!G$4:I$38,3,FALSE)))</f>
      </c>
      <c r="M444" s="58"/>
      <c r="N444" s="58"/>
      <c r="O444" s="59"/>
    </row>
    <row r="445" ht="12" customHeight="1">
      <c r="A445" s="60"/>
      <c r="B445" s="51"/>
      <c r="C445" s="51"/>
      <c r="D445" s="51"/>
      <c r="E445" s="51"/>
      <c r="F445" t="s" s="53">
        <f>IF(ISBLANK(B445),"",IF(I445="L","Baixa",IF(I445="A","Média",IF(I445="","","Alta"))))</f>
      </c>
      <c r="G445" t="s" s="50">
        <f>CONCATENATE(B445,I445)</f>
      </c>
      <c r="H445" t="s" s="57">
        <f>IF(ISBLANK(B445),"",IF(B445="ALI",IF(I445="L",7,IF(I445="A",10,15)),IF(B445="AIE",IF(I445="L",5,IF(I445="A",7,10)),IF(B445="SE",IF(I445="L",4,IF(I445="A",5,7)),IF(OR(B445="EE",B445="CE"),IF(I445="L",3,IF(I445="A",4,6)),0)))))</f>
      </c>
      <c r="I445" t="s" s="55">
        <f>IF(OR(ISBLANK(D445),ISBLANK(E445)),IF(OR(B445="ALI",B445="AIE"),"L",IF(OR(B445="EE",B445="SE",B445="CE"),"A","")),IF(B445="EE",IF(E445&gt;=3,IF(D445&gt;=5,"H","A"),IF(E445&gt;=2,IF(D445&gt;=16,"H",IF(D445&lt;=4,"L","A")),IF(D445&lt;=15,"L","A"))),IF(OR(B445="SE",B445="CE"),IF(E445&gt;=4,IF(D445&gt;=6,"H","A"),IF(E445&gt;=2,IF(D445&gt;=20,"H",IF(D445&lt;=5,"L","A")),IF(D445&lt;=19,"L","A"))),IF(OR(B445="ALI",B445="AIE"),IF(E445&gt;=6,IF(D445&gt;=20,"H","A"),IF(E445&gt;=2,IF(D445&gt;=51,"H",IF(D445&lt;=19,"L","A")),IF(D445&lt;=50,"L","A"))),""))))</f>
      </c>
      <c r="J445" t="s" s="50">
        <f>CONCATENATE(B445,C445)</f>
      </c>
      <c r="K445" t="s" s="57">
        <f>IF(OR(H445="",H445=0),L445,H445)</f>
      </c>
      <c r="L445" t="s" s="57">
        <f>IF(NOT(ISERROR(VLOOKUP(B445,'Deflatores'!G$42:H$64,2,FALSE))),VLOOKUP(B445,'Deflatores'!G$42:H$64,2,FALSE),IF(OR(ISBLANK(C445),ISBLANK(B445)),"",VLOOKUP(C445,'Deflatores'!G$4:H$38,2,FALSE)*H445+VLOOKUP(C445,'Deflatores'!G$4:I$38,3,FALSE)))</f>
      </c>
      <c r="M445" s="58"/>
      <c r="N445" s="58"/>
      <c r="O445" s="59"/>
    </row>
    <row r="446" ht="12" customHeight="1">
      <c r="A446" s="60"/>
      <c r="B446" s="51"/>
      <c r="C446" s="51"/>
      <c r="D446" s="51"/>
      <c r="E446" s="51"/>
      <c r="F446" t="s" s="53">
        <f>IF(ISBLANK(B446),"",IF(I446="L","Baixa",IF(I446="A","Média",IF(I446="","","Alta"))))</f>
      </c>
      <c r="G446" t="s" s="50">
        <f>CONCATENATE(B446,I446)</f>
      </c>
      <c r="H446" t="s" s="57">
        <f>IF(ISBLANK(B446),"",IF(B446="ALI",IF(I446="L",7,IF(I446="A",10,15)),IF(B446="AIE",IF(I446="L",5,IF(I446="A",7,10)),IF(B446="SE",IF(I446="L",4,IF(I446="A",5,7)),IF(OR(B446="EE",B446="CE"),IF(I446="L",3,IF(I446="A",4,6)),0)))))</f>
      </c>
      <c r="I446" t="s" s="55">
        <f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</c>
      <c r="J446" t="s" s="50">
        <f>CONCATENATE(B446,C446)</f>
      </c>
      <c r="K446" t="s" s="57">
        <f>IF(OR(H446="",H446=0),L446,H446)</f>
      </c>
      <c r="L446" t="s" s="57">
        <f>IF(NOT(ISERROR(VLOOKUP(B446,'Deflatores'!G$42:H$64,2,FALSE))),VLOOKUP(B446,'Deflatores'!G$42:H$64,2,FALSE),IF(OR(ISBLANK(C446),ISBLANK(B446)),"",VLOOKUP(C446,'Deflatores'!G$4:H$38,2,FALSE)*H446+VLOOKUP(C446,'Deflatores'!G$4:I$38,3,FALSE)))</f>
      </c>
      <c r="M446" s="58"/>
      <c r="N446" s="58"/>
      <c r="O446" s="59"/>
    </row>
    <row r="447" ht="12" customHeight="1">
      <c r="A447" s="60"/>
      <c r="B447" s="51"/>
      <c r="C447" s="51"/>
      <c r="D447" s="51"/>
      <c r="E447" s="51"/>
      <c r="F447" t="s" s="53">
        <f>IF(ISBLANK(B447),"",IF(I447="L","Baixa",IF(I447="A","Média",IF(I447="","","Alta"))))</f>
      </c>
      <c r="G447" t="s" s="50">
        <f>CONCATENATE(B447,I447)</f>
      </c>
      <c r="H447" t="s" s="57">
        <f>IF(ISBLANK(B447),"",IF(B447="ALI",IF(I447="L",7,IF(I447="A",10,15)),IF(B447="AIE",IF(I447="L",5,IF(I447="A",7,10)),IF(B447="SE",IF(I447="L",4,IF(I447="A",5,7)),IF(OR(B447="EE",B447="CE"),IF(I447="L",3,IF(I447="A",4,6)),0)))))</f>
      </c>
      <c r="I447" t="s" s="55">
        <f>IF(OR(ISBLANK(D447),ISBLANK(E447)),IF(OR(B447="ALI",B447="AIE"),"L",IF(OR(B447="EE",B447="SE",B447="CE"),"A","")),IF(B447="EE",IF(E447&gt;=3,IF(D447&gt;=5,"H","A"),IF(E447&gt;=2,IF(D447&gt;=16,"H",IF(D447&lt;=4,"L","A")),IF(D447&lt;=15,"L","A"))),IF(OR(B447="SE",B447="CE"),IF(E447&gt;=4,IF(D447&gt;=6,"H","A"),IF(E447&gt;=2,IF(D447&gt;=20,"H",IF(D447&lt;=5,"L","A")),IF(D447&lt;=19,"L","A"))),IF(OR(B447="ALI",B447="AIE"),IF(E447&gt;=6,IF(D447&gt;=20,"H","A"),IF(E447&gt;=2,IF(D447&gt;=51,"H",IF(D447&lt;=19,"L","A")),IF(D447&lt;=50,"L","A"))),""))))</f>
      </c>
      <c r="J447" t="s" s="50">
        <f>CONCATENATE(B447,C447)</f>
      </c>
      <c r="K447" t="s" s="57">
        <f>IF(OR(H447="",H447=0),L447,H447)</f>
      </c>
      <c r="L447" t="s" s="57">
        <f>IF(NOT(ISERROR(VLOOKUP(B447,'Deflatores'!G$42:H$64,2,FALSE))),VLOOKUP(B447,'Deflatores'!G$42:H$64,2,FALSE),IF(OR(ISBLANK(C447),ISBLANK(B447)),"",VLOOKUP(C447,'Deflatores'!G$4:H$38,2,FALSE)*H447+VLOOKUP(C447,'Deflatores'!G$4:I$38,3,FALSE)))</f>
      </c>
      <c r="M447" s="58"/>
      <c r="N447" s="58"/>
      <c r="O447" s="59"/>
    </row>
    <row r="448" ht="12" customHeight="1">
      <c r="A448" s="60"/>
      <c r="B448" s="51"/>
      <c r="C448" s="51"/>
      <c r="D448" s="51"/>
      <c r="E448" s="51"/>
      <c r="F448" t="s" s="53">
        <f>IF(ISBLANK(B448),"",IF(I448="L","Baixa",IF(I448="A","Média",IF(I448="","","Alta"))))</f>
      </c>
      <c r="G448" t="s" s="50">
        <f>CONCATENATE(B448,I448)</f>
      </c>
      <c r="H448" t="s" s="57">
        <f>IF(ISBLANK(B448),"",IF(B448="ALI",IF(I448="L",7,IF(I448="A",10,15)),IF(B448="AIE",IF(I448="L",5,IF(I448="A",7,10)),IF(B448="SE",IF(I448="L",4,IF(I448="A",5,7)),IF(OR(B448="EE",B448="CE"),IF(I448="L",3,IF(I448="A",4,6)),0)))))</f>
      </c>
      <c r="I448" t="s" s="55">
        <f>IF(OR(ISBLANK(D448),ISBLANK(E448)),IF(OR(B448="ALI",B448="AIE"),"L",IF(OR(B448="EE",B448="SE",B448="CE"),"A","")),IF(B448="EE",IF(E448&gt;=3,IF(D448&gt;=5,"H","A"),IF(E448&gt;=2,IF(D448&gt;=16,"H",IF(D448&lt;=4,"L","A")),IF(D448&lt;=15,"L","A"))),IF(OR(B448="SE",B448="CE"),IF(E448&gt;=4,IF(D448&gt;=6,"H","A"),IF(E448&gt;=2,IF(D448&gt;=20,"H",IF(D448&lt;=5,"L","A")),IF(D448&lt;=19,"L","A"))),IF(OR(B448="ALI",B448="AIE"),IF(E448&gt;=6,IF(D448&gt;=20,"H","A"),IF(E448&gt;=2,IF(D448&gt;=51,"H",IF(D448&lt;=19,"L","A")),IF(D448&lt;=50,"L","A"))),""))))</f>
      </c>
      <c r="J448" t="s" s="50">
        <f>CONCATENATE(B448,C448)</f>
      </c>
      <c r="K448" t="s" s="57">
        <f>IF(OR(H448="",H448=0),L448,H448)</f>
      </c>
      <c r="L448" t="s" s="57">
        <f>IF(NOT(ISERROR(VLOOKUP(B448,'Deflatores'!G$42:H$64,2,FALSE))),VLOOKUP(B448,'Deflatores'!G$42:H$64,2,FALSE),IF(OR(ISBLANK(C448),ISBLANK(B448)),"",VLOOKUP(C448,'Deflatores'!G$4:H$38,2,FALSE)*H448+VLOOKUP(C448,'Deflatores'!G$4:I$38,3,FALSE)))</f>
      </c>
      <c r="M448" s="58"/>
      <c r="N448" s="58"/>
      <c r="O448" s="59"/>
    </row>
    <row r="449" ht="12" customHeight="1">
      <c r="A449" s="60"/>
      <c r="B449" s="51"/>
      <c r="C449" s="51"/>
      <c r="D449" s="51"/>
      <c r="E449" s="51"/>
      <c r="F449" t="s" s="53">
        <f>IF(ISBLANK(B449),"",IF(I449="L","Baixa",IF(I449="A","Média",IF(I449="","","Alta"))))</f>
      </c>
      <c r="G449" t="s" s="50">
        <f>CONCATENATE(B449,I449)</f>
      </c>
      <c r="H449" t="s" s="57">
        <f>IF(ISBLANK(B449),"",IF(B449="ALI",IF(I449="L",7,IF(I449="A",10,15)),IF(B449="AIE",IF(I449="L",5,IF(I449="A",7,10)),IF(B449="SE",IF(I449="L",4,IF(I449="A",5,7)),IF(OR(B449="EE",B449="CE"),IF(I449="L",3,IF(I449="A",4,6)),0)))))</f>
      </c>
      <c r="I449" t="s" s="55">
        <f>IF(OR(ISBLANK(D449),ISBLANK(E449)),IF(OR(B449="ALI",B449="AIE"),"L",IF(OR(B449="EE",B449="SE",B449="CE"),"A","")),IF(B449="EE",IF(E449&gt;=3,IF(D449&gt;=5,"H","A"),IF(E449&gt;=2,IF(D449&gt;=16,"H",IF(D449&lt;=4,"L","A")),IF(D449&lt;=15,"L","A"))),IF(OR(B449="SE",B449="CE"),IF(E449&gt;=4,IF(D449&gt;=6,"H","A"),IF(E449&gt;=2,IF(D449&gt;=20,"H",IF(D449&lt;=5,"L","A")),IF(D449&lt;=19,"L","A"))),IF(OR(B449="ALI",B449="AIE"),IF(E449&gt;=6,IF(D449&gt;=20,"H","A"),IF(E449&gt;=2,IF(D449&gt;=51,"H",IF(D449&lt;=19,"L","A")),IF(D449&lt;=50,"L","A"))),""))))</f>
      </c>
      <c r="J449" t="s" s="50">
        <f>CONCATENATE(B449,C449)</f>
      </c>
      <c r="K449" t="s" s="57">
        <f>IF(OR(H449="",H449=0),L449,H449)</f>
      </c>
      <c r="L449" t="s" s="57">
        <f>IF(NOT(ISERROR(VLOOKUP(B449,'Deflatores'!G$42:H$64,2,FALSE))),VLOOKUP(B449,'Deflatores'!G$42:H$64,2,FALSE),IF(OR(ISBLANK(C449),ISBLANK(B449)),"",VLOOKUP(C449,'Deflatores'!G$4:H$38,2,FALSE)*H449+VLOOKUP(C449,'Deflatores'!G$4:I$38,3,FALSE)))</f>
      </c>
      <c r="M449" s="58"/>
      <c r="N449" s="58"/>
      <c r="O449" s="59"/>
    </row>
    <row r="450" ht="12" customHeight="1">
      <c r="A450" s="60"/>
      <c r="B450" s="51"/>
      <c r="C450" s="51"/>
      <c r="D450" s="51"/>
      <c r="E450" s="51"/>
      <c r="F450" t="s" s="53">
        <f>IF(ISBLANK(B450),"",IF(I450="L","Baixa",IF(I450="A","Média",IF(I450="","","Alta"))))</f>
      </c>
      <c r="G450" t="s" s="50">
        <f>CONCATENATE(B450,I450)</f>
      </c>
      <c r="H450" t="s" s="57">
        <f>IF(ISBLANK(B450),"",IF(B450="ALI",IF(I450="L",7,IF(I450="A",10,15)),IF(B450="AIE",IF(I450="L",5,IF(I450="A",7,10)),IF(B450="SE",IF(I450="L",4,IF(I450="A",5,7)),IF(OR(B450="EE",B450="CE"),IF(I450="L",3,IF(I450="A",4,6)),0)))))</f>
      </c>
      <c r="I450" t="s" s="55">
        <f>IF(OR(ISBLANK(D450),ISBLANK(E450)),IF(OR(B450="ALI",B450="AIE"),"L",IF(OR(B450="EE",B450="SE",B450="CE"),"A","")),IF(B450="EE",IF(E450&gt;=3,IF(D450&gt;=5,"H","A"),IF(E450&gt;=2,IF(D450&gt;=16,"H",IF(D450&lt;=4,"L","A")),IF(D450&lt;=15,"L","A"))),IF(OR(B450="SE",B450="CE"),IF(E450&gt;=4,IF(D450&gt;=6,"H","A"),IF(E450&gt;=2,IF(D450&gt;=20,"H",IF(D450&lt;=5,"L","A")),IF(D450&lt;=19,"L","A"))),IF(OR(B450="ALI",B450="AIE"),IF(E450&gt;=6,IF(D450&gt;=20,"H","A"),IF(E450&gt;=2,IF(D450&gt;=51,"H",IF(D450&lt;=19,"L","A")),IF(D450&lt;=50,"L","A"))),""))))</f>
      </c>
      <c r="J450" t="s" s="50">
        <f>CONCATENATE(B450,C450)</f>
      </c>
      <c r="K450" t="s" s="57">
        <f>IF(OR(H450="",H450=0),L450,H450)</f>
      </c>
      <c r="L450" t="s" s="57">
        <f>IF(NOT(ISERROR(VLOOKUP(B450,'Deflatores'!G$42:H$64,2,FALSE))),VLOOKUP(B450,'Deflatores'!G$42:H$64,2,FALSE),IF(OR(ISBLANK(C450),ISBLANK(B450)),"",VLOOKUP(C450,'Deflatores'!G$4:H$38,2,FALSE)*H450+VLOOKUP(C450,'Deflatores'!G$4:I$38,3,FALSE)))</f>
      </c>
      <c r="M450" s="58"/>
      <c r="N450" s="58"/>
      <c r="O450" s="59"/>
    </row>
    <row r="451" ht="12" customHeight="1">
      <c r="A451" s="60"/>
      <c r="B451" s="51"/>
      <c r="C451" s="51"/>
      <c r="D451" s="51"/>
      <c r="E451" s="51"/>
      <c r="F451" t="s" s="53">
        <f>IF(ISBLANK(B451),"",IF(I451="L","Baixa",IF(I451="A","Média",IF(I451="","","Alta"))))</f>
      </c>
      <c r="G451" t="s" s="50">
        <f>CONCATENATE(B451,I451)</f>
      </c>
      <c r="H451" t="s" s="57">
        <f>IF(ISBLANK(B451),"",IF(B451="ALI",IF(I451="L",7,IF(I451="A",10,15)),IF(B451="AIE",IF(I451="L",5,IF(I451="A",7,10)),IF(B451="SE",IF(I451="L",4,IF(I451="A",5,7)),IF(OR(B451="EE",B451="CE"),IF(I451="L",3,IF(I451="A",4,6)),0)))))</f>
      </c>
      <c r="I451" t="s" s="55">
        <f>IF(OR(ISBLANK(D451),ISBLANK(E451)),IF(OR(B451="ALI",B451="AIE"),"L",IF(OR(B451="EE",B451="SE",B451="CE"),"A","")),IF(B451="EE",IF(E451&gt;=3,IF(D451&gt;=5,"H","A"),IF(E451&gt;=2,IF(D451&gt;=16,"H",IF(D451&lt;=4,"L","A")),IF(D451&lt;=15,"L","A"))),IF(OR(B451="SE",B451="CE"),IF(E451&gt;=4,IF(D451&gt;=6,"H","A"),IF(E451&gt;=2,IF(D451&gt;=20,"H",IF(D451&lt;=5,"L","A")),IF(D451&lt;=19,"L","A"))),IF(OR(B451="ALI",B451="AIE"),IF(E451&gt;=6,IF(D451&gt;=20,"H","A"),IF(E451&gt;=2,IF(D451&gt;=51,"H",IF(D451&lt;=19,"L","A")),IF(D451&lt;=50,"L","A"))),""))))</f>
      </c>
      <c r="J451" t="s" s="50">
        <f>CONCATENATE(B451,C451)</f>
      </c>
      <c r="K451" t="s" s="57">
        <f>IF(OR(H451="",H451=0),L451,H451)</f>
      </c>
      <c r="L451" t="s" s="57">
        <f>IF(NOT(ISERROR(VLOOKUP(B451,'Deflatores'!G$42:H$64,2,FALSE))),VLOOKUP(B451,'Deflatores'!G$42:H$64,2,FALSE),IF(OR(ISBLANK(C451),ISBLANK(B451)),"",VLOOKUP(C451,'Deflatores'!G$4:H$38,2,FALSE)*H451+VLOOKUP(C451,'Deflatores'!G$4:I$38,3,FALSE)))</f>
      </c>
      <c r="M451" s="58"/>
      <c r="N451" s="58"/>
      <c r="O451" s="59"/>
    </row>
    <row r="452" ht="12" customHeight="1">
      <c r="A452" s="60"/>
      <c r="B452" s="51"/>
      <c r="C452" s="51"/>
      <c r="D452" s="51"/>
      <c r="E452" s="51"/>
      <c r="F452" t="s" s="53">
        <f>IF(ISBLANK(B452),"",IF(I452="L","Baixa",IF(I452="A","Média",IF(I452="","","Alta"))))</f>
      </c>
      <c r="G452" t="s" s="50">
        <f>CONCATENATE(B452,I452)</f>
      </c>
      <c r="H452" t="s" s="57">
        <f>IF(ISBLANK(B452),"",IF(B452="ALI",IF(I452="L",7,IF(I452="A",10,15)),IF(B452="AIE",IF(I452="L",5,IF(I452="A",7,10)),IF(B452="SE",IF(I452="L",4,IF(I452="A",5,7)),IF(OR(B452="EE",B452="CE"),IF(I452="L",3,IF(I452="A",4,6)),0)))))</f>
      </c>
      <c r="I452" t="s" s="55">
        <f>IF(OR(ISBLANK(D452),ISBLANK(E452)),IF(OR(B452="ALI",B452="AIE"),"L",IF(OR(B452="EE",B452="SE",B452="CE"),"A","")),IF(B452="EE",IF(E452&gt;=3,IF(D452&gt;=5,"H","A"),IF(E452&gt;=2,IF(D452&gt;=16,"H",IF(D452&lt;=4,"L","A")),IF(D452&lt;=15,"L","A"))),IF(OR(B452="SE",B452="CE"),IF(E452&gt;=4,IF(D452&gt;=6,"H","A"),IF(E452&gt;=2,IF(D452&gt;=20,"H",IF(D452&lt;=5,"L","A")),IF(D452&lt;=19,"L","A"))),IF(OR(B452="ALI",B452="AIE"),IF(E452&gt;=6,IF(D452&gt;=20,"H","A"),IF(E452&gt;=2,IF(D452&gt;=51,"H",IF(D452&lt;=19,"L","A")),IF(D452&lt;=50,"L","A"))),""))))</f>
      </c>
      <c r="J452" t="s" s="50">
        <f>CONCATENATE(B452,C452)</f>
      </c>
      <c r="K452" t="s" s="57">
        <f>IF(OR(H452="",H452=0),L452,H452)</f>
      </c>
      <c r="L452" t="s" s="57">
        <f>IF(NOT(ISERROR(VLOOKUP(B452,'Deflatores'!G$42:H$64,2,FALSE))),VLOOKUP(B452,'Deflatores'!G$42:H$64,2,FALSE),IF(OR(ISBLANK(C452),ISBLANK(B452)),"",VLOOKUP(C452,'Deflatores'!G$4:H$38,2,FALSE)*H452+VLOOKUP(C452,'Deflatores'!G$4:I$38,3,FALSE)))</f>
      </c>
      <c r="M452" s="58"/>
      <c r="N452" s="58"/>
      <c r="O452" s="59"/>
    </row>
    <row r="453" ht="12" customHeight="1">
      <c r="A453" s="60"/>
      <c r="B453" s="51"/>
      <c r="C453" s="51"/>
      <c r="D453" s="51"/>
      <c r="E453" s="51"/>
      <c r="F453" t="s" s="53">
        <f>IF(ISBLANK(B453),"",IF(I453="L","Baixa",IF(I453="A","Média",IF(I453="","","Alta"))))</f>
      </c>
      <c r="G453" t="s" s="50">
        <f>CONCATENATE(B453,I453)</f>
      </c>
      <c r="H453" t="s" s="57">
        <f>IF(ISBLANK(B453),"",IF(B453="ALI",IF(I453="L",7,IF(I453="A",10,15)),IF(B453="AIE",IF(I453="L",5,IF(I453="A",7,10)),IF(B453="SE",IF(I453="L",4,IF(I453="A",5,7)),IF(OR(B453="EE",B453="CE"),IF(I453="L",3,IF(I453="A",4,6)),0)))))</f>
      </c>
      <c r="I453" t="s" s="55">
        <f>IF(OR(ISBLANK(D453),ISBLANK(E453)),IF(OR(B453="ALI",B453="AIE"),"L",IF(OR(B453="EE",B453="SE",B453="CE"),"A","")),IF(B453="EE",IF(E453&gt;=3,IF(D453&gt;=5,"H","A"),IF(E453&gt;=2,IF(D453&gt;=16,"H",IF(D453&lt;=4,"L","A")),IF(D453&lt;=15,"L","A"))),IF(OR(B453="SE",B453="CE"),IF(E453&gt;=4,IF(D453&gt;=6,"H","A"),IF(E453&gt;=2,IF(D453&gt;=20,"H",IF(D453&lt;=5,"L","A")),IF(D453&lt;=19,"L","A"))),IF(OR(B453="ALI",B453="AIE"),IF(E453&gt;=6,IF(D453&gt;=20,"H","A"),IF(E453&gt;=2,IF(D453&gt;=51,"H",IF(D453&lt;=19,"L","A")),IF(D453&lt;=50,"L","A"))),""))))</f>
      </c>
      <c r="J453" t="s" s="50">
        <f>CONCATENATE(B453,C453)</f>
      </c>
      <c r="K453" t="s" s="57">
        <f>IF(OR(H453="",H453=0),L453,H453)</f>
      </c>
      <c r="L453" t="s" s="57">
        <f>IF(NOT(ISERROR(VLOOKUP(B453,'Deflatores'!G$42:H$64,2,FALSE))),VLOOKUP(B453,'Deflatores'!G$42:H$64,2,FALSE),IF(OR(ISBLANK(C453),ISBLANK(B453)),"",VLOOKUP(C453,'Deflatores'!G$4:H$38,2,FALSE)*H453+VLOOKUP(C453,'Deflatores'!G$4:I$38,3,FALSE)))</f>
      </c>
      <c r="M453" s="58"/>
      <c r="N453" s="58"/>
      <c r="O453" s="59"/>
    </row>
    <row r="454" ht="12" customHeight="1">
      <c r="A454" s="60"/>
      <c r="B454" s="51"/>
      <c r="C454" s="51"/>
      <c r="D454" s="51"/>
      <c r="E454" s="51"/>
      <c r="F454" t="s" s="53">
        <f>IF(ISBLANK(B454),"",IF(I454="L","Baixa",IF(I454="A","Média",IF(I454="","","Alta"))))</f>
      </c>
      <c r="G454" t="s" s="50">
        <f>CONCATENATE(B454,I454)</f>
      </c>
      <c r="H454" t="s" s="57">
        <f>IF(ISBLANK(B454),"",IF(B454="ALI",IF(I454="L",7,IF(I454="A",10,15)),IF(B454="AIE",IF(I454="L",5,IF(I454="A",7,10)),IF(B454="SE",IF(I454="L",4,IF(I454="A",5,7)),IF(OR(B454="EE",B454="CE"),IF(I454="L",3,IF(I454="A",4,6)),0)))))</f>
      </c>
      <c r="I454" t="s" s="55">
        <f>IF(OR(ISBLANK(D454),ISBLANK(E454)),IF(OR(B454="ALI",B454="AIE"),"L",IF(OR(B454="EE",B454="SE",B454="CE"),"A","")),IF(B454="EE",IF(E454&gt;=3,IF(D454&gt;=5,"H","A"),IF(E454&gt;=2,IF(D454&gt;=16,"H",IF(D454&lt;=4,"L","A")),IF(D454&lt;=15,"L","A"))),IF(OR(B454="SE",B454="CE"),IF(E454&gt;=4,IF(D454&gt;=6,"H","A"),IF(E454&gt;=2,IF(D454&gt;=20,"H",IF(D454&lt;=5,"L","A")),IF(D454&lt;=19,"L","A"))),IF(OR(B454="ALI",B454="AIE"),IF(E454&gt;=6,IF(D454&gt;=20,"H","A"),IF(E454&gt;=2,IF(D454&gt;=51,"H",IF(D454&lt;=19,"L","A")),IF(D454&lt;=50,"L","A"))),""))))</f>
      </c>
      <c r="J454" t="s" s="50">
        <f>CONCATENATE(B454,C454)</f>
      </c>
      <c r="K454" t="s" s="57">
        <f>IF(OR(H454="",H454=0),L454,H454)</f>
      </c>
      <c r="L454" t="s" s="57">
        <f>IF(NOT(ISERROR(VLOOKUP(B454,'Deflatores'!G$42:H$64,2,FALSE))),VLOOKUP(B454,'Deflatores'!G$42:H$64,2,FALSE),IF(OR(ISBLANK(C454),ISBLANK(B454)),"",VLOOKUP(C454,'Deflatores'!G$4:H$38,2,FALSE)*H454+VLOOKUP(C454,'Deflatores'!G$4:I$38,3,FALSE)))</f>
      </c>
      <c r="M454" s="58"/>
      <c r="N454" s="58"/>
      <c r="O454" s="59"/>
    </row>
    <row r="455" ht="12" customHeight="1">
      <c r="A455" s="60"/>
      <c r="B455" s="51"/>
      <c r="C455" s="51"/>
      <c r="D455" s="51"/>
      <c r="E455" s="51"/>
      <c r="F455" t="s" s="53">
        <f>IF(ISBLANK(B455),"",IF(I455="L","Baixa",IF(I455="A","Média",IF(I455="","","Alta"))))</f>
      </c>
      <c r="G455" t="s" s="50">
        <f>CONCATENATE(B455,I455)</f>
      </c>
      <c r="H455" t="s" s="57">
        <f>IF(ISBLANK(B455),"",IF(B455="ALI",IF(I455="L",7,IF(I455="A",10,15)),IF(B455="AIE",IF(I455="L",5,IF(I455="A",7,10)),IF(B455="SE",IF(I455="L",4,IF(I455="A",5,7)),IF(OR(B455="EE",B455="CE"),IF(I455="L",3,IF(I455="A",4,6)),0)))))</f>
      </c>
      <c r="I455" t="s" s="55">
        <f>IF(OR(ISBLANK(D455),ISBLANK(E455)),IF(OR(B455="ALI",B455="AIE"),"L",IF(OR(B455="EE",B455="SE",B455="CE"),"A","")),IF(B455="EE",IF(E455&gt;=3,IF(D455&gt;=5,"H","A"),IF(E455&gt;=2,IF(D455&gt;=16,"H",IF(D455&lt;=4,"L","A")),IF(D455&lt;=15,"L","A"))),IF(OR(B455="SE",B455="CE"),IF(E455&gt;=4,IF(D455&gt;=6,"H","A"),IF(E455&gt;=2,IF(D455&gt;=20,"H",IF(D455&lt;=5,"L","A")),IF(D455&lt;=19,"L","A"))),IF(OR(B455="ALI",B455="AIE"),IF(E455&gt;=6,IF(D455&gt;=20,"H","A"),IF(E455&gt;=2,IF(D455&gt;=51,"H",IF(D455&lt;=19,"L","A")),IF(D455&lt;=50,"L","A"))),""))))</f>
      </c>
      <c r="J455" t="s" s="50">
        <f>CONCATENATE(B455,C455)</f>
      </c>
      <c r="K455" t="s" s="57">
        <f>IF(OR(H455="",H455=0),L455,H455)</f>
      </c>
      <c r="L455" t="s" s="57">
        <f>IF(NOT(ISERROR(VLOOKUP(B455,'Deflatores'!G$42:H$64,2,FALSE))),VLOOKUP(B455,'Deflatores'!G$42:H$64,2,FALSE),IF(OR(ISBLANK(C455),ISBLANK(B455)),"",VLOOKUP(C455,'Deflatores'!G$4:H$38,2,FALSE)*H455+VLOOKUP(C455,'Deflatores'!G$4:I$38,3,FALSE)))</f>
      </c>
      <c r="M455" s="58"/>
      <c r="N455" s="58"/>
      <c r="O455" s="59"/>
    </row>
    <row r="456" ht="12" customHeight="1">
      <c r="A456" s="60"/>
      <c r="B456" s="51"/>
      <c r="C456" s="51"/>
      <c r="D456" s="51"/>
      <c r="E456" s="51"/>
      <c r="F456" t="s" s="53">
        <f>IF(ISBLANK(B456),"",IF(I456="L","Baixa",IF(I456="A","Média",IF(I456="","","Alta"))))</f>
      </c>
      <c r="G456" t="s" s="50">
        <f>CONCATENATE(B456,I456)</f>
      </c>
      <c r="H456" t="s" s="57">
        <f>IF(ISBLANK(B456),"",IF(B456="ALI",IF(I456="L",7,IF(I456="A",10,15)),IF(B456="AIE",IF(I456="L",5,IF(I456="A",7,10)),IF(B456="SE",IF(I456="L",4,IF(I456="A",5,7)),IF(OR(B456="EE",B456="CE"),IF(I456="L",3,IF(I456="A",4,6)),0)))))</f>
      </c>
      <c r="I456" t="s" s="55">
        <f>IF(OR(ISBLANK(D456),ISBLANK(E456)),IF(OR(B456="ALI",B456="AIE"),"L",IF(OR(B456="EE",B456="SE",B456="CE"),"A","")),IF(B456="EE",IF(E456&gt;=3,IF(D456&gt;=5,"H","A"),IF(E456&gt;=2,IF(D456&gt;=16,"H",IF(D456&lt;=4,"L","A")),IF(D456&lt;=15,"L","A"))),IF(OR(B456="SE",B456="CE"),IF(E456&gt;=4,IF(D456&gt;=6,"H","A"),IF(E456&gt;=2,IF(D456&gt;=20,"H",IF(D456&lt;=5,"L","A")),IF(D456&lt;=19,"L","A"))),IF(OR(B456="ALI",B456="AIE"),IF(E456&gt;=6,IF(D456&gt;=20,"H","A"),IF(E456&gt;=2,IF(D456&gt;=51,"H",IF(D456&lt;=19,"L","A")),IF(D456&lt;=50,"L","A"))),""))))</f>
      </c>
      <c r="J456" t="s" s="50">
        <f>CONCATENATE(B456,C456)</f>
      </c>
      <c r="K456" t="s" s="57">
        <f>IF(OR(H456="",H456=0),L456,H456)</f>
      </c>
      <c r="L456" t="s" s="57">
        <f>IF(NOT(ISERROR(VLOOKUP(B456,'Deflatores'!G$42:H$64,2,FALSE))),VLOOKUP(B456,'Deflatores'!G$42:H$64,2,FALSE),IF(OR(ISBLANK(C456),ISBLANK(B456)),"",VLOOKUP(C456,'Deflatores'!G$4:H$38,2,FALSE)*H456+VLOOKUP(C456,'Deflatores'!G$4:I$38,3,FALSE)))</f>
      </c>
      <c r="M456" s="58"/>
      <c r="N456" s="58"/>
      <c r="O456" s="59"/>
    </row>
    <row r="457" ht="12" customHeight="1">
      <c r="A457" s="60"/>
      <c r="B457" s="51"/>
      <c r="C457" s="51"/>
      <c r="D457" s="51"/>
      <c r="E457" s="51"/>
      <c r="F457" t="s" s="53">
        <f>IF(ISBLANK(B457),"",IF(I457="L","Baixa",IF(I457="A","Média",IF(I457="","","Alta"))))</f>
      </c>
      <c r="G457" t="s" s="50">
        <f>CONCATENATE(B457,I457)</f>
      </c>
      <c r="H457" t="s" s="57">
        <f>IF(ISBLANK(B457),"",IF(B457="ALI",IF(I457="L",7,IF(I457="A",10,15)),IF(B457="AIE",IF(I457="L",5,IF(I457="A",7,10)),IF(B457="SE",IF(I457="L",4,IF(I457="A",5,7)),IF(OR(B457="EE",B457="CE"),IF(I457="L",3,IF(I457="A",4,6)),0)))))</f>
      </c>
      <c r="I457" t="s" s="55">
        <f>IF(OR(ISBLANK(D457),ISBLANK(E457)),IF(OR(B457="ALI",B457="AIE"),"L",IF(OR(B457="EE",B457="SE",B457="CE"),"A","")),IF(B457="EE",IF(E457&gt;=3,IF(D457&gt;=5,"H","A"),IF(E457&gt;=2,IF(D457&gt;=16,"H",IF(D457&lt;=4,"L","A")),IF(D457&lt;=15,"L","A"))),IF(OR(B457="SE",B457="CE"),IF(E457&gt;=4,IF(D457&gt;=6,"H","A"),IF(E457&gt;=2,IF(D457&gt;=20,"H",IF(D457&lt;=5,"L","A")),IF(D457&lt;=19,"L","A"))),IF(OR(B457="ALI",B457="AIE"),IF(E457&gt;=6,IF(D457&gt;=20,"H","A"),IF(E457&gt;=2,IF(D457&gt;=51,"H",IF(D457&lt;=19,"L","A")),IF(D457&lt;=50,"L","A"))),""))))</f>
      </c>
      <c r="J457" t="s" s="50">
        <f>CONCATENATE(B457,C457)</f>
      </c>
      <c r="K457" t="s" s="57">
        <f>IF(OR(H457="",H457=0),L457,H457)</f>
      </c>
      <c r="L457" t="s" s="57">
        <f>IF(NOT(ISERROR(VLOOKUP(B457,'Deflatores'!G$42:H$64,2,FALSE))),VLOOKUP(B457,'Deflatores'!G$42:H$64,2,FALSE),IF(OR(ISBLANK(C457),ISBLANK(B457)),"",VLOOKUP(C457,'Deflatores'!G$4:H$38,2,FALSE)*H457+VLOOKUP(C457,'Deflatores'!G$4:I$38,3,FALSE)))</f>
      </c>
      <c r="M457" s="58"/>
      <c r="N457" s="58"/>
      <c r="O457" s="59"/>
    </row>
    <row r="458" ht="12" customHeight="1">
      <c r="A458" s="60"/>
      <c r="B458" s="51"/>
      <c r="C458" s="51"/>
      <c r="D458" s="51"/>
      <c r="E458" s="51"/>
      <c r="F458" t="s" s="53">
        <f>IF(ISBLANK(B458),"",IF(I458="L","Baixa",IF(I458="A","Média",IF(I458="","","Alta"))))</f>
      </c>
      <c r="G458" t="s" s="50">
        <f>CONCATENATE(B458,I458)</f>
      </c>
      <c r="H458" t="s" s="57">
        <f>IF(ISBLANK(B458),"",IF(B458="ALI",IF(I458="L",7,IF(I458="A",10,15)),IF(B458="AIE",IF(I458="L",5,IF(I458="A",7,10)),IF(B458="SE",IF(I458="L",4,IF(I458="A",5,7)),IF(OR(B458="EE",B458="CE"),IF(I458="L",3,IF(I458="A",4,6)),0)))))</f>
      </c>
      <c r="I458" t="s" s="55">
        <f>IF(OR(ISBLANK(D458),ISBLANK(E458)),IF(OR(B458="ALI",B458="AIE"),"L",IF(OR(B458="EE",B458="SE",B458="CE"),"A","")),IF(B458="EE",IF(E458&gt;=3,IF(D458&gt;=5,"H","A"),IF(E458&gt;=2,IF(D458&gt;=16,"H",IF(D458&lt;=4,"L","A")),IF(D458&lt;=15,"L","A"))),IF(OR(B458="SE",B458="CE"),IF(E458&gt;=4,IF(D458&gt;=6,"H","A"),IF(E458&gt;=2,IF(D458&gt;=20,"H",IF(D458&lt;=5,"L","A")),IF(D458&lt;=19,"L","A"))),IF(OR(B458="ALI",B458="AIE"),IF(E458&gt;=6,IF(D458&gt;=20,"H","A"),IF(E458&gt;=2,IF(D458&gt;=51,"H",IF(D458&lt;=19,"L","A")),IF(D458&lt;=50,"L","A"))),""))))</f>
      </c>
      <c r="J458" t="s" s="50">
        <f>CONCATENATE(B458,C458)</f>
      </c>
      <c r="K458" t="s" s="57">
        <f>IF(OR(H458="",H458=0),L458,H458)</f>
      </c>
      <c r="L458" t="s" s="57">
        <f>IF(NOT(ISERROR(VLOOKUP(B458,'Deflatores'!G$42:H$64,2,FALSE))),VLOOKUP(B458,'Deflatores'!G$42:H$64,2,FALSE),IF(OR(ISBLANK(C458),ISBLANK(B458)),"",VLOOKUP(C458,'Deflatores'!G$4:H$38,2,FALSE)*H458+VLOOKUP(C458,'Deflatores'!G$4:I$38,3,FALSE)))</f>
      </c>
      <c r="M458" s="58"/>
      <c r="N458" s="58"/>
      <c r="O458" s="59"/>
    </row>
    <row r="459" ht="12" customHeight="1">
      <c r="A459" s="60"/>
      <c r="B459" s="51"/>
      <c r="C459" s="51"/>
      <c r="D459" s="51"/>
      <c r="E459" s="51"/>
      <c r="F459" t="s" s="53">
        <f>IF(ISBLANK(B459),"",IF(I459="L","Baixa",IF(I459="A","Média",IF(I459="","","Alta"))))</f>
      </c>
      <c r="G459" t="s" s="50">
        <f>CONCATENATE(B459,I459)</f>
      </c>
      <c r="H459" t="s" s="57">
        <f>IF(ISBLANK(B459),"",IF(B459="ALI",IF(I459="L",7,IF(I459="A",10,15)),IF(B459="AIE",IF(I459="L",5,IF(I459="A",7,10)),IF(B459="SE",IF(I459="L",4,IF(I459="A",5,7)),IF(OR(B459="EE",B459="CE"),IF(I459="L",3,IF(I459="A",4,6)),0)))))</f>
      </c>
      <c r="I459" t="s" s="55">
        <f>IF(OR(ISBLANK(D459),ISBLANK(E459)),IF(OR(B459="ALI",B459="AIE"),"L",IF(OR(B459="EE",B459="SE",B459="CE"),"A","")),IF(B459="EE",IF(E459&gt;=3,IF(D459&gt;=5,"H","A"),IF(E459&gt;=2,IF(D459&gt;=16,"H",IF(D459&lt;=4,"L","A")),IF(D459&lt;=15,"L","A"))),IF(OR(B459="SE",B459="CE"),IF(E459&gt;=4,IF(D459&gt;=6,"H","A"),IF(E459&gt;=2,IF(D459&gt;=20,"H",IF(D459&lt;=5,"L","A")),IF(D459&lt;=19,"L","A"))),IF(OR(B459="ALI",B459="AIE"),IF(E459&gt;=6,IF(D459&gt;=20,"H","A"),IF(E459&gt;=2,IF(D459&gt;=51,"H",IF(D459&lt;=19,"L","A")),IF(D459&lt;=50,"L","A"))),""))))</f>
      </c>
      <c r="J459" t="s" s="50">
        <f>CONCATENATE(B459,C459)</f>
      </c>
      <c r="K459" t="s" s="57">
        <f>IF(OR(H459="",H459=0),L459,H459)</f>
      </c>
      <c r="L459" t="s" s="57">
        <f>IF(NOT(ISERROR(VLOOKUP(B459,'Deflatores'!G$42:H$64,2,FALSE))),VLOOKUP(B459,'Deflatores'!G$42:H$64,2,FALSE),IF(OR(ISBLANK(C459),ISBLANK(B459)),"",VLOOKUP(C459,'Deflatores'!G$4:H$38,2,FALSE)*H459+VLOOKUP(C459,'Deflatores'!G$4:I$38,3,FALSE)))</f>
      </c>
      <c r="M459" s="58"/>
      <c r="N459" s="58"/>
      <c r="O459" s="59"/>
    </row>
    <row r="460" ht="12" customHeight="1">
      <c r="A460" s="60"/>
      <c r="B460" s="51"/>
      <c r="C460" s="51"/>
      <c r="D460" s="51"/>
      <c r="E460" s="51"/>
      <c r="F460" t="s" s="53">
        <f>IF(ISBLANK(B460),"",IF(I460="L","Baixa",IF(I460="A","Média",IF(I460="","","Alta"))))</f>
      </c>
      <c r="G460" t="s" s="50">
        <f>CONCATENATE(B460,I460)</f>
      </c>
      <c r="H460" t="s" s="57">
        <f>IF(ISBLANK(B460),"",IF(B460="ALI",IF(I460="L",7,IF(I460="A",10,15)),IF(B460="AIE",IF(I460="L",5,IF(I460="A",7,10)),IF(B460="SE",IF(I460="L",4,IF(I460="A",5,7)),IF(OR(B460="EE",B460="CE"),IF(I460="L",3,IF(I460="A",4,6)),0)))))</f>
      </c>
      <c r="I460" t="s" s="55">
        <f>IF(OR(ISBLANK(D460),ISBLANK(E460)),IF(OR(B460="ALI",B460="AIE"),"L",IF(OR(B460="EE",B460="SE",B460="CE"),"A","")),IF(B460="EE",IF(E460&gt;=3,IF(D460&gt;=5,"H","A"),IF(E460&gt;=2,IF(D460&gt;=16,"H",IF(D460&lt;=4,"L","A")),IF(D460&lt;=15,"L","A"))),IF(OR(B460="SE",B460="CE"),IF(E460&gt;=4,IF(D460&gt;=6,"H","A"),IF(E460&gt;=2,IF(D460&gt;=20,"H",IF(D460&lt;=5,"L","A")),IF(D460&lt;=19,"L","A"))),IF(OR(B460="ALI",B460="AIE"),IF(E460&gt;=6,IF(D460&gt;=20,"H","A"),IF(E460&gt;=2,IF(D460&gt;=51,"H",IF(D460&lt;=19,"L","A")),IF(D460&lt;=50,"L","A"))),""))))</f>
      </c>
      <c r="J460" t="s" s="50">
        <f>CONCATENATE(B460,C460)</f>
      </c>
      <c r="K460" t="s" s="57">
        <f>IF(OR(H460="",H460=0),L460,H460)</f>
      </c>
      <c r="L460" t="s" s="57">
        <f>IF(NOT(ISERROR(VLOOKUP(B460,'Deflatores'!G$42:H$64,2,FALSE))),VLOOKUP(B460,'Deflatores'!G$42:H$64,2,FALSE),IF(OR(ISBLANK(C460),ISBLANK(B460)),"",VLOOKUP(C460,'Deflatores'!G$4:H$38,2,FALSE)*H460+VLOOKUP(C460,'Deflatores'!G$4:I$38,3,FALSE)))</f>
      </c>
      <c r="M460" s="58"/>
      <c r="N460" s="58"/>
      <c r="O460" s="59"/>
    </row>
    <row r="461" ht="12" customHeight="1">
      <c r="A461" s="60"/>
      <c r="B461" s="51"/>
      <c r="C461" s="51"/>
      <c r="D461" s="51"/>
      <c r="E461" s="51"/>
      <c r="F461" t="s" s="53">
        <f>IF(ISBLANK(B461),"",IF(I461="L","Baixa",IF(I461="A","Média",IF(I461="","","Alta"))))</f>
      </c>
      <c r="G461" t="s" s="50">
        <f>CONCATENATE(B461,I461)</f>
      </c>
      <c r="H461" t="s" s="57">
        <f>IF(ISBLANK(B461),"",IF(B461="ALI",IF(I461="L",7,IF(I461="A",10,15)),IF(B461="AIE",IF(I461="L",5,IF(I461="A",7,10)),IF(B461="SE",IF(I461="L",4,IF(I461="A",5,7)),IF(OR(B461="EE",B461="CE"),IF(I461="L",3,IF(I461="A",4,6)),0)))))</f>
      </c>
      <c r="I461" t="s" s="55">
        <f>IF(OR(ISBLANK(D461),ISBLANK(E461)),IF(OR(B461="ALI",B461="AIE"),"L",IF(OR(B461="EE",B461="SE",B461="CE"),"A","")),IF(B461="EE",IF(E461&gt;=3,IF(D461&gt;=5,"H","A"),IF(E461&gt;=2,IF(D461&gt;=16,"H",IF(D461&lt;=4,"L","A")),IF(D461&lt;=15,"L","A"))),IF(OR(B461="SE",B461="CE"),IF(E461&gt;=4,IF(D461&gt;=6,"H","A"),IF(E461&gt;=2,IF(D461&gt;=20,"H",IF(D461&lt;=5,"L","A")),IF(D461&lt;=19,"L","A"))),IF(OR(B461="ALI",B461="AIE"),IF(E461&gt;=6,IF(D461&gt;=20,"H","A"),IF(E461&gt;=2,IF(D461&gt;=51,"H",IF(D461&lt;=19,"L","A")),IF(D461&lt;=50,"L","A"))),""))))</f>
      </c>
      <c r="J461" t="s" s="50">
        <f>CONCATENATE(B461,C461)</f>
      </c>
      <c r="K461" t="s" s="57">
        <f>IF(OR(H461="",H461=0),L461,H461)</f>
      </c>
      <c r="L461" t="s" s="57">
        <f>IF(NOT(ISERROR(VLOOKUP(B461,'Deflatores'!G$42:H$64,2,FALSE))),VLOOKUP(B461,'Deflatores'!G$42:H$64,2,FALSE),IF(OR(ISBLANK(C461),ISBLANK(B461)),"",VLOOKUP(C461,'Deflatores'!G$4:H$38,2,FALSE)*H461+VLOOKUP(C461,'Deflatores'!G$4:I$38,3,FALSE)))</f>
      </c>
      <c r="M461" s="58"/>
      <c r="N461" s="58"/>
      <c r="O461" s="59"/>
    </row>
    <row r="462" ht="12" customHeight="1">
      <c r="A462" s="60"/>
      <c r="B462" s="51"/>
      <c r="C462" s="51"/>
      <c r="D462" s="51"/>
      <c r="E462" s="51"/>
      <c r="F462" t="s" s="53">
        <f>IF(ISBLANK(B462),"",IF(I462="L","Baixa",IF(I462="A","Média",IF(I462="","","Alta"))))</f>
      </c>
      <c r="G462" t="s" s="50">
        <f>CONCATENATE(B462,I462)</f>
      </c>
      <c r="H462" t="s" s="57">
        <f>IF(ISBLANK(B462),"",IF(B462="ALI",IF(I462="L",7,IF(I462="A",10,15)),IF(B462="AIE",IF(I462="L",5,IF(I462="A",7,10)),IF(B462="SE",IF(I462="L",4,IF(I462="A",5,7)),IF(OR(B462="EE",B462="CE"),IF(I462="L",3,IF(I462="A",4,6)),0)))))</f>
      </c>
      <c r="I462" t="s" s="55">
        <f>IF(OR(ISBLANK(D462),ISBLANK(E462)),IF(OR(B462="ALI",B462="AIE"),"L",IF(OR(B462="EE",B462="SE",B462="CE"),"A","")),IF(B462="EE",IF(E462&gt;=3,IF(D462&gt;=5,"H","A"),IF(E462&gt;=2,IF(D462&gt;=16,"H",IF(D462&lt;=4,"L","A")),IF(D462&lt;=15,"L","A"))),IF(OR(B462="SE",B462="CE"),IF(E462&gt;=4,IF(D462&gt;=6,"H","A"),IF(E462&gt;=2,IF(D462&gt;=20,"H",IF(D462&lt;=5,"L","A")),IF(D462&lt;=19,"L","A"))),IF(OR(B462="ALI",B462="AIE"),IF(E462&gt;=6,IF(D462&gt;=20,"H","A"),IF(E462&gt;=2,IF(D462&gt;=51,"H",IF(D462&lt;=19,"L","A")),IF(D462&lt;=50,"L","A"))),""))))</f>
      </c>
      <c r="J462" t="s" s="50">
        <f>CONCATENATE(B462,C462)</f>
      </c>
      <c r="K462" t="s" s="57">
        <f>IF(OR(H462="",H462=0),L462,H462)</f>
      </c>
      <c r="L462" t="s" s="57">
        <f>IF(NOT(ISERROR(VLOOKUP(B462,'Deflatores'!G$42:H$64,2,FALSE))),VLOOKUP(B462,'Deflatores'!G$42:H$64,2,FALSE),IF(OR(ISBLANK(C462),ISBLANK(B462)),"",VLOOKUP(C462,'Deflatores'!G$4:H$38,2,FALSE)*H462+VLOOKUP(C462,'Deflatores'!G$4:I$38,3,FALSE)))</f>
      </c>
      <c r="M462" s="58"/>
      <c r="N462" s="58"/>
      <c r="O462" s="59"/>
    </row>
    <row r="463" ht="12" customHeight="1">
      <c r="A463" s="60"/>
      <c r="B463" s="51"/>
      <c r="C463" s="51"/>
      <c r="D463" s="51"/>
      <c r="E463" s="51"/>
      <c r="F463" t="s" s="53">
        <f>IF(ISBLANK(B463),"",IF(I463="L","Baixa",IF(I463="A","Média",IF(I463="","","Alta"))))</f>
      </c>
      <c r="G463" t="s" s="50">
        <f>CONCATENATE(B463,I463)</f>
      </c>
      <c r="H463" t="s" s="57">
        <f>IF(ISBLANK(B463),"",IF(B463="ALI",IF(I463="L",7,IF(I463="A",10,15)),IF(B463="AIE",IF(I463="L",5,IF(I463="A",7,10)),IF(B463="SE",IF(I463="L",4,IF(I463="A",5,7)),IF(OR(B463="EE",B463="CE"),IF(I463="L",3,IF(I463="A",4,6)),0)))))</f>
      </c>
      <c r="I463" t="s" s="55">
        <f>IF(OR(ISBLANK(D463),ISBLANK(E463)),IF(OR(B463="ALI",B463="AIE"),"L",IF(OR(B463="EE",B463="SE",B463="CE"),"A","")),IF(B463="EE",IF(E463&gt;=3,IF(D463&gt;=5,"H","A"),IF(E463&gt;=2,IF(D463&gt;=16,"H",IF(D463&lt;=4,"L","A")),IF(D463&lt;=15,"L","A"))),IF(OR(B463="SE",B463="CE"),IF(E463&gt;=4,IF(D463&gt;=6,"H","A"),IF(E463&gt;=2,IF(D463&gt;=20,"H",IF(D463&lt;=5,"L","A")),IF(D463&lt;=19,"L","A"))),IF(OR(B463="ALI",B463="AIE"),IF(E463&gt;=6,IF(D463&gt;=20,"H","A"),IF(E463&gt;=2,IF(D463&gt;=51,"H",IF(D463&lt;=19,"L","A")),IF(D463&lt;=50,"L","A"))),""))))</f>
      </c>
      <c r="J463" t="s" s="50">
        <f>CONCATENATE(B463,C463)</f>
      </c>
      <c r="K463" t="s" s="57">
        <f>IF(OR(H463="",H463=0),L463,H463)</f>
      </c>
      <c r="L463" t="s" s="57">
        <f>IF(NOT(ISERROR(VLOOKUP(B463,'Deflatores'!G$42:H$64,2,FALSE))),VLOOKUP(B463,'Deflatores'!G$42:H$64,2,FALSE),IF(OR(ISBLANK(C463),ISBLANK(B463)),"",VLOOKUP(C463,'Deflatores'!G$4:H$38,2,FALSE)*H463+VLOOKUP(C463,'Deflatores'!G$4:I$38,3,FALSE)))</f>
      </c>
      <c r="M463" s="58"/>
      <c r="N463" s="58"/>
      <c r="O463" s="59"/>
    </row>
    <row r="464" ht="12" customHeight="1">
      <c r="A464" s="60"/>
      <c r="B464" s="51"/>
      <c r="C464" s="51"/>
      <c r="D464" s="51"/>
      <c r="E464" s="51"/>
      <c r="F464" t="s" s="53">
        <f>IF(ISBLANK(B464),"",IF(I464="L","Baixa",IF(I464="A","Média",IF(I464="","","Alta"))))</f>
      </c>
      <c r="G464" t="s" s="50">
        <f>CONCATENATE(B464,I464)</f>
      </c>
      <c r="H464" t="s" s="57">
        <f>IF(ISBLANK(B464),"",IF(B464="ALI",IF(I464="L",7,IF(I464="A",10,15)),IF(B464="AIE",IF(I464="L",5,IF(I464="A",7,10)),IF(B464="SE",IF(I464="L",4,IF(I464="A",5,7)),IF(OR(B464="EE",B464="CE"),IF(I464="L",3,IF(I464="A",4,6)),0)))))</f>
      </c>
      <c r="I464" t="s" s="55">
        <f>IF(OR(ISBLANK(D464),ISBLANK(E464)),IF(OR(B464="ALI",B464="AIE"),"L",IF(OR(B464="EE",B464="SE",B464="CE"),"A","")),IF(B464="EE",IF(E464&gt;=3,IF(D464&gt;=5,"H","A"),IF(E464&gt;=2,IF(D464&gt;=16,"H",IF(D464&lt;=4,"L","A")),IF(D464&lt;=15,"L","A"))),IF(OR(B464="SE",B464="CE"),IF(E464&gt;=4,IF(D464&gt;=6,"H","A"),IF(E464&gt;=2,IF(D464&gt;=20,"H",IF(D464&lt;=5,"L","A")),IF(D464&lt;=19,"L","A"))),IF(OR(B464="ALI",B464="AIE"),IF(E464&gt;=6,IF(D464&gt;=20,"H","A"),IF(E464&gt;=2,IF(D464&gt;=51,"H",IF(D464&lt;=19,"L","A")),IF(D464&lt;=50,"L","A"))),""))))</f>
      </c>
      <c r="J464" t="s" s="50">
        <f>CONCATENATE(B464,C464)</f>
      </c>
      <c r="K464" t="s" s="57">
        <f>IF(OR(H464="",H464=0),L464,H464)</f>
      </c>
      <c r="L464" t="s" s="57">
        <f>IF(NOT(ISERROR(VLOOKUP(B464,'Deflatores'!G$42:H$64,2,FALSE))),VLOOKUP(B464,'Deflatores'!G$42:H$64,2,FALSE),IF(OR(ISBLANK(C464),ISBLANK(B464)),"",VLOOKUP(C464,'Deflatores'!G$4:H$38,2,FALSE)*H464+VLOOKUP(C464,'Deflatores'!G$4:I$38,3,FALSE)))</f>
      </c>
      <c r="M464" s="58"/>
      <c r="N464" s="58"/>
      <c r="O464" s="59"/>
    </row>
    <row r="465" ht="12" customHeight="1">
      <c r="A465" s="60"/>
      <c r="B465" s="51"/>
      <c r="C465" s="51"/>
      <c r="D465" s="51"/>
      <c r="E465" s="51"/>
      <c r="F465" t="s" s="53">
        <f>IF(ISBLANK(B465),"",IF(I465="L","Baixa",IF(I465="A","Média",IF(I465="","","Alta"))))</f>
      </c>
      <c r="G465" t="s" s="50">
        <f>CONCATENATE(B465,I465)</f>
      </c>
      <c r="H465" t="s" s="57">
        <f>IF(ISBLANK(B465),"",IF(B465="ALI",IF(I465="L",7,IF(I465="A",10,15)),IF(B465="AIE",IF(I465="L",5,IF(I465="A",7,10)),IF(B465="SE",IF(I465="L",4,IF(I465="A",5,7)),IF(OR(B465="EE",B465="CE"),IF(I465="L",3,IF(I465="A",4,6)),0)))))</f>
      </c>
      <c r="I465" t="s" s="55">
        <f>IF(OR(ISBLANK(D465),ISBLANK(E465)),IF(OR(B465="ALI",B465="AIE"),"L",IF(OR(B465="EE",B465="SE",B465="CE"),"A","")),IF(B465="EE",IF(E465&gt;=3,IF(D465&gt;=5,"H","A"),IF(E465&gt;=2,IF(D465&gt;=16,"H",IF(D465&lt;=4,"L","A")),IF(D465&lt;=15,"L","A"))),IF(OR(B465="SE",B465="CE"),IF(E465&gt;=4,IF(D465&gt;=6,"H","A"),IF(E465&gt;=2,IF(D465&gt;=20,"H",IF(D465&lt;=5,"L","A")),IF(D465&lt;=19,"L","A"))),IF(OR(B465="ALI",B465="AIE"),IF(E465&gt;=6,IF(D465&gt;=20,"H","A"),IF(E465&gt;=2,IF(D465&gt;=51,"H",IF(D465&lt;=19,"L","A")),IF(D465&lt;=50,"L","A"))),""))))</f>
      </c>
      <c r="J465" t="s" s="50">
        <f>CONCATENATE(B465,C465)</f>
      </c>
      <c r="K465" t="s" s="57">
        <f>IF(OR(H465="",H465=0),L465,H465)</f>
      </c>
      <c r="L465" t="s" s="57">
        <f>IF(NOT(ISERROR(VLOOKUP(B465,'Deflatores'!G$42:H$64,2,FALSE))),VLOOKUP(B465,'Deflatores'!G$42:H$64,2,FALSE),IF(OR(ISBLANK(C465),ISBLANK(B465)),"",VLOOKUP(C465,'Deflatores'!G$4:H$38,2,FALSE)*H465+VLOOKUP(C465,'Deflatores'!G$4:I$38,3,FALSE)))</f>
      </c>
      <c r="M465" s="58"/>
      <c r="N465" s="58"/>
      <c r="O465" s="59"/>
    </row>
    <row r="466" ht="12" customHeight="1">
      <c r="A466" s="60"/>
      <c r="B466" s="51"/>
      <c r="C466" s="51"/>
      <c r="D466" s="51"/>
      <c r="E466" s="51"/>
      <c r="F466" t="s" s="53">
        <f>IF(ISBLANK(B466),"",IF(I466="L","Baixa",IF(I466="A","Média",IF(I466="","","Alta"))))</f>
      </c>
      <c r="G466" t="s" s="50">
        <f>CONCATENATE(B466,I466)</f>
      </c>
      <c r="H466" t="s" s="57">
        <f>IF(ISBLANK(B466),"",IF(B466="ALI",IF(I466="L",7,IF(I466="A",10,15)),IF(B466="AIE",IF(I466="L",5,IF(I466="A",7,10)),IF(B466="SE",IF(I466="L",4,IF(I466="A",5,7)),IF(OR(B466="EE",B466="CE"),IF(I466="L",3,IF(I466="A",4,6)),0)))))</f>
      </c>
      <c r="I466" t="s" s="55">
        <f>IF(OR(ISBLANK(D466),ISBLANK(E466)),IF(OR(B466="ALI",B466="AIE"),"L",IF(OR(B466="EE",B466="SE",B466="CE"),"A","")),IF(B466="EE",IF(E466&gt;=3,IF(D466&gt;=5,"H","A"),IF(E466&gt;=2,IF(D466&gt;=16,"H",IF(D466&lt;=4,"L","A")),IF(D466&lt;=15,"L","A"))),IF(OR(B466="SE",B466="CE"),IF(E466&gt;=4,IF(D466&gt;=6,"H","A"),IF(E466&gt;=2,IF(D466&gt;=20,"H",IF(D466&lt;=5,"L","A")),IF(D466&lt;=19,"L","A"))),IF(OR(B466="ALI",B466="AIE"),IF(E466&gt;=6,IF(D466&gt;=20,"H","A"),IF(E466&gt;=2,IF(D466&gt;=51,"H",IF(D466&lt;=19,"L","A")),IF(D466&lt;=50,"L","A"))),""))))</f>
      </c>
      <c r="J466" t="s" s="50">
        <f>CONCATENATE(B466,C466)</f>
      </c>
      <c r="K466" t="s" s="57">
        <f>IF(OR(H466="",H466=0),L466,H466)</f>
      </c>
      <c r="L466" t="s" s="57">
        <f>IF(NOT(ISERROR(VLOOKUP(B466,'Deflatores'!G$42:H$64,2,FALSE))),VLOOKUP(B466,'Deflatores'!G$42:H$64,2,FALSE),IF(OR(ISBLANK(C466),ISBLANK(B466)),"",VLOOKUP(C466,'Deflatores'!G$4:H$38,2,FALSE)*H466+VLOOKUP(C466,'Deflatores'!G$4:I$38,3,FALSE)))</f>
      </c>
      <c r="M466" s="58"/>
      <c r="N466" s="58"/>
      <c r="O466" s="59"/>
    </row>
    <row r="467" ht="12" customHeight="1">
      <c r="A467" s="60"/>
      <c r="B467" s="51"/>
      <c r="C467" s="51"/>
      <c r="D467" s="51"/>
      <c r="E467" s="51"/>
      <c r="F467" t="s" s="53">
        <f>IF(ISBLANK(B467),"",IF(I467="L","Baixa",IF(I467="A","Média",IF(I467="","","Alta"))))</f>
      </c>
      <c r="G467" t="s" s="50">
        <f>CONCATENATE(B467,I467)</f>
      </c>
      <c r="H467" t="s" s="57">
        <f>IF(ISBLANK(B467),"",IF(B467="ALI",IF(I467="L",7,IF(I467="A",10,15)),IF(B467="AIE",IF(I467="L",5,IF(I467="A",7,10)),IF(B467="SE",IF(I467="L",4,IF(I467="A",5,7)),IF(OR(B467="EE",B467="CE"),IF(I467="L",3,IF(I467="A",4,6)),0)))))</f>
      </c>
      <c r="I467" t="s" s="55">
        <f>IF(OR(ISBLANK(D467),ISBLANK(E467)),IF(OR(B467="ALI",B467="AIE"),"L",IF(OR(B467="EE",B467="SE",B467="CE"),"A","")),IF(B467="EE",IF(E467&gt;=3,IF(D467&gt;=5,"H","A"),IF(E467&gt;=2,IF(D467&gt;=16,"H",IF(D467&lt;=4,"L","A")),IF(D467&lt;=15,"L","A"))),IF(OR(B467="SE",B467="CE"),IF(E467&gt;=4,IF(D467&gt;=6,"H","A"),IF(E467&gt;=2,IF(D467&gt;=20,"H",IF(D467&lt;=5,"L","A")),IF(D467&lt;=19,"L","A"))),IF(OR(B467="ALI",B467="AIE"),IF(E467&gt;=6,IF(D467&gt;=20,"H","A"),IF(E467&gt;=2,IF(D467&gt;=51,"H",IF(D467&lt;=19,"L","A")),IF(D467&lt;=50,"L","A"))),""))))</f>
      </c>
      <c r="J467" t="s" s="50">
        <f>CONCATENATE(B467,C467)</f>
      </c>
      <c r="K467" t="s" s="57">
        <f>IF(OR(H467="",H467=0),L467,H467)</f>
      </c>
      <c r="L467" t="s" s="57">
        <f>IF(NOT(ISERROR(VLOOKUP(B467,'Deflatores'!G$42:H$64,2,FALSE))),VLOOKUP(B467,'Deflatores'!G$42:H$64,2,FALSE),IF(OR(ISBLANK(C467),ISBLANK(B467)),"",VLOOKUP(C467,'Deflatores'!G$4:H$38,2,FALSE)*H467+VLOOKUP(C467,'Deflatores'!G$4:I$38,3,FALSE)))</f>
      </c>
      <c r="M467" s="58"/>
      <c r="N467" s="58"/>
      <c r="O467" s="59"/>
    </row>
    <row r="468" ht="12" customHeight="1">
      <c r="A468" s="60"/>
      <c r="B468" s="51"/>
      <c r="C468" s="51"/>
      <c r="D468" s="51"/>
      <c r="E468" s="51"/>
      <c r="F468" t="s" s="53">
        <f>IF(ISBLANK(B468),"",IF(I468="L","Baixa",IF(I468="A","Média",IF(I468="","","Alta"))))</f>
      </c>
      <c r="G468" t="s" s="50">
        <f>CONCATENATE(B468,I468)</f>
      </c>
      <c r="H468" t="s" s="57">
        <f>IF(ISBLANK(B468),"",IF(B468="ALI",IF(I468="L",7,IF(I468="A",10,15)),IF(B468="AIE",IF(I468="L",5,IF(I468="A",7,10)),IF(B468="SE",IF(I468="L",4,IF(I468="A",5,7)),IF(OR(B468="EE",B468="CE"),IF(I468="L",3,IF(I468="A",4,6)),0)))))</f>
      </c>
      <c r="I468" t="s" s="55">
        <f>IF(OR(ISBLANK(D468),ISBLANK(E468)),IF(OR(B468="ALI",B468="AIE"),"L",IF(OR(B468="EE",B468="SE",B468="CE"),"A","")),IF(B468="EE",IF(E468&gt;=3,IF(D468&gt;=5,"H","A"),IF(E468&gt;=2,IF(D468&gt;=16,"H",IF(D468&lt;=4,"L","A")),IF(D468&lt;=15,"L","A"))),IF(OR(B468="SE",B468="CE"),IF(E468&gt;=4,IF(D468&gt;=6,"H","A"),IF(E468&gt;=2,IF(D468&gt;=20,"H",IF(D468&lt;=5,"L","A")),IF(D468&lt;=19,"L","A"))),IF(OR(B468="ALI",B468="AIE"),IF(E468&gt;=6,IF(D468&gt;=20,"H","A"),IF(E468&gt;=2,IF(D468&gt;=51,"H",IF(D468&lt;=19,"L","A")),IF(D468&lt;=50,"L","A"))),""))))</f>
      </c>
      <c r="J468" t="s" s="50">
        <f>CONCATENATE(B468,C468)</f>
      </c>
      <c r="K468" t="s" s="57">
        <f>IF(OR(H468="",H468=0),L468,H468)</f>
      </c>
      <c r="L468" t="s" s="57">
        <f>IF(NOT(ISERROR(VLOOKUP(B468,'Deflatores'!G$42:H$64,2,FALSE))),VLOOKUP(B468,'Deflatores'!G$42:H$64,2,FALSE),IF(OR(ISBLANK(C468),ISBLANK(B468)),"",VLOOKUP(C468,'Deflatores'!G$4:H$38,2,FALSE)*H468+VLOOKUP(C468,'Deflatores'!G$4:I$38,3,FALSE)))</f>
      </c>
      <c r="M468" s="58"/>
      <c r="N468" s="58"/>
      <c r="O468" s="59"/>
    </row>
    <row r="469" ht="12" customHeight="1">
      <c r="A469" s="60"/>
      <c r="B469" s="51"/>
      <c r="C469" s="51"/>
      <c r="D469" s="51"/>
      <c r="E469" s="51"/>
      <c r="F469" t="s" s="53">
        <f>IF(ISBLANK(B469),"",IF(I469="L","Baixa",IF(I469="A","Média",IF(I469="","","Alta"))))</f>
      </c>
      <c r="G469" t="s" s="50">
        <f>CONCATENATE(B469,I469)</f>
      </c>
      <c r="H469" t="s" s="57">
        <f>IF(ISBLANK(B469),"",IF(B469="ALI",IF(I469="L",7,IF(I469="A",10,15)),IF(B469="AIE",IF(I469="L",5,IF(I469="A",7,10)),IF(B469="SE",IF(I469="L",4,IF(I469="A",5,7)),IF(OR(B469="EE",B469="CE"),IF(I469="L",3,IF(I469="A",4,6)),0)))))</f>
      </c>
      <c r="I469" t="s" s="55">
        <f>IF(OR(ISBLANK(D469),ISBLANK(E469)),IF(OR(B469="ALI",B469="AIE"),"L",IF(OR(B469="EE",B469="SE",B469="CE"),"A","")),IF(B469="EE",IF(E469&gt;=3,IF(D469&gt;=5,"H","A"),IF(E469&gt;=2,IF(D469&gt;=16,"H",IF(D469&lt;=4,"L","A")),IF(D469&lt;=15,"L","A"))),IF(OR(B469="SE",B469="CE"),IF(E469&gt;=4,IF(D469&gt;=6,"H","A"),IF(E469&gt;=2,IF(D469&gt;=20,"H",IF(D469&lt;=5,"L","A")),IF(D469&lt;=19,"L","A"))),IF(OR(B469="ALI",B469="AIE"),IF(E469&gt;=6,IF(D469&gt;=20,"H","A"),IF(E469&gt;=2,IF(D469&gt;=51,"H",IF(D469&lt;=19,"L","A")),IF(D469&lt;=50,"L","A"))),""))))</f>
      </c>
      <c r="J469" t="s" s="50">
        <f>CONCATENATE(B469,C469)</f>
      </c>
      <c r="K469" t="s" s="57">
        <f>IF(OR(H469="",H469=0),L469,H469)</f>
      </c>
      <c r="L469" t="s" s="57">
        <f>IF(NOT(ISERROR(VLOOKUP(B469,'Deflatores'!G$42:H$64,2,FALSE))),VLOOKUP(B469,'Deflatores'!G$42:H$64,2,FALSE),IF(OR(ISBLANK(C469),ISBLANK(B469)),"",VLOOKUP(C469,'Deflatores'!G$4:H$38,2,FALSE)*H469+VLOOKUP(C469,'Deflatores'!G$4:I$38,3,FALSE)))</f>
      </c>
      <c r="M469" s="58"/>
      <c r="N469" s="58"/>
      <c r="O469" s="59"/>
    </row>
    <row r="470" ht="13" customHeight="1">
      <c r="A470" s="61"/>
      <c r="B470" s="62"/>
      <c r="C470" s="62"/>
      <c r="D470" s="62"/>
      <c r="E470" s="62"/>
      <c r="F470" t="s" s="63">
        <f>IF(ISBLANK(B470),"",IF(I470="L","Baixa",IF(I470="A","Média",IF(I470="","","Alta"))))</f>
      </c>
      <c r="G470" t="s" s="64">
        <f>CONCATENATE(B470,I470)</f>
      </c>
      <c r="H470" t="s" s="65">
        <f>IF(ISBLANK(B470),"",IF(B470="ALI",IF(I470="L",7,IF(I470="A",10,15)),IF(B470="AIE",IF(I470="L",5,IF(I470="A",7,10)),IF(B470="SE",IF(I470="L",4,IF(I470="A",5,7)),IF(OR(B470="EE",B470="CE"),IF(I470="L",3,IF(I470="A",4,6)),0)))))</f>
      </c>
      <c r="I470" t="s" s="66">
        <f>IF(OR(ISBLANK(D470),ISBLANK(E470)),IF(OR(B470="ALI",B470="AIE"),"L",IF(OR(B470="EE",B470="SE",B470="CE"),"A","")),IF(B470="EE",IF(E470&gt;=3,IF(D470&gt;=5,"H","A"),IF(E470&gt;=2,IF(D470&gt;=16,"H",IF(D470&lt;=4,"L","A")),IF(D470&lt;=15,"L","A"))),IF(OR(B470="SE",B470="CE"),IF(E470&gt;=4,IF(D470&gt;=6,"H","A"),IF(E470&gt;=2,IF(D470&gt;=20,"H",IF(D470&lt;=5,"L","A")),IF(D470&lt;=19,"L","A"))),IF(OR(B470="ALI",B470="AIE"),IF(E470&gt;=6,IF(D470&gt;=20,"H","A"),IF(E470&gt;=2,IF(D470&gt;=51,"H",IF(D470&lt;=19,"L","A")),IF(D470&lt;=50,"L","A"))),""))))</f>
      </c>
      <c r="J470" t="s" s="67">
        <f>CONCATENATE(B470,C470)</f>
      </c>
      <c r="K470" t="s" s="65">
        <f>IF(OR(H470="",H470=0),L470,H470)</f>
      </c>
      <c r="L470" t="s" s="65">
        <f>IF(NOT(ISERROR(VLOOKUP(B470,'Deflatores'!G$42:H$64,2,FALSE))),VLOOKUP(B470,'Deflatores'!G$42:H$64,2,FALSE),IF(OR(ISBLANK(C470),ISBLANK(B470)),"",VLOOKUP(C470,'Deflatores'!G$4:H$38,2,FALSE)*H470+VLOOKUP(C470,'Deflatores'!G$4:I$38,3,FALSE)))</f>
      </c>
      <c r="M470" s="68"/>
      <c r="N470" s="68"/>
      <c r="O470" s="69"/>
    </row>
  </sheetData>
  <mergeCells count="7">
    <mergeCell ref="M5:O5"/>
    <mergeCell ref="B4:J4"/>
    <mergeCell ref="B5:J5"/>
    <mergeCell ref="B6:J6"/>
    <mergeCell ref="M6:O6"/>
    <mergeCell ref="A1:O3"/>
    <mergeCell ref="M4:O4"/>
  </mergeCells>
  <conditionalFormatting sqref="C8:C470">
    <cfRule type="cellIs" dxfId="0" priority="1" operator="equal" stopIfTrue="1">
      <formula>"I"</formula>
    </cfRule>
  </conditionalFormatting>
  <dataValidations count="2">
    <dataValidation type="list" allowBlank="1" showInputMessage="1" showErrorMessage="1" sqref="B8:B470">
      <formula1>"ALI,AIE,EE,CE,SE,PAG,COSNF,DC,           .,           .,           .,           .,           .,           .,           .,           .,           .,           .,           .,           .,           .,           .,           .,           .,           ."</formula1>
    </dataValidation>
    <dataValidation type="list" allowBlank="1" showInputMessage="1" showErrorMessage="1" sqref="C8:C470">
      <formula1>"I,A,E,A50,A75,A90,PMD,COR,COR50,COR75,COR90,GAR,MLP,MBO,MBM,ALP,AVB,ABD,COS,ARN,ARN50,ARN75,ADS,CPA,ADC,AGR,AER,ATD,MSL,VES,VEC,PFT,CIR,           .,           ."</formula1>
    </dataValidation>
  </dataValidations>
  <pageMargins left="0.708333" right="0.708333" top="0.747917" bottom="0.748611" header="0.511806" footer="0.315278"/>
  <pageSetup firstPageNumber="1" fitToHeight="1" fitToWidth="1" scale="76" useFirstPageNumber="0" orientation="landscape" pageOrder="downThenOver"/>
  <headerFooter>
    <oddFooter>&amp;C&amp;"Arial,Regular"&amp;10&amp;K000000Página &amp;P de &amp;N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N64"/>
  <sheetViews>
    <sheetView workbookViewId="0" showGridLines="0" defaultGridColor="1"/>
  </sheetViews>
  <sheetFormatPr defaultColWidth="11.5" defaultRowHeight="12" customHeight="1" outlineLevelRow="0" outlineLevelCol="0"/>
  <cols>
    <col min="1" max="3" width="11.5" style="70" customWidth="1"/>
    <col min="4" max="4" width="10.6719" style="70" customWidth="1"/>
    <col min="5" max="5" width="23.3516" style="70" customWidth="1"/>
    <col min="6" max="6" width="53.3516" style="70" customWidth="1"/>
    <col min="7" max="7" width="7.67188" style="70" customWidth="1"/>
    <col min="8" max="8" width="13.3516" style="70" customWidth="1"/>
    <col min="9" max="9" width="9.85156" style="70" customWidth="1"/>
    <col min="10" max="11" width="10.5" style="70" customWidth="1"/>
    <col min="12" max="12" hidden="1" width="11.5" style="70" customWidth="1"/>
    <col min="13" max="14" width="11.5" style="70" customWidth="1"/>
    <col min="15" max="16384" width="11.5" style="70" customWidth="1"/>
  </cols>
  <sheetData>
    <row r="1" ht="36.5" customHeight="1">
      <c r="A1" t="s" s="71">
        <v>107</v>
      </c>
      <c r="B1" s="9"/>
      <c r="C1" s="9"/>
      <c r="D1" s="9"/>
      <c r="E1" s="9"/>
      <c r="F1" s="9"/>
      <c r="G1" s="9"/>
      <c r="H1" s="9"/>
      <c r="I1" s="9"/>
      <c r="J1" s="9"/>
      <c r="K1" s="9"/>
      <c r="L1" s="72"/>
      <c r="M1" s="73"/>
      <c r="N1" s="74"/>
    </row>
    <row r="2" ht="14.75" customHeight="1">
      <c r="A2" t="s" s="75">
        <v>108</v>
      </c>
      <c r="B2" s="76"/>
      <c r="C2" s="76"/>
      <c r="D2" s="76"/>
      <c r="E2" s="76"/>
      <c r="F2" s="77"/>
      <c r="G2" t="s" s="78">
        <v>109</v>
      </c>
      <c r="H2" t="s" s="78">
        <v>110</v>
      </c>
      <c r="I2" s="79"/>
      <c r="J2" t="s" s="78">
        <v>9</v>
      </c>
      <c r="K2" t="s" s="80">
        <v>111</v>
      </c>
      <c r="L2" s="81"/>
      <c r="M2" s="82"/>
      <c r="N2" s="83"/>
    </row>
    <row r="3" ht="14.75" customHeight="1">
      <c r="A3" t="s" s="84">
        <v>112</v>
      </c>
      <c r="B3" t="s" s="78">
        <v>113</v>
      </c>
      <c r="C3" s="79"/>
      <c r="D3" s="79"/>
      <c r="E3" s="79"/>
      <c r="F3" t="s" s="78">
        <v>114</v>
      </c>
      <c r="G3" s="79"/>
      <c r="H3" t="s" s="78">
        <v>115</v>
      </c>
      <c r="I3" t="s" s="78">
        <v>116</v>
      </c>
      <c r="J3" s="79"/>
      <c r="K3" s="85"/>
      <c r="L3" s="81"/>
      <c r="M3" s="82"/>
      <c r="N3" s="83"/>
    </row>
    <row r="4" ht="12" customHeight="1">
      <c r="A4" t="s" s="33">
        <v>117</v>
      </c>
      <c r="B4" t="s" s="15">
        <v>118</v>
      </c>
      <c r="C4" s="16"/>
      <c r="D4" s="16"/>
      <c r="E4" s="16"/>
      <c r="F4" s="16"/>
      <c r="G4" t="s" s="86">
        <v>119</v>
      </c>
      <c r="H4" s="87">
        <v>1</v>
      </c>
      <c r="I4" s="88"/>
      <c r="J4" s="89">
        <f>SUMIF('Funções'!$C$8:$C$470,G4,'Funções'!$H$8:$H$470)</f>
        <v>0</v>
      </c>
      <c r="K4" s="90">
        <f>IF(H4="",COUNTIF('Funções'!C$8:C$470,G4)*I4,H4*J4)</f>
        <v>0</v>
      </c>
      <c r="L4" s="81"/>
      <c r="M4" s="82"/>
      <c r="N4" s="83"/>
    </row>
    <row r="5" ht="12" customHeight="1">
      <c r="A5" t="s" s="33">
        <v>120</v>
      </c>
      <c r="B5" t="s" s="15">
        <v>121</v>
      </c>
      <c r="C5" s="16"/>
      <c r="D5" s="16"/>
      <c r="E5" s="16"/>
      <c r="F5" t="s" s="15">
        <v>122</v>
      </c>
      <c r="G5" t="s" s="86">
        <v>76</v>
      </c>
      <c r="H5" s="87">
        <v>0.5</v>
      </c>
      <c r="I5" s="88"/>
      <c r="J5" s="89">
        <f>SUMIF('Funções'!$C$8:$C$470,G5,'Funções'!$H$8:$H$470)</f>
        <v>0</v>
      </c>
      <c r="K5" s="90">
        <f>IF(H5="",COUNTIF('Funções'!C$8:C$470,G5)*I5,H5*J5)</f>
        <v>0</v>
      </c>
      <c r="L5" s="81"/>
      <c r="M5" s="82"/>
      <c r="N5" s="83"/>
    </row>
    <row r="6" ht="12" customHeight="1">
      <c r="A6" t="s" s="33">
        <v>123</v>
      </c>
      <c r="B6" t="s" s="15">
        <v>124</v>
      </c>
      <c r="C6" s="16"/>
      <c r="D6" s="16"/>
      <c r="E6" s="16"/>
      <c r="F6" t="s" s="15">
        <v>122</v>
      </c>
      <c r="G6" t="s" s="86">
        <v>125</v>
      </c>
      <c r="H6" s="87">
        <v>0.4</v>
      </c>
      <c r="I6" s="88"/>
      <c r="J6" s="89">
        <f>SUMIF('Funções'!$C$8:$C$470,G6,'Funções'!$H$8:$H$470)</f>
        <v>0</v>
      </c>
      <c r="K6" s="90">
        <f>IF(H6="",COUNTIF('Funções'!C$8:C$470,G6)*I6,H6*J6)</f>
        <v>0</v>
      </c>
      <c r="L6" s="81"/>
      <c r="M6" s="82"/>
      <c r="N6" s="83"/>
    </row>
    <row r="7" ht="12" customHeight="1">
      <c r="A7" s="91"/>
      <c r="B7" t="s" s="15">
        <v>126</v>
      </c>
      <c r="C7" s="16"/>
      <c r="D7" s="16"/>
      <c r="E7" s="16"/>
      <c r="F7" t="s" s="15">
        <v>122</v>
      </c>
      <c r="G7" t="s" s="86">
        <v>127</v>
      </c>
      <c r="H7" s="87">
        <v>0.5</v>
      </c>
      <c r="I7" s="88"/>
      <c r="J7" s="89">
        <f>SUMIF('Funções'!$C$8:$C$470,G7,'Funções'!$H$8:$H$470)</f>
        <v>0</v>
      </c>
      <c r="K7" s="90">
        <f>IF(H7="",COUNTIF('Funções'!C$8:C$470,G7)*I7,H7*J7)</f>
        <v>0</v>
      </c>
      <c r="L7" s="81"/>
      <c r="M7" s="82"/>
      <c r="N7" s="83"/>
    </row>
    <row r="8" ht="12" customHeight="1">
      <c r="A8" s="91"/>
      <c r="B8" t="s" s="15">
        <v>128</v>
      </c>
      <c r="C8" s="16"/>
      <c r="D8" s="16"/>
      <c r="E8" s="16"/>
      <c r="F8" t="s" s="15">
        <v>122</v>
      </c>
      <c r="G8" t="s" s="86">
        <v>129</v>
      </c>
      <c r="H8" s="87">
        <v>0.75</v>
      </c>
      <c r="I8" s="88"/>
      <c r="J8" s="89">
        <f>SUMIF('Funções'!$C$8:$C$470,G8,'Funções'!$H$8:$H$470)</f>
        <v>0</v>
      </c>
      <c r="K8" s="90">
        <f>IF(H8="",COUNTIF('Funções'!C$8:C$470,G8)*I8,H8*J8)</f>
        <v>0</v>
      </c>
      <c r="L8" s="81"/>
      <c r="M8" s="82"/>
      <c r="N8" s="83"/>
    </row>
    <row r="9" ht="12" customHeight="1">
      <c r="A9" s="91"/>
      <c r="B9" t="s" s="15">
        <v>130</v>
      </c>
      <c r="C9" s="16"/>
      <c r="D9" s="16"/>
      <c r="E9" s="16"/>
      <c r="F9" t="s" s="15">
        <v>122</v>
      </c>
      <c r="G9" t="s" s="86">
        <v>131</v>
      </c>
      <c r="H9" s="87">
        <v>0.9</v>
      </c>
      <c r="I9" s="88"/>
      <c r="J9" s="89">
        <f>SUMIF('Funções'!$C$8:$C$470,G9,'Funções'!$H$8:$H$470)</f>
        <v>0</v>
      </c>
      <c r="K9" s="90">
        <f>IF(H9="",COUNTIF('Funções'!C$8:C$470,G9)*I9,H9*J9)</f>
        <v>0</v>
      </c>
      <c r="L9" s="81"/>
      <c r="M9" s="82"/>
      <c r="N9" s="83"/>
    </row>
    <row r="10" ht="12" customHeight="1">
      <c r="A10" s="91"/>
      <c r="B10" t="s" s="15">
        <v>132</v>
      </c>
      <c r="C10" s="16"/>
      <c r="D10" s="16"/>
      <c r="E10" s="16"/>
      <c r="F10" t="s" s="15">
        <v>133</v>
      </c>
      <c r="G10" t="s" s="86">
        <v>134</v>
      </c>
      <c r="H10" s="87">
        <v>1</v>
      </c>
      <c r="I10" s="88"/>
      <c r="J10" s="89">
        <f>SUMIF('Funções'!$C$8:$C$470,G10,'Funções'!$H$8:$H$470)</f>
        <v>0</v>
      </c>
      <c r="K10" s="90">
        <f>IF(H10="",COUNTIF('Funções'!C$8:C$470,G10)*I10,H10*J10)</f>
        <v>0</v>
      </c>
      <c r="L10" s="81"/>
      <c r="M10" s="82"/>
      <c r="N10" s="83"/>
    </row>
    <row r="11" ht="12" customHeight="1">
      <c r="A11" s="91"/>
      <c r="B11" t="s" s="15">
        <v>135</v>
      </c>
      <c r="C11" s="16"/>
      <c r="D11" s="16"/>
      <c r="E11" s="16"/>
      <c r="F11" t="s" s="15">
        <v>136</v>
      </c>
      <c r="G11" t="s" s="86">
        <v>137</v>
      </c>
      <c r="H11" s="87">
        <v>0.5</v>
      </c>
      <c r="I11" s="88"/>
      <c r="J11" s="89">
        <f>SUMIF('Funções'!$C$8:$C$470,G11,'Funções'!$H$8:$H$470)</f>
        <v>0</v>
      </c>
      <c r="K11" s="90">
        <f>IF(H11="",COUNTIF('Funções'!C$8:C$470,G11)*I11,H11*J11)</f>
        <v>0</v>
      </c>
      <c r="L11" s="81"/>
      <c r="M11" s="82"/>
      <c r="N11" s="83"/>
    </row>
    <row r="12" ht="13.5" customHeight="1">
      <c r="A12" s="91"/>
      <c r="B12" t="s" s="15">
        <v>138</v>
      </c>
      <c r="C12" s="16"/>
      <c r="D12" s="16"/>
      <c r="E12" s="16"/>
      <c r="F12" t="s" s="15">
        <v>136</v>
      </c>
      <c r="G12" t="s" s="86">
        <v>139</v>
      </c>
      <c r="H12" s="87">
        <v>0.5</v>
      </c>
      <c r="I12" s="88"/>
      <c r="J12" s="89">
        <f>SUMIF('Funções'!$C$8:$C$470,G12,'Funções'!$H$8:$H$470)</f>
        <v>0</v>
      </c>
      <c r="K12" s="90">
        <f>IF(H12="",COUNTIF('Funções'!C$8:C$470,G12)*I12,H12*J12)</f>
        <v>0</v>
      </c>
      <c r="L12" s="81"/>
      <c r="M12" s="82"/>
      <c r="N12" s="83"/>
    </row>
    <row r="13" ht="13.5" customHeight="1">
      <c r="A13" s="91"/>
      <c r="B13" t="s" s="15">
        <v>140</v>
      </c>
      <c r="C13" s="16"/>
      <c r="D13" s="16"/>
      <c r="E13" s="16"/>
      <c r="F13" t="s" s="15">
        <v>136</v>
      </c>
      <c r="G13" t="s" s="86">
        <v>141</v>
      </c>
      <c r="H13" s="87">
        <v>0.75</v>
      </c>
      <c r="I13" s="88"/>
      <c r="J13" s="89">
        <f>SUMIF('Funções'!$C$8:$C$470,G13,'Funções'!$H$8:$H$470)</f>
        <v>0</v>
      </c>
      <c r="K13" s="90">
        <f>IF(H13="",COUNTIF('Funções'!C$8:C$470,G13)*I13,H13*J13)</f>
        <v>0</v>
      </c>
      <c r="L13" s="81"/>
      <c r="M13" s="82"/>
      <c r="N13" s="83"/>
    </row>
    <row r="14" ht="13.5" customHeight="1">
      <c r="A14" s="91"/>
      <c r="B14" t="s" s="15">
        <v>142</v>
      </c>
      <c r="C14" s="16"/>
      <c r="D14" s="16"/>
      <c r="E14" s="16"/>
      <c r="F14" t="s" s="15">
        <v>136</v>
      </c>
      <c r="G14" t="s" s="86">
        <v>143</v>
      </c>
      <c r="H14" s="87">
        <v>0.9</v>
      </c>
      <c r="I14" s="88"/>
      <c r="J14" s="89">
        <f>SUMIF('Funções'!$C$8:$C$470,G14,'Funções'!$H$8:$H$470)</f>
        <v>0</v>
      </c>
      <c r="K14" s="90">
        <f>IF(H14="",COUNTIF('Funções'!C$8:C$470,G14)*I14,H14*J14)</f>
        <v>0</v>
      </c>
      <c r="L14" s="81"/>
      <c r="M14" s="82"/>
      <c r="N14" s="83"/>
    </row>
    <row r="15" ht="13.5" customHeight="1">
      <c r="A15" s="91"/>
      <c r="B15" t="s" s="15">
        <v>144</v>
      </c>
      <c r="C15" s="16"/>
      <c r="D15" s="16"/>
      <c r="E15" s="16"/>
      <c r="F15" t="s" s="15">
        <v>136</v>
      </c>
      <c r="G15" t="s" s="86">
        <v>145</v>
      </c>
      <c r="H15" s="87">
        <v>0</v>
      </c>
      <c r="I15" s="88"/>
      <c r="J15" s="89">
        <f>SUMIF('Funções'!$C$8:$C$470,G15,'Funções'!$H$8:$H$470)</f>
        <v>0</v>
      </c>
      <c r="K15" s="90">
        <f>IF(H15="",COUNTIF('Funções'!C$8:C$470,G15)*I15,H15*J15)</f>
        <v>0</v>
      </c>
      <c r="L15" s="81"/>
      <c r="M15" s="82"/>
      <c r="N15" s="83"/>
    </row>
    <row r="16" ht="13.5" customHeight="1">
      <c r="A16" s="91"/>
      <c r="B16" t="s" s="15">
        <v>146</v>
      </c>
      <c r="C16" s="16"/>
      <c r="D16" s="16"/>
      <c r="E16" s="16"/>
      <c r="F16" t="s" s="15">
        <v>147</v>
      </c>
      <c r="G16" t="s" s="86">
        <v>148</v>
      </c>
      <c r="H16" s="87">
        <v>1</v>
      </c>
      <c r="I16" s="88"/>
      <c r="J16" s="89">
        <f>SUMIF('Funções'!$C$8:$C$470,G16,'Funções'!$H$8:$H$470)</f>
        <v>0</v>
      </c>
      <c r="K16" s="90">
        <f>IF(H16="",COUNTIF('Funções'!C$8:C$470,G16)*I16,H16*J16)</f>
        <v>0</v>
      </c>
      <c r="L16" s="81"/>
      <c r="M16" s="82"/>
      <c r="N16" s="83"/>
    </row>
    <row r="17" ht="12" customHeight="1">
      <c r="A17" s="91"/>
      <c r="B17" t="s" s="15">
        <v>149</v>
      </c>
      <c r="C17" s="16"/>
      <c r="D17" s="16"/>
      <c r="E17" s="16"/>
      <c r="F17" t="s" s="15">
        <v>150</v>
      </c>
      <c r="G17" t="s" s="86">
        <v>151</v>
      </c>
      <c r="H17" s="87">
        <v>1</v>
      </c>
      <c r="I17" s="88"/>
      <c r="J17" s="89">
        <f>SUMIF('Funções'!$C$8:$C$470,G17,'Funções'!$H$8:$H$470)</f>
        <v>0</v>
      </c>
      <c r="K17" s="90">
        <f>IF(H17="",COUNTIF('Funções'!C$8:C$470,G17)*I17,H17*J17)</f>
        <v>0</v>
      </c>
      <c r="L17" s="81"/>
      <c r="M17" s="82"/>
      <c r="N17" s="83"/>
    </row>
    <row r="18" ht="13.5" customHeight="1">
      <c r="A18" s="91"/>
      <c r="B18" t="s" s="15">
        <v>152</v>
      </c>
      <c r="C18" s="16"/>
      <c r="D18" s="16"/>
      <c r="E18" s="16"/>
      <c r="F18" t="s" s="15">
        <v>150</v>
      </c>
      <c r="G18" t="s" s="86">
        <v>153</v>
      </c>
      <c r="H18" s="87">
        <v>0.3</v>
      </c>
      <c r="I18" s="88"/>
      <c r="J18" s="89">
        <f>SUMIF('Funções'!$C$8:$C$470,G18,'Funções'!$H$8:$H$470)</f>
        <v>0</v>
      </c>
      <c r="K18" s="90">
        <f>IF(H18="",COUNTIF('Funções'!C$8:C$470,G18)*I18,H18*J18)</f>
        <v>0</v>
      </c>
      <c r="L18" s="81"/>
      <c r="M18" s="82"/>
      <c r="N18" s="83"/>
    </row>
    <row r="19" ht="13.5" customHeight="1">
      <c r="A19" s="91"/>
      <c r="B19" t="s" s="15">
        <v>154</v>
      </c>
      <c r="C19" s="16"/>
      <c r="D19" s="16"/>
      <c r="E19" s="16"/>
      <c r="F19" t="s" s="15">
        <v>155</v>
      </c>
      <c r="G19" t="s" s="86">
        <v>156</v>
      </c>
      <c r="H19" s="87">
        <v>0.3</v>
      </c>
      <c r="I19" s="88"/>
      <c r="J19" s="89">
        <f>SUMIF('Funções'!$C$8:$C$470,G19,'Funções'!$H$8:$H$470)</f>
        <v>0</v>
      </c>
      <c r="K19" s="90">
        <f>IF(H19="",COUNTIF('Funções'!C$8:C$470,G19)*I19,H19*J19)</f>
        <v>0</v>
      </c>
      <c r="L19" s="81"/>
      <c r="M19" s="82"/>
      <c r="N19" s="83"/>
    </row>
    <row r="20" ht="13.5" customHeight="1">
      <c r="A20" s="91"/>
      <c r="B20" t="s" s="15">
        <v>157</v>
      </c>
      <c r="C20" s="16"/>
      <c r="D20" s="16"/>
      <c r="E20" s="16"/>
      <c r="F20" t="s" s="15">
        <v>158</v>
      </c>
      <c r="G20" t="s" s="86">
        <v>159</v>
      </c>
      <c r="H20" s="87">
        <v>0.3</v>
      </c>
      <c r="I20" s="88"/>
      <c r="J20" s="89">
        <f>SUMIF('Funções'!$C$8:$C$470,G20,'Funções'!$H$8:$H$470)</f>
        <v>0</v>
      </c>
      <c r="K20" s="90">
        <f>IF(H20="",COUNTIF('Funções'!C$8:C$470,G20)*I20,H20*J20)</f>
        <v>0</v>
      </c>
      <c r="L20" s="81"/>
      <c r="M20" s="82"/>
      <c r="N20" s="83"/>
    </row>
    <row r="21" ht="13.5" customHeight="1">
      <c r="A21" s="91"/>
      <c r="B21" t="s" s="15">
        <v>160</v>
      </c>
      <c r="C21" s="16"/>
      <c r="D21" s="16"/>
      <c r="E21" s="16"/>
      <c r="F21" t="s" s="15">
        <v>161</v>
      </c>
      <c r="G21" t="s" s="86">
        <v>162</v>
      </c>
      <c r="H21" s="87">
        <v>0.3</v>
      </c>
      <c r="I21" s="88"/>
      <c r="J21" s="89">
        <f>SUMIF('Funções'!$C$8:$C$470,G21,'Funções'!$H$8:$H$470)</f>
        <v>0</v>
      </c>
      <c r="K21" s="90">
        <f>IF(H21="",COUNTIF('Funções'!C$8:C$470,G21)*I21,H21*J21)</f>
        <v>0</v>
      </c>
      <c r="L21" s="81"/>
      <c r="M21" s="82"/>
      <c r="N21" s="83"/>
    </row>
    <row r="22" ht="12" customHeight="1">
      <c r="A22" s="91"/>
      <c r="B22" t="s" s="15">
        <v>163</v>
      </c>
      <c r="C22" s="16"/>
      <c r="D22" s="16"/>
      <c r="E22" s="16"/>
      <c r="F22" t="s" s="15">
        <v>164</v>
      </c>
      <c r="G22" t="s" s="86">
        <v>165</v>
      </c>
      <c r="H22" s="87"/>
      <c r="I22" s="88">
        <v>0.6</v>
      </c>
      <c r="J22" s="89">
        <f>SUMIF('Funções'!$C$8:$C$470,G22,'Funções'!$H$8:$H$470)</f>
        <v>0</v>
      </c>
      <c r="K22" s="90">
        <f>IF(H22="",COUNTIF('Funções'!C$8:C$470,G22)*I22,H22*J22)</f>
        <v>0</v>
      </c>
      <c r="L22" s="81"/>
      <c r="M22" s="82"/>
      <c r="N22" s="83"/>
    </row>
    <row r="23" ht="27" customHeight="1">
      <c r="A23" s="91"/>
      <c r="B23" t="s" s="92">
        <v>166</v>
      </c>
      <c r="C23" s="93"/>
      <c r="D23" s="93"/>
      <c r="E23" s="94"/>
      <c r="F23" t="s" s="95">
        <v>167</v>
      </c>
      <c r="G23" t="s" s="86">
        <v>168</v>
      </c>
      <c r="H23" s="87">
        <v>0.5</v>
      </c>
      <c r="I23" s="88"/>
      <c r="J23" s="89">
        <f>SUMIF('Funções'!$C$8:$C$470,G23,'Funções'!$H$8:$H$470)</f>
        <v>0</v>
      </c>
      <c r="K23" s="90">
        <f>IF(H23="",COUNTIF('Funções'!C$8:C$470,G23)*I23,H23*J23)</f>
        <v>0</v>
      </c>
      <c r="L23" s="81"/>
      <c r="M23" s="82"/>
      <c r="N23" s="83"/>
    </row>
    <row r="24" ht="27" customHeight="1">
      <c r="A24" s="91"/>
      <c r="B24" t="s" s="92">
        <v>169</v>
      </c>
      <c r="C24" s="93"/>
      <c r="D24" s="93"/>
      <c r="E24" s="94"/>
      <c r="F24" t="s" s="95">
        <v>167</v>
      </c>
      <c r="G24" t="s" s="86">
        <v>170</v>
      </c>
      <c r="H24" s="87">
        <v>0.5</v>
      </c>
      <c r="I24" s="88"/>
      <c r="J24" s="89">
        <f>SUMIF('Funções'!$C$8:$C$470,G24,'Funções'!$H$8:$H$470)</f>
        <v>0</v>
      </c>
      <c r="K24" s="90">
        <f>IF(H24="",COUNTIF('Funções'!C$8:C$470,G24)*I24,H24*J24)</f>
        <v>0</v>
      </c>
      <c r="L24" s="81"/>
      <c r="M24" s="82"/>
      <c r="N24" s="83"/>
    </row>
    <row r="25" ht="27" customHeight="1">
      <c r="A25" s="91"/>
      <c r="B25" t="s" s="95">
        <v>171</v>
      </c>
      <c r="C25" s="16"/>
      <c r="D25" s="16"/>
      <c r="E25" s="16"/>
      <c r="F25" t="s" s="95">
        <v>167</v>
      </c>
      <c r="G25" t="s" s="86">
        <v>172</v>
      </c>
      <c r="H25" s="87">
        <v>0.75</v>
      </c>
      <c r="I25" s="88"/>
      <c r="J25" s="89">
        <f>SUMIF('Funções'!$C$8:$C$470,G25,'Funções'!$H$8:$H$470)</f>
        <v>0</v>
      </c>
      <c r="K25" s="90">
        <f>IF(H25="",COUNTIF('Funções'!C$8:C$470,G25)*I25,H25*J25)</f>
        <v>0</v>
      </c>
      <c r="L25" s="81"/>
      <c r="M25" s="82"/>
      <c r="N25" s="83"/>
    </row>
    <row r="26" ht="13.5" customHeight="1">
      <c r="A26" s="91"/>
      <c r="B26" t="s" s="15">
        <v>173</v>
      </c>
      <c r="C26" s="16"/>
      <c r="D26" s="16"/>
      <c r="E26" s="16"/>
      <c r="F26" t="s" s="15">
        <v>174</v>
      </c>
      <c r="G26" t="s" s="86">
        <v>175</v>
      </c>
      <c r="H26" s="87">
        <v>1</v>
      </c>
      <c r="I26" s="88"/>
      <c r="J26" s="89">
        <f>SUMIF('Funções'!$C$8:$C$470,G26,'Funções'!$H$8:$H$470)</f>
        <v>0</v>
      </c>
      <c r="K26" s="90">
        <f>IF(H26="",COUNTIF('Funções'!C$8:C$470,G26)*I26,H26*J26)</f>
        <v>0</v>
      </c>
      <c r="L26" s="81"/>
      <c r="M26" s="82"/>
      <c r="N26" s="83"/>
    </row>
    <row r="27" ht="13.5" customHeight="1">
      <c r="A27" s="91"/>
      <c r="B27" t="s" s="15">
        <v>176</v>
      </c>
      <c r="C27" s="16"/>
      <c r="D27" s="16"/>
      <c r="E27" s="16"/>
      <c r="F27" t="s" s="15">
        <v>174</v>
      </c>
      <c r="G27" t="s" s="86">
        <v>177</v>
      </c>
      <c r="H27" s="87">
        <v>1</v>
      </c>
      <c r="I27" s="88"/>
      <c r="J27" s="89">
        <f>SUMIF('Funções'!$C$8:$C$470,G27,'Funções'!$H$8:$H$470)</f>
        <v>0</v>
      </c>
      <c r="K27" s="90">
        <f>IF(H27="",COUNTIF('Funções'!C$8:C$470,G27)*I27,H27*J27)</f>
        <v>0</v>
      </c>
      <c r="L27" s="81"/>
      <c r="M27" s="82"/>
      <c r="N27" s="83"/>
    </row>
    <row r="28" ht="13.5" customHeight="1">
      <c r="A28" s="91"/>
      <c r="B28" t="s" s="15">
        <v>178</v>
      </c>
      <c r="C28" s="16"/>
      <c r="D28" s="16"/>
      <c r="E28" s="16"/>
      <c r="F28" t="s" s="15">
        <v>174</v>
      </c>
      <c r="G28" t="s" s="86">
        <v>179</v>
      </c>
      <c r="H28" s="87">
        <v>0.6</v>
      </c>
      <c r="I28" s="88"/>
      <c r="J28" s="89">
        <f>SUMIF('Funções'!$C$8:$C$470,G28,'Funções'!$H$8:$H$470)</f>
        <v>0</v>
      </c>
      <c r="K28" s="90">
        <f>IF(H28="",COUNTIF('Funções'!C$8:C$470,G28)*I28,H28*J28)</f>
        <v>0</v>
      </c>
      <c r="L28" s="81"/>
      <c r="M28" s="82"/>
      <c r="N28" s="83"/>
    </row>
    <row r="29" ht="13.5" customHeight="1">
      <c r="A29" s="91"/>
      <c r="B29" t="s" s="15">
        <v>180</v>
      </c>
      <c r="C29" s="16"/>
      <c r="D29" s="16"/>
      <c r="E29" s="16"/>
      <c r="F29" t="s" s="15">
        <v>181</v>
      </c>
      <c r="G29" t="s" s="86">
        <v>182</v>
      </c>
      <c r="H29" s="87">
        <v>1</v>
      </c>
      <c r="I29" s="88"/>
      <c r="J29" s="89">
        <f>SUMIF('Funções'!$C$8:$C$470,G29,'Funções'!$H$8:$H$470)</f>
        <v>0</v>
      </c>
      <c r="K29" s="90">
        <f>IF(H29="",COUNTIF('Funções'!C$8:C$470,G29)*I29,H29*J29)</f>
        <v>0</v>
      </c>
      <c r="L29" s="81"/>
      <c r="M29" s="82"/>
      <c r="N29" s="83"/>
    </row>
    <row r="30" ht="13.5" customHeight="1">
      <c r="A30" s="91"/>
      <c r="B30" t="s" s="15">
        <v>183</v>
      </c>
      <c r="C30" s="16"/>
      <c r="D30" s="16"/>
      <c r="E30" s="16"/>
      <c r="F30" t="s" s="15">
        <v>184</v>
      </c>
      <c r="G30" t="s" s="86">
        <v>185</v>
      </c>
      <c r="H30" s="87">
        <v>0.1</v>
      </c>
      <c r="I30" s="88"/>
      <c r="J30" s="89">
        <f>SUMIF('Funções'!$C$8:$C$470,G30,'Funções'!$H$8:$H$470)</f>
        <v>0</v>
      </c>
      <c r="K30" s="90">
        <f>IF(H30="",COUNTIF('Funções'!C$8:C$470,G30)*I30,H30*J30)</f>
        <v>0</v>
      </c>
      <c r="L30" s="81"/>
      <c r="M30" s="82"/>
      <c r="N30" s="83"/>
    </row>
    <row r="31" ht="13.5" customHeight="1">
      <c r="A31" s="91"/>
      <c r="B31" t="s" s="15">
        <v>186</v>
      </c>
      <c r="C31" s="16"/>
      <c r="D31" s="16"/>
      <c r="E31" s="16"/>
      <c r="F31" t="s" s="15">
        <v>187</v>
      </c>
      <c r="G31" t="s" s="86">
        <v>188</v>
      </c>
      <c r="H31" s="87">
        <v>0.1</v>
      </c>
      <c r="I31" s="88"/>
      <c r="J31" s="89">
        <f>SUMIF('Funções'!$C$8:$C$470,G31,'Funções'!$H$8:$H$470)</f>
        <v>0</v>
      </c>
      <c r="K31" s="90">
        <f>IF(H31="",COUNTIF('Funções'!C$8:C$470,G31)*I31,H31*J31)</f>
        <v>0</v>
      </c>
      <c r="L31" s="81"/>
      <c r="M31" s="82"/>
      <c r="N31" s="83"/>
    </row>
    <row r="32" ht="13.5" customHeight="1">
      <c r="A32" s="91"/>
      <c r="B32" t="s" s="96">
        <v>189</v>
      </c>
      <c r="C32" s="97"/>
      <c r="D32" s="97"/>
      <c r="E32" s="98"/>
      <c r="F32" t="s" s="15">
        <v>190</v>
      </c>
      <c r="G32" t="s" s="86">
        <v>191</v>
      </c>
      <c r="H32" s="87">
        <v>0.25</v>
      </c>
      <c r="I32" s="88"/>
      <c r="J32" s="89">
        <f>SUMIF('Funções'!$C$8:$C$470,G32,'Funções'!$H$8:$H$470)</f>
        <v>0</v>
      </c>
      <c r="K32" s="90">
        <f>IF(H32="",COUNTIF('Funções'!C$8:C$470,G32)*I32,H32*J32)</f>
        <v>0</v>
      </c>
      <c r="L32" s="81"/>
      <c r="M32" s="82"/>
      <c r="N32" s="83"/>
    </row>
    <row r="33" ht="13.5" customHeight="1">
      <c r="A33" s="91"/>
      <c r="B33" t="s" s="96">
        <v>192</v>
      </c>
      <c r="C33" s="97"/>
      <c r="D33" s="97"/>
      <c r="E33" s="98"/>
      <c r="F33" t="s" s="15">
        <v>193</v>
      </c>
      <c r="G33" t="s" s="86">
        <v>194</v>
      </c>
      <c r="H33" s="87">
        <v>0.2</v>
      </c>
      <c r="I33" s="88"/>
      <c r="J33" s="89">
        <f>SUMIF('Funções'!$C$8:$C$470,G33,'Funções'!$H$8:$H$470)</f>
        <v>0</v>
      </c>
      <c r="K33" s="90">
        <f>IF(H33="",COUNTIF('Funções'!C$8:C$470,G33)*I33,H33*J33)</f>
        <v>0</v>
      </c>
      <c r="L33" s="81"/>
      <c r="M33" s="82"/>
      <c r="N33" s="83"/>
    </row>
    <row r="34" ht="13.5" customHeight="1">
      <c r="A34" s="91"/>
      <c r="B34" t="s" s="96">
        <v>195</v>
      </c>
      <c r="C34" s="97"/>
      <c r="D34" s="97"/>
      <c r="E34" s="98"/>
      <c r="F34" t="s" s="15">
        <v>193</v>
      </c>
      <c r="G34" t="s" s="86">
        <v>196</v>
      </c>
      <c r="H34" s="87">
        <v>0.15</v>
      </c>
      <c r="I34" s="88"/>
      <c r="J34" s="89">
        <f>SUMIF('Funções'!$C$8:$C$470,G34,'Funções'!$H$8:$H$470)</f>
        <v>0</v>
      </c>
      <c r="K34" s="90">
        <f>IF(H34="",COUNTIF('Funções'!C$8:C$470,G34)*I34,H34*J34)</f>
        <v>0</v>
      </c>
      <c r="L34" s="81"/>
      <c r="M34" s="82"/>
      <c r="N34" s="83"/>
    </row>
    <row r="35" ht="13.5" customHeight="1">
      <c r="A35" s="91"/>
      <c r="B35" t="s" s="96">
        <v>197</v>
      </c>
      <c r="C35" s="97"/>
      <c r="D35" s="97"/>
      <c r="E35" s="98"/>
      <c r="F35" t="s" s="15">
        <v>198</v>
      </c>
      <c r="G35" t="s" s="86">
        <v>199</v>
      </c>
      <c r="H35" s="87">
        <v>0.15</v>
      </c>
      <c r="I35" s="88"/>
      <c r="J35" s="89">
        <f>SUMIF('Funções'!$C$8:$C$470,G35,'Funções'!$H$8:$H$470)</f>
        <v>0</v>
      </c>
      <c r="K35" s="90">
        <f>IF(H35="",COUNTIF('Funções'!C$8:C$470,G35)*I35,H35*J35)</f>
        <v>0</v>
      </c>
      <c r="L35" s="81"/>
      <c r="M35" s="82"/>
      <c r="N35" s="83"/>
    </row>
    <row r="36" ht="13.5" customHeight="1">
      <c r="A36" s="91"/>
      <c r="B36" t="s" s="15">
        <v>200</v>
      </c>
      <c r="C36" s="16"/>
      <c r="D36" s="16"/>
      <c r="E36" s="16"/>
      <c r="F36" t="s" s="15">
        <v>201</v>
      </c>
      <c r="G36" t="s" s="86">
        <v>202</v>
      </c>
      <c r="H36" s="87">
        <v>1</v>
      </c>
      <c r="I36" s="88"/>
      <c r="J36" s="89">
        <f>SUMIF('Funções'!$C$8:$C$470,G36,'Funções'!$H$8:$H$470)</f>
        <v>0</v>
      </c>
      <c r="K36" s="90">
        <f>IF(H36="",COUNTIF('Funções'!C$8:C$470,G36)*I36,H36*J36)</f>
        <v>0</v>
      </c>
      <c r="L36" s="81"/>
      <c r="M36" s="82"/>
      <c r="N36" s="83"/>
    </row>
    <row r="37" ht="13.5" customHeight="1">
      <c r="A37" s="91"/>
      <c r="B37" s="16"/>
      <c r="C37" s="16"/>
      <c r="D37" s="16"/>
      <c r="E37" s="16"/>
      <c r="F37" s="16"/>
      <c r="G37" t="s" s="86">
        <v>203</v>
      </c>
      <c r="H37" s="87"/>
      <c r="I37" s="88"/>
      <c r="J37" s="89">
        <f>SUMIF('Funções'!$C$8:$C$470,G37,'Funções'!$H$8:$H$470)</f>
        <v>0</v>
      </c>
      <c r="K37" s="90">
        <f>IF(H37="",COUNTIF('Funções'!C$8:C$470,G37)*I37,H37*J37)</f>
        <v>0</v>
      </c>
      <c r="L37" t="s" s="99">
        <v>65</v>
      </c>
      <c r="M37" s="82"/>
      <c r="N37" s="83"/>
    </row>
    <row r="38" ht="13.5" customHeight="1">
      <c r="A38" s="91"/>
      <c r="B38" s="16"/>
      <c r="C38" s="16"/>
      <c r="D38" s="16"/>
      <c r="E38" s="16"/>
      <c r="F38" s="16"/>
      <c r="G38" t="s" s="86">
        <v>203</v>
      </c>
      <c r="H38" s="87"/>
      <c r="I38" s="88"/>
      <c r="J38" s="89">
        <f>SUMIF('Funções'!$C$8:$C$470,G38,'Funções'!$H$8:$H$470)</f>
        <v>0</v>
      </c>
      <c r="K38" s="90">
        <f>IF(H38="",COUNTIF('Funções'!C$8:C$470,G38)*I38,H38*J38)</f>
        <v>0</v>
      </c>
      <c r="L38" t="s" s="99">
        <v>204</v>
      </c>
      <c r="M38" s="82"/>
      <c r="N38" s="83"/>
    </row>
    <row r="39" ht="12" customHeight="1">
      <c r="A39" s="100"/>
      <c r="B39" s="97"/>
      <c r="C39" s="97"/>
      <c r="D39" s="97"/>
      <c r="E39" s="97"/>
      <c r="F39" s="97"/>
      <c r="G39" s="101"/>
      <c r="H39" s="102"/>
      <c r="I39" s="102"/>
      <c r="J39" s="103"/>
      <c r="K39" s="104"/>
      <c r="L39" t="s" s="99">
        <v>59</v>
      </c>
      <c r="M39" s="82"/>
      <c r="N39" s="83"/>
    </row>
    <row r="40" ht="14.75" customHeight="1">
      <c r="A40" t="s" s="75">
        <v>107</v>
      </c>
      <c r="B40" s="76"/>
      <c r="C40" s="76"/>
      <c r="D40" s="76"/>
      <c r="E40" s="76"/>
      <c r="F40" s="77"/>
      <c r="G40" t="s" s="78">
        <v>109</v>
      </c>
      <c r="H40" t="s" s="78">
        <v>110</v>
      </c>
      <c r="I40" s="79"/>
      <c r="J40" t="s" s="78">
        <v>205</v>
      </c>
      <c r="K40" t="s" s="80">
        <v>111</v>
      </c>
      <c r="L40" t="s" s="99">
        <v>52</v>
      </c>
      <c r="M40" s="82"/>
      <c r="N40" s="83"/>
    </row>
    <row r="41" ht="14.75" customHeight="1">
      <c r="A41" t="s" s="84">
        <v>112</v>
      </c>
      <c r="B41" t="s" s="78">
        <v>113</v>
      </c>
      <c r="C41" s="79"/>
      <c r="D41" s="79"/>
      <c r="E41" s="79"/>
      <c r="F41" t="s" s="78">
        <v>114</v>
      </c>
      <c r="G41" s="79"/>
      <c r="H41" s="79"/>
      <c r="I41" s="79"/>
      <c r="J41" s="79"/>
      <c r="K41" s="85"/>
      <c r="L41" t="s" s="99">
        <v>96</v>
      </c>
      <c r="M41" s="82"/>
      <c r="N41" s="83"/>
    </row>
    <row r="42" ht="13.5" customHeight="1">
      <c r="A42" s="105"/>
      <c r="B42" t="s" s="15">
        <v>206</v>
      </c>
      <c r="C42" s="16"/>
      <c r="D42" s="16"/>
      <c r="E42" s="16"/>
      <c r="F42" t="s" s="15">
        <v>207</v>
      </c>
      <c r="G42" t="s" s="86">
        <v>208</v>
      </c>
      <c r="H42" s="106">
        <v>0.6</v>
      </c>
      <c r="I42" s="106"/>
      <c r="J42" s="107">
        <f>COUNTIF('Funções'!B$8:B$470,G42)</f>
        <v>0</v>
      </c>
      <c r="K42" s="108">
        <f>SUMIF('Funções'!B$8:B$470,$G42,'Funções'!K$8:K$470)</f>
        <v>0</v>
      </c>
      <c r="L42" t="s" s="99">
        <f>""&amp;G42</f>
        <v>209</v>
      </c>
      <c r="M42" s="82"/>
      <c r="N42" s="83"/>
    </row>
    <row r="43" ht="13.5" customHeight="1">
      <c r="A43" s="105"/>
      <c r="B43" t="s" s="15">
        <v>210</v>
      </c>
      <c r="C43" s="16"/>
      <c r="D43" s="16"/>
      <c r="E43" s="16"/>
      <c r="F43" t="s" s="15">
        <v>164</v>
      </c>
      <c r="G43" t="s" s="86">
        <v>211</v>
      </c>
      <c r="H43" s="106">
        <v>0.6</v>
      </c>
      <c r="I43" s="106"/>
      <c r="J43" s="107">
        <f>COUNTIF('Funções'!B$8:B$470,G43)</f>
        <v>0</v>
      </c>
      <c r="K43" s="108">
        <f>SUMIF('Funções'!B$8:B$470,$G43,'Funções'!K$8:K$470)</f>
        <v>0</v>
      </c>
      <c r="L43" t="s" s="99">
        <f>""&amp;G43</f>
        <v>212</v>
      </c>
      <c r="M43" s="82"/>
      <c r="N43" s="83"/>
    </row>
    <row r="44" ht="13.5" customHeight="1">
      <c r="A44" s="105"/>
      <c r="B44" t="s" s="15">
        <v>213</v>
      </c>
      <c r="C44" s="16"/>
      <c r="D44" s="16"/>
      <c r="E44" s="16"/>
      <c r="F44" s="16"/>
      <c r="G44" t="s" s="86">
        <v>214</v>
      </c>
      <c r="H44" s="106">
        <v>0</v>
      </c>
      <c r="I44" s="106"/>
      <c r="J44" s="107">
        <f>COUNTIF('Funções'!B$8:B$470,G44)</f>
        <v>0</v>
      </c>
      <c r="K44" s="108">
        <f>SUMIF('Funções'!B$8:B$470,$G44,'Funções'!K$8:K$470)</f>
        <v>0</v>
      </c>
      <c r="L44" t="s" s="99">
        <f>""&amp;G44</f>
        <v>215</v>
      </c>
      <c r="M44" s="82"/>
      <c r="N44" s="83"/>
    </row>
    <row r="45" ht="13.5" customHeight="1">
      <c r="A45" s="105"/>
      <c r="B45" s="16"/>
      <c r="C45" s="16"/>
      <c r="D45" s="16"/>
      <c r="E45" s="16"/>
      <c r="F45" s="16"/>
      <c r="G45" t="s" s="86">
        <v>203</v>
      </c>
      <c r="H45" s="106"/>
      <c r="I45" s="106"/>
      <c r="J45" s="107">
        <f>COUNTIF('Funções'!B$8:B$470,G45)</f>
        <v>0</v>
      </c>
      <c r="K45" s="108">
        <f>SUMIF('Funções'!B$8:B$470,$G45,'Funções'!K$8:K$470)</f>
        <v>0</v>
      </c>
      <c r="L45" t="s" s="99">
        <f>""&amp;G45</f>
        <v>216</v>
      </c>
      <c r="M45" s="82"/>
      <c r="N45" s="83"/>
    </row>
    <row r="46" ht="13.5" customHeight="1">
      <c r="A46" s="105"/>
      <c r="B46" s="16"/>
      <c r="C46" s="16"/>
      <c r="D46" s="16"/>
      <c r="E46" s="16"/>
      <c r="F46" s="16"/>
      <c r="G46" t="s" s="86">
        <v>203</v>
      </c>
      <c r="H46" s="106"/>
      <c r="I46" s="106"/>
      <c r="J46" s="107">
        <f>COUNTIF('Funções'!B$8:B$470,G46)</f>
        <v>0</v>
      </c>
      <c r="K46" s="108">
        <f>SUMIF('Funções'!B$8:B$470,$G46,'Funções'!K$8:K$470)</f>
        <v>0</v>
      </c>
      <c r="L46" t="s" s="99">
        <f>""&amp;G46</f>
        <v>216</v>
      </c>
      <c r="M46" s="82"/>
      <c r="N46" s="83"/>
    </row>
    <row r="47" ht="12" customHeight="1">
      <c r="A47" s="105"/>
      <c r="B47" s="16"/>
      <c r="C47" s="16"/>
      <c r="D47" s="16"/>
      <c r="E47" s="16"/>
      <c r="F47" s="16"/>
      <c r="G47" t="s" s="86">
        <v>203</v>
      </c>
      <c r="H47" s="106"/>
      <c r="I47" s="106"/>
      <c r="J47" s="107">
        <f>COUNTIF('Funções'!B$8:B$470,G47)</f>
        <v>0</v>
      </c>
      <c r="K47" s="108">
        <f>SUMIF('Funções'!B$8:B$470,$G47,'Funções'!K$8:K$470)</f>
        <v>0</v>
      </c>
      <c r="L47" t="s" s="99">
        <f>""&amp;G47</f>
        <v>216</v>
      </c>
      <c r="M47" s="82"/>
      <c r="N47" s="83"/>
    </row>
    <row r="48" ht="12" customHeight="1">
      <c r="A48" s="105"/>
      <c r="B48" s="16"/>
      <c r="C48" s="16"/>
      <c r="D48" s="16"/>
      <c r="E48" s="16"/>
      <c r="F48" s="16"/>
      <c r="G48" t="s" s="86">
        <v>203</v>
      </c>
      <c r="H48" s="106"/>
      <c r="I48" s="106"/>
      <c r="J48" s="107">
        <f>COUNTIF('Funções'!B$8:B$470,G48)</f>
        <v>0</v>
      </c>
      <c r="K48" s="108">
        <f>SUMIF('Funções'!B$8:B$470,$G48,'Funções'!K$8:K$470)</f>
        <v>0</v>
      </c>
      <c r="L48" t="s" s="99">
        <f>""&amp;G48</f>
        <v>216</v>
      </c>
      <c r="M48" s="82"/>
      <c r="N48" s="83"/>
    </row>
    <row r="49" ht="12" customHeight="1">
      <c r="A49" s="105"/>
      <c r="B49" s="16"/>
      <c r="C49" s="16"/>
      <c r="D49" s="16"/>
      <c r="E49" s="16"/>
      <c r="F49" s="16"/>
      <c r="G49" t="s" s="86">
        <v>203</v>
      </c>
      <c r="H49" s="106"/>
      <c r="I49" s="106"/>
      <c r="J49" s="107">
        <f>COUNTIF('Funções'!B$8:B$470,G49)</f>
        <v>0</v>
      </c>
      <c r="K49" s="108">
        <f>SUMIF('Funções'!B$8:B$470,$G49,'Funções'!K$8:K$470)</f>
        <v>0</v>
      </c>
      <c r="L49" t="s" s="99">
        <f>""&amp;G49</f>
        <v>216</v>
      </c>
      <c r="M49" s="82"/>
      <c r="N49" s="83"/>
    </row>
    <row r="50" ht="12" customHeight="1">
      <c r="A50" s="105"/>
      <c r="B50" s="16"/>
      <c r="C50" s="16"/>
      <c r="D50" s="16"/>
      <c r="E50" s="16"/>
      <c r="F50" s="16"/>
      <c r="G50" t="s" s="86">
        <v>203</v>
      </c>
      <c r="H50" s="106"/>
      <c r="I50" s="106"/>
      <c r="J50" s="107">
        <f>COUNTIF('Funções'!B$8:B$470,G50)</f>
        <v>0</v>
      </c>
      <c r="K50" s="108">
        <f>SUMIF('Funções'!B$8:B$470,$G50,'Funções'!K$8:K$470)</f>
        <v>0</v>
      </c>
      <c r="L50" t="s" s="99">
        <f>""&amp;G50</f>
        <v>216</v>
      </c>
      <c r="M50" s="82"/>
      <c r="N50" s="83"/>
    </row>
    <row r="51" ht="12" customHeight="1">
      <c r="A51" s="105"/>
      <c r="B51" s="16"/>
      <c r="C51" s="16"/>
      <c r="D51" s="16"/>
      <c r="E51" s="16"/>
      <c r="F51" s="16"/>
      <c r="G51" t="s" s="86">
        <v>203</v>
      </c>
      <c r="H51" s="106"/>
      <c r="I51" s="106"/>
      <c r="J51" s="107">
        <f>COUNTIF('Funções'!B$8:B$470,G51)</f>
        <v>0</v>
      </c>
      <c r="K51" s="108">
        <f>SUMIF('Funções'!B$8:B$470,$G51,'Funções'!K$8:K$470)</f>
        <v>0</v>
      </c>
      <c r="L51" t="s" s="99">
        <f>""&amp;G51</f>
        <v>216</v>
      </c>
      <c r="M51" s="82"/>
      <c r="N51" s="83"/>
    </row>
    <row r="52" ht="12" customHeight="1">
      <c r="A52" s="105"/>
      <c r="B52" s="16"/>
      <c r="C52" s="16"/>
      <c r="D52" s="16"/>
      <c r="E52" s="16"/>
      <c r="F52" s="16"/>
      <c r="G52" t="s" s="86">
        <v>203</v>
      </c>
      <c r="H52" s="106"/>
      <c r="I52" s="106"/>
      <c r="J52" s="107">
        <f>COUNTIF('Funções'!B$8:B$470,G52)</f>
        <v>0</v>
      </c>
      <c r="K52" s="108">
        <f>SUMIF('Funções'!B$8:B$470,$G52,'Funções'!K$8:K$470)</f>
        <v>0</v>
      </c>
      <c r="L52" t="s" s="99">
        <f>""&amp;G52</f>
        <v>216</v>
      </c>
      <c r="M52" s="82"/>
      <c r="N52" s="83"/>
    </row>
    <row r="53" ht="12" customHeight="1">
      <c r="A53" s="105"/>
      <c r="B53" s="16"/>
      <c r="C53" s="16"/>
      <c r="D53" s="16"/>
      <c r="E53" s="16"/>
      <c r="F53" s="16"/>
      <c r="G53" t="s" s="86">
        <v>203</v>
      </c>
      <c r="H53" s="106"/>
      <c r="I53" s="106"/>
      <c r="J53" s="107">
        <f>COUNTIF('Funções'!B$8:B$470,G53)</f>
        <v>0</v>
      </c>
      <c r="K53" s="108">
        <f>SUMIF('Funções'!B$8:B$470,$G53,'Funções'!K$8:K$470)</f>
        <v>0</v>
      </c>
      <c r="L53" t="s" s="99">
        <f>""&amp;G53</f>
        <v>216</v>
      </c>
      <c r="M53" s="82"/>
      <c r="N53" s="83"/>
    </row>
    <row r="54" ht="12" customHeight="1">
      <c r="A54" s="105"/>
      <c r="B54" s="16"/>
      <c r="C54" s="16"/>
      <c r="D54" s="16"/>
      <c r="E54" s="16"/>
      <c r="F54" s="16"/>
      <c r="G54" t="s" s="86">
        <v>203</v>
      </c>
      <c r="H54" s="106"/>
      <c r="I54" s="106"/>
      <c r="J54" s="107">
        <f>COUNTIF('Funções'!B$8:B$470,G54)</f>
        <v>0</v>
      </c>
      <c r="K54" s="108">
        <f>SUMIF('Funções'!B$8:B$470,$G54,'Funções'!K$8:K$470)</f>
        <v>0</v>
      </c>
      <c r="L54" t="s" s="99">
        <f>""&amp;G54</f>
        <v>216</v>
      </c>
      <c r="M54" s="82"/>
      <c r="N54" s="83"/>
    </row>
    <row r="55" ht="12" customHeight="1">
      <c r="A55" s="105"/>
      <c r="B55" s="16"/>
      <c r="C55" s="16"/>
      <c r="D55" s="16"/>
      <c r="E55" s="16"/>
      <c r="F55" s="16"/>
      <c r="G55" t="s" s="86">
        <v>203</v>
      </c>
      <c r="H55" s="106"/>
      <c r="I55" s="106"/>
      <c r="J55" s="107">
        <f>COUNTIF('Funções'!B$8:B$470,G55)</f>
        <v>0</v>
      </c>
      <c r="K55" s="108">
        <f>SUMIF('Funções'!B$8:B$470,$G55,'Funções'!K$8:K$470)</f>
        <v>0</v>
      </c>
      <c r="L55" t="s" s="99">
        <f>""&amp;G55</f>
        <v>216</v>
      </c>
      <c r="M55" s="82"/>
      <c r="N55" s="83"/>
    </row>
    <row r="56" ht="12" customHeight="1">
      <c r="A56" s="105"/>
      <c r="B56" s="16"/>
      <c r="C56" s="16"/>
      <c r="D56" s="16"/>
      <c r="E56" s="16"/>
      <c r="F56" s="16"/>
      <c r="G56" t="s" s="86">
        <v>203</v>
      </c>
      <c r="H56" s="106"/>
      <c r="I56" s="106"/>
      <c r="J56" s="107">
        <f>COUNTIF('Funções'!B$8:B$470,G56)</f>
        <v>0</v>
      </c>
      <c r="K56" s="108">
        <f>SUMIF('Funções'!B$8:B$470,$G56,'Funções'!K$8:K$470)</f>
        <v>0</v>
      </c>
      <c r="L56" t="s" s="99">
        <f>""&amp;G56</f>
        <v>216</v>
      </c>
      <c r="M56" s="82"/>
      <c r="N56" s="83"/>
    </row>
    <row r="57" ht="12" customHeight="1">
      <c r="A57" s="105"/>
      <c r="B57" s="16"/>
      <c r="C57" s="16"/>
      <c r="D57" s="16"/>
      <c r="E57" s="16"/>
      <c r="F57" s="16"/>
      <c r="G57" t="s" s="86">
        <v>203</v>
      </c>
      <c r="H57" s="106"/>
      <c r="I57" s="106"/>
      <c r="J57" s="107">
        <f>COUNTIF('Funções'!B$8:B$470,G57)</f>
        <v>0</v>
      </c>
      <c r="K57" s="108">
        <f>SUMIF('Funções'!B$8:B$470,$G57,'Funções'!K$8:K$470)</f>
        <v>0</v>
      </c>
      <c r="L57" t="s" s="99">
        <f>""&amp;G57</f>
        <v>216</v>
      </c>
      <c r="M57" s="82"/>
      <c r="N57" s="83"/>
    </row>
    <row r="58" ht="12" customHeight="1">
      <c r="A58" s="105"/>
      <c r="B58" s="16"/>
      <c r="C58" s="16"/>
      <c r="D58" s="16"/>
      <c r="E58" s="16"/>
      <c r="F58" s="16"/>
      <c r="G58" t="s" s="86">
        <v>203</v>
      </c>
      <c r="H58" s="106"/>
      <c r="I58" s="106"/>
      <c r="J58" s="107">
        <f>COUNTIF('Funções'!B$8:B$470,G58)</f>
        <v>0</v>
      </c>
      <c r="K58" s="108">
        <f>SUMIF('Funções'!B$8:B$470,$G58,'Funções'!K$8:K$470)</f>
        <v>0</v>
      </c>
      <c r="L58" t="s" s="99">
        <f>""&amp;G58</f>
        <v>216</v>
      </c>
      <c r="M58" s="82"/>
      <c r="N58" s="83"/>
    </row>
    <row r="59" ht="12" customHeight="1">
      <c r="A59" s="105"/>
      <c r="B59" s="16"/>
      <c r="C59" s="16"/>
      <c r="D59" s="16"/>
      <c r="E59" s="16"/>
      <c r="F59" s="16"/>
      <c r="G59" t="s" s="86">
        <v>203</v>
      </c>
      <c r="H59" s="106"/>
      <c r="I59" s="106"/>
      <c r="J59" s="107">
        <f>COUNTIF('Funções'!B$8:B$470,G59)</f>
        <v>0</v>
      </c>
      <c r="K59" s="108">
        <f>SUMIF('Funções'!B$8:B$470,$G59,'Funções'!K$8:K$470)</f>
        <v>0</v>
      </c>
      <c r="L59" t="s" s="99">
        <f>""&amp;G59</f>
        <v>216</v>
      </c>
      <c r="M59" s="82"/>
      <c r="N59" s="83"/>
    </row>
    <row r="60" ht="12" customHeight="1">
      <c r="A60" s="105"/>
      <c r="B60" s="16"/>
      <c r="C60" s="16"/>
      <c r="D60" s="16"/>
      <c r="E60" s="16"/>
      <c r="F60" s="16"/>
      <c r="G60" t="s" s="86">
        <v>203</v>
      </c>
      <c r="H60" s="106"/>
      <c r="I60" s="106"/>
      <c r="J60" s="107">
        <f>COUNTIF('Funções'!B$8:B$470,G60)</f>
        <v>0</v>
      </c>
      <c r="K60" s="108">
        <f>SUMIF('Funções'!B$8:B$470,$G60,'Funções'!K$8:K$470)</f>
        <v>0</v>
      </c>
      <c r="L60" t="s" s="99">
        <f>""&amp;G60</f>
        <v>216</v>
      </c>
      <c r="M60" s="82"/>
      <c r="N60" s="83"/>
    </row>
    <row r="61" ht="12" customHeight="1">
      <c r="A61" s="105"/>
      <c r="B61" s="16"/>
      <c r="C61" s="16"/>
      <c r="D61" s="16"/>
      <c r="E61" s="16"/>
      <c r="F61" s="16"/>
      <c r="G61" t="s" s="86">
        <v>203</v>
      </c>
      <c r="H61" s="106"/>
      <c r="I61" s="106"/>
      <c r="J61" s="107">
        <f>COUNTIF('Funções'!B$8:B$470,G61)</f>
        <v>0</v>
      </c>
      <c r="K61" s="108">
        <f>SUMIF('Funções'!B$8:B$470,$G61,'Funções'!K$8:K$470)</f>
        <v>0</v>
      </c>
      <c r="L61" t="s" s="99">
        <f>""&amp;G61</f>
        <v>216</v>
      </c>
      <c r="M61" s="82"/>
      <c r="N61" s="83"/>
    </row>
    <row r="62" ht="12" customHeight="1">
      <c r="A62" s="105"/>
      <c r="B62" s="16"/>
      <c r="C62" s="16"/>
      <c r="D62" s="16"/>
      <c r="E62" s="16"/>
      <c r="F62" s="16"/>
      <c r="G62" t="s" s="86">
        <v>203</v>
      </c>
      <c r="H62" s="106"/>
      <c r="I62" s="106"/>
      <c r="J62" s="107">
        <f>COUNTIF('Funções'!B$8:B$470,G62)</f>
        <v>0</v>
      </c>
      <c r="K62" s="108">
        <f>SUMIF('Funções'!B$8:B$470,$G62,'Funções'!K$8:K$470)</f>
        <v>0</v>
      </c>
      <c r="L62" t="s" s="99">
        <f>""&amp;G62</f>
        <v>216</v>
      </c>
      <c r="M62" s="82"/>
      <c r="N62" s="83"/>
    </row>
    <row r="63" ht="12" customHeight="1">
      <c r="A63" s="105"/>
      <c r="B63" s="16"/>
      <c r="C63" s="16"/>
      <c r="D63" s="16"/>
      <c r="E63" s="16"/>
      <c r="F63" s="16"/>
      <c r="G63" t="s" s="86">
        <v>203</v>
      </c>
      <c r="H63" s="106"/>
      <c r="I63" s="106"/>
      <c r="J63" s="107">
        <f>COUNTIF('Funções'!B$8:B$470,G63)</f>
        <v>0</v>
      </c>
      <c r="K63" s="108">
        <f>SUMIF('Funções'!B$8:B$470,$G63,'Funções'!K$8:K$470)</f>
        <v>0</v>
      </c>
      <c r="L63" t="s" s="99">
        <f>""&amp;G63</f>
        <v>216</v>
      </c>
      <c r="M63" s="82"/>
      <c r="N63" s="83"/>
    </row>
    <row r="64" ht="12" customHeight="1">
      <c r="A64" s="109"/>
      <c r="B64" s="110"/>
      <c r="C64" s="110"/>
      <c r="D64" s="110"/>
      <c r="E64" s="110"/>
      <c r="F64" s="110"/>
      <c r="G64" t="s" s="111">
        <v>203</v>
      </c>
      <c r="H64" s="112"/>
      <c r="I64" s="112"/>
      <c r="J64" s="113">
        <f>COUNTIF('Funções'!B$8:B$470,G64)</f>
        <v>0</v>
      </c>
      <c r="K64" s="114">
        <f>SUMIF('Funções'!B$8:B$470,$G64,'Funções'!K$8:K$470)</f>
        <v>0</v>
      </c>
      <c r="L64" t="s" s="115">
        <f>""&amp;G64</f>
        <v>216</v>
      </c>
      <c r="M64" s="116"/>
      <c r="N64" s="117"/>
    </row>
  </sheetData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B31:E31"/>
    <mergeCell ref="B36:E36"/>
    <mergeCell ref="B37:E37"/>
    <mergeCell ref="B38:E38"/>
    <mergeCell ref="A40:F40"/>
    <mergeCell ref="G40:G41"/>
    <mergeCell ref="B25:E25"/>
    <mergeCell ref="B26:E26"/>
    <mergeCell ref="B27:E27"/>
    <mergeCell ref="B28:E28"/>
    <mergeCell ref="B29:E29"/>
    <mergeCell ref="B30:E30"/>
    <mergeCell ref="B18:E18"/>
    <mergeCell ref="B19:E19"/>
    <mergeCell ref="B20:E20"/>
    <mergeCell ref="B21:E21"/>
    <mergeCell ref="B22:E22"/>
    <mergeCell ref="B24:E24"/>
    <mergeCell ref="B23:E23"/>
    <mergeCell ref="B12:E12"/>
    <mergeCell ref="B13:E13"/>
    <mergeCell ref="B15:E15"/>
    <mergeCell ref="B16:E16"/>
    <mergeCell ref="B14:E14"/>
    <mergeCell ref="B17:E17"/>
    <mergeCell ref="B6:E6"/>
    <mergeCell ref="B7:E7"/>
    <mergeCell ref="B8:E8"/>
    <mergeCell ref="B9:E9"/>
    <mergeCell ref="B10:E10"/>
    <mergeCell ref="B11:E11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5" right="0.7875" top="1.02361" bottom="1.02361" header="0.511806" footer="0.7875"/>
  <pageSetup firstPageNumber="1" fitToHeight="1" fitToWidth="1" scale="48" useFirstPageNumber="0" orientation="portrait" pageOrder="downThenOver"/>
  <headerFooter>
    <oddFooter>&amp;C&amp;"Arial,Regular"&amp;10&amp;K000000Página &amp;P de &amp;N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L52"/>
  <sheetViews>
    <sheetView workbookViewId="0" showGridLines="0" defaultGridColor="1"/>
  </sheetViews>
  <sheetFormatPr defaultColWidth="8.83333" defaultRowHeight="12" customHeight="1" outlineLevelRow="0" outlineLevelCol="0"/>
  <cols>
    <col min="1" max="1" width="2.85156" style="118" customWidth="1"/>
    <col min="2" max="2" width="8.35156" style="118" customWidth="1"/>
    <col min="3" max="3" width="11.5" style="118" customWidth="1"/>
    <col min="4" max="4" width="1.35156" style="118" customWidth="1"/>
    <col min="5" max="5" width="7.67188" style="118" customWidth="1"/>
    <col min="6" max="6" width="5.85156" style="118" customWidth="1"/>
    <col min="7" max="7" width="13.5" style="118" customWidth="1"/>
    <col min="8" max="8" width="8.5" style="118" customWidth="1"/>
    <col min="9" max="9" width="5.85156" style="118" customWidth="1"/>
    <col min="10" max="10" width="11.5" style="118" customWidth="1"/>
    <col min="11" max="11" width="8.5" style="118" customWidth="1"/>
    <col min="12" max="12" width="6.5" style="118" customWidth="1"/>
    <col min="13" max="16384" width="8.85156" style="118" customWidth="1"/>
  </cols>
  <sheetData>
    <row r="1" ht="12" customHeight="1">
      <c r="A1" t="s" s="7">
        <v>218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ht="12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ht="12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ht="12" customHeight="1">
      <c r="A4" t="s" s="119">
        <f>'Contagem'!A5&amp;" : "&amp;'Contagem'!F5</f>
        <v>33</v>
      </c>
      <c r="B4" s="120"/>
      <c r="C4" s="120"/>
      <c r="D4" s="120"/>
      <c r="E4" s="91"/>
      <c r="F4" t="s" s="121">
        <f>'Contagem'!A8&amp;" : "&amp;'Contagem'!F8</f>
        <v>34</v>
      </c>
      <c r="G4" s="39"/>
      <c r="H4" s="39"/>
      <c r="I4" s="39"/>
      <c r="J4" s="39"/>
      <c r="K4" s="39"/>
      <c r="L4" s="40"/>
    </row>
    <row r="5" ht="12" customHeight="1">
      <c r="A5" t="s" s="119">
        <f>'Contagem'!A9&amp;" : "&amp;'Contagem'!F9</f>
        <v>35</v>
      </c>
      <c r="B5" s="120"/>
      <c r="C5" s="120"/>
      <c r="D5" s="120"/>
      <c r="E5" s="91"/>
      <c r="F5" t="s" s="121">
        <f>'Contagem'!A10&amp;" : "&amp;'Contagem'!F10</f>
        <v>36</v>
      </c>
      <c r="G5" s="39"/>
      <c r="H5" s="39"/>
      <c r="I5" s="39"/>
      <c r="J5" s="39"/>
      <c r="K5" s="39"/>
      <c r="L5" s="40"/>
    </row>
    <row r="6" ht="12" customHeight="1">
      <c r="A6" t="s" s="119">
        <f>'Contagem'!A4&amp;" : "&amp;'Contagem'!F4</f>
        <v>37</v>
      </c>
      <c r="B6" s="120"/>
      <c r="C6" s="120"/>
      <c r="D6" s="120"/>
      <c r="E6" s="91"/>
      <c r="F6" t="s" s="121">
        <f>"Tipo de Contagem : "&amp;'Contagem'!F6</f>
        <v>219</v>
      </c>
      <c r="G6" s="39"/>
      <c r="H6" s="39"/>
      <c r="I6" s="39"/>
      <c r="J6" s="39"/>
      <c r="K6" s="39"/>
      <c r="L6" s="40"/>
    </row>
    <row r="7" ht="12.75" customHeight="1">
      <c r="A7" t="s" s="122">
        <v>220</v>
      </c>
      <c r="B7" s="123"/>
      <c r="C7" t="s" s="124">
        <v>221</v>
      </c>
      <c r="D7" s="125"/>
      <c r="E7" s="125"/>
      <c r="F7" s="125"/>
      <c r="G7" t="s" s="126">
        <v>222</v>
      </c>
      <c r="H7" t="s" s="126">
        <v>223</v>
      </c>
      <c r="I7" s="127"/>
      <c r="J7" t="s" s="126">
        <v>224</v>
      </c>
      <c r="K7" s="128"/>
      <c r="L7" t="s" s="129">
        <v>223</v>
      </c>
    </row>
    <row r="8" ht="12" customHeight="1">
      <c r="A8" s="130"/>
      <c r="B8" s="123"/>
      <c r="C8" s="125"/>
      <c r="D8" s="125"/>
      <c r="E8" s="125"/>
      <c r="F8" s="125"/>
      <c r="G8" s="128"/>
      <c r="H8" s="128"/>
      <c r="I8" s="131"/>
      <c r="J8" s="128"/>
      <c r="K8" s="128"/>
      <c r="L8" s="132"/>
    </row>
    <row r="9" ht="8" customHeight="1">
      <c r="A9" s="133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5"/>
    </row>
    <row r="10" ht="12" customHeight="1">
      <c r="A10" s="136"/>
      <c r="B10" t="s" s="137">
        <v>59</v>
      </c>
      <c r="C10" s="138">
        <f>COUNTIF('Funções'!G8:G470,"EEL")</f>
        <v>9</v>
      </c>
      <c r="D10" s="139"/>
      <c r="E10" t="s" s="140">
        <v>53</v>
      </c>
      <c r="F10" t="s" s="140">
        <v>225</v>
      </c>
      <c r="G10" s="138">
        <f>C10*3</f>
        <v>27</v>
      </c>
      <c r="H10" s="139"/>
      <c r="I10" s="141"/>
      <c r="J10" t="s" s="142">
        <f>'Deflatores'!$G$4&amp;"="</f>
        <v>226</v>
      </c>
      <c r="K10" s="143">
        <f>SUMIF('Funções'!$J$8:$J$470,"EE"&amp;'Deflatores'!G4,'Funções'!$L$8:$L$470)</f>
        <v>0</v>
      </c>
      <c r="L10" s="144"/>
    </row>
    <row r="11" ht="12" customHeight="1">
      <c r="A11" s="145"/>
      <c r="B11" s="139"/>
      <c r="C11" s="146">
        <f>COUNTIF('Funções'!G8:G470,"EEA")</f>
        <v>6</v>
      </c>
      <c r="D11" s="139"/>
      <c r="E11" t="s" s="140">
        <v>74</v>
      </c>
      <c r="F11" t="s" s="140">
        <v>227</v>
      </c>
      <c r="G11" s="146">
        <f>C11*4</f>
        <v>24</v>
      </c>
      <c r="H11" s="139"/>
      <c r="I11" s="141"/>
      <c r="J11" t="s" s="147">
        <f>'Deflatores'!$G$5&amp;"="</f>
        <v>228</v>
      </c>
      <c r="K11" s="148">
        <f>SUMIF('Funções'!$J$8:$J$470,"EE"&amp;'Deflatores'!G5,'Funções'!$L$8:$L$470)</f>
        <v>0</v>
      </c>
      <c r="L11" s="144"/>
    </row>
    <row r="12" ht="12" customHeight="1">
      <c r="A12" s="145"/>
      <c r="B12" s="139"/>
      <c r="C12" s="146">
        <f>COUNTIF('Funções'!G8:G470,"EEH")</f>
        <v>6</v>
      </c>
      <c r="D12" s="139"/>
      <c r="E12" t="s" s="140">
        <v>70</v>
      </c>
      <c r="F12" t="s" s="140">
        <v>229</v>
      </c>
      <c r="G12" s="146">
        <f>C12*6</f>
        <v>36</v>
      </c>
      <c r="H12" s="139"/>
      <c r="I12" s="141"/>
      <c r="J12" t="s" s="147">
        <f>'Deflatores'!$G$6&amp;"="</f>
        <v>230</v>
      </c>
      <c r="K12" s="148">
        <f>SUMIF('Funções'!$J$8:$J$470,"EE"&amp;'Deflatores'!G6,'Funções'!$L$8:$L$470)</f>
        <v>0</v>
      </c>
      <c r="L12" s="149"/>
    </row>
    <row r="13" ht="12" customHeight="1">
      <c r="A13" s="145"/>
      <c r="B13" s="139"/>
      <c r="C13" s="134"/>
      <c r="D13" s="139"/>
      <c r="E13" s="139"/>
      <c r="F13" s="139"/>
      <c r="G13" s="134"/>
      <c r="H13" s="139"/>
      <c r="I13" s="139"/>
      <c r="J13" s="134"/>
      <c r="K13" s="150"/>
      <c r="L13" s="144"/>
    </row>
    <row r="14" ht="12" customHeight="1">
      <c r="A14" s="145"/>
      <c r="B14" t="s" s="137">
        <v>231</v>
      </c>
      <c r="C14" s="138">
        <f>SUM(C10:C12)</f>
        <v>21</v>
      </c>
      <c r="D14" s="139"/>
      <c r="E14" s="139"/>
      <c r="F14" t="s" s="137">
        <v>232</v>
      </c>
      <c r="G14" s="138">
        <f>SUM(G10:G12)</f>
        <v>87</v>
      </c>
      <c r="H14" s="141">
        <f>IF($G$45&lt;&gt;0,G14/$G$45,"")</f>
        <v>0.639705882352941</v>
      </c>
      <c r="I14" s="151"/>
      <c r="J14" s="152"/>
      <c r="K14" s="143">
        <f>SUM(K10:K13)</f>
        <v>0</v>
      </c>
      <c r="L14" t="s" s="153">
        <f>IF('Sumário 2'!L11&lt;&gt;0,K14/'Sumário 2'!L11,"")</f>
      </c>
    </row>
    <row r="15" ht="8" customHeight="1">
      <c r="A15" s="154"/>
      <c r="B15" s="152"/>
      <c r="C15" s="155"/>
      <c r="D15" s="152"/>
      <c r="E15" s="152"/>
      <c r="F15" s="152"/>
      <c r="G15" s="155"/>
      <c r="H15" s="152"/>
      <c r="I15" s="152"/>
      <c r="J15" s="155"/>
      <c r="K15" s="155"/>
      <c r="L15" s="156"/>
    </row>
    <row r="16" ht="8" customHeight="1">
      <c r="A16" s="133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5"/>
    </row>
    <row r="17" ht="12" customHeight="1">
      <c r="A17" s="145"/>
      <c r="B17" t="s" s="137">
        <v>96</v>
      </c>
      <c r="C17" s="157">
        <f>COUNTIF('Funções'!G8:G470,"SEL")</f>
        <v>5</v>
      </c>
      <c r="D17" s="139"/>
      <c r="E17" t="s" s="140">
        <v>53</v>
      </c>
      <c r="F17" t="s" s="140">
        <v>227</v>
      </c>
      <c r="G17" s="157">
        <f>C17*4</f>
        <v>20</v>
      </c>
      <c r="H17" s="139"/>
      <c r="I17" s="139"/>
      <c r="J17" t="s" s="142">
        <f>'Deflatores'!$G$4&amp;"="</f>
        <v>226</v>
      </c>
      <c r="K17" s="158">
        <f>SUMIF('Funções'!$J$8:$J$470,"SE"&amp;'Deflatores'!$G$4,'Funções'!$L$8:$L$470)</f>
        <v>0</v>
      </c>
      <c r="L17" s="144"/>
    </row>
    <row r="18" ht="12" customHeight="1">
      <c r="A18" s="145"/>
      <c r="B18" s="139"/>
      <c r="C18" s="159">
        <f>COUNTIF('Funções'!G8:G470,"SEA")</f>
        <v>0</v>
      </c>
      <c r="D18" s="139"/>
      <c r="E18" t="s" s="140">
        <v>74</v>
      </c>
      <c r="F18" t="s" s="140">
        <v>233</v>
      </c>
      <c r="G18" s="159">
        <f>C18*5</f>
        <v>0</v>
      </c>
      <c r="H18" s="139"/>
      <c r="I18" s="139"/>
      <c r="J18" t="s" s="147">
        <f>'Deflatores'!$G$5&amp;"="</f>
        <v>228</v>
      </c>
      <c r="K18" s="160">
        <f>SUMIF('Funções'!$J$8:$J$470,"SE"&amp;'Deflatores'!$G$5,'Funções'!$L$8:$L$470)</f>
        <v>0</v>
      </c>
      <c r="L18" s="144"/>
    </row>
    <row r="19" ht="12" customHeight="1">
      <c r="A19" s="145"/>
      <c r="B19" s="139"/>
      <c r="C19" s="159">
        <f>COUNTIF('Funções'!G8:G470,"SEH")</f>
        <v>0</v>
      </c>
      <c r="D19" s="139"/>
      <c r="E19" t="s" s="140">
        <v>70</v>
      </c>
      <c r="F19" t="s" s="140">
        <v>234</v>
      </c>
      <c r="G19" s="159">
        <f>C19*7</f>
        <v>0</v>
      </c>
      <c r="H19" s="139"/>
      <c r="I19" s="139"/>
      <c r="J19" t="s" s="147">
        <f>'Deflatores'!$G$6&amp;"="</f>
        <v>230</v>
      </c>
      <c r="K19" s="160">
        <f>SUMIF('Funções'!$J$8:$J$470,"SE"&amp;'Deflatores'!$G$6,'Funções'!$L$8:$L$470)</f>
        <v>0</v>
      </c>
      <c r="L19" s="149"/>
    </row>
    <row r="20" ht="12" customHeight="1">
      <c r="A20" s="145"/>
      <c r="B20" s="139"/>
      <c r="C20" s="134"/>
      <c r="D20" s="139"/>
      <c r="E20" s="139"/>
      <c r="F20" s="139"/>
      <c r="G20" s="134"/>
      <c r="H20" s="139"/>
      <c r="I20" s="139"/>
      <c r="J20" s="134"/>
      <c r="K20" s="150"/>
      <c r="L20" s="144"/>
    </row>
    <row r="21" ht="12" customHeight="1">
      <c r="A21" s="145"/>
      <c r="B21" t="s" s="137">
        <v>231</v>
      </c>
      <c r="C21" s="138">
        <f>SUM(C17:C19)</f>
        <v>5</v>
      </c>
      <c r="D21" s="139"/>
      <c r="E21" s="139"/>
      <c r="F21" t="s" s="137">
        <v>232</v>
      </c>
      <c r="G21" s="138">
        <f>SUM(G17:G19)</f>
        <v>20</v>
      </c>
      <c r="H21" s="141">
        <f>IF($G$45&lt;&gt;0,G21/$G$45,"")</f>
        <v>0.147058823529412</v>
      </c>
      <c r="I21" s="151"/>
      <c r="J21" s="152"/>
      <c r="K21" s="143">
        <f>SUM(K17:K20)</f>
        <v>0</v>
      </c>
      <c r="L21" t="s" s="153">
        <f>IF('Sumário 2'!L11&lt;&gt;0,K21/'Sumário 2'!L11,"")</f>
      </c>
    </row>
    <row r="22" ht="8" customHeight="1">
      <c r="A22" s="154"/>
      <c r="B22" s="152"/>
      <c r="C22" s="155"/>
      <c r="D22" s="152"/>
      <c r="E22" s="152"/>
      <c r="F22" s="152"/>
      <c r="G22" s="155"/>
      <c r="H22" s="152"/>
      <c r="I22" s="152"/>
      <c r="J22" s="155"/>
      <c r="K22" s="155"/>
      <c r="L22" s="156"/>
    </row>
    <row r="23" ht="8" customHeight="1">
      <c r="A23" s="133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5"/>
    </row>
    <row r="24" ht="12" customHeight="1">
      <c r="A24" s="145"/>
      <c r="B24" t="s" s="137">
        <v>52</v>
      </c>
      <c r="C24" s="138">
        <f>COUNTIF('Funções'!G8:G470,"CEL")</f>
        <v>6</v>
      </c>
      <c r="D24" s="139"/>
      <c r="E24" t="s" s="140">
        <v>53</v>
      </c>
      <c r="F24" t="s" s="140">
        <v>225</v>
      </c>
      <c r="G24" s="138">
        <f>C24*3</f>
        <v>18</v>
      </c>
      <c r="H24" s="139"/>
      <c r="I24" s="139"/>
      <c r="J24" t="s" s="142">
        <f>'Deflatores'!$G$4&amp;"="</f>
        <v>226</v>
      </c>
      <c r="K24" s="143">
        <f>SUMIF('Funções'!$J$8:$J$470,"CE"&amp;'Deflatores'!$G$4,'Funções'!$L$8:$L$470)</f>
        <v>0</v>
      </c>
      <c r="L24" s="144"/>
    </row>
    <row r="25" ht="12" customHeight="1">
      <c r="A25" s="145"/>
      <c r="B25" s="139"/>
      <c r="C25" s="146">
        <f>COUNTIF('Funções'!G8:G470,"CEA")</f>
        <v>1</v>
      </c>
      <c r="D25" s="139"/>
      <c r="E25" t="s" s="140">
        <v>74</v>
      </c>
      <c r="F25" t="s" s="140">
        <v>227</v>
      </c>
      <c r="G25" s="146">
        <f>C25*4</f>
        <v>4</v>
      </c>
      <c r="H25" s="139"/>
      <c r="I25" s="139"/>
      <c r="J25" t="s" s="147">
        <f>'Deflatores'!$G$5&amp;"="</f>
        <v>228</v>
      </c>
      <c r="K25" s="148">
        <f>SUMIF('Funções'!$J$8:$J$470,"CE"&amp;'Deflatores'!$G$5,'Funções'!$L$8:$L$470)</f>
        <v>0</v>
      </c>
      <c r="L25" s="144"/>
    </row>
    <row r="26" ht="12" customHeight="1">
      <c r="A26" s="145"/>
      <c r="B26" s="139"/>
      <c r="C26" s="146">
        <f>COUNTIF('Funções'!G8:G470,"CEH")</f>
        <v>0</v>
      </c>
      <c r="D26" s="139"/>
      <c r="E26" t="s" s="140">
        <v>70</v>
      </c>
      <c r="F26" t="s" s="140">
        <v>229</v>
      </c>
      <c r="G26" s="146">
        <f>C26*6</f>
        <v>0</v>
      </c>
      <c r="H26" s="139"/>
      <c r="I26" s="139"/>
      <c r="J26" t="s" s="147">
        <f>'Deflatores'!$G$6&amp;"="</f>
        <v>230</v>
      </c>
      <c r="K26" s="148">
        <f>SUMIF('Funções'!$J$8:$J$470,"CE"&amp;'Deflatores'!$G$6,'Funções'!$L$8:$L$470)</f>
        <v>0</v>
      </c>
      <c r="L26" s="149"/>
    </row>
    <row r="27" ht="12" customHeight="1">
      <c r="A27" s="145"/>
      <c r="B27" s="139"/>
      <c r="C27" s="134"/>
      <c r="D27" s="139"/>
      <c r="E27" s="139"/>
      <c r="F27" s="139"/>
      <c r="G27" s="134"/>
      <c r="H27" s="139"/>
      <c r="I27" s="139"/>
      <c r="J27" s="134"/>
      <c r="K27" s="150"/>
      <c r="L27" s="144"/>
    </row>
    <row r="28" ht="12" customHeight="1">
      <c r="A28" s="145"/>
      <c r="B28" t="s" s="137">
        <v>231</v>
      </c>
      <c r="C28" s="138">
        <f>SUM(C24:C26)</f>
        <v>7</v>
      </c>
      <c r="D28" s="139"/>
      <c r="E28" s="139"/>
      <c r="F28" t="s" s="137">
        <v>232</v>
      </c>
      <c r="G28" s="138">
        <f>SUM(G24:G26)</f>
        <v>22</v>
      </c>
      <c r="H28" s="141">
        <f>IF($G$45&lt;&gt;0,G28/$G$45,"")</f>
        <v>0.161764705882353</v>
      </c>
      <c r="I28" s="151"/>
      <c r="J28" s="152"/>
      <c r="K28" s="143">
        <f>SUM(K24:K27)</f>
        <v>0</v>
      </c>
      <c r="L28" t="s" s="153">
        <f>IF('Sumário 2'!L11&lt;&gt;0,K28/'Sumário 2'!L11,"")</f>
      </c>
    </row>
    <row r="29" ht="8" customHeight="1">
      <c r="A29" s="154"/>
      <c r="B29" s="152"/>
      <c r="C29" s="155"/>
      <c r="D29" s="152"/>
      <c r="E29" s="152"/>
      <c r="F29" s="152"/>
      <c r="G29" s="155"/>
      <c r="H29" s="152"/>
      <c r="I29" s="152"/>
      <c r="J29" s="155"/>
      <c r="K29" s="155"/>
      <c r="L29" s="156"/>
    </row>
    <row r="30" ht="8" customHeight="1">
      <c r="A30" s="133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5"/>
    </row>
    <row r="31" ht="12" customHeight="1">
      <c r="A31" s="145"/>
      <c r="B31" t="s" s="137">
        <v>65</v>
      </c>
      <c r="C31" s="138">
        <f>COUNTIF('Funções'!G8:G470,"ALIL")</f>
        <v>1</v>
      </c>
      <c r="D31" s="139"/>
      <c r="E31" t="s" s="137">
        <v>53</v>
      </c>
      <c r="F31" t="s" s="137">
        <v>234</v>
      </c>
      <c r="G31" s="138">
        <f>C31*7</f>
        <v>7</v>
      </c>
      <c r="H31" s="139"/>
      <c r="I31" s="139"/>
      <c r="J31" t="s" s="142">
        <f>'Deflatores'!$G$4&amp;"="</f>
        <v>226</v>
      </c>
      <c r="K31" s="143">
        <f>SUMIF('Funções'!$J$8:$J$470,"ALI"&amp;'Deflatores'!$G$4,'Funções'!$L$8:$L$470)</f>
        <v>0</v>
      </c>
      <c r="L31" s="144"/>
    </row>
    <row r="32" ht="12" customHeight="1">
      <c r="A32" s="145"/>
      <c r="B32" s="139"/>
      <c r="C32" s="146">
        <f>COUNTIF('Funções'!G8:G470,"ALIA")</f>
        <v>0</v>
      </c>
      <c r="D32" s="139"/>
      <c r="E32" t="s" s="137">
        <v>74</v>
      </c>
      <c r="F32" t="s" s="137">
        <v>235</v>
      </c>
      <c r="G32" s="146">
        <f>C32*10</f>
        <v>0</v>
      </c>
      <c r="H32" s="139"/>
      <c r="I32" s="139"/>
      <c r="J32" t="s" s="147">
        <f>'Deflatores'!$G$5&amp;"="</f>
        <v>228</v>
      </c>
      <c r="K32" s="148">
        <f>SUMIF('Funções'!$J$8:$J$470,"ALI"&amp;'Deflatores'!$G$5,'Funções'!$L$8:$L$470)</f>
        <v>0</v>
      </c>
      <c r="L32" s="144"/>
    </row>
    <row r="33" ht="12" customHeight="1">
      <c r="A33" s="145"/>
      <c r="B33" s="139"/>
      <c r="C33" s="146">
        <f>COUNTIF('Funções'!G8:G470,"ALIH")</f>
        <v>0</v>
      </c>
      <c r="D33" s="139"/>
      <c r="E33" t="s" s="137">
        <v>70</v>
      </c>
      <c r="F33" t="s" s="137">
        <v>236</v>
      </c>
      <c r="G33" s="146">
        <f>C33*15</f>
        <v>0</v>
      </c>
      <c r="H33" s="139"/>
      <c r="I33" s="139"/>
      <c r="J33" t="s" s="147">
        <f>'Deflatores'!$G$6&amp;"="</f>
        <v>230</v>
      </c>
      <c r="K33" s="148">
        <f>SUMIF('Funções'!$J$8:$J$470,"ALI"&amp;'Deflatores'!$G$6,'Funções'!$L$8:$L$470)</f>
        <v>0</v>
      </c>
      <c r="L33" s="149"/>
    </row>
    <row r="34" ht="12" customHeight="1">
      <c r="A34" s="145"/>
      <c r="B34" s="139"/>
      <c r="C34" s="134"/>
      <c r="D34" s="139"/>
      <c r="E34" s="139"/>
      <c r="F34" s="139"/>
      <c r="G34" s="134"/>
      <c r="H34" s="139"/>
      <c r="I34" s="139"/>
      <c r="J34" s="134"/>
      <c r="K34" s="150"/>
      <c r="L34" s="144"/>
    </row>
    <row r="35" ht="12" customHeight="1">
      <c r="A35" s="145"/>
      <c r="B35" t="s" s="137">
        <v>231</v>
      </c>
      <c r="C35" s="138">
        <f>SUM(C31:C33)</f>
        <v>1</v>
      </c>
      <c r="D35" s="139"/>
      <c r="E35" s="139"/>
      <c r="F35" t="s" s="137">
        <v>232</v>
      </c>
      <c r="G35" s="138">
        <f>SUM(G31:G33)</f>
        <v>7</v>
      </c>
      <c r="H35" s="141">
        <f>IF($G$45&lt;&gt;0,G35/$G$45,"")</f>
        <v>0.0514705882352941</v>
      </c>
      <c r="I35" s="151"/>
      <c r="J35" s="152"/>
      <c r="K35" s="143">
        <f>SUM(K31:K34)</f>
        <v>0</v>
      </c>
      <c r="L35" t="s" s="153">
        <f>IF('Sumário 2'!L11&lt;&gt;0,K35/'Sumário 2'!L11,"")</f>
      </c>
    </row>
    <row r="36" ht="8" customHeight="1">
      <c r="A36" s="154"/>
      <c r="B36" s="152"/>
      <c r="C36" s="155"/>
      <c r="D36" s="152"/>
      <c r="E36" s="152"/>
      <c r="F36" s="152"/>
      <c r="G36" s="155"/>
      <c r="H36" s="152"/>
      <c r="I36" s="152"/>
      <c r="J36" s="155"/>
      <c r="K36" s="155"/>
      <c r="L36" s="156"/>
    </row>
    <row r="37" ht="8" customHeight="1">
      <c r="A37" s="133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5"/>
    </row>
    <row r="38" ht="12" customHeight="1">
      <c r="A38" s="145"/>
      <c r="B38" t="s" s="137">
        <v>204</v>
      </c>
      <c r="C38" s="138">
        <f>COUNTIF('Funções'!G8:G470,"AIEL")</f>
        <v>0</v>
      </c>
      <c r="D38" s="139"/>
      <c r="E38" t="s" s="137">
        <v>53</v>
      </c>
      <c r="F38" t="s" s="137">
        <v>233</v>
      </c>
      <c r="G38" s="138">
        <f>C38*5</f>
        <v>0</v>
      </c>
      <c r="H38" s="139"/>
      <c r="I38" s="139"/>
      <c r="J38" t="s" s="142">
        <f>'Deflatores'!$G$4&amp;"="</f>
        <v>226</v>
      </c>
      <c r="K38" s="143">
        <f>SUMIF('Funções'!$J$8:$J$470,"AIE"&amp;'Deflatores'!$G$4,'Funções'!$L$8:$L$470)</f>
        <v>0</v>
      </c>
      <c r="L38" s="144"/>
    </row>
    <row r="39" ht="12" customHeight="1">
      <c r="A39" s="145"/>
      <c r="B39" s="139"/>
      <c r="C39" s="146">
        <f>COUNTIF('Funções'!G8:G470,"AIEA")</f>
        <v>0</v>
      </c>
      <c r="D39" s="139"/>
      <c r="E39" t="s" s="137">
        <v>74</v>
      </c>
      <c r="F39" t="s" s="137">
        <v>234</v>
      </c>
      <c r="G39" s="146">
        <f>C39*7</f>
        <v>0</v>
      </c>
      <c r="H39" s="139"/>
      <c r="I39" s="139"/>
      <c r="J39" t="s" s="147">
        <f>'Deflatores'!$G$5&amp;"="</f>
        <v>228</v>
      </c>
      <c r="K39" s="148">
        <f>SUMIF('Funções'!$J$8:$J$470,"AIE"&amp;'Deflatores'!$G$5,'Funções'!$L$8:$L$470)</f>
        <v>0</v>
      </c>
      <c r="L39" s="144"/>
    </row>
    <row r="40" ht="12" customHeight="1">
      <c r="A40" s="145"/>
      <c r="B40" s="139"/>
      <c r="C40" s="146">
        <f>COUNTIF('Funções'!G8:G470,"AIEH")</f>
        <v>0</v>
      </c>
      <c r="D40" s="139"/>
      <c r="E40" t="s" s="137">
        <v>70</v>
      </c>
      <c r="F40" t="s" s="137">
        <v>235</v>
      </c>
      <c r="G40" s="146">
        <f>C40*10</f>
        <v>0</v>
      </c>
      <c r="H40" s="139"/>
      <c r="I40" s="139"/>
      <c r="J40" t="s" s="147">
        <f>'Deflatores'!$G$6&amp;"="</f>
        <v>230</v>
      </c>
      <c r="K40" s="148">
        <f>SUMIF('Funções'!$J$8:$J$470,"AIE"&amp;'Deflatores'!$G$6,'Funções'!$L$8:$L$470)</f>
        <v>0</v>
      </c>
      <c r="L40" s="149"/>
    </row>
    <row r="41" ht="12" customHeight="1">
      <c r="A41" s="145"/>
      <c r="B41" s="139"/>
      <c r="C41" s="134"/>
      <c r="D41" s="139"/>
      <c r="E41" s="139"/>
      <c r="F41" s="139"/>
      <c r="G41" s="134"/>
      <c r="H41" s="139"/>
      <c r="I41" s="139"/>
      <c r="J41" s="134"/>
      <c r="K41" s="150"/>
      <c r="L41" s="144"/>
    </row>
    <row r="42" ht="12" customHeight="1">
      <c r="A42" s="145"/>
      <c r="B42" t="s" s="137">
        <v>231</v>
      </c>
      <c r="C42" s="138">
        <f>SUM(C38:C40)</f>
        <v>0</v>
      </c>
      <c r="D42" s="139"/>
      <c r="E42" s="139"/>
      <c r="F42" t="s" s="137">
        <v>232</v>
      </c>
      <c r="G42" s="138">
        <f>SUM(G38:G40)</f>
        <v>0</v>
      </c>
      <c r="H42" s="141">
        <f>IF($G$45&lt;&gt;0,G42/$G$45,"")</f>
        <v>0</v>
      </c>
      <c r="I42" s="151"/>
      <c r="J42" s="152"/>
      <c r="K42" s="143">
        <f>SUM(K38:K41)</f>
        <v>0</v>
      </c>
      <c r="L42" t="s" s="153">
        <f>IF('Sumário 2'!L11&lt;&gt;0,K42/'Sumário 2'!L11,"")</f>
      </c>
    </row>
    <row r="43" ht="8" customHeight="1">
      <c r="A43" s="154"/>
      <c r="B43" s="152"/>
      <c r="C43" s="155"/>
      <c r="D43" s="152"/>
      <c r="E43" s="152"/>
      <c r="F43" s="152"/>
      <c r="G43" s="155"/>
      <c r="H43" s="152"/>
      <c r="I43" s="152"/>
      <c r="J43" s="155"/>
      <c r="K43" s="155"/>
      <c r="L43" s="156"/>
    </row>
    <row r="44" ht="8" customHeight="1">
      <c r="A44" s="133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5"/>
    </row>
    <row r="45" ht="12" customHeight="1">
      <c r="A45" s="145"/>
      <c r="B45" t="s" s="161">
        <v>237</v>
      </c>
      <c r="C45" s="162"/>
      <c r="D45" s="162"/>
      <c r="E45" s="162"/>
      <c r="F45" s="162"/>
      <c r="G45" s="138">
        <f>SUM(G14+G21+G28+G35+G42)</f>
        <v>136</v>
      </c>
      <c r="H45" s="139"/>
      <c r="I45" s="139"/>
      <c r="J45" s="139"/>
      <c r="K45" s="139"/>
      <c r="L45" s="144"/>
    </row>
    <row r="46" ht="12" customHeight="1">
      <c r="A46" s="145"/>
      <c r="B46" t="s" s="161">
        <v>238</v>
      </c>
      <c r="C46" s="162"/>
      <c r="D46" s="162"/>
      <c r="E46" s="162"/>
      <c r="F46" s="162"/>
      <c r="G46" s="146">
        <f>(C10+C11+C12)*4+(C17+C18+C19)*5+(C24+C25+C26)*4+(C31+C32+C33)*7+(C38+C39+C40)*5</f>
        <v>144</v>
      </c>
      <c r="H46" s="139"/>
      <c r="I46" s="139"/>
      <c r="J46" s="139"/>
      <c r="K46" s="139"/>
      <c r="L46" s="144"/>
    </row>
    <row r="47" ht="12" customHeight="1">
      <c r="A47" s="145"/>
      <c r="B47" t="s" s="161">
        <v>239</v>
      </c>
      <c r="C47" s="162"/>
      <c r="D47" s="162"/>
      <c r="E47" s="162"/>
      <c r="F47" s="162"/>
      <c r="G47" s="146">
        <f>(C31+C32+C33)*35+(C38+C39+C40)*15</f>
        <v>35</v>
      </c>
      <c r="H47" s="139"/>
      <c r="I47" s="139"/>
      <c r="J47" s="139"/>
      <c r="K47" s="139"/>
      <c r="L47" s="144"/>
    </row>
    <row r="48" ht="12" customHeight="1">
      <c r="A48" s="145"/>
      <c r="B48" s="139"/>
      <c r="C48" s="139"/>
      <c r="D48" s="139"/>
      <c r="E48" s="139"/>
      <c r="F48" s="139"/>
      <c r="G48" s="134"/>
      <c r="H48" s="139"/>
      <c r="I48" s="139"/>
      <c r="J48" s="139"/>
      <c r="K48" s="139"/>
      <c r="L48" s="144"/>
    </row>
    <row r="49" ht="12" customHeight="1">
      <c r="A49" s="145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44"/>
    </row>
    <row r="50" ht="12" customHeight="1">
      <c r="A50" s="145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44"/>
    </row>
    <row r="51" ht="12" customHeight="1">
      <c r="A51" s="145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44"/>
    </row>
    <row r="52" ht="12" customHeight="1">
      <c r="A52" s="163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5"/>
    </row>
  </sheetData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6" right="0.511806" top="0.7875" bottom="0.7875" header="0.511806" footer="0.315278"/>
  <pageSetup firstPageNumber="1" fitToHeight="1" fitToWidth="1" scale="100" useFirstPageNumber="0" orientation="portrait" pageOrder="downThenOver"/>
  <headerFooter>
    <oddFooter>&amp;C&amp;"Arial,Regular"&amp;10&amp;K000000Página &amp;P de &amp;N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M70"/>
  <sheetViews>
    <sheetView workbookViewId="0" showGridLines="0" defaultGridColor="1"/>
  </sheetViews>
  <sheetFormatPr defaultColWidth="11.5" defaultRowHeight="12" customHeight="1" outlineLevelRow="0" outlineLevelCol="0"/>
  <cols>
    <col min="1" max="1" width="3.17188" style="166" customWidth="1"/>
    <col min="2" max="2" width="32.5" style="166" customWidth="1"/>
    <col min="3" max="3" width="36.5" style="166" customWidth="1"/>
    <col min="4" max="4" width="7" style="166" customWidth="1"/>
    <col min="5" max="5" width="9.85156" style="166" customWidth="1"/>
    <col min="6" max="6" width="9.35156" style="166" customWidth="1"/>
    <col min="7" max="8" width="12.3516" style="166" customWidth="1"/>
    <col min="9" max="9" width="12.5" style="166" customWidth="1"/>
    <col min="10" max="10" width="7.5" style="166" customWidth="1"/>
    <col min="11" max="11" width="2.17188" style="166" customWidth="1"/>
    <col min="12" max="12" width="13.5" style="166" customWidth="1"/>
    <col min="13" max="13" width="1.85156" style="166" customWidth="1"/>
    <col min="14" max="16384" width="11.5" style="166" customWidth="1"/>
  </cols>
  <sheetData>
    <row r="1" ht="12" customHeight="1">
      <c r="A1" t="s" s="7">
        <v>241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ht="12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ht="12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ht="12" customHeight="1">
      <c r="A4" t="s" s="119">
        <f>'Contagem'!A5&amp;" : "&amp;'Contagem'!F5</f>
        <v>33</v>
      </c>
      <c r="B4" s="120"/>
      <c r="C4" s="120"/>
      <c r="D4" s="120"/>
      <c r="E4" s="91"/>
      <c r="F4" t="s" s="121">
        <f>'Contagem'!A8&amp;" : "&amp;'Contagem'!F8</f>
        <v>34</v>
      </c>
      <c r="G4" s="39"/>
      <c r="H4" s="39"/>
      <c r="I4" s="39"/>
      <c r="J4" s="39"/>
      <c r="K4" s="39"/>
      <c r="L4" s="39"/>
      <c r="M4" s="40"/>
    </row>
    <row r="5" ht="12" customHeight="1">
      <c r="A5" t="s" s="119">
        <f>'Contagem'!A9&amp;" : "&amp;'Contagem'!F9</f>
        <v>35</v>
      </c>
      <c r="B5" s="120"/>
      <c r="C5" s="120"/>
      <c r="D5" s="120"/>
      <c r="E5" s="91"/>
      <c r="F5" t="s" s="121">
        <f>'Contagem'!A10&amp;" : "&amp;'Contagem'!F10</f>
        <v>36</v>
      </c>
      <c r="G5" s="39"/>
      <c r="H5" s="39"/>
      <c r="I5" s="39"/>
      <c r="J5" s="39"/>
      <c r="K5" s="39"/>
      <c r="L5" s="39"/>
      <c r="M5" s="40"/>
    </row>
    <row r="6" ht="12" customHeight="1">
      <c r="A6" t="s" s="119">
        <f>'Contagem'!A4&amp;" : "&amp;'Contagem'!F4</f>
        <v>37</v>
      </c>
      <c r="B6" s="120"/>
      <c r="C6" s="120"/>
      <c r="D6" s="120"/>
      <c r="E6" s="91"/>
      <c r="F6" t="s" s="121">
        <f>"Tipo de Contagem : "&amp;'Contagem'!F6</f>
        <v>219</v>
      </c>
      <c r="G6" s="39"/>
      <c r="H6" s="39"/>
      <c r="I6" s="39"/>
      <c r="J6" s="39"/>
      <c r="K6" s="39"/>
      <c r="L6" s="39"/>
      <c r="M6" s="40"/>
    </row>
    <row r="7" ht="12" customHeight="1">
      <c r="A7" s="167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ht="12" customHeight="1">
      <c r="A8" s="82"/>
      <c r="B8" s="170"/>
      <c r="C8" s="170"/>
      <c r="D8" s="170"/>
      <c r="E8" s="171"/>
      <c r="F8" s="171"/>
      <c r="G8" s="171"/>
      <c r="H8" s="171"/>
      <c r="I8" s="171"/>
      <c r="J8" s="172"/>
      <c r="K8" s="151"/>
      <c r="L8" s="151"/>
      <c r="M8" s="173"/>
    </row>
    <row r="9" ht="12" customHeight="1">
      <c r="A9" s="82"/>
      <c r="B9" t="s" s="174">
        <v>242</v>
      </c>
      <c r="C9" s="175"/>
      <c r="D9" s="176"/>
      <c r="E9" t="s" s="177">
        <v>205</v>
      </c>
      <c r="F9" t="s" s="177">
        <v>9</v>
      </c>
      <c r="G9" t="s" s="177">
        <v>243</v>
      </c>
      <c r="H9" t="s" s="177">
        <v>244</v>
      </c>
      <c r="I9" t="s" s="177">
        <v>14</v>
      </c>
      <c r="J9" t="s" s="177">
        <v>245</v>
      </c>
      <c r="K9" s="178"/>
      <c r="L9" s="172"/>
      <c r="M9" s="173"/>
    </row>
    <row r="10" ht="13.5" customHeight="1">
      <c r="A10" s="179"/>
      <c r="B10" t="s" s="15">
        <f>""&amp;'Deflatores'!B4</f>
        <v>246</v>
      </c>
      <c r="C10" s="16"/>
      <c r="D10" t="s" s="86">
        <f>""&amp;'Deflatores'!G4</f>
        <v>247</v>
      </c>
      <c r="E10" s="180">
        <f>IF(D10="","",COUNTIF('Funções'!C$8:C$470,D10))</f>
        <v>0</v>
      </c>
      <c r="F10" s="181">
        <f>SUMIF('Funções'!$C$8:$C$470,'Deflatores'!G4,'Funções'!$H$8:$H$470)</f>
        <v>0</v>
      </c>
      <c r="G10" s="182">
        <f>IF(ISBLANK('Deflatores'!H4),"",'Deflatores'!H4)</f>
        <v>1</v>
      </c>
      <c r="H10" t="s" s="183">
        <f>IF(ISBLANK('Deflatores'!I4),"",'Deflatores'!I4)</f>
      </c>
      <c r="I10" s="181">
        <f>IF(F10=0,'Deflatores'!K4,F10*G10)</f>
        <v>0</v>
      </c>
      <c r="J10" t="s" s="183">
        <f>IF($L$11&lt;&gt;0,I10/$L$11,"")</f>
      </c>
      <c r="K10" s="184"/>
      <c r="L10" t="s" s="177">
        <v>14</v>
      </c>
      <c r="M10" s="185"/>
    </row>
    <row r="11" ht="13.5" customHeight="1">
      <c r="A11" s="179"/>
      <c r="B11" t="s" s="15">
        <f>""&amp;'Deflatores'!B5</f>
        <v>248</v>
      </c>
      <c r="C11" s="16"/>
      <c r="D11" t="s" s="86">
        <f>""&amp;'Deflatores'!G5</f>
        <v>249</v>
      </c>
      <c r="E11" s="180">
        <f>IF(D11="","",COUNTIF('Funções'!C$8:C$470,D11))</f>
        <v>0</v>
      </c>
      <c r="F11" s="181">
        <f>SUMIF('Funções'!$C$8:$C$470,'Deflatores'!G5,'Funções'!$H$8:$H$470)</f>
        <v>0</v>
      </c>
      <c r="G11" s="182">
        <f>IF(ISBLANK('Deflatores'!H5),"",'Deflatores'!H5)</f>
        <v>0.5</v>
      </c>
      <c r="H11" t="s" s="183">
        <f>IF(ISBLANK('Deflatores'!I5),"",'Deflatores'!I5)</f>
      </c>
      <c r="I11" s="181">
        <f>IF(F11=0,'Deflatores'!K5,F11*G11)</f>
        <v>0</v>
      </c>
      <c r="J11" t="s" s="183">
        <f>IF($L$11&lt;&gt;0,I11/$L$11,"")</f>
      </c>
      <c r="K11" s="186"/>
      <c r="L11" s="187">
        <f>'Contagem'!Q6</f>
        <v>0</v>
      </c>
      <c r="M11" s="185"/>
    </row>
    <row r="12" ht="13.5" customHeight="1">
      <c r="A12" s="179"/>
      <c r="B12" t="s" s="15">
        <f>""&amp;'Deflatores'!B6</f>
        <v>250</v>
      </c>
      <c r="C12" s="16"/>
      <c r="D12" t="s" s="86">
        <f>""&amp;'Deflatores'!G6</f>
        <v>251</v>
      </c>
      <c r="E12" s="180">
        <f>IF(D12="","",COUNTIF('Funções'!C$8:C$470,D12))</f>
        <v>0</v>
      </c>
      <c r="F12" s="181">
        <f>SUMIF('Funções'!$C$8:$C$470,'Deflatores'!G6,'Funções'!$H$8:$H$470)</f>
        <v>0</v>
      </c>
      <c r="G12" s="182">
        <f>IF(ISBLANK('Deflatores'!H6),"",'Deflatores'!H6)</f>
        <v>0.4</v>
      </c>
      <c r="H12" t="s" s="183">
        <f>IF(ISBLANK('Deflatores'!I6),"",'Deflatores'!I6)</f>
      </c>
      <c r="I12" s="181">
        <f>IF(F12=0,'Deflatores'!K6,F12*G12)</f>
        <v>0</v>
      </c>
      <c r="J12" t="s" s="183">
        <f>IF($L$11&lt;&gt;0,I12/$L$11,"")</f>
      </c>
      <c r="K12" s="188"/>
      <c r="L12" s="160"/>
      <c r="M12" s="144"/>
    </row>
    <row r="13" ht="13.5" customHeight="1">
      <c r="A13" s="179"/>
      <c r="B13" t="s" s="15">
        <f>""&amp;'Deflatores'!B7</f>
        <v>252</v>
      </c>
      <c r="C13" s="16"/>
      <c r="D13" t="s" s="86">
        <f>""&amp;'Deflatores'!G7</f>
        <v>253</v>
      </c>
      <c r="E13" s="180">
        <f>IF(D13="","",COUNTIF('Funções'!C$8:C$470,D13))</f>
        <v>0</v>
      </c>
      <c r="F13" s="181">
        <f>SUMIF('Funções'!$C$8:$C$470,'Deflatores'!G7,'Funções'!$H$8:$H$470)</f>
        <v>0</v>
      </c>
      <c r="G13" s="182">
        <f>IF(ISBLANK('Deflatores'!H7),"",'Deflatores'!H7)</f>
        <v>0.5</v>
      </c>
      <c r="H13" t="s" s="183">
        <f>IF(ISBLANK('Deflatores'!I7),"",'Deflatores'!I7)</f>
      </c>
      <c r="I13" s="181">
        <f>'Deflatores'!K7</f>
        <v>0</v>
      </c>
      <c r="J13" t="s" s="183">
        <f>IF($L$11&lt;&gt;0,I13/$L$11,"")</f>
      </c>
      <c r="K13" s="186"/>
      <c r="L13" t="s" s="177">
        <v>254</v>
      </c>
      <c r="M13" s="185"/>
    </row>
    <row r="14" ht="13.5" customHeight="1">
      <c r="A14" s="179"/>
      <c r="B14" t="s" s="15">
        <f>""&amp;'Deflatores'!B8</f>
        <v>255</v>
      </c>
      <c r="C14" s="16"/>
      <c r="D14" t="s" s="86">
        <f>""&amp;'Deflatores'!G8</f>
        <v>256</v>
      </c>
      <c r="E14" s="180">
        <f>IF(D14="","",COUNTIF('Funções'!C$8:C$470,D14))</f>
        <v>0</v>
      </c>
      <c r="F14" s="181">
        <f>SUMIF('Funções'!$C$8:$C$470,'Deflatores'!G8,'Funções'!$H$8:$H$470)</f>
        <v>0</v>
      </c>
      <c r="G14" s="182">
        <f>IF(ISBLANK('Deflatores'!H8),"",'Deflatores'!H8)</f>
        <v>0.75</v>
      </c>
      <c r="H14" t="s" s="183">
        <f>IF(ISBLANK('Deflatores'!I8),"",'Deflatores'!I8)</f>
      </c>
      <c r="I14" s="181">
        <f>'Deflatores'!K8</f>
        <v>0</v>
      </c>
      <c r="J14" t="s" s="183">
        <f>IF($L$11&lt;&gt;0,I14/$L$11,"")</f>
      </c>
      <c r="K14" s="184"/>
      <c r="L14" s="187">
        <f>'Contagem'!Q4</f>
        <v>136</v>
      </c>
      <c r="M14" s="185"/>
    </row>
    <row r="15" ht="13.5" customHeight="1">
      <c r="A15" s="179"/>
      <c r="B15" t="s" s="15">
        <f>""&amp;'Deflatores'!B9</f>
        <v>257</v>
      </c>
      <c r="C15" s="16"/>
      <c r="D15" t="s" s="86">
        <f>""&amp;'Deflatores'!G9</f>
        <v>258</v>
      </c>
      <c r="E15" s="180">
        <f>IF(D15="","",COUNTIF('Funções'!C$8:C$470,D15))</f>
        <v>0</v>
      </c>
      <c r="F15" s="181">
        <f>SUMIF('Funções'!$C$8:$C$470,'Deflatores'!G9,'Funções'!$H$8:$H$470)</f>
        <v>0</v>
      </c>
      <c r="G15" s="182">
        <f>IF(ISBLANK('Deflatores'!H9),"",'Deflatores'!H9)</f>
        <v>0.9</v>
      </c>
      <c r="H15" t="s" s="183">
        <f>IF(ISBLANK('Deflatores'!I9),"",'Deflatores'!I9)</f>
      </c>
      <c r="I15" s="181">
        <f>'Deflatores'!K9</f>
        <v>0</v>
      </c>
      <c r="J15" t="s" s="183">
        <f>IF($L$11&lt;&gt;0,I15/$L$11,"")</f>
      </c>
      <c r="K15" s="178"/>
      <c r="L15" s="168"/>
      <c r="M15" s="173"/>
    </row>
    <row r="16" ht="13.5" customHeight="1">
      <c r="A16" s="179"/>
      <c r="B16" t="s" s="15">
        <f>""&amp;'Deflatores'!B10</f>
        <v>259</v>
      </c>
      <c r="C16" s="16"/>
      <c r="D16" t="s" s="86">
        <f>""&amp;'Deflatores'!G10</f>
        <v>260</v>
      </c>
      <c r="E16" s="180">
        <f>IF(D16="","",COUNTIF('Funções'!C$8:C$470,D16))</f>
        <v>0</v>
      </c>
      <c r="F16" s="181">
        <f>SUMIF('Funções'!$C$8:$C$470,'Deflatores'!G10,'Funções'!$H$8:$H$470)</f>
        <v>0</v>
      </c>
      <c r="G16" s="182">
        <f>IF(ISBLANK('Deflatores'!H10),"",'Deflatores'!H10)</f>
        <v>1</v>
      </c>
      <c r="H16" t="s" s="183">
        <f>IF(ISBLANK('Deflatores'!I10),"",'Deflatores'!I10)</f>
      </c>
      <c r="I16" s="181">
        <f>'Deflatores'!K10</f>
        <v>0</v>
      </c>
      <c r="J16" t="s" s="183">
        <f>IF($L$11&lt;&gt;0,I16/$L$11,"")</f>
      </c>
      <c r="K16" s="178"/>
      <c r="L16" s="151"/>
      <c r="M16" s="173"/>
    </row>
    <row r="17" ht="13.5" customHeight="1">
      <c r="A17" s="179"/>
      <c r="B17" t="s" s="15">
        <f>""&amp;'Deflatores'!B11</f>
        <v>261</v>
      </c>
      <c r="C17" s="16"/>
      <c r="D17" t="s" s="86">
        <f>""&amp;'Deflatores'!G11</f>
        <v>262</v>
      </c>
      <c r="E17" s="180">
        <f>IF(D17="","",COUNTIF('Funções'!C$8:C$470,D17))</f>
        <v>0</v>
      </c>
      <c r="F17" s="181">
        <f>SUMIF('Funções'!$C$8:$C$470,'Deflatores'!G11,'Funções'!$H$8:$H$470)</f>
        <v>0</v>
      </c>
      <c r="G17" s="182">
        <f>IF(ISBLANK('Deflatores'!H11),"",'Deflatores'!H11)</f>
        <v>0.5</v>
      </c>
      <c r="H17" t="s" s="183">
        <f>IF(ISBLANK('Deflatores'!I11),"",'Deflatores'!I11)</f>
      </c>
      <c r="I17" s="181">
        <f>'Deflatores'!K11</f>
        <v>0</v>
      </c>
      <c r="J17" t="s" s="183">
        <f>IF($L$11&lt;&gt;0,I17/$L$11,"")</f>
      </c>
      <c r="K17" s="178"/>
      <c r="L17" s="151"/>
      <c r="M17" s="173"/>
    </row>
    <row r="18" ht="13.5" customHeight="1">
      <c r="A18" s="179"/>
      <c r="B18" t="s" s="15">
        <f>""&amp;'Deflatores'!B12</f>
        <v>263</v>
      </c>
      <c r="C18" s="16"/>
      <c r="D18" t="s" s="86">
        <f>""&amp;'Deflatores'!G12</f>
        <v>264</v>
      </c>
      <c r="E18" s="180">
        <f>IF(D18="","",COUNTIF('Funções'!C$8:C$470,D18))</f>
        <v>0</v>
      </c>
      <c r="F18" s="181">
        <f>SUMIF('Funções'!$C$8:$C$470,'Deflatores'!G12,'Funções'!$H$8:$H$470)</f>
        <v>0</v>
      </c>
      <c r="G18" s="182">
        <f>IF(ISBLANK('Deflatores'!H12),"",'Deflatores'!H12)</f>
        <v>0.5</v>
      </c>
      <c r="H18" t="s" s="183">
        <f>IF(ISBLANK('Deflatores'!I12),"",'Deflatores'!I12)</f>
      </c>
      <c r="I18" s="181">
        <f>'Deflatores'!K12</f>
        <v>0</v>
      </c>
      <c r="J18" t="s" s="183">
        <f>IF($L$11&lt;&gt;0,I18/$L$11,"")</f>
      </c>
      <c r="K18" s="178"/>
      <c r="L18" s="151"/>
      <c r="M18" s="173"/>
    </row>
    <row r="19" ht="13.5" customHeight="1">
      <c r="A19" s="179"/>
      <c r="B19" t="s" s="15">
        <f>""&amp;'Deflatores'!B13</f>
        <v>265</v>
      </c>
      <c r="C19" s="16"/>
      <c r="D19" t="s" s="86">
        <f>""&amp;'Deflatores'!G13</f>
        <v>266</v>
      </c>
      <c r="E19" s="180">
        <f>IF(D19="","",COUNTIF('Funções'!C$8:C$470,D19))</f>
        <v>0</v>
      </c>
      <c r="F19" s="181">
        <f>SUMIF('Funções'!$C$8:$C$470,'Deflatores'!G13,'Funções'!$H$8:$H$470)</f>
        <v>0</v>
      </c>
      <c r="G19" s="182">
        <f>IF(ISBLANK('Deflatores'!H13),"",'Deflatores'!H13)</f>
        <v>0.75</v>
      </c>
      <c r="H19" t="s" s="183">
        <f>IF(ISBLANK('Deflatores'!I13),"",'Deflatores'!I13)</f>
      </c>
      <c r="I19" s="181">
        <f>'Deflatores'!K13</f>
        <v>0</v>
      </c>
      <c r="J19" t="s" s="183">
        <f>IF($L$11&lt;&gt;0,I19/$L$11,"")</f>
      </c>
      <c r="K19" s="178"/>
      <c r="L19" s="151"/>
      <c r="M19" s="173"/>
    </row>
    <row r="20" ht="13.5" customHeight="1">
      <c r="A20" s="179"/>
      <c r="B20" t="s" s="15">
        <f>""&amp;'Deflatores'!B14</f>
        <v>267</v>
      </c>
      <c r="C20" s="16"/>
      <c r="D20" t="s" s="86">
        <f>""&amp;'Deflatores'!G14</f>
        <v>268</v>
      </c>
      <c r="E20" s="180">
        <f>IF(D20="","",COUNTIF('Funções'!C$8:C$470,D20))</f>
        <v>0</v>
      </c>
      <c r="F20" s="181">
        <f>SUMIF('Funções'!$C$8:$C$470,'Deflatores'!G14,'Funções'!$H$8:$H$470)</f>
        <v>0</v>
      </c>
      <c r="G20" s="182">
        <f>IF(ISBLANK('Deflatores'!H14),"",'Deflatores'!H14)</f>
        <v>0.9</v>
      </c>
      <c r="H20" t="s" s="183">
        <f>IF(ISBLANK('Deflatores'!I14),"",'Deflatores'!I14)</f>
      </c>
      <c r="I20" s="181">
        <f>'Deflatores'!K14</f>
        <v>0</v>
      </c>
      <c r="J20" t="s" s="183">
        <f>IF($L$11&lt;&gt;0,I20/$L$11,"")</f>
      </c>
      <c r="K20" s="178"/>
      <c r="L20" s="151"/>
      <c r="M20" s="173"/>
    </row>
    <row r="21" ht="13.5" customHeight="1">
      <c r="A21" s="179"/>
      <c r="B21" t="s" s="15">
        <f>""&amp;'Deflatores'!B15</f>
        <v>269</v>
      </c>
      <c r="C21" s="16"/>
      <c r="D21" t="s" s="86">
        <f>""&amp;'Deflatores'!G15</f>
        <v>270</v>
      </c>
      <c r="E21" s="180">
        <f>IF(D21="","",COUNTIF('Funções'!C$8:C$470,D21))</f>
        <v>0</v>
      </c>
      <c r="F21" s="181">
        <f>SUMIF('Funções'!$C$8:$C$470,'Deflatores'!G15,'Funções'!$H$8:$H$470)</f>
        <v>0</v>
      </c>
      <c r="G21" s="182">
        <f>IF(ISBLANK('Deflatores'!H15),"",'Deflatores'!H15)</f>
        <v>0</v>
      </c>
      <c r="H21" t="s" s="183">
        <f>IF(ISBLANK('Deflatores'!I15),"",'Deflatores'!I15)</f>
      </c>
      <c r="I21" s="181">
        <f>'Deflatores'!K15</f>
        <v>0</v>
      </c>
      <c r="J21" t="s" s="183">
        <f>IF($L$11&lt;&gt;0,I21/$L$11,"")</f>
      </c>
      <c r="K21" s="178"/>
      <c r="L21" s="151"/>
      <c r="M21" s="173"/>
    </row>
    <row r="22" ht="13.5" customHeight="1">
      <c r="A22" s="179"/>
      <c r="B22" t="s" s="15">
        <f>""&amp;'Deflatores'!B16</f>
        <v>271</v>
      </c>
      <c r="C22" s="16"/>
      <c r="D22" t="s" s="86">
        <f>""&amp;'Deflatores'!G16</f>
        <v>272</v>
      </c>
      <c r="E22" s="180">
        <f>IF(D22="","",COUNTIF('Funções'!C$8:C$470,D22))</f>
        <v>0</v>
      </c>
      <c r="F22" s="181">
        <f>SUMIF('Funções'!$C$8:$C$470,'Deflatores'!G16,'Funções'!$H$8:$H$470)</f>
        <v>0</v>
      </c>
      <c r="G22" s="182">
        <f>IF(ISBLANK('Deflatores'!H16),"",'Deflatores'!H16)</f>
        <v>1</v>
      </c>
      <c r="H22" t="s" s="183">
        <f>IF(ISBLANK('Deflatores'!I16),"",'Deflatores'!I16)</f>
      </c>
      <c r="I22" s="181">
        <f>'Deflatores'!K16</f>
        <v>0</v>
      </c>
      <c r="J22" t="s" s="183">
        <f>IF($L$11&lt;&gt;0,I22/$L$11,"")</f>
      </c>
      <c r="K22" s="178"/>
      <c r="L22" s="151"/>
      <c r="M22" s="173"/>
    </row>
    <row r="23" ht="13.5" customHeight="1">
      <c r="A23" s="179"/>
      <c r="B23" t="s" s="15">
        <f>""&amp;'Deflatores'!B17</f>
        <v>273</v>
      </c>
      <c r="C23" s="16"/>
      <c r="D23" t="s" s="86">
        <f>""&amp;'Deflatores'!G17</f>
        <v>274</v>
      </c>
      <c r="E23" s="180">
        <f>IF(D23="","",COUNTIF('Funções'!C$8:C$470,D23))</f>
        <v>0</v>
      </c>
      <c r="F23" s="181">
        <f>SUMIF('Funções'!$C$8:$C$470,'Deflatores'!G17,'Funções'!$H$8:$H$470)</f>
        <v>0</v>
      </c>
      <c r="G23" s="182">
        <f>IF(ISBLANK('Deflatores'!H17),"",'Deflatores'!H17)</f>
        <v>1</v>
      </c>
      <c r="H23" t="s" s="183">
        <f>IF(ISBLANK('Deflatores'!I17),"",'Deflatores'!I17)</f>
      </c>
      <c r="I23" s="181">
        <f>'Deflatores'!K17</f>
        <v>0</v>
      </c>
      <c r="J23" t="s" s="183">
        <f>IF($L$11&lt;&gt;0,I23/$L$11,"")</f>
      </c>
      <c r="K23" s="178"/>
      <c r="L23" s="151"/>
      <c r="M23" s="173"/>
    </row>
    <row r="24" ht="13.5" customHeight="1">
      <c r="A24" s="179"/>
      <c r="B24" t="s" s="15">
        <f>""&amp;'Deflatores'!B18</f>
        <v>275</v>
      </c>
      <c r="C24" s="16"/>
      <c r="D24" t="s" s="86">
        <f>""&amp;'Deflatores'!G18</f>
        <v>276</v>
      </c>
      <c r="E24" s="180">
        <f>IF(D24="","",COUNTIF('Funções'!C$8:C$470,D24))</f>
        <v>0</v>
      </c>
      <c r="F24" s="181">
        <f>SUMIF('Funções'!$C$8:$C$470,'Deflatores'!G18,'Funções'!$H$8:$H$470)</f>
        <v>0</v>
      </c>
      <c r="G24" s="182">
        <f>IF(ISBLANK('Deflatores'!H18),"",'Deflatores'!H18)</f>
        <v>0.3</v>
      </c>
      <c r="H24" t="s" s="183">
        <f>IF(ISBLANK('Deflatores'!I18),"",'Deflatores'!I18)</f>
      </c>
      <c r="I24" s="181">
        <f>'Deflatores'!K18</f>
        <v>0</v>
      </c>
      <c r="J24" t="s" s="183">
        <f>IF($L$11&lt;&gt;0,I24/$L$11,"")</f>
      </c>
      <c r="K24" s="188"/>
      <c r="L24" s="151"/>
      <c r="M24" s="173"/>
    </row>
    <row r="25" ht="13.5" customHeight="1">
      <c r="A25" s="179"/>
      <c r="B25" t="s" s="15">
        <f>""&amp;'Deflatores'!B19</f>
        <v>277</v>
      </c>
      <c r="C25" s="16"/>
      <c r="D25" t="s" s="86">
        <f>""&amp;'Deflatores'!G19</f>
        <v>278</v>
      </c>
      <c r="E25" s="180">
        <f>IF(D25="","",COUNTIF('Funções'!C$8:C$470,D25))</f>
        <v>0</v>
      </c>
      <c r="F25" s="181">
        <f>SUMIF('Funções'!$C$8:$C$470,'Deflatores'!G19,'Funções'!$H$8:$H$470)</f>
        <v>0</v>
      </c>
      <c r="G25" s="182">
        <f>IF(ISBLANK('Deflatores'!H19),"",'Deflatores'!H19)</f>
        <v>0.3</v>
      </c>
      <c r="H25" t="s" s="183">
        <f>IF(ISBLANK('Deflatores'!I19),"",'Deflatores'!I19)</f>
      </c>
      <c r="I25" s="181">
        <f>'Deflatores'!K19</f>
        <v>0</v>
      </c>
      <c r="J25" t="s" s="183">
        <f>IF($L$11&lt;&gt;0,I25/$L$11,"")</f>
      </c>
      <c r="K25" s="188"/>
      <c r="L25" s="151"/>
      <c r="M25" s="173"/>
    </row>
    <row r="26" ht="13.5" customHeight="1">
      <c r="A26" s="179"/>
      <c r="B26" t="s" s="15">
        <f>""&amp;'Deflatores'!B20</f>
        <v>279</v>
      </c>
      <c r="C26" s="16"/>
      <c r="D26" t="s" s="86">
        <f>""&amp;'Deflatores'!G20</f>
        <v>280</v>
      </c>
      <c r="E26" s="180">
        <f>IF(D26="","",COUNTIF('Funções'!C$8:C$470,D26))</f>
        <v>0</v>
      </c>
      <c r="F26" s="181">
        <f>SUMIF('Funções'!$C$8:$C$470,'Deflatores'!G20,'Funções'!$H$8:$H$470)</f>
        <v>0</v>
      </c>
      <c r="G26" s="182">
        <f>IF(ISBLANK('Deflatores'!H20),"",'Deflatores'!H20)</f>
        <v>0.3</v>
      </c>
      <c r="H26" t="s" s="183">
        <f>IF(ISBLANK('Deflatores'!I20),"",'Deflatores'!I20)</f>
      </c>
      <c r="I26" s="181">
        <f>'Deflatores'!K20</f>
        <v>0</v>
      </c>
      <c r="J26" t="s" s="183">
        <f>IF($L$11&lt;&gt;0,I26/$L$11,"")</f>
      </c>
      <c r="K26" s="188"/>
      <c r="L26" s="151"/>
      <c r="M26" s="173"/>
    </row>
    <row r="27" ht="13.5" customHeight="1">
      <c r="A27" s="179"/>
      <c r="B27" t="s" s="15">
        <f>""&amp;'Deflatores'!B21</f>
        <v>281</v>
      </c>
      <c r="C27" s="16"/>
      <c r="D27" t="s" s="86">
        <f>""&amp;'Deflatores'!G21</f>
        <v>282</v>
      </c>
      <c r="E27" s="180">
        <f>IF(D27="","",COUNTIF('Funções'!C$8:C$470,D27))</f>
        <v>0</v>
      </c>
      <c r="F27" s="181">
        <f>SUMIF('Funções'!$C$8:$C$470,'Deflatores'!G21,'Funções'!$H$8:$H$470)</f>
        <v>0</v>
      </c>
      <c r="G27" s="182">
        <f>IF(ISBLANK('Deflatores'!H21),"",'Deflatores'!H21)</f>
        <v>0.3</v>
      </c>
      <c r="H27" t="s" s="183">
        <f>IF(ISBLANK('Deflatores'!I21),"",'Deflatores'!I21)</f>
      </c>
      <c r="I27" s="181">
        <f>'Deflatores'!K21</f>
        <v>0</v>
      </c>
      <c r="J27" t="s" s="183">
        <f>IF($L$11&lt;&gt;0,I27/$L$11,"")</f>
      </c>
      <c r="K27" s="188"/>
      <c r="L27" s="151"/>
      <c r="M27" s="173"/>
    </row>
    <row r="28" ht="13.5" customHeight="1">
      <c r="A28" s="179"/>
      <c r="B28" t="s" s="15">
        <f>""&amp;'Deflatores'!B22</f>
        <v>283</v>
      </c>
      <c r="C28" s="16"/>
      <c r="D28" t="s" s="86">
        <f>""&amp;'Deflatores'!G22</f>
        <v>284</v>
      </c>
      <c r="E28" s="180">
        <f>IF(D28="","",COUNTIF('Funções'!C$8:C$470,D28))</f>
        <v>0</v>
      </c>
      <c r="F28" s="181">
        <f>SUMIF('Funções'!$C$8:$C$470,'Deflatores'!G22,'Funções'!$H$8:$H$470)</f>
        <v>0</v>
      </c>
      <c r="G28" t="s" s="183">
        <f>IF(ISBLANK('Deflatores'!H22),"",'Deflatores'!H22)</f>
      </c>
      <c r="H28" s="181">
        <f>IF(ISBLANK('Deflatores'!I22),"",'Deflatores'!I22)</f>
        <v>0.6</v>
      </c>
      <c r="I28" s="181">
        <f>'Deflatores'!K22</f>
        <v>0</v>
      </c>
      <c r="J28" t="s" s="183">
        <f>IF($L$11&lt;&gt;0,I28/$L$11,"")</f>
      </c>
      <c r="K28" s="178"/>
      <c r="L28" s="151"/>
      <c r="M28" s="173"/>
    </row>
    <row r="29" ht="27" customHeight="1">
      <c r="A29" s="179"/>
      <c r="B29" t="s" s="92">
        <f>""&amp;'Deflatores'!B23</f>
        <v>285</v>
      </c>
      <c r="C29" s="94"/>
      <c r="D29" t="s" s="86">
        <f>""&amp;'Deflatores'!G23</f>
        <v>286</v>
      </c>
      <c r="E29" s="180">
        <f>IF(D29="","",COUNTIF('Funções'!C$8:C$470,D29))</f>
        <v>0</v>
      </c>
      <c r="F29" s="181">
        <f>SUMIF('Funções'!$C$8:$C$470,'Deflatores'!G23,'Funções'!$H$8:$H$470)</f>
        <v>0</v>
      </c>
      <c r="G29" s="182">
        <f>IF(ISBLANK('Deflatores'!H23),"",'Deflatores'!H23)</f>
        <v>0.5</v>
      </c>
      <c r="H29" t="s" s="183">
        <f>IF(ISBLANK('Deflatores'!I23),"",'Deflatores'!I23)</f>
      </c>
      <c r="I29" s="181">
        <f>'Deflatores'!K23</f>
        <v>0</v>
      </c>
      <c r="J29" t="s" s="183">
        <f>IF($L$11&lt;&gt;0,I29/$L$11,"")</f>
      </c>
      <c r="K29" s="178"/>
      <c r="L29" s="151"/>
      <c r="M29" s="173"/>
    </row>
    <row r="30" ht="27" customHeight="1">
      <c r="A30" s="179"/>
      <c r="B30" t="s" s="92">
        <f>""&amp;'Deflatores'!B24</f>
        <v>287</v>
      </c>
      <c r="C30" s="94"/>
      <c r="D30" t="s" s="86">
        <f>""&amp;'Deflatores'!G24</f>
        <v>288</v>
      </c>
      <c r="E30" s="180">
        <f>IF(D30="","",COUNTIF('Funções'!C$8:C$470,D30))</f>
        <v>0</v>
      </c>
      <c r="F30" s="181">
        <f>SUMIF('Funções'!$C$8:$C$470,'Deflatores'!G24,'Funções'!$H$8:$H$470)</f>
        <v>0</v>
      </c>
      <c r="G30" s="182">
        <f>IF(ISBLANK('Deflatores'!H24),"",'Deflatores'!H24)</f>
        <v>0.5</v>
      </c>
      <c r="H30" t="s" s="183">
        <f>IF(ISBLANK('Deflatores'!I24),"",'Deflatores'!I24)</f>
      </c>
      <c r="I30" s="181">
        <f>'Deflatores'!K24</f>
        <v>0</v>
      </c>
      <c r="J30" t="s" s="183">
        <f>IF($L$11&lt;&gt;0,I30/$L$11,"")</f>
      </c>
      <c r="K30" s="178"/>
      <c r="L30" s="151"/>
      <c r="M30" s="173"/>
    </row>
    <row r="31" ht="27" customHeight="1">
      <c r="A31" s="179"/>
      <c r="B31" t="s" s="92">
        <f>""&amp;'Deflatores'!B25</f>
        <v>289</v>
      </c>
      <c r="C31" s="94"/>
      <c r="D31" t="s" s="86">
        <f>""&amp;'Deflatores'!G25</f>
        <v>290</v>
      </c>
      <c r="E31" s="180">
        <f>IF(D31="","",COUNTIF('Funções'!C$8:C$470,D31))</f>
        <v>0</v>
      </c>
      <c r="F31" s="181">
        <f>SUMIF('Funções'!$C$8:$C$470,'Deflatores'!G25,'Funções'!$H$8:$H$470)</f>
        <v>0</v>
      </c>
      <c r="G31" s="182">
        <f>IF(ISBLANK('Deflatores'!H25),"",'Deflatores'!H25)</f>
        <v>0.75</v>
      </c>
      <c r="H31" t="s" s="183">
        <f>IF(ISBLANK('Deflatores'!I25),"",'Deflatores'!I25)</f>
      </c>
      <c r="I31" s="181">
        <f>'Deflatores'!K25</f>
        <v>0</v>
      </c>
      <c r="J31" t="s" s="183">
        <f>IF($L$11&lt;&gt;0,I31/$L$11,"")</f>
      </c>
      <c r="K31" s="178"/>
      <c r="L31" s="151"/>
      <c r="M31" s="173"/>
    </row>
    <row r="32" ht="13.5" customHeight="1">
      <c r="A32" s="179"/>
      <c r="B32" t="s" s="15">
        <f>""&amp;'Deflatores'!B26</f>
        <v>291</v>
      </c>
      <c r="C32" s="16"/>
      <c r="D32" t="s" s="86">
        <f>""&amp;'Deflatores'!G26</f>
        <v>292</v>
      </c>
      <c r="E32" s="180">
        <f>IF(D32="","",COUNTIF('Funções'!C$8:C$470,D32))</f>
        <v>0</v>
      </c>
      <c r="F32" s="181">
        <f>SUMIF('Funções'!$C$8:$C$470,'Deflatores'!G26,'Funções'!$H$8:$H$470)</f>
        <v>0</v>
      </c>
      <c r="G32" s="182">
        <f>IF(ISBLANK('Deflatores'!H26),"",'Deflatores'!H26)</f>
        <v>1</v>
      </c>
      <c r="H32" t="s" s="183">
        <f>IF(ISBLANK('Deflatores'!I26),"",'Deflatores'!I26)</f>
      </c>
      <c r="I32" s="181">
        <f>'Deflatores'!K26</f>
        <v>0</v>
      </c>
      <c r="J32" t="s" s="183">
        <f>IF($L$11&lt;&gt;0,I32/$L$11,"")</f>
      </c>
      <c r="K32" s="178"/>
      <c r="L32" s="151"/>
      <c r="M32" s="173"/>
    </row>
    <row r="33" ht="13.5" customHeight="1">
      <c r="A33" s="179"/>
      <c r="B33" t="s" s="15">
        <f>""&amp;'Deflatores'!B27</f>
        <v>293</v>
      </c>
      <c r="C33" s="16"/>
      <c r="D33" t="s" s="86">
        <f>""&amp;'Deflatores'!G27</f>
        <v>294</v>
      </c>
      <c r="E33" s="180">
        <f>IF(D33="","",COUNTIF('Funções'!C$8:C$470,D33))</f>
        <v>0</v>
      </c>
      <c r="F33" s="181">
        <f>SUMIF('Funções'!$C$8:$C$470,'Deflatores'!G27,'Funções'!$H$8:$H$470)</f>
        <v>0</v>
      </c>
      <c r="G33" s="182">
        <f>IF(ISBLANK('Deflatores'!H27),"",'Deflatores'!H27)</f>
        <v>1</v>
      </c>
      <c r="H33" t="s" s="183">
        <f>IF(ISBLANK('Deflatores'!I27),"",'Deflatores'!I27)</f>
      </c>
      <c r="I33" s="181">
        <f>'Deflatores'!K27</f>
        <v>0</v>
      </c>
      <c r="J33" t="s" s="183">
        <f>IF($L$11&lt;&gt;0,I33/$L$11,"")</f>
      </c>
      <c r="K33" s="178"/>
      <c r="L33" s="151"/>
      <c r="M33" s="173"/>
    </row>
    <row r="34" ht="13.5" customHeight="1">
      <c r="A34" s="179"/>
      <c r="B34" t="s" s="15">
        <f>""&amp;'Deflatores'!B28</f>
        <v>295</v>
      </c>
      <c r="C34" s="16"/>
      <c r="D34" t="s" s="86">
        <f>""&amp;'Deflatores'!G28</f>
        <v>296</v>
      </c>
      <c r="E34" s="180">
        <f>IF(D34="","",COUNTIF('Funções'!C$8:C$470,D34))</f>
        <v>0</v>
      </c>
      <c r="F34" s="181">
        <f>SUMIF('Funções'!$C$8:$C$470,'Deflatores'!G28,'Funções'!$H$8:$H$470)</f>
        <v>0</v>
      </c>
      <c r="G34" s="182">
        <f>IF(ISBLANK('Deflatores'!H28),"",'Deflatores'!H28)</f>
        <v>0.6</v>
      </c>
      <c r="H34" t="s" s="183">
        <f>IF(ISBLANK('Deflatores'!I28),"",'Deflatores'!I28)</f>
      </c>
      <c r="I34" s="181">
        <f>'Deflatores'!K28</f>
        <v>0</v>
      </c>
      <c r="J34" t="s" s="183">
        <f>IF($L$11&lt;&gt;0,I34/$L$11,"")</f>
      </c>
      <c r="K34" s="178"/>
      <c r="L34" s="151"/>
      <c r="M34" s="173"/>
    </row>
    <row r="35" ht="13.5" customHeight="1">
      <c r="A35" s="179"/>
      <c r="B35" t="s" s="15">
        <f>""&amp;'Deflatores'!B29</f>
        <v>297</v>
      </c>
      <c r="C35" s="16"/>
      <c r="D35" t="s" s="86">
        <f>""&amp;'Deflatores'!G29</f>
        <v>298</v>
      </c>
      <c r="E35" s="180">
        <f>IF(D35="","",COUNTIF('Funções'!C$8:C$470,D35))</f>
        <v>0</v>
      </c>
      <c r="F35" s="181">
        <f>SUMIF('Funções'!$C$8:$C$470,'Deflatores'!G29,'Funções'!$H$8:$H$470)</f>
        <v>0</v>
      </c>
      <c r="G35" s="182">
        <f>IF(ISBLANK('Deflatores'!H29),"",'Deflatores'!H29)</f>
        <v>1</v>
      </c>
      <c r="H35" t="s" s="183">
        <f>IF(ISBLANK('Deflatores'!I29),"",'Deflatores'!I29)</f>
      </c>
      <c r="I35" s="181">
        <f>'Deflatores'!K29</f>
        <v>0</v>
      </c>
      <c r="J35" t="s" s="183">
        <f>IF($L$11&lt;&gt;0,I35/$L$11,"")</f>
      </c>
      <c r="K35" s="178"/>
      <c r="L35" s="151"/>
      <c r="M35" s="173"/>
    </row>
    <row r="36" ht="13.5" customHeight="1">
      <c r="A36" s="179"/>
      <c r="B36" t="s" s="15">
        <f>""&amp;'Deflatores'!B30</f>
        <v>299</v>
      </c>
      <c r="C36" s="16"/>
      <c r="D36" t="s" s="86">
        <f>""&amp;'Deflatores'!G30</f>
        <v>300</v>
      </c>
      <c r="E36" s="180">
        <f>IF(D36="","",COUNTIF('Funções'!C$8:C$470,D36))</f>
        <v>0</v>
      </c>
      <c r="F36" s="181">
        <f>SUMIF('Funções'!$C$8:$C$470,'Deflatores'!G30,'Funções'!$H$8:$H$470)</f>
        <v>0</v>
      </c>
      <c r="G36" s="182">
        <f>IF(ISBLANK('Deflatores'!H30),"",'Deflatores'!H30)</f>
        <v>0.1</v>
      </c>
      <c r="H36" t="s" s="183">
        <f>IF(ISBLANK('Deflatores'!I30),"",'Deflatores'!I30)</f>
      </c>
      <c r="I36" s="181">
        <f>'Deflatores'!K30</f>
        <v>0</v>
      </c>
      <c r="J36" t="s" s="183">
        <f>IF($L$11&lt;&gt;0,I36/$L$11,"")</f>
      </c>
      <c r="K36" s="178"/>
      <c r="L36" s="151"/>
      <c r="M36" s="173"/>
    </row>
    <row r="37" ht="13.5" customHeight="1">
      <c r="A37" s="179"/>
      <c r="B37" t="s" s="15">
        <f>""&amp;'Deflatores'!B31</f>
        <v>301</v>
      </c>
      <c r="C37" s="16"/>
      <c r="D37" t="s" s="86">
        <f>""&amp;'Deflatores'!G31</f>
        <v>302</v>
      </c>
      <c r="E37" s="180">
        <f>IF(D37="","",COUNTIF('Funções'!C$8:C$470,D37))</f>
        <v>0</v>
      </c>
      <c r="F37" s="181">
        <f>SUMIF('Funções'!$C$8:$C$470,'Deflatores'!G31,'Funções'!$H$8:$H$470)</f>
        <v>0</v>
      </c>
      <c r="G37" s="182">
        <f>IF(ISBLANK('Deflatores'!H31),"",'Deflatores'!H31)</f>
        <v>0.1</v>
      </c>
      <c r="H37" t="s" s="183">
        <f>IF(ISBLANK('Deflatores'!I31),"",'Deflatores'!I31)</f>
      </c>
      <c r="I37" s="181">
        <f>'Deflatores'!K31</f>
        <v>0</v>
      </c>
      <c r="J37" t="s" s="183">
        <f>IF($L$11&lt;&gt;0,I37/$L$11,"")</f>
      </c>
      <c r="K37" s="178"/>
      <c r="L37" s="151"/>
      <c r="M37" s="173"/>
    </row>
    <row r="38" ht="13.5" customHeight="1">
      <c r="A38" s="179"/>
      <c r="B38" t="s" s="15">
        <f>""&amp;'Deflatores'!B32</f>
        <v>303</v>
      </c>
      <c r="C38" s="16"/>
      <c r="D38" t="s" s="86">
        <f>""&amp;'Deflatores'!G32</f>
        <v>304</v>
      </c>
      <c r="E38" s="180">
        <f>IF(D38="","",COUNTIF('Funções'!C$8:C$470,D38))</f>
        <v>0</v>
      </c>
      <c r="F38" s="181">
        <f>SUMIF('Funções'!$C$8:$C$470,'Deflatores'!G32,'Funções'!$H$8:$H$470)</f>
        <v>0</v>
      </c>
      <c r="G38" s="182">
        <f>IF(ISBLANK('Deflatores'!H32),"",'Deflatores'!H32)</f>
        <v>0.25</v>
      </c>
      <c r="H38" t="s" s="183">
        <f>IF(ISBLANK('Deflatores'!I32),"",'Deflatores'!I32)</f>
      </c>
      <c r="I38" s="181">
        <f>'Deflatores'!K32</f>
        <v>0</v>
      </c>
      <c r="J38" t="s" s="183">
        <f>IF($L$11&lt;&gt;0,I38/$L$11,"")</f>
      </c>
      <c r="K38" s="178"/>
      <c r="L38" s="151"/>
      <c r="M38" s="173"/>
    </row>
    <row r="39" ht="13.5" customHeight="1">
      <c r="A39" s="179"/>
      <c r="B39" t="s" s="15">
        <f>""&amp;'Deflatores'!B33</f>
        <v>305</v>
      </c>
      <c r="C39" s="16"/>
      <c r="D39" t="s" s="86">
        <f>""&amp;'Deflatores'!G33</f>
        <v>306</v>
      </c>
      <c r="E39" s="180">
        <f>IF(D39="","",COUNTIF('Funções'!C$8:C$470,D39))</f>
        <v>0</v>
      </c>
      <c r="F39" s="181">
        <f>SUMIF('Funções'!$C$8:$C$470,'Deflatores'!G33,'Funções'!$H$8:$H$470)</f>
        <v>0</v>
      </c>
      <c r="G39" s="182">
        <f>IF(ISBLANK('Deflatores'!H33),"",'Deflatores'!H33)</f>
        <v>0.2</v>
      </c>
      <c r="H39" t="s" s="183">
        <f>IF(ISBLANK('Deflatores'!I33),"",'Deflatores'!I33)</f>
      </c>
      <c r="I39" s="181">
        <f>'Deflatores'!K33</f>
        <v>0</v>
      </c>
      <c r="J39" t="s" s="183">
        <f>IF($L$11&lt;&gt;0,I39/$L$11,"")</f>
      </c>
      <c r="K39" s="178"/>
      <c r="L39" s="151"/>
      <c r="M39" s="173"/>
    </row>
    <row r="40" ht="13.5" customHeight="1">
      <c r="A40" s="179"/>
      <c r="B40" t="s" s="15">
        <f>""&amp;'Deflatores'!B34</f>
        <v>307</v>
      </c>
      <c r="C40" s="16"/>
      <c r="D40" t="s" s="86">
        <f>""&amp;'Deflatores'!G34</f>
        <v>308</v>
      </c>
      <c r="E40" s="180">
        <f>IF(D40="","",COUNTIF('Funções'!C$8:C$470,D40))</f>
        <v>0</v>
      </c>
      <c r="F40" s="181">
        <f>SUMIF('Funções'!$C$8:$C$470,'Deflatores'!G34,'Funções'!$H$8:$H$470)</f>
        <v>0</v>
      </c>
      <c r="G40" s="182">
        <f>IF(ISBLANK('Deflatores'!H34),"",'Deflatores'!H34)</f>
        <v>0.15</v>
      </c>
      <c r="H40" t="s" s="183">
        <f>IF(ISBLANK('Deflatores'!I34),"",'Deflatores'!I34)</f>
      </c>
      <c r="I40" s="181">
        <f>'Deflatores'!K34</f>
        <v>0</v>
      </c>
      <c r="J40" t="s" s="183">
        <f>IF($L$11&lt;&gt;0,I40/$L$11,"")</f>
      </c>
      <c r="K40" s="178"/>
      <c r="L40" s="151"/>
      <c r="M40" s="173"/>
    </row>
    <row r="41" ht="13.5" customHeight="1">
      <c r="A41" s="179"/>
      <c r="B41" t="s" s="15">
        <f>""&amp;'Deflatores'!B35</f>
        <v>309</v>
      </c>
      <c r="C41" s="16"/>
      <c r="D41" t="s" s="86">
        <f>""&amp;'Deflatores'!G35</f>
        <v>310</v>
      </c>
      <c r="E41" s="180">
        <f>IF(D41="","",COUNTIF('Funções'!C$8:C$470,D41))</f>
        <v>0</v>
      </c>
      <c r="F41" s="181">
        <f>SUMIF('Funções'!$C$8:$C$470,'Deflatores'!G35,'Funções'!$H$8:$H$470)</f>
        <v>0</v>
      </c>
      <c r="G41" s="182">
        <f>IF(ISBLANK('Deflatores'!H35),"",'Deflatores'!H35)</f>
        <v>0.15</v>
      </c>
      <c r="H41" t="s" s="183">
        <f>IF(ISBLANK('Deflatores'!I35),"",'Deflatores'!I35)</f>
      </c>
      <c r="I41" s="181">
        <f>'Deflatores'!K35</f>
        <v>0</v>
      </c>
      <c r="J41" t="s" s="183">
        <f>IF($L$11&lt;&gt;0,I41/$L$11,"")</f>
      </c>
      <c r="K41" s="178"/>
      <c r="L41" s="151"/>
      <c r="M41" s="173"/>
    </row>
    <row r="42" ht="13.5" customHeight="1">
      <c r="A42" s="179"/>
      <c r="B42" t="s" s="15">
        <f>""&amp;'Deflatores'!B36</f>
        <v>311</v>
      </c>
      <c r="C42" s="16"/>
      <c r="D42" t="s" s="86">
        <f>""&amp;'Deflatores'!G36</f>
        <v>312</v>
      </c>
      <c r="E42" s="180">
        <f>IF(D42="","",COUNTIF('Funções'!C$8:C$470,D42))</f>
        <v>0</v>
      </c>
      <c r="F42" s="181">
        <f>SUMIF('Funções'!$C$8:$C$470,'Deflatores'!G36,'Funções'!$H$8:$H$470)</f>
        <v>0</v>
      </c>
      <c r="G42" s="182">
        <f>IF(ISBLANK('Deflatores'!H36),"",'Deflatores'!H36)</f>
        <v>1</v>
      </c>
      <c r="H42" t="s" s="183">
        <f>IF(ISBLANK('Deflatores'!I36),"",'Deflatores'!I36)</f>
      </c>
      <c r="I42" s="181">
        <f>'Deflatores'!K36</f>
        <v>0</v>
      </c>
      <c r="J42" t="s" s="183">
        <f>IF($L$11&lt;&gt;0,I42/$L$11,"")</f>
      </c>
      <c r="K42" s="178"/>
      <c r="L42" s="151"/>
      <c r="M42" s="173"/>
    </row>
    <row r="43" ht="13.5" customHeight="1">
      <c r="A43" s="179"/>
      <c r="B43" t="s" s="15">
        <f>""&amp;'Deflatores'!B37</f>
      </c>
      <c r="C43" s="16"/>
      <c r="D43" t="s" s="86">
        <f>""&amp;'Deflatores'!G37</f>
        <v>216</v>
      </c>
      <c r="E43" s="180">
        <f>IF(D43="","",COUNTIF('Funções'!C$8:C$470,D43))</f>
        <v>0</v>
      </c>
      <c r="F43" s="181">
        <f>SUMIF('Funções'!$C$8:$C$470,'Deflatores'!G37,'Funções'!$H$8:$H$470)</f>
        <v>0</v>
      </c>
      <c r="G43" t="s" s="183">
        <f>IF(ISBLANK('Deflatores'!H37),"",'Deflatores'!H37)</f>
      </c>
      <c r="H43" t="s" s="183">
        <f>IF(ISBLANK('Deflatores'!I37),"",'Deflatores'!I37)</f>
      </c>
      <c r="I43" s="181">
        <f>'Deflatores'!K37</f>
        <v>0</v>
      </c>
      <c r="J43" t="s" s="183">
        <f>IF($L$11&lt;&gt;0,I43/$L$11,"")</f>
      </c>
      <c r="K43" s="178"/>
      <c r="L43" s="151"/>
      <c r="M43" s="173"/>
    </row>
    <row r="44" ht="13.5" customHeight="1">
      <c r="A44" s="179"/>
      <c r="B44" t="s" s="15">
        <f>""&amp;'Deflatores'!B38</f>
      </c>
      <c r="C44" s="16"/>
      <c r="D44" t="s" s="86">
        <f>""&amp;'Deflatores'!G38</f>
        <v>216</v>
      </c>
      <c r="E44" s="180">
        <f>IF(D44="","",COUNTIF('Funções'!C$8:C$470,D44))</f>
        <v>0</v>
      </c>
      <c r="F44" s="181">
        <f>SUMIF('Funções'!$C$8:$C$470,'Deflatores'!G38,'Funções'!$H$8:$H$470)</f>
        <v>0</v>
      </c>
      <c r="G44" t="s" s="183">
        <f>IF(ISBLANK('Deflatores'!H38),"",'Deflatores'!H38)</f>
      </c>
      <c r="H44" t="s" s="183">
        <f>IF(ISBLANK('Deflatores'!I38),"",'Deflatores'!I38)</f>
      </c>
      <c r="I44" s="181">
        <f>'Deflatores'!K38</f>
        <v>0</v>
      </c>
      <c r="J44" t="s" s="183">
        <f>IF($L$11&lt;&gt;0,I44/$L$11,"")</f>
      </c>
      <c r="K44" s="178"/>
      <c r="L44" s="151"/>
      <c r="M44" s="173"/>
    </row>
    <row r="45" ht="12" customHeight="1">
      <c r="A45" s="82"/>
      <c r="B45" s="189"/>
      <c r="C45" s="134"/>
      <c r="D45" s="190"/>
      <c r="E45" s="103"/>
      <c r="F45" s="103"/>
      <c r="G45" s="191"/>
      <c r="H45" s="103"/>
      <c r="I45" s="192"/>
      <c r="J45" s="191"/>
      <c r="K45" s="151"/>
      <c r="L45" s="151"/>
      <c r="M45" s="173"/>
    </row>
    <row r="46" ht="13.5" customHeight="1">
      <c r="A46" s="82"/>
      <c r="B46" t="s" s="193">
        <v>313</v>
      </c>
      <c r="C46" s="194"/>
      <c r="D46" s="194"/>
      <c r="E46" t="s" s="177">
        <v>205</v>
      </c>
      <c r="F46" s="195"/>
      <c r="G46" s="196"/>
      <c r="H46" t="s" s="177">
        <v>244</v>
      </c>
      <c r="I46" t="s" s="177">
        <v>14</v>
      </c>
      <c r="J46" t="s" s="177">
        <v>245</v>
      </c>
      <c r="K46" s="178"/>
      <c r="L46" s="151"/>
      <c r="M46" s="173"/>
    </row>
    <row r="47" ht="13.5" customHeight="1">
      <c r="A47" s="179"/>
      <c r="B47" t="s" s="15">
        <f>""&amp;'Deflatores'!B42</f>
        <v>314</v>
      </c>
      <c r="C47" s="16"/>
      <c r="D47" t="s" s="197">
        <f>""&amp;'Deflatores'!G42</f>
        <v>209</v>
      </c>
      <c r="E47" s="198">
        <f>'Deflatores'!J42</f>
        <v>0</v>
      </c>
      <c r="F47" s="199"/>
      <c r="G47" s="200"/>
      <c r="H47" s="201">
        <f>IF(ISBLANK('Deflatores'!H42),"",'Deflatores'!H42)</f>
        <v>0.6</v>
      </c>
      <c r="I47" s="201">
        <v>0</v>
      </c>
      <c r="J47" t="s" s="202"/>
      <c r="K47" s="178"/>
      <c r="L47" s="151"/>
      <c r="M47" s="173"/>
    </row>
    <row r="48" ht="13.5" customHeight="1">
      <c r="A48" s="179"/>
      <c r="B48" t="s" s="15">
        <f>""&amp;'Deflatores'!B43</f>
        <v>315</v>
      </c>
      <c r="C48" s="16"/>
      <c r="D48" t="s" s="197">
        <f>""&amp;'Deflatores'!G43</f>
        <v>212</v>
      </c>
      <c r="E48" s="198">
        <f>'Deflatores'!J43</f>
        <v>0</v>
      </c>
      <c r="F48" s="178"/>
      <c r="G48" s="203"/>
      <c r="H48" s="201">
        <f>IF(ISBLANK('Deflatores'!H43),"",'Deflatores'!H43)</f>
        <v>0.6</v>
      </c>
      <c r="I48" s="201">
        <v>0</v>
      </c>
      <c r="J48" t="s" s="202"/>
      <c r="K48" s="178"/>
      <c r="L48" s="151"/>
      <c r="M48" s="173"/>
    </row>
    <row r="49" ht="12" customHeight="1">
      <c r="A49" s="179"/>
      <c r="B49" t="s" s="15">
        <f>""&amp;'Deflatores'!B44</f>
        <v>316</v>
      </c>
      <c r="C49" s="16"/>
      <c r="D49" t="s" s="197">
        <f>""&amp;'Deflatores'!G44</f>
        <v>215</v>
      </c>
      <c r="E49" s="198">
        <f>'Deflatores'!J44</f>
        <v>0</v>
      </c>
      <c r="F49" s="178"/>
      <c r="G49" s="203"/>
      <c r="H49" s="201">
        <f>IF(ISBLANK('Deflatores'!H44),"",'Deflatores'!H44)</f>
        <v>0</v>
      </c>
      <c r="I49" s="201">
        <v>0</v>
      </c>
      <c r="J49" t="s" s="202"/>
      <c r="K49" s="178"/>
      <c r="L49" s="151"/>
      <c r="M49" s="173"/>
    </row>
    <row r="50" ht="12" customHeight="1">
      <c r="A50" s="179"/>
      <c r="B50" t="s" s="15">
        <f>""&amp;'Deflatores'!B45</f>
      </c>
      <c r="C50" s="16"/>
      <c r="D50" t="s" s="197">
        <f>""&amp;'Deflatores'!G45</f>
        <v>216</v>
      </c>
      <c r="E50" s="198">
        <f>'Deflatores'!J45</f>
        <v>0</v>
      </c>
      <c r="F50" s="178"/>
      <c r="G50" s="203"/>
      <c r="H50" t="s" s="202">
        <f>IF(ISBLANK('Deflatores'!H45),"",'Deflatores'!H45)</f>
      </c>
      <c r="I50" t="s" s="202"/>
      <c r="J50" t="s" s="202"/>
      <c r="K50" s="178"/>
      <c r="L50" s="151"/>
      <c r="M50" s="173"/>
    </row>
    <row r="51" ht="12" customHeight="1">
      <c r="A51" s="179"/>
      <c r="B51" t="s" s="15">
        <f>""&amp;'Deflatores'!B46</f>
      </c>
      <c r="C51" s="16"/>
      <c r="D51" t="s" s="197">
        <f>""&amp;'Deflatores'!G46</f>
        <v>216</v>
      </c>
      <c r="E51" s="198">
        <f>'Deflatores'!J46</f>
        <v>0</v>
      </c>
      <c r="F51" s="178"/>
      <c r="G51" s="203"/>
      <c r="H51" t="s" s="202">
        <f>IF(ISBLANK('Deflatores'!H46),"",'Deflatores'!H46)</f>
      </c>
      <c r="I51" t="s" s="202"/>
      <c r="J51" t="s" s="202"/>
      <c r="K51" s="178"/>
      <c r="L51" s="151"/>
      <c r="M51" s="173"/>
    </row>
    <row r="52" ht="12" customHeight="1">
      <c r="A52" s="179"/>
      <c r="B52" t="s" s="15">
        <f>""&amp;'Deflatores'!B47</f>
      </c>
      <c r="C52" s="16"/>
      <c r="D52" t="s" s="197">
        <f>""&amp;'Deflatores'!G47</f>
        <v>216</v>
      </c>
      <c r="E52" s="198">
        <f>'Deflatores'!J47</f>
        <v>0</v>
      </c>
      <c r="F52" s="178"/>
      <c r="G52" s="203"/>
      <c r="H52" t="s" s="202">
        <f>IF(ISBLANK('Deflatores'!H47),"",'Deflatores'!H47)</f>
      </c>
      <c r="I52" t="s" s="202"/>
      <c r="J52" t="s" s="202"/>
      <c r="K52" s="178"/>
      <c r="L52" s="151"/>
      <c r="M52" s="173"/>
    </row>
    <row r="53" ht="12" customHeight="1">
      <c r="A53" s="179"/>
      <c r="B53" t="s" s="15">
        <f>""&amp;'Deflatores'!B48</f>
      </c>
      <c r="C53" s="16"/>
      <c r="D53" t="s" s="197">
        <f>""&amp;'Deflatores'!G48</f>
        <v>216</v>
      </c>
      <c r="E53" s="198">
        <f>'Deflatores'!J48</f>
        <v>0</v>
      </c>
      <c r="F53" s="178"/>
      <c r="G53" s="203"/>
      <c r="H53" t="s" s="202">
        <f>IF(ISBLANK('Deflatores'!H48),"",'Deflatores'!H48)</f>
      </c>
      <c r="I53" t="s" s="202"/>
      <c r="J53" t="s" s="202"/>
      <c r="K53" s="178"/>
      <c r="L53" s="151"/>
      <c r="M53" s="173"/>
    </row>
    <row r="54" ht="12" customHeight="1">
      <c r="A54" s="179"/>
      <c r="B54" t="s" s="15">
        <f>""&amp;'Deflatores'!B49</f>
      </c>
      <c r="C54" s="16"/>
      <c r="D54" t="s" s="197">
        <f>""&amp;'Deflatores'!G49</f>
        <v>216</v>
      </c>
      <c r="E54" s="198">
        <f>'Deflatores'!J49</f>
        <v>0</v>
      </c>
      <c r="F54" s="178"/>
      <c r="G54" s="203"/>
      <c r="H54" t="s" s="202">
        <f>IF(ISBLANK('Deflatores'!H49),"",'Deflatores'!H49)</f>
      </c>
      <c r="I54" t="s" s="202"/>
      <c r="J54" t="s" s="202"/>
      <c r="K54" s="178"/>
      <c r="L54" s="151"/>
      <c r="M54" s="173"/>
    </row>
    <row r="55" ht="12" customHeight="1">
      <c r="A55" s="179"/>
      <c r="B55" t="s" s="15">
        <f>""&amp;'Deflatores'!B50</f>
      </c>
      <c r="C55" s="16"/>
      <c r="D55" t="s" s="197">
        <f>""&amp;'Deflatores'!G50</f>
        <v>216</v>
      </c>
      <c r="E55" s="198">
        <f>'Deflatores'!J50</f>
        <v>0</v>
      </c>
      <c r="F55" s="178"/>
      <c r="G55" s="203"/>
      <c r="H55" t="s" s="202">
        <f>IF(ISBLANK('Deflatores'!H50),"",'Deflatores'!H50)</f>
      </c>
      <c r="I55" t="s" s="202"/>
      <c r="J55" t="s" s="202"/>
      <c r="K55" s="178"/>
      <c r="L55" s="151"/>
      <c r="M55" s="173"/>
    </row>
    <row r="56" ht="12" customHeight="1">
      <c r="A56" s="179"/>
      <c r="B56" t="s" s="15">
        <f>""&amp;'Deflatores'!B51</f>
      </c>
      <c r="C56" s="16"/>
      <c r="D56" t="s" s="197">
        <f>""&amp;'Deflatores'!G51</f>
        <v>216</v>
      </c>
      <c r="E56" s="198">
        <f>'Deflatores'!J51</f>
        <v>0</v>
      </c>
      <c r="F56" s="178"/>
      <c r="G56" s="203"/>
      <c r="H56" t="s" s="202">
        <f>IF(ISBLANK('Deflatores'!H51),"",'Deflatores'!H51)</f>
      </c>
      <c r="I56" t="s" s="202"/>
      <c r="J56" t="s" s="202"/>
      <c r="K56" s="178"/>
      <c r="L56" s="151"/>
      <c r="M56" s="173"/>
    </row>
    <row r="57" ht="12" customHeight="1">
      <c r="A57" s="179"/>
      <c r="B57" t="s" s="15">
        <f>""&amp;'Deflatores'!B52</f>
      </c>
      <c r="C57" s="16"/>
      <c r="D57" t="s" s="197">
        <f>""&amp;'Deflatores'!G52</f>
        <v>216</v>
      </c>
      <c r="E57" s="198">
        <f>'Deflatores'!J52</f>
        <v>0</v>
      </c>
      <c r="F57" s="178"/>
      <c r="G57" s="203"/>
      <c r="H57" t="s" s="202">
        <f>IF(ISBLANK('Deflatores'!H52),"",'Deflatores'!H52)</f>
      </c>
      <c r="I57" t="s" s="202"/>
      <c r="J57" t="s" s="202"/>
      <c r="K57" s="178"/>
      <c r="L57" s="151"/>
      <c r="M57" s="173"/>
    </row>
    <row r="58" ht="12" customHeight="1">
      <c r="A58" s="179"/>
      <c r="B58" t="s" s="15">
        <f>""&amp;'Deflatores'!B53</f>
      </c>
      <c r="C58" s="16"/>
      <c r="D58" t="s" s="197">
        <f>""&amp;'Deflatores'!G53</f>
        <v>216</v>
      </c>
      <c r="E58" s="198">
        <f>'Deflatores'!J53</f>
        <v>0</v>
      </c>
      <c r="F58" s="178"/>
      <c r="G58" s="203"/>
      <c r="H58" t="s" s="202">
        <f>IF(ISBLANK('Deflatores'!H53),"",'Deflatores'!H53)</f>
      </c>
      <c r="I58" t="s" s="202"/>
      <c r="J58" t="s" s="202"/>
      <c r="K58" s="178"/>
      <c r="L58" s="151"/>
      <c r="M58" s="173"/>
    </row>
    <row r="59" ht="12" customHeight="1">
      <c r="A59" s="179"/>
      <c r="B59" t="s" s="15">
        <f>""&amp;'Deflatores'!B54</f>
      </c>
      <c r="C59" s="16"/>
      <c r="D59" t="s" s="197">
        <f>""&amp;'Deflatores'!G54</f>
        <v>216</v>
      </c>
      <c r="E59" s="198">
        <f>'Deflatores'!J54</f>
        <v>0</v>
      </c>
      <c r="F59" s="178"/>
      <c r="G59" s="203"/>
      <c r="H59" t="s" s="202">
        <f>IF(ISBLANK('Deflatores'!H54),"",'Deflatores'!H54)</f>
      </c>
      <c r="I59" t="s" s="202"/>
      <c r="J59" t="s" s="202"/>
      <c r="K59" s="178"/>
      <c r="L59" s="151"/>
      <c r="M59" s="173"/>
    </row>
    <row r="60" ht="12" customHeight="1">
      <c r="A60" s="179"/>
      <c r="B60" t="s" s="15">
        <f>""&amp;'Deflatores'!B55</f>
      </c>
      <c r="C60" s="16"/>
      <c r="D60" t="s" s="197">
        <f>""&amp;'Deflatores'!G55</f>
        <v>216</v>
      </c>
      <c r="E60" s="198">
        <f>'Deflatores'!J55</f>
        <v>0</v>
      </c>
      <c r="F60" s="178"/>
      <c r="G60" s="203"/>
      <c r="H60" t="s" s="202">
        <f>IF(ISBLANK('Deflatores'!H55),"",'Deflatores'!H55)</f>
      </c>
      <c r="I60" t="s" s="202"/>
      <c r="J60" t="s" s="202"/>
      <c r="K60" s="178"/>
      <c r="L60" s="151"/>
      <c r="M60" s="173"/>
    </row>
    <row r="61" ht="12" customHeight="1">
      <c r="A61" s="179"/>
      <c r="B61" t="s" s="15">
        <f>""&amp;'Deflatores'!B56</f>
      </c>
      <c r="C61" s="16"/>
      <c r="D61" t="s" s="197">
        <f>""&amp;'Deflatores'!G56</f>
        <v>216</v>
      </c>
      <c r="E61" s="198">
        <f>'Deflatores'!J56</f>
        <v>0</v>
      </c>
      <c r="F61" s="178"/>
      <c r="G61" s="203"/>
      <c r="H61" t="s" s="202">
        <f>IF(ISBLANK('Deflatores'!H56),"",'Deflatores'!H56)</f>
      </c>
      <c r="I61" t="s" s="202"/>
      <c r="J61" t="s" s="202"/>
      <c r="K61" s="178"/>
      <c r="L61" s="151"/>
      <c r="M61" s="173"/>
    </row>
    <row r="62" ht="12" customHeight="1">
      <c r="A62" s="179"/>
      <c r="B62" t="s" s="15">
        <f>""&amp;'Deflatores'!B57</f>
      </c>
      <c r="C62" s="16"/>
      <c r="D62" t="s" s="197">
        <f>""&amp;'Deflatores'!G57</f>
        <v>216</v>
      </c>
      <c r="E62" s="198">
        <f>'Deflatores'!J57</f>
        <v>0</v>
      </c>
      <c r="F62" s="178"/>
      <c r="G62" s="203"/>
      <c r="H62" t="s" s="202">
        <f>IF(ISBLANK('Deflatores'!H57),"",'Deflatores'!H57)</f>
      </c>
      <c r="I62" t="s" s="202"/>
      <c r="J62" t="s" s="202"/>
      <c r="K62" s="178"/>
      <c r="L62" s="151"/>
      <c r="M62" s="173"/>
    </row>
    <row r="63" ht="12" customHeight="1">
      <c r="A63" s="179"/>
      <c r="B63" t="s" s="15">
        <f>""&amp;'Deflatores'!B58</f>
      </c>
      <c r="C63" s="16"/>
      <c r="D63" t="s" s="197">
        <f>""&amp;'Deflatores'!G58</f>
        <v>216</v>
      </c>
      <c r="E63" s="198">
        <f>'Deflatores'!J58</f>
        <v>0</v>
      </c>
      <c r="F63" s="178"/>
      <c r="G63" s="203"/>
      <c r="H63" t="s" s="202">
        <f>IF(ISBLANK('Deflatores'!H58),"",'Deflatores'!H58)</f>
      </c>
      <c r="I63" t="s" s="202"/>
      <c r="J63" t="s" s="202"/>
      <c r="K63" s="178"/>
      <c r="L63" s="151"/>
      <c r="M63" s="173"/>
    </row>
    <row r="64" ht="12" customHeight="1">
      <c r="A64" s="179"/>
      <c r="B64" t="s" s="15">
        <f>""&amp;'Deflatores'!B59</f>
      </c>
      <c r="C64" s="16"/>
      <c r="D64" t="s" s="197">
        <f>""&amp;'Deflatores'!G59</f>
        <v>216</v>
      </c>
      <c r="E64" s="198">
        <f>'Deflatores'!J59</f>
        <v>0</v>
      </c>
      <c r="F64" s="178"/>
      <c r="G64" s="203"/>
      <c r="H64" t="s" s="202">
        <f>IF(ISBLANK('Deflatores'!H59),"",'Deflatores'!H59)</f>
      </c>
      <c r="I64" t="s" s="202"/>
      <c r="J64" t="s" s="202"/>
      <c r="K64" s="178"/>
      <c r="L64" s="151"/>
      <c r="M64" s="173"/>
    </row>
    <row r="65" ht="12" customHeight="1">
      <c r="A65" s="179"/>
      <c r="B65" t="s" s="15">
        <f>""&amp;'Deflatores'!B60</f>
      </c>
      <c r="C65" s="16"/>
      <c r="D65" t="s" s="197">
        <f>""&amp;'Deflatores'!G60</f>
        <v>216</v>
      </c>
      <c r="E65" s="198">
        <f>'Deflatores'!J60</f>
        <v>0</v>
      </c>
      <c r="F65" s="178"/>
      <c r="G65" s="203"/>
      <c r="H65" t="s" s="202">
        <f>IF(ISBLANK('Deflatores'!H60),"",'Deflatores'!H60)</f>
      </c>
      <c r="I65" t="s" s="202"/>
      <c r="J65" t="s" s="202"/>
      <c r="K65" s="178"/>
      <c r="L65" s="151"/>
      <c r="M65" s="173"/>
    </row>
    <row r="66" ht="12" customHeight="1">
      <c r="A66" s="179"/>
      <c r="B66" t="s" s="15">
        <f>""&amp;'Deflatores'!B61</f>
      </c>
      <c r="C66" s="16"/>
      <c r="D66" t="s" s="197">
        <f>""&amp;'Deflatores'!G61</f>
        <v>216</v>
      </c>
      <c r="E66" s="198">
        <f>'Deflatores'!J61</f>
        <v>0</v>
      </c>
      <c r="F66" s="178"/>
      <c r="G66" s="203"/>
      <c r="H66" t="s" s="202">
        <f>IF(ISBLANK('Deflatores'!H61),"",'Deflatores'!H61)</f>
      </c>
      <c r="I66" t="s" s="202"/>
      <c r="J66" t="s" s="202"/>
      <c r="K66" s="178"/>
      <c r="L66" s="151"/>
      <c r="M66" s="173"/>
    </row>
    <row r="67" ht="12" customHeight="1">
      <c r="A67" s="179"/>
      <c r="B67" t="s" s="15">
        <f>""&amp;'Deflatores'!B62</f>
      </c>
      <c r="C67" s="16"/>
      <c r="D67" t="s" s="197">
        <f>""&amp;'Deflatores'!G62</f>
        <v>216</v>
      </c>
      <c r="E67" s="198">
        <f>'Deflatores'!J62</f>
        <v>0</v>
      </c>
      <c r="F67" s="178"/>
      <c r="G67" s="203"/>
      <c r="H67" t="s" s="202">
        <f>IF(ISBLANK('Deflatores'!H62),"",'Deflatores'!H62)</f>
      </c>
      <c r="I67" t="s" s="202"/>
      <c r="J67" t="s" s="202"/>
      <c r="K67" s="178"/>
      <c r="L67" s="151"/>
      <c r="M67" s="173"/>
    </row>
    <row r="68" ht="12" customHeight="1">
      <c r="A68" s="179"/>
      <c r="B68" t="s" s="15">
        <f>""&amp;'Deflatores'!B63</f>
      </c>
      <c r="C68" s="16"/>
      <c r="D68" t="s" s="197">
        <f>""&amp;'Deflatores'!G63</f>
        <v>216</v>
      </c>
      <c r="E68" s="198">
        <f>'Deflatores'!J63</f>
        <v>0</v>
      </c>
      <c r="F68" s="178"/>
      <c r="G68" s="203"/>
      <c r="H68" t="s" s="202">
        <f>IF(ISBLANK('Deflatores'!H63),"",'Deflatores'!H63)</f>
      </c>
      <c r="I68" t="s" s="202"/>
      <c r="J68" t="s" s="202"/>
      <c r="K68" s="178"/>
      <c r="L68" s="151"/>
      <c r="M68" s="173"/>
    </row>
    <row r="69" ht="12" customHeight="1">
      <c r="A69" s="179"/>
      <c r="B69" t="s" s="15">
        <f>""&amp;'Deflatores'!B64</f>
      </c>
      <c r="C69" s="16"/>
      <c r="D69" t="s" s="197">
        <f>""&amp;'Deflatores'!G64</f>
        <v>216</v>
      </c>
      <c r="E69" s="198">
        <f>'Deflatores'!J64</f>
        <v>0</v>
      </c>
      <c r="F69" s="204"/>
      <c r="G69" s="205"/>
      <c r="H69" t="s" s="202">
        <f>IF(ISBLANK('Deflatores'!H64),"",'Deflatores'!H64)</f>
      </c>
      <c r="I69" t="s" s="202"/>
      <c r="J69" t="s" s="202"/>
      <c r="K69" s="178"/>
      <c r="L69" s="151"/>
      <c r="M69" s="173"/>
    </row>
    <row r="70" ht="12" customHeight="1">
      <c r="A70" s="206"/>
      <c r="B70" s="207"/>
      <c r="C70" s="208"/>
      <c r="D70" s="209"/>
      <c r="E70" s="210"/>
      <c r="F70" s="211"/>
      <c r="G70" s="211"/>
      <c r="H70" s="211"/>
      <c r="I70" s="212"/>
      <c r="J70" s="208"/>
      <c r="K70" s="213"/>
      <c r="L70" s="213"/>
      <c r="M70" s="214"/>
    </row>
  </sheetData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3:C23"/>
    <mergeCell ref="B24:C24"/>
    <mergeCell ref="B25:C25"/>
    <mergeCell ref="B26:C26"/>
    <mergeCell ref="B27:C27"/>
    <mergeCell ref="B28:C28"/>
    <mergeCell ref="B16:C16"/>
    <mergeCell ref="B18:C18"/>
    <mergeCell ref="B19:C19"/>
    <mergeCell ref="B22:C22"/>
    <mergeCell ref="B17:C17"/>
    <mergeCell ref="B21:C21"/>
    <mergeCell ref="B20:C20"/>
    <mergeCell ref="B10:C10"/>
    <mergeCell ref="B11:C11"/>
    <mergeCell ref="B12:C12"/>
    <mergeCell ref="B13:C13"/>
    <mergeCell ref="B14:C14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</mergeCells>
  <pageMargins left="0.7875" right="0.7875" top="1.02361" bottom="1.02361" header="0.511806" footer="0.7875"/>
  <pageSetup firstPageNumber="1" fitToHeight="1" fitToWidth="1" scale="47" useFirstPageNumber="0" orientation="portrait" pageOrder="downThenOver"/>
  <headerFooter>
    <oddFooter>&amp;C&amp;"Arial,Regular"&amp;10&amp;K000000Página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