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IO\Ferramenta de controle de Investimentos\"/>
    </mc:Choice>
  </mc:AlternateContent>
  <xr:revisionPtr revIDLastSave="0" documentId="8_{F9702025-D409-43E0-9352-D12C962BB92D}" xr6:coauthVersionLast="47" xr6:coauthVersionMax="47" xr10:uidLastSave="{00000000-0000-0000-0000-000000000000}"/>
  <bookViews>
    <workbookView xWindow="-108" yWindow="-108" windowWidth="23256" windowHeight="12456" tabRatio="6" xr2:uid="{AC1F02F9-52CF-4F64-A550-1CA14966BC89}"/>
  </bookViews>
  <sheets>
    <sheet name="Calculadora de Investimento" sheetId="1" r:id="rId1"/>
    <sheet name="Planilha2" sheetId="2" r:id="rId2"/>
  </sheets>
  <definedNames>
    <definedName name="aporte">'Calculadora de Investimento'!$D$19</definedName>
    <definedName name="patrimonio">'Calculadora de Investimento'!$D$22</definedName>
    <definedName name="qtd_anos">'Calculadora de Investimento'!$D$20</definedName>
    <definedName name="rendimento_carteira">'Calculadora de Investimento'!$D$14</definedName>
    <definedName name="salario">'Calculadora de Investimento'!$D$13</definedName>
    <definedName name="sugestao_investimento">'Calculadora de Investimento'!$D$15</definedName>
    <definedName name="taxa_mensal">'Calculadora de Investimento'!$D$21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37" i="1"/>
  <c r="C38" i="1"/>
  <c r="C39" i="1"/>
  <c r="C40" i="1"/>
  <c r="C41" i="1"/>
  <c r="C36" i="1"/>
  <c r="G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2" i="1"/>
  <c r="D15" i="1"/>
  <c r="C27" i="1"/>
  <c r="D27" i="1" s="1"/>
  <c r="C28" i="1"/>
  <c r="D28" i="1" s="1"/>
  <c r="C29" i="1"/>
  <c r="D29" i="1" s="1"/>
  <c r="C30" i="1"/>
  <c r="D30" i="1" s="1"/>
  <c r="C26" i="1"/>
  <c r="D26" i="1" s="1"/>
  <c r="D41" i="1" l="1"/>
  <c r="D40" i="1"/>
  <c r="D36" i="1"/>
  <c r="D38" i="1"/>
  <c r="D39" i="1"/>
  <c r="D37" i="1"/>
  <c r="D42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<sst xmlns="http://schemas.openxmlformats.org/spreadsheetml/2006/main" count="71" uniqueCount="35">
  <si>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</si>
  <si>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</si>
  <si>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INVESTIMENTO MENSAL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</si>
  <si>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</si>
  <si>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</si>
  <si>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</si>
  <si>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</si>
  <si>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</si>
  <si>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</si>
  <si>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</si>
  <si>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</si>
  <si>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</si>
  <si>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</si>
  <si>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</si>
  <si>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</si>
  <si>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</si>
  <si>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Perfil</t>
  </si>
  <si>
    <t>Agressivo</t>
  </si>
  <si>
    <t>Moderado</t>
  </si>
  <si>
    <t>Conservador</t>
  </si>
  <si>
    <t>Valor Mensal Investido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</si>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</sst>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1" formatCode="&quot;R$&quot;\ #,##0.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9C57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Segoe UI Semi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ashed">
        <color theme="0" tint="-0.14996795556505021"/>
      </left>
      <right style="thick">
        <color auto="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thick">
        <color auto="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ck">
        <color auto="1"/>
      </right>
      <top style="dashed">
        <color theme="0" tint="-0.1499679555650502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theme="1"/>
      </bottom>
      <diagonal/>
    </border>
    <border>
      <left/>
      <right/>
      <top style="thick">
        <color auto="1"/>
      </top>
      <bottom style="thick">
        <color theme="1"/>
      </bottom>
      <diagonal/>
    </border>
    <border>
      <left/>
      <right style="thick">
        <color auto="1"/>
      </right>
      <top style="thick">
        <color auto="1"/>
      </top>
      <bottom style="thick">
        <color theme="1"/>
      </bottom>
      <diagonal/>
    </border>
    <border>
      <left style="dotted">
        <color theme="0" tint="-0.14996795556505021"/>
      </left>
      <right style="thick">
        <color auto="1"/>
      </right>
      <top style="thick">
        <color theme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ck">
        <color auto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ck">
        <color auto="1"/>
      </right>
      <top style="dotted">
        <color theme="0" tint="-0.14996795556505021"/>
      </top>
      <bottom style="thick">
        <color auto="1"/>
      </bottom>
      <diagonal/>
    </border>
    <border>
      <left style="thick">
        <color auto="1"/>
      </left>
      <right style="hair">
        <color indexed="64"/>
      </right>
      <top style="thick">
        <color theme="1"/>
      </top>
      <bottom style="hair">
        <color indexed="64"/>
      </bottom>
      <diagonal/>
    </border>
    <border>
      <left style="hair">
        <color indexed="64"/>
      </left>
      <right style="thick">
        <color auto="1"/>
      </right>
      <top style="thick">
        <color theme="1"/>
      </top>
      <bottom style="hair">
        <color indexed="64"/>
      </bottom>
      <diagonal/>
    </border>
    <border>
      <left style="thick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 style="hair">
        <color indexed="64"/>
      </right>
      <top style="hair">
        <color indexed="64"/>
      </top>
      <bottom style="thick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auto="1"/>
      </bottom>
      <diagonal/>
    </border>
    <border>
      <left style="hair">
        <color indexed="64"/>
      </left>
      <right style="thick">
        <color auto="1"/>
      </right>
      <top style="hair">
        <color indexed="64"/>
      </top>
      <bottom style="thick">
        <color auto="1"/>
      </bottom>
      <diagonal/>
    </border>
    <border>
      <left style="thick">
        <color auto="1"/>
      </left>
      <right/>
      <top style="thick">
        <color theme="1"/>
      </top>
      <bottom style="dotted">
        <color theme="0" tint="-0.14996795556505021"/>
      </bottom>
      <diagonal/>
    </border>
    <border>
      <left/>
      <right style="dotted">
        <color theme="0" tint="-0.14996795556505021"/>
      </right>
      <top style="thick">
        <color theme="1"/>
      </top>
      <bottom style="dotted">
        <color theme="0" tint="-0.14996795556505021"/>
      </bottom>
      <diagonal/>
    </border>
    <border>
      <left style="thick">
        <color auto="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ck">
        <color auto="1"/>
      </left>
      <right/>
      <top style="dotted">
        <color theme="0" tint="-0.14996795556505021"/>
      </top>
      <bottom style="thick">
        <color auto="1"/>
      </bottom>
      <diagonal/>
    </border>
    <border>
      <left/>
      <right style="dotted">
        <color theme="0" tint="-0.14996795556505021"/>
      </right>
      <top style="dotted">
        <color theme="0" tint="-0.14996795556505021"/>
      </top>
      <bottom style="thick">
        <color auto="1"/>
      </bottom>
      <diagonal/>
    </border>
    <border>
      <left style="thick">
        <color auto="1"/>
      </left>
      <right/>
      <top/>
      <bottom style="dashed">
        <color theme="0" tint="-0.14996795556505021"/>
      </bottom>
      <diagonal/>
    </border>
    <border>
      <left/>
      <right style="dashed">
        <color theme="0" tint="-0.14996795556505021"/>
      </right>
      <top/>
      <bottom style="dashed">
        <color theme="0" tint="-0.14996795556505021"/>
      </bottom>
      <diagonal/>
    </border>
    <border>
      <left style="thick">
        <color auto="1"/>
      </left>
      <right/>
      <top style="dashed">
        <color theme="0" tint="-0.14996795556505021"/>
      </top>
      <bottom style="thick">
        <color auto="1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thick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7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171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171" fontId="4" fillId="0" borderId="13" xfId="1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8" fontId="4" fillId="4" borderId="14" xfId="0" applyNumberFormat="1" applyFont="1" applyFill="1" applyBorder="1" applyAlignment="1">
      <alignment horizontal="center"/>
    </xf>
    <xf numFmtId="8" fontId="4" fillId="4" borderId="15" xfId="0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left" vertical="center"/>
    </xf>
    <xf numFmtId="8" fontId="6" fillId="3" borderId="11" xfId="0" applyNumberFormat="1" applyFont="1" applyFill="1" applyBorder="1" applyAlignment="1">
      <alignment horizontal="left" vertical="center"/>
    </xf>
    <xf numFmtId="8" fontId="8" fillId="3" borderId="12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 indent="3"/>
    </xf>
    <xf numFmtId="0" fontId="9" fillId="0" borderId="24" xfId="0" applyFont="1" applyBorder="1" applyAlignment="1">
      <alignment horizontal="left" vertical="center" indent="3"/>
    </xf>
    <xf numFmtId="0" fontId="9" fillId="0" borderId="25" xfId="0" applyFont="1" applyBorder="1" applyAlignment="1">
      <alignment horizontal="left" vertical="center" indent="3"/>
    </xf>
    <xf numFmtId="0" fontId="9" fillId="0" borderId="26" xfId="0" applyFont="1" applyBorder="1" applyAlignment="1">
      <alignment horizontal="left" vertical="center" indent="3"/>
    </xf>
    <xf numFmtId="0" fontId="10" fillId="4" borderId="25" xfId="0" applyFont="1" applyFill="1" applyBorder="1" applyAlignment="1">
      <alignment horizontal="left" vertical="center" indent="3"/>
    </xf>
    <xf numFmtId="0" fontId="10" fillId="4" borderId="26" xfId="0" applyFont="1" applyFill="1" applyBorder="1" applyAlignment="1">
      <alignment horizontal="left" vertical="center" indent="3"/>
    </xf>
    <xf numFmtId="0" fontId="10" fillId="4" borderId="27" xfId="0" applyFont="1" applyFill="1" applyBorder="1" applyAlignment="1">
      <alignment horizontal="left" vertical="center" indent="3"/>
    </xf>
    <xf numFmtId="0" fontId="10" fillId="4" borderId="28" xfId="0" applyFont="1" applyFill="1" applyBorder="1" applyAlignment="1">
      <alignment horizontal="left" vertical="center" indent="3"/>
    </xf>
    <xf numFmtId="171" fontId="0" fillId="7" borderId="9" xfId="0" applyNumberForma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left" indent="3"/>
    </xf>
    <xf numFmtId="8" fontId="0" fillId="7" borderId="2" xfId="0" applyNumberFormat="1" applyFill="1" applyBorder="1"/>
    <xf numFmtId="8" fontId="0" fillId="7" borderId="17" xfId="0" applyNumberFormat="1" applyFill="1" applyBorder="1" applyAlignment="1">
      <alignment horizontal="center"/>
    </xf>
    <xf numFmtId="0" fontId="9" fillId="7" borderId="18" xfId="0" applyFont="1" applyFill="1" applyBorder="1" applyAlignment="1">
      <alignment horizontal="left" indent="3"/>
    </xf>
    <xf numFmtId="8" fontId="0" fillId="7" borderId="3" xfId="0" applyNumberFormat="1" applyFill="1" applyBorder="1"/>
    <xf numFmtId="8" fontId="0" fillId="7" borderId="19" xfId="0" applyNumberFormat="1" applyFill="1" applyBorder="1" applyAlignment="1">
      <alignment horizontal="center"/>
    </xf>
    <xf numFmtId="0" fontId="9" fillId="7" borderId="20" xfId="0" applyFont="1" applyFill="1" applyBorder="1" applyAlignment="1">
      <alignment horizontal="left" indent="3"/>
    </xf>
    <xf numFmtId="8" fontId="0" fillId="7" borderId="21" xfId="0" applyNumberFormat="1" applyFill="1" applyBorder="1"/>
    <xf numFmtId="8" fontId="0" fillId="7" borderId="22" xfId="0" applyNumberFormat="1" applyFill="1" applyBorder="1" applyAlignment="1">
      <alignment horizontal="center"/>
    </xf>
    <xf numFmtId="0" fontId="11" fillId="6" borderId="29" xfId="0" applyFont="1" applyFill="1" applyBorder="1" applyAlignment="1">
      <alignment horizontal="left" indent="3"/>
    </xf>
    <xf numFmtId="0" fontId="11" fillId="6" borderId="30" xfId="0" applyFont="1" applyFill="1" applyBorder="1" applyAlignment="1">
      <alignment horizontal="left" indent="3"/>
    </xf>
    <xf numFmtId="0" fontId="11" fillId="6" borderId="31" xfId="0" applyFont="1" applyFill="1" applyBorder="1" applyAlignment="1">
      <alignment horizontal="left" indent="3"/>
    </xf>
    <xf numFmtId="0" fontId="11" fillId="6" borderId="32" xfId="0" applyFont="1" applyFill="1" applyBorder="1" applyAlignment="1">
      <alignment horizontal="left" indent="3"/>
    </xf>
    <xf numFmtId="0" fontId="2" fillId="2" borderId="0" xfId="3" applyBorder="1" applyAlignment="1">
      <alignment horizontal="left" indent="3"/>
    </xf>
    <xf numFmtId="0" fontId="2" fillId="2" borderId="0" xfId="3"/>
    <xf numFmtId="171" fontId="0" fillId="0" borderId="0" xfId="0" applyNumberFormat="1"/>
    <xf numFmtId="0" fontId="0" fillId="7" borderId="0" xfId="0" applyFill="1"/>
    <xf numFmtId="0" fontId="10" fillId="7" borderId="0" xfId="0" applyFont="1" applyFill="1" applyBorder="1" applyAlignment="1">
      <alignment horizontal="left" indent="3"/>
    </xf>
    <xf numFmtId="171" fontId="4" fillId="7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>
      <alignment horizontal="center" vertical="center"/>
    </xf>
    <xf numFmtId="9" fontId="0" fillId="0" borderId="1" xfId="0" applyNumberFormat="1" applyBorder="1"/>
    <xf numFmtId="0" fontId="0" fillId="0" borderId="1" xfId="0" applyBorder="1"/>
    <xf numFmtId="0" fontId="0" fillId="0" borderId="0" xfId="0" applyBorder="1"/>
    <xf numFmtId="9" fontId="2" fillId="2" borderId="0" xfId="2" applyFont="1" applyFill="1"/>
    <xf numFmtId="9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'Calculadora de Investimento'!$B$36:$B$41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'Calculadora de Investimento'!$C$36:$C$41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C-40A7-A325-F1D5B358F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409698</xdr:colOff>
      <xdr:row>0</xdr:row>
      <xdr:rowOff>127659</xdr:rowOff>
    </xdr:from>
    <xdr:to>
      <xdr:col>3</xdr:col>
      <xdr:colOff>1250868</xdr:colOff>
      <xdr:row>9</xdr:row>
      <xdr:rowOff>138546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1F10CB6-796D-CD50-E7AF-7BB968013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462" b="38866"/>
        <a:stretch>
          <a:fillRect/>
        </a:stretch>
      </xdr:blipFill>
      <xdr:spPr>
        <a:xfrm>
          <a:off x="409698" y="127659"/>
          <a:ext cx="7352806" cy="1631869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1246909</xdr:colOff>
      <xdr:row>43</xdr:row>
      <xdr:rowOff>117764</xdr:rowOff>
    </xdr:from>
    <xdr:to>
      <xdr:col>2</xdr:col>
      <xdr:colOff>1828800</xdr:colOff>
      <xdr:row>58</xdr:row>
      <xdr:rowOff>159328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28AD749-B054-29B3-7AA3-DDFECD19F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2A5B-1969-4D64-BD84-1CAAC4C779AB}">
  <dimension ref="A11:J65"/>
  <sheetViews>
    <sheetView showGridLines="0" showRowColHeaders="0" tabSelected="1" zoomScale="85" zoomScaleNormal="85" workbookViewId="0">
      <selection activeCell="C32" sqref="C32"/>
    </sheetView>
  </sheetViews>
  <sheetFormatPr defaultColWidth="0" defaultRowHeight="14.4" x14ac:dyDescent="0.3"/>
  <cols>
    <col min="1" max="1" width="8.88671875" customWidth="1"/>
    <col min="2" max="2" width="58.21875" customWidth="1"/>
    <col min="3" max="3" width="27.88671875" customWidth="1"/>
    <col min="4" max="4" width="18.6640625" customWidth="1"/>
    <col min="5" max="8" width="4.33203125" customWidth="1"/>
    <col min="9" max="10" width="8.88671875" hidden="1" customWidth="1"/>
  </cols>
  <sheetData>
    <row r="11" spans="2:4" ht="15" thickBot="1" x14ac:dyDescent="0.35"/>
    <row r="12" spans="2:4" ht="43.2" customHeight="1" thickTop="1" x14ac:dyDescent="0.3">
      <c r="B12" s="4" t="s">
        <v>13</v>
      </c>
      <c r="C12" s="5"/>
      <c r="D12" s="6"/>
    </row>
    <row r="13" spans="2:4" ht="19.2" x14ac:dyDescent="0.45">
      <c r="B13" s="38" t="s">
        <v>15</v>
      </c>
      <c r="C13" s="39"/>
      <c r="D13" s="7">
        <v>4200</v>
      </c>
    </row>
    <row r="14" spans="2:4" ht="19.2" x14ac:dyDescent="0.45">
      <c r="B14" s="38" t="s">
        <v>14</v>
      </c>
      <c r="C14" s="39"/>
      <c r="D14" s="8">
        <v>6.0000000000000001E-3</v>
      </c>
    </row>
    <row r="15" spans="2:4" ht="19.8" thickBot="1" x14ac:dyDescent="0.5">
      <c r="B15" s="40" t="s">
        <v>34</v>
      </c>
      <c r="C15" s="41"/>
      <c r="D15" s="28">
        <f>D13*30%</f>
        <v>1260</v>
      </c>
    </row>
    <row r="16" spans="2:4" ht="15" thickTop="1" x14ac:dyDescent="0.3"/>
    <row r="17" spans="1:4" ht="15" thickBot="1" x14ac:dyDescent="0.35"/>
    <row r="18" spans="1:4" ht="43.2" customHeight="1" thickTop="1" thickBot="1" x14ac:dyDescent="0.35">
      <c r="B18" s="9" t="s">
        <v>2</v>
      </c>
      <c r="C18" s="10"/>
      <c r="D18" s="11"/>
    </row>
    <row r="19" spans="1:4" ht="16.2" thickTop="1" x14ac:dyDescent="0.3">
      <c r="B19" s="20" t="s">
        <v>0</v>
      </c>
      <c r="C19" s="21"/>
      <c r="D19" s="12">
        <v>1260</v>
      </c>
    </row>
    <row r="20" spans="1:4" ht="15.6" x14ac:dyDescent="0.3">
      <c r="B20" s="22" t="s">
        <v>1</v>
      </c>
      <c r="C20" s="23"/>
      <c r="D20" s="13">
        <v>10</v>
      </c>
    </row>
    <row r="21" spans="1:4" ht="15.6" x14ac:dyDescent="0.3">
      <c r="B21" s="22" t="s">
        <v>3</v>
      </c>
      <c r="C21" s="23"/>
      <c r="D21" s="14">
        <v>1.0789999999999999E-2</v>
      </c>
    </row>
    <row r="22" spans="1:4" ht="15.6" x14ac:dyDescent="0.3">
      <c r="B22" s="24" t="s">
        <v>4</v>
      </c>
      <c r="C22" s="25"/>
      <c r="D22" s="15">
        <f>FV(taxa_mensal,qtd_anos*12,aporte*-1)</f>
        <v>306538.10778801696</v>
      </c>
    </row>
    <row r="23" spans="1:4" ht="16.2" thickBot="1" x14ac:dyDescent="0.35">
      <c r="B23" s="26" t="s">
        <v>5</v>
      </c>
      <c r="C23" s="27"/>
      <c r="D23" s="16">
        <f>patrimonio*0.6%</f>
        <v>1839.2286467281017</v>
      </c>
    </row>
    <row r="24" spans="1:4" ht="15.6" thickTop="1" thickBot="1" x14ac:dyDescent="0.35"/>
    <row r="25" spans="1:4" ht="43.2" customHeight="1" thickTop="1" thickBot="1" x14ac:dyDescent="0.35">
      <c r="B25" s="17" t="s">
        <v>11</v>
      </c>
      <c r="C25" s="18"/>
      <c r="D25" s="19" t="s">
        <v>12</v>
      </c>
    </row>
    <row r="26" spans="1:4" ht="16.2" thickTop="1" x14ac:dyDescent="0.3">
      <c r="A26" s="1">
        <v>2</v>
      </c>
      <c r="B26" s="29" t="s">
        <v>6</v>
      </c>
      <c r="C26" s="30">
        <f>FV($D$21,$A26*12,$D$19*-1)</f>
        <v>34306.810395032975</v>
      </c>
      <c r="D26" s="31">
        <f>C26*rendimento_carteira</f>
        <v>205.84086237019787</v>
      </c>
    </row>
    <row r="27" spans="1:4" ht="15.6" x14ac:dyDescent="0.3">
      <c r="A27" s="1">
        <v>5</v>
      </c>
      <c r="B27" s="32" t="s">
        <v>7</v>
      </c>
      <c r="C27" s="33">
        <f>FV($D$21,$A27*12,$D$19*-1)</f>
        <v>105558.91163809443</v>
      </c>
      <c r="D27" s="34">
        <f>C27*rendimento_carteira</f>
        <v>633.35346982856663</v>
      </c>
    </row>
    <row r="28" spans="1:4" ht="15.6" x14ac:dyDescent="0.3">
      <c r="A28" s="1">
        <v>10</v>
      </c>
      <c r="B28" s="32" t="s">
        <v>8</v>
      </c>
      <c r="C28" s="33">
        <f>FV($D$21,$A28*12,$D$19*-1)</f>
        <v>306538.10778801696</v>
      </c>
      <c r="D28" s="34">
        <f>C28*rendimento_carteira</f>
        <v>1839.2286467281017</v>
      </c>
    </row>
    <row r="29" spans="1:4" ht="15.6" x14ac:dyDescent="0.3">
      <c r="A29" s="1">
        <v>20</v>
      </c>
      <c r="B29" s="32" t="s">
        <v>9</v>
      </c>
      <c r="C29" s="33">
        <f>FV($D$21,$A29*12,$D$19*-1)</f>
        <v>1417749.9841223215</v>
      </c>
      <c r="D29" s="34">
        <f>C29*rendimento_carteira</f>
        <v>8506.4999047339297</v>
      </c>
    </row>
    <row r="30" spans="1:4" ht="16.2" thickBot="1" x14ac:dyDescent="0.35">
      <c r="A30" s="1">
        <v>30</v>
      </c>
      <c r="B30" s="35" t="s">
        <v>10</v>
      </c>
      <c r="C30" s="36">
        <f>FV($D$21,$A30*12,$D$19*-1)</f>
        <v>5445933.7653059401</v>
      </c>
      <c r="D30" s="37">
        <f>C30*rendimento_carteira</f>
        <v>32675.602591835643</v>
      </c>
    </row>
    <row r="31" spans="1:4" ht="15" thickTop="1" x14ac:dyDescent="0.3"/>
    <row r="32" spans="1:4" x14ac:dyDescent="0.3">
      <c r="B32" s="42" t="s">
        <v>16</v>
      </c>
      <c r="C32" s="42" t="s">
        <v>19</v>
      </c>
      <c r="D32" s="43"/>
    </row>
    <row r="33" spans="2:4" ht="15.6" x14ac:dyDescent="0.3">
      <c r="B33" s="46" t="s">
        <v>20</v>
      </c>
      <c r="C33" s="47">
        <f>aporte</f>
        <v>1260</v>
      </c>
      <c r="D33" s="45"/>
    </row>
    <row r="35" spans="2:4" ht="24" customHeight="1" x14ac:dyDescent="0.3">
      <c r="B35" s="49" t="s">
        <v>21</v>
      </c>
      <c r="C35" s="49" t="s">
        <v>22</v>
      </c>
      <c r="D35" s="49" t="s">
        <v>23</v>
      </c>
    </row>
    <row r="36" spans="2:4" x14ac:dyDescent="0.3">
      <c r="B36" t="s">
        <v>24</v>
      </c>
      <c r="C36" s="54">
        <f>VLOOKUP($C$32&amp;"-"&amp;B36,Planilha2!A:D,4,FALSE)</f>
        <v>0.3</v>
      </c>
      <c r="D36" s="44">
        <f>C36*$C$33</f>
        <v>378</v>
      </c>
    </row>
    <row r="37" spans="2:4" x14ac:dyDescent="0.3">
      <c r="B37" t="s">
        <v>25</v>
      </c>
      <c r="C37" s="54">
        <f>VLOOKUP($C$32&amp;"-"&amp;B37,Planilha2!A:D,4,FALSE)</f>
        <v>0.5</v>
      </c>
      <c r="D37" s="44">
        <f t="shared" ref="D37:D41" si="0">C37*$C$33</f>
        <v>630</v>
      </c>
    </row>
    <row r="38" spans="2:4" x14ac:dyDescent="0.3">
      <c r="B38" t="s">
        <v>26</v>
      </c>
      <c r="C38" s="54">
        <f>VLOOKUP($C$32&amp;"-"&amp;B38,Planilha2!A:D,4,FALSE)</f>
        <v>0.1</v>
      </c>
      <c r="D38" s="44">
        <f t="shared" si="0"/>
        <v>126</v>
      </c>
    </row>
    <row r="39" spans="2:4" x14ac:dyDescent="0.3">
      <c r="B39" t="s">
        <v>27</v>
      </c>
      <c r="C39" s="54">
        <f>VLOOKUP($C$32&amp;"-"&amp;B39,Planilha2!A:D,4,FALSE)</f>
        <v>0.1</v>
      </c>
      <c r="D39" s="44">
        <f t="shared" si="0"/>
        <v>126</v>
      </c>
    </row>
    <row r="40" spans="2:4" x14ac:dyDescent="0.3">
      <c r="B40" t="s">
        <v>28</v>
      </c>
      <c r="C40" s="54">
        <f>VLOOKUP($C$32&amp;"-"&amp;B40,Planilha2!A:D,4,FALSE)</f>
        <v>0</v>
      </c>
      <c r="D40" s="44">
        <f t="shared" si="0"/>
        <v>0</v>
      </c>
    </row>
    <row r="41" spans="2:4" x14ac:dyDescent="0.3">
      <c r="B41" t="s">
        <v>29</v>
      </c>
      <c r="C41" s="54">
        <f>VLOOKUP($C$32&amp;"-"&amp;B41,Planilha2!A:D,4,FALSE)</f>
        <v>0</v>
      </c>
      <c r="D41" s="44">
        <f t="shared" si="0"/>
        <v>0</v>
      </c>
    </row>
    <row r="42" spans="2:4" ht="22.2" customHeight="1" x14ac:dyDescent="0.3">
      <c r="B42" s="48"/>
      <c r="C42" s="48"/>
      <c r="D42" s="47">
        <f>SUM(D36:D41)</f>
        <v>1260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8">
    <mergeCell ref="B22:C22"/>
    <mergeCell ref="B23:C23"/>
    <mergeCell ref="B13:C13"/>
    <mergeCell ref="B14:C14"/>
    <mergeCell ref="B15:C15"/>
    <mergeCell ref="B19:C19"/>
    <mergeCell ref="B20:C20"/>
    <mergeCell ref="B21:C21"/>
  </mergeCells>
  <dataValidations count="1">
    <dataValidation type="list" allowBlank="1" showInputMessage="1" showErrorMessage="1" sqref="C32" xr:uid="{0BC14AF4-62D2-4F03-9B16-DD4803602CC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5192-C743-48E7-853B-B7BC5CC9F025}">
  <dimension ref="A2:G20"/>
  <sheetViews>
    <sheetView zoomScale="85" zoomScaleNormal="85" workbookViewId="0">
      <selection activeCell="F16" sqref="F16"/>
    </sheetView>
  </sheetViews>
  <sheetFormatPr defaultRowHeight="14.4" x14ac:dyDescent="0.3"/>
  <cols>
    <col min="1" max="1" width="29.21875" bestFit="1" customWidth="1"/>
    <col min="2" max="2" width="11.33203125" bestFit="1" customWidth="1"/>
    <col min="3" max="3" width="18" bestFit="1" customWidth="1"/>
    <col min="6" max="6" width="16.33203125" bestFit="1" customWidth="1"/>
    <col min="7" max="7" width="7.5546875" customWidth="1"/>
  </cols>
  <sheetData>
    <row r="2" spans="1:7" x14ac:dyDescent="0.3">
      <c r="A2" s="55" t="s">
        <v>30</v>
      </c>
      <c r="B2" s="55" t="s">
        <v>31</v>
      </c>
      <c r="C2" s="55" t="s">
        <v>21</v>
      </c>
      <c r="D2" s="55" t="s">
        <v>32</v>
      </c>
    </row>
    <row r="3" spans="1:7" x14ac:dyDescent="0.3">
      <c r="A3" t="str">
        <f>B3&amp;"-"&amp;C3</f>
        <v>Conservador-PAPEL</v>
      </c>
      <c r="B3" t="s">
        <v>19</v>
      </c>
      <c r="C3" t="s">
        <v>24</v>
      </c>
      <c r="D3" s="3">
        <v>0.3</v>
      </c>
      <c r="G3" s="2" t="s">
        <v>32</v>
      </c>
    </row>
    <row r="4" spans="1:7" x14ac:dyDescent="0.3">
      <c r="A4" t="str">
        <f t="shared" ref="A4:A20" si="0">B4&amp;"-"&amp;C4</f>
        <v>Conservador-TIJOLO</v>
      </c>
      <c r="B4" t="s">
        <v>19</v>
      </c>
      <c r="C4" t="s">
        <v>25</v>
      </c>
      <c r="D4" s="3">
        <v>0.5</v>
      </c>
      <c r="F4" s="43" t="s">
        <v>33</v>
      </c>
      <c r="G4" s="53">
        <f>VLOOKUP(F4,$A$3:$D$20,4,FALSE)</f>
        <v>0.35</v>
      </c>
    </row>
    <row r="5" spans="1:7" x14ac:dyDescent="0.3">
      <c r="A5" t="str">
        <f t="shared" si="0"/>
        <v>Conservador-HÍBRIDOS</v>
      </c>
      <c r="B5" t="s">
        <v>19</v>
      </c>
      <c r="C5" t="s">
        <v>26</v>
      </c>
      <c r="D5" s="3">
        <v>0.1</v>
      </c>
    </row>
    <row r="6" spans="1:7" x14ac:dyDescent="0.3">
      <c r="A6" t="str">
        <f t="shared" si="0"/>
        <v>Conservador-FOFs</v>
      </c>
      <c r="B6" t="s">
        <v>19</v>
      </c>
      <c r="C6" t="s">
        <v>27</v>
      </c>
      <c r="D6" s="3">
        <v>0.1</v>
      </c>
    </row>
    <row r="7" spans="1:7" x14ac:dyDescent="0.3">
      <c r="A7" t="str">
        <f t="shared" si="0"/>
        <v>Conservador-DESENVOLVIMENTO</v>
      </c>
      <c r="B7" t="s">
        <v>19</v>
      </c>
      <c r="C7" t="s">
        <v>28</v>
      </c>
      <c r="D7" s="3">
        <v>0</v>
      </c>
    </row>
    <row r="8" spans="1:7" ht="15" thickBot="1" x14ac:dyDescent="0.35">
      <c r="A8" s="51" t="str">
        <f t="shared" si="0"/>
        <v>Conservador-HOTELARIAS</v>
      </c>
      <c r="B8" s="51" t="s">
        <v>19</v>
      </c>
      <c r="C8" s="51" t="s">
        <v>29</v>
      </c>
      <c r="D8" s="50">
        <v>0</v>
      </c>
    </row>
    <row r="9" spans="1:7" x14ac:dyDescent="0.3">
      <c r="A9" s="3" t="str">
        <f t="shared" si="0"/>
        <v>Moderado-PAPEL</v>
      </c>
      <c r="B9" t="s">
        <v>18</v>
      </c>
      <c r="C9" t="s">
        <v>24</v>
      </c>
      <c r="D9" s="3">
        <v>0.32</v>
      </c>
    </row>
    <row r="10" spans="1:7" x14ac:dyDescent="0.3">
      <c r="A10" t="str">
        <f t="shared" si="0"/>
        <v>Moderado-TIJOLO</v>
      </c>
      <c r="B10" t="s">
        <v>18</v>
      </c>
      <c r="C10" t="s">
        <v>25</v>
      </c>
      <c r="D10" s="3">
        <v>0.35</v>
      </c>
    </row>
    <row r="11" spans="1:7" x14ac:dyDescent="0.3">
      <c r="A11" t="str">
        <f t="shared" si="0"/>
        <v>Moderado-HÍBRIDOS</v>
      </c>
      <c r="B11" t="s">
        <v>18</v>
      </c>
      <c r="C11" t="s">
        <v>26</v>
      </c>
      <c r="D11" s="3">
        <v>0.08</v>
      </c>
    </row>
    <row r="12" spans="1:7" x14ac:dyDescent="0.3">
      <c r="A12" t="str">
        <f t="shared" si="0"/>
        <v>Moderado-FOFs</v>
      </c>
      <c r="B12" t="s">
        <v>18</v>
      </c>
      <c r="C12" t="s">
        <v>27</v>
      </c>
      <c r="D12" s="3">
        <v>0.05</v>
      </c>
    </row>
    <row r="13" spans="1:7" x14ac:dyDescent="0.3">
      <c r="A13" s="52" t="str">
        <f t="shared" si="0"/>
        <v>Moderado-DESENVOLVIMENTO</v>
      </c>
      <c r="B13" s="52" t="s">
        <v>18</v>
      </c>
      <c r="C13" s="52" t="s">
        <v>28</v>
      </c>
      <c r="D13" s="3">
        <v>0.1</v>
      </c>
    </row>
    <row r="14" spans="1:7" ht="15" thickBot="1" x14ac:dyDescent="0.35">
      <c r="A14" s="51" t="str">
        <f t="shared" si="0"/>
        <v>Moderado-HOTELARIAS</v>
      </c>
      <c r="B14" s="51" t="s">
        <v>18</v>
      </c>
      <c r="C14" s="51" t="s">
        <v>29</v>
      </c>
      <c r="D14" s="50">
        <v>0.1</v>
      </c>
    </row>
    <row r="15" spans="1:7" x14ac:dyDescent="0.3">
      <c r="A15" t="str">
        <f t="shared" si="0"/>
        <v>Agressivo-PAPEL</v>
      </c>
      <c r="B15" t="s">
        <v>17</v>
      </c>
      <c r="C15" t="s">
        <v>24</v>
      </c>
      <c r="D15" s="3">
        <v>0.5</v>
      </c>
    </row>
    <row r="16" spans="1:7" x14ac:dyDescent="0.3">
      <c r="A16" t="str">
        <f t="shared" si="0"/>
        <v>Agressivo-TIJOLO</v>
      </c>
      <c r="B16" t="s">
        <v>17</v>
      </c>
      <c r="C16" t="s">
        <v>25</v>
      </c>
      <c r="D16" s="3">
        <v>0.1</v>
      </c>
    </row>
    <row r="17" spans="1:4" x14ac:dyDescent="0.3">
      <c r="A17" t="str">
        <f t="shared" si="0"/>
        <v>Agressivo-HÍBRIDOS</v>
      </c>
      <c r="B17" t="s">
        <v>17</v>
      </c>
      <c r="C17" t="s">
        <v>26</v>
      </c>
      <c r="D17" s="3">
        <v>0.05</v>
      </c>
    </row>
    <row r="18" spans="1:4" x14ac:dyDescent="0.3">
      <c r="A18" t="str">
        <f t="shared" si="0"/>
        <v>Agressivo-FOFs</v>
      </c>
      <c r="B18" t="s">
        <v>17</v>
      </c>
      <c r="C18" t="s">
        <v>27</v>
      </c>
      <c r="D18" s="3">
        <v>0.05</v>
      </c>
    </row>
    <row r="19" spans="1:4" x14ac:dyDescent="0.3">
      <c r="A19" t="str">
        <f t="shared" si="0"/>
        <v>Agressivo-DESENVOLVIMENTO</v>
      </c>
      <c r="B19" t="s">
        <v>17</v>
      </c>
      <c r="C19" t="s">
        <v>28</v>
      </c>
      <c r="D19" s="3">
        <v>0.2</v>
      </c>
    </row>
    <row r="20" spans="1:4" ht="15" thickBot="1" x14ac:dyDescent="0.35">
      <c r="A20" s="51" t="str">
        <f t="shared" si="0"/>
        <v>Agressivo-HOTELARIAS</v>
      </c>
      <c r="B20" s="51" t="s">
        <v>17</v>
      </c>
      <c r="C20" s="51" t="s">
        <v>29</v>
      </c>
      <c r="D20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Calculadora de Investimento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Martelli</dc:creator>
  <cp:lastModifiedBy>Richard Martelli</cp:lastModifiedBy>
  <dcterms:created xsi:type="dcterms:W3CDTF">2026-02-12T17:46:15Z</dcterms:created>
  <dcterms:modified xsi:type="dcterms:W3CDTF">2026-02-12T20:11:16Z</dcterms:modified>
</cp:coreProperties>
</file>