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F1B4FC8A-EEFF-4D13-ACBD-45EBD8DDA5B5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LowMen" sheetId="4" r:id="rId7"/>
  </sheets>
  <definedNames>
    <definedName name="_xlnm._FilterDatabase" localSheetId="3" hidden="1">Sheet4!$A$1:$F$12</definedName>
    <definedName name="cost">Sheet3!$D$4</definedName>
    <definedName name="discount">Sheet3!$B$4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7" l="1"/>
  <c r="B21" i="7"/>
  <c r="C16" i="7"/>
  <c r="C17" i="7"/>
  <c r="B4" i="7"/>
  <c r="C4" i="7" s="1"/>
  <c r="C5" i="7"/>
  <c r="C6" i="7"/>
  <c r="C7" i="7"/>
  <c r="C8" i="7"/>
  <c r="C9" i="7"/>
  <c r="C10" i="7"/>
  <c r="B5" i="7"/>
  <c r="B6" i="7"/>
  <c r="B7" i="7"/>
  <c r="B8" i="7"/>
  <c r="B9" i="7"/>
  <c r="B10" i="7"/>
  <c r="C31" i="6"/>
  <c r="C36" i="6" s="1"/>
  <c r="C30" i="6"/>
  <c r="C35" i="6" s="1"/>
  <c r="C26" i="6"/>
  <c r="C25" i="6"/>
  <c r="B31" i="6"/>
  <c r="B30" i="6"/>
  <c r="B26" i="6"/>
  <c r="B25" i="6"/>
  <c r="D10" i="3"/>
  <c r="D9" i="3"/>
  <c r="D8" i="3"/>
  <c r="C15" i="3"/>
  <c r="B15" i="3"/>
  <c r="B9" i="3"/>
  <c r="C9" i="3" s="1"/>
  <c r="B10" i="3"/>
  <c r="C10" i="3" s="1"/>
  <c r="B8" i="3"/>
  <c r="C8" i="3" s="1"/>
  <c r="B35" i="6" l="1"/>
  <c r="B36" i="6"/>
  <c r="C11" i="3"/>
  <c r="B11" i="3"/>
  <c r="B49" i="2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<sst xmlns="http://schemas.openxmlformats.org/spreadsheetml/2006/main" count="263" uniqueCount="141">
  <si>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</si>
  <si>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</si>
  <si>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</si>
  <si>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</si>
  <si>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</si>
  <si>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</si>
  <si>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</si>
  <si>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</si>
  <si>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</si>
  <si>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</si>
  <si>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</si>
  <si>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</si>
  <si>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</si>
  <si>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</si>
  <si>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</si>
  <si>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</si>
  <si>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</si>
  <si>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</si>
  <si>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</si>
  <si>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</si>
  <si>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</si>
  <si>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</si>
  <si>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</si>
  <si>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</si>
  <si>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</si>
  <si>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</si>
  <si>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</si>
  <si>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</si>
  <si>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</si>
  <si>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</si>
  <si>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</si>
  <si>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</si>
  <si>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</si>
  <si>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</si>
  <si>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</si>
  <si>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</si>
  <si>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</si>
  <si>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</si>
  <si>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</si>
  <si>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</si>
  <si>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</si>
  <si>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</si>
  <si>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</si>
  <si>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</si>
  <si>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</si>
  <si>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</si>
  <si>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</si>
  <si>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</si>
  <si>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</si>
  <si>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</si>
  <si>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</si>
  <si>
    <t>Computer Profitability Forecast</t>
    <phoneticPr fontId="1" type="noConversion"/>
  </si>
  <si>
    <t>Looking at next quarter's pricing for each unit sold</t>
    <phoneticPr fontId="1" type="noConversion"/>
  </si>
  <si>
    <t>Low-end computers</t>
    <phoneticPr fontId="1" type="noConversion"/>
  </si>
  <si>
    <t xml:space="preserve">Item </t>
    <phoneticPr fontId="1" type="noConversion"/>
  </si>
  <si>
    <t>Memory</t>
    <phoneticPr fontId="1" type="noConversion"/>
  </si>
  <si>
    <t>Motherboard</t>
    <phoneticPr fontId="1" type="noConversion"/>
  </si>
  <si>
    <t>Hard disk</t>
    <phoneticPr fontId="1" type="noConversion"/>
  </si>
  <si>
    <t>Total cost</t>
    <phoneticPr fontId="1" type="noConversion"/>
  </si>
  <si>
    <t>Sale price</t>
    <phoneticPr fontId="1" type="noConversion"/>
  </si>
  <si>
    <t>Gross profit margin</t>
    <phoneticPr fontId="1" type="noConversion"/>
  </si>
  <si>
    <t>Cost</t>
    <phoneticPr fontId="1" type="noConversion"/>
  </si>
  <si>
    <t>Low-End Memory Wholesale Price</t>
    <phoneticPr fontId="1" type="noConversion"/>
  </si>
  <si>
    <t>ID</t>
    <phoneticPr fontId="1" type="noConversion"/>
  </si>
  <si>
    <t>Model</t>
    <phoneticPr fontId="1" type="noConversion"/>
  </si>
  <si>
    <t>Price</t>
    <phoneticPr fontId="1" type="noConversion"/>
  </si>
  <si>
    <t>Vendor</t>
    <phoneticPr fontId="1" type="noConversion"/>
  </si>
  <si>
    <t>MicroMiniMax</t>
    <phoneticPr fontId="1" type="noConversion"/>
  </si>
  <si>
    <t>A-2341</t>
    <phoneticPr fontId="1" type="noConversion"/>
  </si>
  <si>
    <t>Parts R Us</t>
    <phoneticPr fontId="1" type="noConversion"/>
  </si>
  <si>
    <t>E2320B</t>
    <phoneticPr fontId="1" type="noConversion"/>
  </si>
  <si>
    <t>PU-8755</t>
    <phoneticPr fontId="1" type="noConversion"/>
  </si>
  <si>
    <t>E2320A</t>
    <phoneticPr fontId="1" type="noConversion"/>
  </si>
  <si>
    <t>B-8532</t>
    <phoneticPr fontId="1" type="noConversion"/>
  </si>
  <si>
    <t>Jorge's Electronic Parts</t>
    <phoneticPr fontId="1" type="noConversion"/>
  </si>
  <si>
    <t>Krazy Komputer Kastle</t>
    <phoneticPr fontId="1" type="noConversion"/>
  </si>
  <si>
    <t>E23208</t>
    <phoneticPr fontId="1" type="noConversion"/>
  </si>
  <si>
    <t>B-8533</t>
    <phoneticPr fontId="1" type="noConversion"/>
  </si>
  <si>
    <t>PU-8754a</t>
    <phoneticPr fontId="1" type="noConversion"/>
  </si>
  <si>
    <t>8-8533</t>
    <phoneticPr fontId="1" type="noConversion"/>
  </si>
  <si>
    <t>Low-End Motherboard Wholesale Price</t>
    <phoneticPr fontId="1" type="noConversion"/>
  </si>
  <si>
    <t>Low-End Hard Disk Wholesale Price</t>
    <phoneticPr fontId="1" type="noConversion"/>
  </si>
  <si>
    <t>Discounted</t>
    <phoneticPr fontId="1" type="noConversion"/>
  </si>
  <si>
    <t>Discount</t>
    <phoneticPr fontId="1" type="noConversion"/>
  </si>
  <si>
    <t>Date</t>
    <phoneticPr fontId="1" type="noConversion"/>
  </si>
  <si>
    <t>Last Name</t>
    <phoneticPr fontId="1" type="noConversion"/>
  </si>
  <si>
    <t>First Name</t>
    <phoneticPr fontId="1" type="noConversion"/>
  </si>
  <si>
    <t>ZIP</t>
    <phoneticPr fontId="1" type="noConversion"/>
  </si>
  <si>
    <t>Donation</t>
    <phoneticPr fontId="1" type="noConversion"/>
  </si>
  <si>
    <t>10/6/2009</t>
    <phoneticPr fontId="1" type="noConversion"/>
  </si>
  <si>
    <t>10/6/2010</t>
  </si>
  <si>
    <t>10/6/2011</t>
  </si>
  <si>
    <t>10/6/2012</t>
  </si>
  <si>
    <t>10/6/2013</t>
  </si>
  <si>
    <t>10/6/2014</t>
  </si>
  <si>
    <t>10/6/2015</t>
  </si>
  <si>
    <t>10/6/2016</t>
  </si>
  <si>
    <t>10/6/2017</t>
  </si>
  <si>
    <t>10/6/2018</t>
  </si>
  <si>
    <t>Cook</t>
    <phoneticPr fontId="1" type="noConversion"/>
  </si>
  <si>
    <t>Galloway</t>
    <phoneticPr fontId="1" type="noConversion"/>
  </si>
  <si>
    <t>Hickman</t>
    <phoneticPr fontId="1" type="noConversion"/>
  </si>
  <si>
    <t>Newton</t>
    <phoneticPr fontId="1" type="noConversion"/>
  </si>
  <si>
    <t>Noel</t>
    <phoneticPr fontId="1" type="noConversion"/>
  </si>
  <si>
    <t>Alston</t>
    <phoneticPr fontId="1" type="noConversion"/>
  </si>
  <si>
    <t>Patrick</t>
    <phoneticPr fontId="1" type="noConversion"/>
  </si>
  <si>
    <t>Vaughn</t>
    <phoneticPr fontId="1" type="noConversion"/>
  </si>
  <si>
    <t>Hobbs</t>
    <phoneticPr fontId="1" type="noConversion"/>
  </si>
  <si>
    <t>Wall</t>
    <phoneticPr fontId="1" type="noConversion"/>
  </si>
  <si>
    <t>Jaslyn</t>
    <phoneticPr fontId="1" type="noConversion"/>
  </si>
  <si>
    <t>Toby</t>
    <phoneticPr fontId="1" type="noConversion"/>
  </si>
  <si>
    <t>Eddle</t>
    <phoneticPr fontId="1" type="noConversion"/>
  </si>
  <si>
    <t>Elaina</t>
    <phoneticPr fontId="1" type="noConversion"/>
  </si>
  <si>
    <t>Palge</t>
    <phoneticPr fontId="1" type="noConversion"/>
  </si>
  <si>
    <t>Lennon</t>
    <phoneticPr fontId="1" type="noConversion"/>
  </si>
  <si>
    <t>Mala</t>
    <phoneticPr fontId="1" type="noConversion"/>
  </si>
  <si>
    <t>Gina</t>
    <phoneticPr fontId="1" type="noConversion"/>
  </si>
  <si>
    <t>Gunnar</t>
    <phoneticPr fontId="1" type="noConversion"/>
  </si>
  <si>
    <t>April</t>
    <phoneticPr fontId="1" type="noConversion"/>
  </si>
  <si>
    <t>10/6/2019</t>
  </si>
  <si>
    <t>Whitaker</t>
    <phoneticPr fontId="1" type="noConversion"/>
  </si>
  <si>
    <t>Alden</t>
    <phoneticPr fontId="1" type="noConversion"/>
  </si>
  <si>
    <t>Before tratment</t>
    <phoneticPr fontId="1" type="noConversion"/>
  </si>
  <si>
    <t>Control</t>
    <phoneticPr fontId="1" type="noConversion"/>
  </si>
  <si>
    <t>Experiment</t>
    <phoneticPr fontId="1" type="noConversion"/>
  </si>
  <si>
    <t>After treatment</t>
    <phoneticPr fontId="1" type="noConversion"/>
  </si>
  <si>
    <t>Before treatment</t>
    <phoneticPr fontId="1" type="noConversion"/>
  </si>
  <si>
    <t>Average Reading</t>
    <phoneticPr fontId="1" type="noConversion"/>
  </si>
  <si>
    <t>Standard Deviation</t>
    <phoneticPr fontId="1" type="noConversion"/>
  </si>
  <si>
    <t>Change</t>
    <phoneticPr fontId="1" type="noConversion"/>
  </si>
  <si>
    <t>Upcoming 10K races in Dataville</t>
    <phoneticPr fontId="1" type="noConversion"/>
  </si>
  <si>
    <t>Date Value</t>
    <phoneticPr fontId="1" type="noConversion"/>
  </si>
  <si>
    <t>Days From Noe</t>
    <phoneticPr fontId="1" type="noConversion"/>
  </si>
  <si>
    <t>Today</t>
    <phoneticPr fontId="1" type="noConversion"/>
  </si>
  <si>
    <t>Bitburg Marathon</t>
    <phoneticPr fontId="1" type="noConversion"/>
  </si>
  <si>
    <t>Dataville Marathon</t>
    <phoneticPr fontId="1" type="noConversion"/>
  </si>
  <si>
    <t>Date</t>
    <phoneticPr fontId="1" type="noConversion"/>
  </si>
  <si>
    <t>Months away</t>
    <phoneticPr fontId="1" type="noConversion"/>
  </si>
  <si>
    <t>Goal time</t>
    <phoneticPr fontId="1" type="noConversion"/>
  </si>
  <si>
    <t>Target pace</t>
    <phoneticPr fontId="1" type="noConversion"/>
  </si>
  <si>
    <t>Target pace + 10%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</si>
</sst>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¥&quot;* #,##0.00_ ;_ &quot;¥&quot;* \-#,##0.00_ ;_ &quot;¥&quot;* &quot;-&quot;??_ ;_ @_ "/>
    <numFmt numFmtId="24" formatCode="\$#,##0_);[Red]\(\$#,##0\)"/>
    <numFmt numFmtId="26" formatCode="\$#,##0.00_);[Red]\(\$#,##0.00\)"/>
    <numFmt numFmtId="176" formatCode="\$#,##0.00;\-\$#,##0.00"/>
    <numFmt numFmtId="177" formatCode="&quot;¥&quot;#,##0.00_);[Red]\(&quot;¥&quot;#,##0.00\)"/>
    <numFmt numFmtId="178" formatCode="0.00_);[Red]\(0.00\)"/>
    <numFmt numFmtId="179" formatCode="yyyy\-mm\-dd;@"/>
    <numFmt numFmtId="183" formatCode="yyyy/m/d\ h:mm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26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76" fontId="0" fillId="0" borderId="0" xfId="1" applyNumberFormat="1" applyFont="1" applyAlignme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8" fontId="0" fillId="0" borderId="0" xfId="0" applyNumberFormat="1"/>
    <xf numFmtId="0" fontId="8" fillId="0" borderId="0" xfId="0" applyFont="1"/>
    <xf numFmtId="15" fontId="0" fillId="0" borderId="0" xfId="0" applyNumberFormat="1"/>
    <xf numFmtId="179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/>
    <xf numFmtId="21" fontId="0" fillId="0" borderId="0" xfId="0" applyNumberFormat="1"/>
    <xf numFmtId="183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6"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1E3A-785A-4C88-9804-68FFCBD58F38}" name="lowmen" displayName="lowmen" ref="A3:D19" totalsRowShown="0" headerRowDxfId="5">
  <autoFilter ref="A3:D19" xr:uid="{67291E3A-785A-4C88-9804-68FFCBD58F38}"/>
  <tableColumns count="4">
    <tableColumn id="1" xr3:uid="{01E1CFBC-BD0F-4E7D-959B-E8179A2030E3}" name="ID"/>
    <tableColumn id="2" xr3:uid="{77DC573E-CF50-415C-9C80-8D3A05A33729}" name="Vendor"/>
    <tableColumn id="3" xr3:uid="{FA379A0E-8CE6-41B2-B855-3530B65726ED}" name="Model"/>
    <tableColumn id="4" xr3:uid="{8792ADFD-39DF-4603-ACA2-17E17F829F7E}" name="Pric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E33B-4705-47B5-BBF1-E2A1E4906133}" name="lowmoth" displayName="lowmoth" ref="F3:I19" totalsRowShown="0" headerRowDxfId="3">
  <autoFilter ref="F3:I19" xr:uid="{E8EAE33B-4705-47B5-BBF1-E2A1E4906133}"/>
  <tableColumns count="4">
    <tableColumn id="1" xr3:uid="{163764C0-972F-40DC-B5D9-6B135E3D2FAD}" name="ID"/>
    <tableColumn id="2" xr3:uid="{67BC56FB-3373-4BC4-9E2B-077F06AD21B6}" name="Vendor"/>
    <tableColumn id="3" xr3:uid="{35004183-F1ED-4396-9C52-730E24885B61}" name="Model"/>
    <tableColumn id="4" xr3:uid="{C860E714-5CCE-4876-AE3B-8D4769F88716}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9257C-7888-4C00-AD4C-FD2679426DC7}" name="lowhard" displayName="lowhard" ref="K3:N19" totalsRowShown="0" headerRowDxfId="1">
  <autoFilter ref="K3:N19" xr:uid="{8589257C-7888-4C00-AD4C-FD2679426DC7}"/>
  <tableColumns count="4">
    <tableColumn id="1" xr3:uid="{F47EF6AC-E550-4289-AB59-2DD90180F0AF}" name="ID"/>
    <tableColumn id="2" xr3:uid="{B7882376-F6EB-455E-B39B-445DDEC3DB9B}" name="Vendor"/>
    <tableColumn id="3" xr3:uid="{2A3E8C8F-C02E-4525-A2DA-0CDA80B22170}" name="Model"/>
    <tableColumn id="4" xr3:uid="{F383F3B7-14C4-42B8-8B14-E03273957915}" name="Pric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Normal="100" workbookViewId="0">
      <selection activeCell="F1" sqref="F1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5" ht="18" x14ac:dyDescent="0.25">
      <c r="A1" s="29" t="s">
        <v>2</v>
      </c>
      <c r="B1" s="29"/>
      <c r="C1" s="29"/>
      <c r="D1" s="29"/>
      <c r="E1" s="29"/>
    </row>
    <row r="2" spans="1:5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</row>
    <row r="3" spans="1:5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5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5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5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5" ht="18" x14ac:dyDescent="0.25">
      <c r="A8" s="29" t="s">
        <v>6</v>
      </c>
      <c r="B8" s="29"/>
      <c r="C8" s="29"/>
      <c r="D8" s="29"/>
      <c r="E8" s="29"/>
    </row>
    <row r="9" spans="1:5" x14ac:dyDescent="0.2">
      <c r="A9" s="1" t="s">
        <v>0</v>
      </c>
      <c r="B9" s="1" t="s">
        <v>1</v>
      </c>
      <c r="C9" s="1" t="s">
        <v>3</v>
      </c>
      <c r="D9" s="1" t="s">
        <v>4</v>
      </c>
      <c r="E9" s="1" t="s">
        <v>5</v>
      </c>
    </row>
    <row r="10" spans="1:5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5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5" ht="18" x14ac:dyDescent="0.25">
      <c r="A13" s="29" t="s">
        <v>7</v>
      </c>
      <c r="B13" s="29"/>
      <c r="C13" s="29"/>
      <c r="D13" s="29"/>
      <c r="E13" s="29"/>
    </row>
    <row r="14" spans="1:5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5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5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28" t="s">
        <v>8</v>
      </c>
      <c r="B19" s="28"/>
      <c r="C19">
        <f>SUM(C3:C6)</f>
        <v>103</v>
      </c>
    </row>
    <row r="20" spans="1:5" x14ac:dyDescent="0.2">
      <c r="A20" s="28" t="s">
        <v>9</v>
      </c>
      <c r="B20" s="28"/>
      <c r="C20">
        <f>SUM(E10:E11)</f>
        <v>41</v>
      </c>
    </row>
    <row r="21" spans="1:5" x14ac:dyDescent="0.2">
      <c r="A21" s="28" t="s">
        <v>17</v>
      </c>
      <c r="B21" s="28"/>
      <c r="C21">
        <f>C19-C20</f>
        <v>62</v>
      </c>
    </row>
    <row r="23" spans="1:5" x14ac:dyDescent="0.2">
      <c r="A23" s="28" t="s">
        <v>11</v>
      </c>
      <c r="B23" s="28"/>
      <c r="C23">
        <f>SUM(D3:D6)</f>
        <v>139</v>
      </c>
    </row>
    <row r="24" spans="1:5" x14ac:dyDescent="0.2">
      <c r="A24" s="28" t="s">
        <v>12</v>
      </c>
      <c r="B24" s="28"/>
      <c r="C24">
        <f>SUM(E15:E17)</f>
        <v>72</v>
      </c>
    </row>
    <row r="25" spans="1:5" x14ac:dyDescent="0.2">
      <c r="A25" s="28" t="s">
        <v>13</v>
      </c>
      <c r="B25" s="28"/>
      <c r="C25">
        <f>C23-C24</f>
        <v>67</v>
      </c>
    </row>
    <row r="27" spans="1:5" x14ac:dyDescent="0.2">
      <c r="A27" s="28" t="s">
        <v>10</v>
      </c>
      <c r="B27" s="28"/>
      <c r="C27">
        <f>SUM(D10:D11)</f>
        <v>34</v>
      </c>
    </row>
    <row r="28" spans="1:5" x14ac:dyDescent="0.2">
      <c r="A28" s="28" t="s">
        <v>14</v>
      </c>
      <c r="B28" s="28"/>
      <c r="C28">
        <f>SUM(C15:C17)</f>
        <v>141</v>
      </c>
    </row>
    <row r="29" spans="1:5" x14ac:dyDescent="0.2">
      <c r="A29" s="28" t="s">
        <v>15</v>
      </c>
      <c r="B29" s="28"/>
      <c r="C29">
        <f>C27-C28</f>
        <v>-107</v>
      </c>
    </row>
    <row r="31" spans="1:5" x14ac:dyDescent="0.2">
      <c r="A31" s="27" t="s">
        <v>16</v>
      </c>
      <c r="B31" s="27"/>
      <c r="C31">
        <f>400-SUM(E2:E6,E10:E11,E15:E17)</f>
        <v>197</v>
      </c>
    </row>
  </sheetData>
  <mergeCells count="13">
    <mergeCell ref="A21:B21"/>
    <mergeCell ref="A1:E1"/>
    <mergeCell ref="A8:E8"/>
    <mergeCell ref="A13:E13"/>
    <mergeCell ref="A19:B19"/>
    <mergeCell ref="A20:B20"/>
    <mergeCell ref="A31:B31"/>
    <mergeCell ref="A23:B23"/>
    <mergeCell ref="A24:B24"/>
    <mergeCell ref="A25:B25"/>
    <mergeCell ref="A27:B27"/>
    <mergeCell ref="A28:B28"/>
    <mergeCell ref="A29:B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zoomScaleNormal="100" workbookViewId="0">
      <selection activeCell="C1" sqref="C1"/>
    </sheetView>
  </sheetViews>
  <sheetFormatPr defaultRowHeight="14.25" x14ac:dyDescent="0.2"/>
  <cols>
    <col min="1" max="1" width="25.375" bestFit="1" customWidth="1"/>
    <col min="2" max="2" width="13.875" style="7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29" t="s">
        <v>18</v>
      </c>
      <c r="B1" s="29"/>
    </row>
    <row r="2" spans="1:8" x14ac:dyDescent="0.2">
      <c r="A2" s="30" t="s">
        <v>19</v>
      </c>
      <c r="B2" s="30"/>
    </row>
    <row r="4" spans="1:8" x14ac:dyDescent="0.2">
      <c r="A4" s="8" t="s">
        <v>20</v>
      </c>
    </row>
    <row r="5" spans="1:8" x14ac:dyDescent="0.2">
      <c r="A5" t="s">
        <v>21</v>
      </c>
      <c r="B5" s="7">
        <v>317</v>
      </c>
    </row>
    <row r="6" spans="1:8" ht="15" thickBot="1" x14ac:dyDescent="0.25">
      <c r="A6" s="9" t="s">
        <v>22</v>
      </c>
      <c r="B6" s="10">
        <v>24</v>
      </c>
      <c r="E6" s="6"/>
    </row>
    <row r="7" spans="1:8" x14ac:dyDescent="0.2">
      <c r="A7" t="s">
        <v>23</v>
      </c>
      <c r="B7" s="7">
        <f>SUM(B5:B6)</f>
        <v>341</v>
      </c>
      <c r="D7" s="6"/>
    </row>
    <row r="8" spans="1:8" x14ac:dyDescent="0.2">
      <c r="H8" s="5"/>
    </row>
    <row r="9" spans="1:8" x14ac:dyDescent="0.2">
      <c r="A9" s="8" t="s">
        <v>24</v>
      </c>
    </row>
    <row r="10" spans="1:8" x14ac:dyDescent="0.2">
      <c r="A10" t="s">
        <v>21</v>
      </c>
      <c r="B10" s="7">
        <v>42</v>
      </c>
    </row>
    <row r="11" spans="1:8" ht="15" thickBot="1" x14ac:dyDescent="0.25">
      <c r="A11" s="11" t="s">
        <v>22</v>
      </c>
      <c r="B11" s="12">
        <v>25</v>
      </c>
    </row>
    <row r="12" spans="1:8" x14ac:dyDescent="0.2">
      <c r="A12" t="s">
        <v>25</v>
      </c>
      <c r="B12" s="7">
        <f>SUM(B10:B11)</f>
        <v>67</v>
      </c>
    </row>
    <row r="14" spans="1:8" x14ac:dyDescent="0.2">
      <c r="A14" s="8" t="s">
        <v>26</v>
      </c>
      <c r="B14" s="7">
        <f>B7-B12</f>
        <v>274</v>
      </c>
    </row>
    <row r="16" spans="1:8" x14ac:dyDescent="0.2">
      <c r="A16" s="8" t="s">
        <v>27</v>
      </c>
    </row>
    <row r="17" spans="1:6" x14ac:dyDescent="0.2">
      <c r="A17" t="s">
        <v>28</v>
      </c>
      <c r="B17" s="7">
        <v>33</v>
      </c>
    </row>
    <row r="18" spans="1:6" x14ac:dyDescent="0.2">
      <c r="A18" t="s">
        <v>29</v>
      </c>
      <c r="B18" s="7">
        <v>151</v>
      </c>
      <c r="E18" s="5"/>
    </row>
    <row r="19" spans="1:6" ht="15" thickBot="1" x14ac:dyDescent="0.25">
      <c r="A19" s="11" t="s">
        <v>30</v>
      </c>
      <c r="B19" s="12">
        <v>48</v>
      </c>
    </row>
    <row r="20" spans="1:6" x14ac:dyDescent="0.2">
      <c r="A20" t="s">
        <v>31</v>
      </c>
      <c r="B20" s="7">
        <f>SUM(B17:B19)</f>
        <v>232</v>
      </c>
    </row>
    <row r="22" spans="1:6" x14ac:dyDescent="0.2">
      <c r="A22" s="8" t="s">
        <v>32</v>
      </c>
      <c r="B22" s="7">
        <f>B14-B20</f>
        <v>42</v>
      </c>
    </row>
    <row r="25" spans="1:6" ht="18" x14ac:dyDescent="0.25">
      <c r="A25" s="29" t="s">
        <v>33</v>
      </c>
      <c r="B25" s="29"/>
    </row>
    <row r="26" spans="1:6" x14ac:dyDescent="0.2">
      <c r="A26" s="30" t="s">
        <v>19</v>
      </c>
      <c r="B26" s="30"/>
      <c r="F26" s="3"/>
    </row>
    <row r="27" spans="1:6" ht="16.5" x14ac:dyDescent="0.3">
      <c r="D27" s="4"/>
    </row>
    <row r="28" spans="1:6" x14ac:dyDescent="0.2">
      <c r="A28" s="8" t="s">
        <v>34</v>
      </c>
    </row>
    <row r="29" spans="1:6" x14ac:dyDescent="0.2">
      <c r="A29" t="s">
        <v>35</v>
      </c>
      <c r="B29" s="7">
        <v>532</v>
      </c>
    </row>
    <row r="30" spans="1:6" x14ac:dyDescent="0.2">
      <c r="A30" t="s">
        <v>36</v>
      </c>
      <c r="B30" s="7">
        <v>439</v>
      </c>
    </row>
    <row r="31" spans="1:6" x14ac:dyDescent="0.2">
      <c r="A31" t="s">
        <v>37</v>
      </c>
      <c r="B31" s="7">
        <v>293</v>
      </c>
    </row>
    <row r="32" spans="1:6" x14ac:dyDescent="0.2">
      <c r="A32" t="s">
        <v>38</v>
      </c>
      <c r="B32" s="7">
        <v>63</v>
      </c>
    </row>
    <row r="33" spans="1:2" x14ac:dyDescent="0.2">
      <c r="A33" t="s">
        <v>39</v>
      </c>
      <c r="B33" s="7">
        <v>64</v>
      </c>
    </row>
    <row r="34" spans="1:2" x14ac:dyDescent="0.2">
      <c r="A34" t="s">
        <v>40</v>
      </c>
      <c r="B34" s="7">
        <v>36</v>
      </c>
    </row>
    <row r="35" spans="1:2" x14ac:dyDescent="0.2">
      <c r="A35" t="s">
        <v>41</v>
      </c>
      <c r="B35" s="7">
        <v>85</v>
      </c>
    </row>
    <row r="36" spans="1:2" x14ac:dyDescent="0.2">
      <c r="A36" t="s">
        <v>42</v>
      </c>
      <c r="B36" s="7">
        <v>49</v>
      </c>
    </row>
    <row r="37" spans="1:2" ht="15" thickBot="1" x14ac:dyDescent="0.25">
      <c r="A37" s="11" t="s">
        <v>43</v>
      </c>
      <c r="B37" s="12">
        <v>66</v>
      </c>
    </row>
    <row r="38" spans="1:2" x14ac:dyDescent="0.2">
      <c r="A38" t="s">
        <v>1</v>
      </c>
      <c r="B38" s="7">
        <f>SUM(B29:B37)</f>
        <v>1627</v>
      </c>
    </row>
    <row r="40" spans="1:2" x14ac:dyDescent="0.2">
      <c r="A40" s="8" t="s">
        <v>44</v>
      </c>
    </row>
    <row r="41" spans="1:2" x14ac:dyDescent="0.2">
      <c r="A41" t="s">
        <v>45</v>
      </c>
      <c r="B41" s="7">
        <v>202</v>
      </c>
    </row>
    <row r="42" spans="1:2" x14ac:dyDescent="0.2">
      <c r="A42" t="s">
        <v>46</v>
      </c>
      <c r="B42" s="7">
        <v>653</v>
      </c>
    </row>
    <row r="43" spans="1:2" ht="15" thickBot="1" x14ac:dyDescent="0.25">
      <c r="A43" s="11" t="s">
        <v>47</v>
      </c>
      <c r="B43" s="12">
        <v>22</v>
      </c>
    </row>
    <row r="44" spans="1:2" x14ac:dyDescent="0.2">
      <c r="A44" t="s">
        <v>1</v>
      </c>
      <c r="B44" s="7">
        <f>SUM(B41:B43)</f>
        <v>877</v>
      </c>
    </row>
    <row r="46" spans="1:2" x14ac:dyDescent="0.2">
      <c r="A46" s="8" t="s">
        <v>48</v>
      </c>
    </row>
    <row r="47" spans="1:2" x14ac:dyDescent="0.2">
      <c r="A47" t="s">
        <v>49</v>
      </c>
      <c r="B47" s="7">
        <v>739</v>
      </c>
    </row>
    <row r="48" spans="1:2" ht="15" thickBot="1" x14ac:dyDescent="0.25">
      <c r="A48" s="11" t="s">
        <v>50</v>
      </c>
      <c r="B48" s="12">
        <v>11</v>
      </c>
    </row>
    <row r="49" spans="1:2" x14ac:dyDescent="0.2">
      <c r="A49" t="s">
        <v>1</v>
      </c>
      <c r="B49" s="7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D15"/>
  <sheetViews>
    <sheetView workbookViewId="0">
      <selection activeCell="E1" sqref="E1"/>
    </sheetView>
  </sheetViews>
  <sheetFormatPr defaultRowHeight="14.25" x14ac:dyDescent="0.2"/>
  <cols>
    <col min="1" max="1" width="19.125" bestFit="1" customWidth="1"/>
    <col min="2" max="2" width="8.375" bestFit="1" customWidth="1"/>
    <col min="3" max="3" width="11.125" bestFit="1" customWidth="1"/>
    <col min="4" max="4" width="12.75" bestFit="1" customWidth="1"/>
    <col min="5" max="5" width="10.375" bestFit="1" customWidth="1"/>
  </cols>
  <sheetData>
    <row r="1" spans="1:4" ht="18" x14ac:dyDescent="0.25">
      <c r="A1" s="29" t="s">
        <v>51</v>
      </c>
      <c r="B1" s="29"/>
      <c r="C1" s="29"/>
      <c r="D1" s="29"/>
    </row>
    <row r="2" spans="1:4" x14ac:dyDescent="0.2">
      <c r="A2" s="27" t="s">
        <v>52</v>
      </c>
      <c r="B2" s="27"/>
      <c r="C2" s="27"/>
      <c r="D2" s="27"/>
    </row>
    <row r="3" spans="1:4" x14ac:dyDescent="0.2">
      <c r="A3" s="16"/>
      <c r="B3" s="16"/>
      <c r="C3" s="13"/>
    </row>
    <row r="4" spans="1:4" x14ac:dyDescent="0.2">
      <c r="A4" s="2" t="s">
        <v>83</v>
      </c>
      <c r="B4" s="17">
        <v>0.05</v>
      </c>
      <c r="C4" s="13"/>
      <c r="D4" s="18"/>
    </row>
    <row r="6" spans="1:4" x14ac:dyDescent="0.2">
      <c r="A6" t="s">
        <v>53</v>
      </c>
    </row>
    <row r="7" spans="1:4" x14ac:dyDescent="0.2">
      <c r="A7" s="1" t="s">
        <v>54</v>
      </c>
      <c r="B7" s="1" t="s">
        <v>61</v>
      </c>
      <c r="C7" s="1" t="s">
        <v>82</v>
      </c>
    </row>
    <row r="8" spans="1:4" x14ac:dyDescent="0.2">
      <c r="A8" t="s">
        <v>55</v>
      </c>
      <c r="B8" s="14">
        <f>MIN(LowMen!D4:D19)</f>
        <v>63</v>
      </c>
      <c r="C8" s="14">
        <f>B8-B8*discount</f>
        <v>59.85</v>
      </c>
      <c r="D8">
        <f>MIN(lowmen[Price])</f>
        <v>63</v>
      </c>
    </row>
    <row r="9" spans="1:4" x14ac:dyDescent="0.2">
      <c r="A9" t="s">
        <v>56</v>
      </c>
      <c r="B9" s="14">
        <f>MIN(LowMen!I4:I19)</f>
        <v>224</v>
      </c>
      <c r="C9" s="14">
        <f>B9-B9*discount</f>
        <v>212.8</v>
      </c>
      <c r="D9">
        <f>MIN(lowmoth[Price])</f>
        <v>224</v>
      </c>
    </row>
    <row r="10" spans="1:4" x14ac:dyDescent="0.2">
      <c r="A10" t="s">
        <v>57</v>
      </c>
      <c r="B10" s="14">
        <f>MIN(LowMen!N4:N19)</f>
        <v>60</v>
      </c>
      <c r="C10" s="14">
        <f>B10-B10*discount</f>
        <v>57</v>
      </c>
      <c r="D10">
        <f>MIN(lowhard[Price])</f>
        <v>60</v>
      </c>
    </row>
    <row r="11" spans="1:4" x14ac:dyDescent="0.2">
      <c r="A11" t="s">
        <v>58</v>
      </c>
      <c r="B11" s="14">
        <f>SUM(B8:B10)</f>
        <v>347</v>
      </c>
      <c r="C11" s="14">
        <f>SUM(C8:C10)</f>
        <v>329.65000000000003</v>
      </c>
    </row>
    <row r="12" spans="1:4" x14ac:dyDescent="0.2">
      <c r="B12" s="14"/>
      <c r="C12" s="14"/>
    </row>
    <row r="13" spans="1:4" x14ac:dyDescent="0.2">
      <c r="A13" t="s">
        <v>59</v>
      </c>
      <c r="B13" s="14">
        <v>390</v>
      </c>
      <c r="C13" s="14">
        <v>390</v>
      </c>
    </row>
    <row r="15" spans="1:4" x14ac:dyDescent="0.2">
      <c r="A15" t="s">
        <v>60</v>
      </c>
      <c r="B15" s="15">
        <f>(B13-B11)/B13</f>
        <v>0.11025641025641025</v>
      </c>
      <c r="C15" s="15">
        <f>(C13-C11)/C13</f>
        <v>0.15474358974358965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BDBD-7F9D-47CB-82B6-C2A488DC3BB8}">
  <dimension ref="A1:F12"/>
  <sheetViews>
    <sheetView zoomScaleNormal="100" workbookViewId="0">
      <selection activeCell="I13" sqref="I13"/>
    </sheetView>
  </sheetViews>
  <sheetFormatPr defaultRowHeight="14.25" x14ac:dyDescent="0.2"/>
  <cols>
    <col min="1" max="1" width="5.5" bestFit="1" customWidth="1"/>
    <col min="2" max="2" width="10" bestFit="1" customWidth="1"/>
    <col min="3" max="4" width="10.25" bestFit="1" customWidth="1"/>
    <col min="5" max="5" width="7.5" bestFit="1" customWidth="1"/>
    <col min="6" max="6" width="9.75" style="14" bestFit="1" customWidth="1"/>
  </cols>
  <sheetData>
    <row r="1" spans="1:6" x14ac:dyDescent="0.2">
      <c r="A1" t="s">
        <v>63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x14ac:dyDescent="0.2">
      <c r="A2">
        <v>2127</v>
      </c>
      <c r="B2" t="s">
        <v>119</v>
      </c>
      <c r="C2" t="s">
        <v>120</v>
      </c>
      <c r="D2" t="s">
        <v>121</v>
      </c>
      <c r="E2">
        <v>201517</v>
      </c>
      <c r="F2" s="14">
        <v>10</v>
      </c>
    </row>
    <row r="3" spans="1:6" x14ac:dyDescent="0.2">
      <c r="A3">
        <v>3152</v>
      </c>
      <c r="B3" t="s">
        <v>89</v>
      </c>
      <c r="C3" t="s">
        <v>99</v>
      </c>
      <c r="D3" t="s">
        <v>109</v>
      </c>
      <c r="E3">
        <v>201517</v>
      </c>
      <c r="F3" s="14">
        <v>100</v>
      </c>
    </row>
    <row r="4" spans="1:6" x14ac:dyDescent="0.2">
      <c r="A4">
        <v>366</v>
      </c>
      <c r="B4" t="s">
        <v>97</v>
      </c>
      <c r="C4" t="s">
        <v>107</v>
      </c>
      <c r="D4" t="s">
        <v>117</v>
      </c>
      <c r="E4">
        <v>201517</v>
      </c>
      <c r="F4" s="14">
        <v>5000</v>
      </c>
    </row>
    <row r="5" spans="1:6" x14ac:dyDescent="0.2">
      <c r="A5">
        <v>4007</v>
      </c>
      <c r="B5" t="s">
        <v>95</v>
      </c>
      <c r="C5" t="s">
        <v>105</v>
      </c>
      <c r="D5" t="s">
        <v>115</v>
      </c>
      <c r="E5">
        <v>201617</v>
      </c>
      <c r="F5" s="14">
        <v>250</v>
      </c>
    </row>
    <row r="6" spans="1:6" x14ac:dyDescent="0.2">
      <c r="A6">
        <v>1200</v>
      </c>
      <c r="B6" t="s">
        <v>92</v>
      </c>
      <c r="C6" t="s">
        <v>102</v>
      </c>
      <c r="D6" t="s">
        <v>112</v>
      </c>
      <c r="E6">
        <v>201617</v>
      </c>
      <c r="F6" s="14">
        <v>500</v>
      </c>
    </row>
    <row r="7" spans="1:6" x14ac:dyDescent="0.2">
      <c r="A7">
        <v>1254</v>
      </c>
      <c r="B7" t="s">
        <v>94</v>
      </c>
      <c r="C7" t="s">
        <v>104</v>
      </c>
      <c r="D7" t="s">
        <v>114</v>
      </c>
      <c r="E7">
        <v>201817</v>
      </c>
      <c r="F7" s="14">
        <v>100</v>
      </c>
    </row>
    <row r="8" spans="1:6" x14ac:dyDescent="0.2">
      <c r="A8">
        <v>3935</v>
      </c>
      <c r="B8" t="s">
        <v>93</v>
      </c>
      <c r="C8" t="s">
        <v>103</v>
      </c>
      <c r="D8" t="s">
        <v>113</v>
      </c>
      <c r="E8">
        <v>201817</v>
      </c>
      <c r="F8" s="14">
        <v>100</v>
      </c>
    </row>
    <row r="9" spans="1:6" x14ac:dyDescent="0.2">
      <c r="A9">
        <v>2678</v>
      </c>
      <c r="B9" t="s">
        <v>98</v>
      </c>
      <c r="C9" t="s">
        <v>108</v>
      </c>
      <c r="D9" t="s">
        <v>118</v>
      </c>
      <c r="E9">
        <v>201817</v>
      </c>
      <c r="F9" s="14">
        <v>150</v>
      </c>
    </row>
    <row r="10" spans="1:6" x14ac:dyDescent="0.2">
      <c r="A10">
        <v>2194</v>
      </c>
      <c r="B10" t="s">
        <v>90</v>
      </c>
      <c r="C10" t="s">
        <v>100</v>
      </c>
      <c r="D10" t="s">
        <v>110</v>
      </c>
      <c r="E10">
        <v>201817</v>
      </c>
      <c r="F10" s="14">
        <v>200</v>
      </c>
    </row>
    <row r="11" spans="1:6" x14ac:dyDescent="0.2">
      <c r="A11">
        <v>1931</v>
      </c>
      <c r="B11" t="s">
        <v>96</v>
      </c>
      <c r="C11" t="s">
        <v>106</v>
      </c>
      <c r="D11" t="s">
        <v>116</v>
      </c>
      <c r="E11">
        <v>201817</v>
      </c>
      <c r="F11" s="14">
        <v>250</v>
      </c>
    </row>
    <row r="12" spans="1:6" x14ac:dyDescent="0.2">
      <c r="A12">
        <v>867</v>
      </c>
      <c r="B12" t="s">
        <v>91</v>
      </c>
      <c r="C12" t="s">
        <v>101</v>
      </c>
      <c r="D12" t="s">
        <v>111</v>
      </c>
      <c r="E12">
        <v>201817</v>
      </c>
      <c r="F12" s="14">
        <v>500</v>
      </c>
    </row>
  </sheetData>
  <autoFilter ref="A1:F12" xr:uid="{E685BDBD-7F9D-47CB-82B6-C2A488DC3BB8}"/>
  <sortState xmlns:xlrd2="http://schemas.microsoft.com/office/spreadsheetml/2017/richdata2" ref="E2:F12">
    <sortCondition ref="E2:E12"/>
    <sortCondition ref="F2:F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B34-33C7-4D0E-A9DD-208F08A2CFD1}">
  <dimension ref="A1:F36"/>
  <sheetViews>
    <sheetView topLeftCell="A13" workbookViewId="0">
      <selection activeCell="L29" sqref="L29"/>
    </sheetView>
  </sheetViews>
  <sheetFormatPr defaultRowHeight="14.25" x14ac:dyDescent="0.2"/>
  <cols>
    <col min="1" max="1" width="11.125" customWidth="1"/>
    <col min="2" max="2" width="13.125" customWidth="1"/>
    <col min="3" max="3" width="11.125" customWidth="1"/>
    <col min="4" max="4" width="13.25" customWidth="1"/>
  </cols>
  <sheetData>
    <row r="1" spans="1:6" x14ac:dyDescent="0.2">
      <c r="A1" s="27" t="s">
        <v>122</v>
      </c>
      <c r="B1" s="27"/>
      <c r="C1" s="27" t="s">
        <v>125</v>
      </c>
      <c r="D1" s="27"/>
    </row>
    <row r="2" spans="1:6" x14ac:dyDescent="0.2">
      <c r="A2" t="s">
        <v>123</v>
      </c>
      <c r="B2" t="s">
        <v>124</v>
      </c>
      <c r="C2" t="s">
        <v>123</v>
      </c>
      <c r="D2" t="s">
        <v>124</v>
      </c>
    </row>
    <row r="3" spans="1:6" x14ac:dyDescent="0.2">
      <c r="A3">
        <v>4079</v>
      </c>
      <c r="B3">
        <v>4782</v>
      </c>
      <c r="C3">
        <v>4700</v>
      </c>
      <c r="D3">
        <v>6489</v>
      </c>
      <c r="F3" s="19"/>
    </row>
    <row r="4" spans="1:6" x14ac:dyDescent="0.2">
      <c r="A4">
        <v>4626</v>
      </c>
      <c r="B4">
        <v>4609</v>
      </c>
      <c r="C4">
        <v>4444</v>
      </c>
      <c r="D4">
        <v>5671</v>
      </c>
    </row>
    <row r="5" spans="1:6" x14ac:dyDescent="0.2">
      <c r="A5">
        <v>4592</v>
      </c>
      <c r="B5">
        <v>5366</v>
      </c>
      <c r="C5">
        <v>5076</v>
      </c>
      <c r="D5">
        <v>6405</v>
      </c>
    </row>
    <row r="6" spans="1:6" x14ac:dyDescent="0.2">
      <c r="A6">
        <v>4116</v>
      </c>
      <c r="B6">
        <v>4381</v>
      </c>
      <c r="C6">
        <v>4979</v>
      </c>
      <c r="D6">
        <v>5266</v>
      </c>
    </row>
    <row r="7" spans="1:6" x14ac:dyDescent="0.2">
      <c r="A7">
        <v>4880</v>
      </c>
      <c r="B7">
        <v>4849</v>
      </c>
      <c r="C7">
        <v>4764</v>
      </c>
      <c r="D7">
        <v>6159</v>
      </c>
    </row>
    <row r="8" spans="1:6" x14ac:dyDescent="0.2">
      <c r="A8">
        <v>5373</v>
      </c>
      <c r="B8">
        <v>4104</v>
      </c>
      <c r="C8">
        <v>4518</v>
      </c>
      <c r="D8">
        <v>7719</v>
      </c>
    </row>
    <row r="9" spans="1:6" x14ac:dyDescent="0.2">
      <c r="A9">
        <v>4416</v>
      </c>
      <c r="B9">
        <v>3989</v>
      </c>
      <c r="C9">
        <v>4968</v>
      </c>
      <c r="D9">
        <v>6408</v>
      </c>
    </row>
    <row r="10" spans="1:6" x14ac:dyDescent="0.2">
      <c r="A10">
        <v>5041</v>
      </c>
      <c r="B10">
        <v>5269</v>
      </c>
      <c r="C10">
        <v>4510</v>
      </c>
      <c r="D10">
        <v>6258</v>
      </c>
    </row>
    <row r="11" spans="1:6" x14ac:dyDescent="0.2">
      <c r="A11">
        <v>5125</v>
      </c>
      <c r="B11">
        <v>5181</v>
      </c>
      <c r="C11">
        <v>4633</v>
      </c>
      <c r="D11">
        <v>7252</v>
      </c>
    </row>
    <row r="12" spans="1:6" x14ac:dyDescent="0.2">
      <c r="A12">
        <v>4831</v>
      </c>
      <c r="B12">
        <v>4891</v>
      </c>
      <c r="C12">
        <v>4244</v>
      </c>
      <c r="D12">
        <v>6520</v>
      </c>
    </row>
    <row r="13" spans="1:6" x14ac:dyDescent="0.2">
      <c r="A13">
        <v>3927</v>
      </c>
      <c r="B13">
        <v>4315</v>
      </c>
      <c r="C13">
        <v>5628</v>
      </c>
      <c r="D13">
        <v>5430</v>
      </c>
    </row>
    <row r="14" spans="1:6" x14ac:dyDescent="0.2">
      <c r="A14">
        <v>4774</v>
      </c>
      <c r="B14">
        <v>4288</v>
      </c>
      <c r="C14">
        <v>4433</v>
      </c>
      <c r="D14">
        <v>5399</v>
      </c>
    </row>
    <row r="15" spans="1:6" x14ac:dyDescent="0.2">
      <c r="A15">
        <v>4687</v>
      </c>
      <c r="B15">
        <v>3982</v>
      </c>
      <c r="C15">
        <v>4452</v>
      </c>
      <c r="D15">
        <v>7651</v>
      </c>
    </row>
    <row r="16" spans="1:6" x14ac:dyDescent="0.2">
      <c r="A16">
        <v>4635</v>
      </c>
      <c r="B16">
        <v>5362</v>
      </c>
      <c r="C16">
        <v>4042</v>
      </c>
      <c r="D16">
        <v>4450</v>
      </c>
    </row>
    <row r="17" spans="1:4" x14ac:dyDescent="0.2">
      <c r="A17">
        <v>5018</v>
      </c>
      <c r="B17">
        <v>3912</v>
      </c>
      <c r="C17">
        <v>5066</v>
      </c>
      <c r="D17">
        <v>6302</v>
      </c>
    </row>
    <row r="18" spans="1:4" x14ac:dyDescent="0.2">
      <c r="A18">
        <v>5233</v>
      </c>
      <c r="B18">
        <v>4681</v>
      </c>
      <c r="C18">
        <v>4030</v>
      </c>
      <c r="D18">
        <v>5683</v>
      </c>
    </row>
    <row r="19" spans="1:4" x14ac:dyDescent="0.2">
      <c r="A19">
        <v>5006</v>
      </c>
      <c r="B19">
        <v>5264</v>
      </c>
      <c r="C19">
        <v>4374</v>
      </c>
      <c r="D19">
        <v>5516</v>
      </c>
    </row>
    <row r="20" spans="1:4" x14ac:dyDescent="0.2">
      <c r="A20">
        <v>4062</v>
      </c>
      <c r="B20">
        <v>4565</v>
      </c>
      <c r="C20">
        <v>4020</v>
      </c>
      <c r="D20">
        <v>5890</v>
      </c>
    </row>
    <row r="23" spans="1:4" x14ac:dyDescent="0.2">
      <c r="A23" s="27" t="s">
        <v>126</v>
      </c>
      <c r="B23" s="27"/>
    </row>
    <row r="24" spans="1:4" ht="48" customHeight="1" x14ac:dyDescent="0.2">
      <c r="B24" s="21" t="s">
        <v>127</v>
      </c>
      <c r="C24" s="20" t="s">
        <v>128</v>
      </c>
    </row>
    <row r="25" spans="1:4" x14ac:dyDescent="0.2">
      <c r="A25" t="s">
        <v>123</v>
      </c>
      <c r="B25" s="22">
        <f>AVERAGE(A3:A20)</f>
        <v>4690.0555555555557</v>
      </c>
      <c r="C25" s="22">
        <f>STDEV(A3:A20)</f>
        <v>428.08746662915433</v>
      </c>
    </row>
    <row r="26" spans="1:4" x14ac:dyDescent="0.2">
      <c r="A26" t="s">
        <v>124</v>
      </c>
      <c r="B26" s="22">
        <f>AVERAGE(B3:B20)</f>
        <v>4655</v>
      </c>
      <c r="C26" s="22">
        <f>STDEV(B3:B20)</f>
        <v>498.6909923814074</v>
      </c>
    </row>
    <row r="28" spans="1:4" x14ac:dyDescent="0.2">
      <c r="A28" s="27" t="s">
        <v>125</v>
      </c>
      <c r="B28" s="27"/>
    </row>
    <row r="29" spans="1:4" ht="28.5" x14ac:dyDescent="0.2">
      <c r="B29" s="21" t="s">
        <v>127</v>
      </c>
      <c r="C29" s="20" t="s">
        <v>128</v>
      </c>
    </row>
    <row r="30" spans="1:4" x14ac:dyDescent="0.2">
      <c r="A30" t="s">
        <v>123</v>
      </c>
      <c r="B30" s="22">
        <f>AVERAGE(C3:C20)</f>
        <v>4604.5</v>
      </c>
      <c r="C30" s="22">
        <f>STDEV(C3:C20)</f>
        <v>424.0304165005702</v>
      </c>
    </row>
    <row r="31" spans="1:4" x14ac:dyDescent="0.2">
      <c r="A31" t="s">
        <v>124</v>
      </c>
      <c r="B31" s="22">
        <f>AVERAGE(D3:D20)</f>
        <v>6137.1111111111113</v>
      </c>
      <c r="C31" s="22">
        <f>STDEV(D3:D20)</f>
        <v>840.7062079612449</v>
      </c>
    </row>
    <row r="33" spans="1:3" x14ac:dyDescent="0.2">
      <c r="A33" s="27" t="s">
        <v>129</v>
      </c>
      <c r="B33" s="27"/>
    </row>
    <row r="34" spans="1:3" ht="28.5" x14ac:dyDescent="0.2">
      <c r="B34" s="21" t="s">
        <v>127</v>
      </c>
      <c r="C34" s="20" t="s">
        <v>128</v>
      </c>
    </row>
    <row r="35" spans="1:3" x14ac:dyDescent="0.2">
      <c r="A35" t="s">
        <v>123</v>
      </c>
      <c r="B35" s="22">
        <f>B30-B25</f>
        <v>-85.555555555555657</v>
      </c>
      <c r="C35" s="22">
        <f>C30-C25</f>
        <v>-4.0570501285841374</v>
      </c>
    </row>
    <row r="36" spans="1:3" x14ac:dyDescent="0.2">
      <c r="A36" t="s">
        <v>124</v>
      </c>
      <c r="B36" s="22">
        <f>B31-B26</f>
        <v>1482.1111111111113</v>
      </c>
      <c r="C36" s="22">
        <f>C31-C26</f>
        <v>342.0152155798375</v>
      </c>
    </row>
  </sheetData>
  <mergeCells count="5">
    <mergeCell ref="A1:B1"/>
    <mergeCell ref="C1:D1"/>
    <mergeCell ref="A23:B23"/>
    <mergeCell ref="A28:B28"/>
    <mergeCell ref="A33:B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1-1EFC-493F-AFC6-F89E433C4CBD}">
  <dimension ref="A1:F26"/>
  <sheetViews>
    <sheetView tabSelected="1" workbookViewId="0">
      <selection activeCell="A25" sqref="A25"/>
    </sheetView>
  </sheetViews>
  <sheetFormatPr defaultRowHeight="14.25" x14ac:dyDescent="0.2"/>
  <cols>
    <col min="1" max="1" width="17.625" bestFit="1" customWidth="1"/>
    <col min="2" max="2" width="16.5" customWidth="1"/>
    <col min="3" max="3" width="15.25" bestFit="1" customWidth="1"/>
    <col min="4" max="4" width="10" bestFit="1" customWidth="1"/>
    <col min="6" max="6" width="15.625" bestFit="1" customWidth="1"/>
  </cols>
  <sheetData>
    <row r="1" spans="1:6" ht="18" x14ac:dyDescent="0.25">
      <c r="A1" s="31" t="s">
        <v>130</v>
      </c>
      <c r="B1" s="31"/>
      <c r="C1" s="31"/>
    </row>
    <row r="3" spans="1:6" x14ac:dyDescent="0.2">
      <c r="A3" s="1" t="s">
        <v>84</v>
      </c>
      <c r="B3" s="1" t="s">
        <v>131</v>
      </c>
      <c r="C3" s="1" t="s">
        <v>132</v>
      </c>
    </row>
    <row r="4" spans="1:6" x14ac:dyDescent="0.2">
      <c r="A4" s="24">
        <v>40341</v>
      </c>
      <c r="B4" s="25">
        <f>VALUE(A4)</f>
        <v>40341</v>
      </c>
      <c r="C4">
        <f>B4-DATEVALUE("10/6/5")</f>
        <v>7</v>
      </c>
      <c r="D4" s="26"/>
      <c r="F4" s="26"/>
    </row>
    <row r="5" spans="1:6" x14ac:dyDescent="0.2">
      <c r="A5" s="24">
        <v>40355</v>
      </c>
      <c r="B5" s="25">
        <f t="shared" ref="B5:B10" si="0">VALUE(A5)</f>
        <v>40355</v>
      </c>
      <c r="C5">
        <f t="shared" ref="C5:C10" si="1">B5-DATEVALUE("10/6/5")</f>
        <v>21</v>
      </c>
    </row>
    <row r="6" spans="1:6" x14ac:dyDescent="0.2">
      <c r="A6" s="24">
        <v>40362</v>
      </c>
      <c r="B6" s="25">
        <f t="shared" si="0"/>
        <v>40362</v>
      </c>
      <c r="C6">
        <f t="shared" si="1"/>
        <v>28</v>
      </c>
    </row>
    <row r="7" spans="1:6" x14ac:dyDescent="0.2">
      <c r="A7" s="24">
        <v>40390</v>
      </c>
      <c r="B7" s="25">
        <f t="shared" si="0"/>
        <v>40390</v>
      </c>
      <c r="C7">
        <f t="shared" si="1"/>
        <v>56</v>
      </c>
    </row>
    <row r="8" spans="1:6" x14ac:dyDescent="0.2">
      <c r="A8" s="24">
        <v>40474</v>
      </c>
      <c r="B8" s="25">
        <f t="shared" si="0"/>
        <v>40474</v>
      </c>
      <c r="C8">
        <f t="shared" si="1"/>
        <v>140</v>
      </c>
    </row>
    <row r="9" spans="1:6" x14ac:dyDescent="0.2">
      <c r="A9" s="24">
        <v>40488</v>
      </c>
      <c r="B9" s="25">
        <f t="shared" si="0"/>
        <v>40488</v>
      </c>
      <c r="C9">
        <f t="shared" si="1"/>
        <v>154</v>
      </c>
    </row>
    <row r="10" spans="1:6" x14ac:dyDescent="0.2">
      <c r="A10" s="24">
        <v>40502</v>
      </c>
      <c r="B10" s="25">
        <f t="shared" si="0"/>
        <v>40502</v>
      </c>
      <c r="C10">
        <f t="shared" si="1"/>
        <v>168</v>
      </c>
    </row>
    <row r="13" spans="1:6" x14ac:dyDescent="0.2">
      <c r="A13" t="s">
        <v>133</v>
      </c>
      <c r="B13" s="25">
        <v>40334</v>
      </c>
    </row>
    <row r="15" spans="1:6" x14ac:dyDescent="0.2">
      <c r="B15" t="s">
        <v>136</v>
      </c>
      <c r="C15" t="s">
        <v>137</v>
      </c>
    </row>
    <row r="16" spans="1:6" x14ac:dyDescent="0.2">
      <c r="A16" t="s">
        <v>134</v>
      </c>
      <c r="B16" s="25">
        <v>40446</v>
      </c>
      <c r="C16" s="32">
        <f>DATEDIF($B$13,B16,"m")</f>
        <v>3</v>
      </c>
    </row>
    <row r="17" spans="1:3" x14ac:dyDescent="0.2">
      <c r="A17" t="s">
        <v>135</v>
      </c>
      <c r="B17" s="25">
        <v>40488</v>
      </c>
      <c r="C17" s="32">
        <f>DATEDIF($B$13,B17,"m")</f>
        <v>5</v>
      </c>
    </row>
    <row r="20" spans="1:3" x14ac:dyDescent="0.2">
      <c r="A20" t="s">
        <v>138</v>
      </c>
      <c r="B20" s="33">
        <v>0.14583333333333334</v>
      </c>
    </row>
    <row r="21" spans="1:3" x14ac:dyDescent="0.2">
      <c r="A21" t="s">
        <v>139</v>
      </c>
      <c r="B21" s="33">
        <f>B20/26.2</f>
        <v>5.5661577608142497E-3</v>
      </c>
    </row>
    <row r="23" spans="1:3" x14ac:dyDescent="0.2">
      <c r="A23" t="s">
        <v>140</v>
      </c>
      <c r="B23" s="33">
        <f>B21*(1+0.1)</f>
        <v>6.1227735368956752E-3</v>
      </c>
    </row>
    <row r="25" spans="1:3" ht="18" x14ac:dyDescent="0.25">
      <c r="B25" s="23"/>
    </row>
    <row r="26" spans="1:3" x14ac:dyDescent="0.2">
      <c r="A26" s="34">
        <v>40336.208330000001</v>
      </c>
    </row>
  </sheetData>
  <sortState xmlns:xlrd2="http://schemas.microsoft.com/office/spreadsheetml/2017/richdata2" ref="A4:A10">
    <sortCondition ref="A3:A10"/>
  </sortState>
  <mergeCells count="1">
    <mergeCell ref="A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F1B-47EF-4B3C-B854-4ED322BC23FF}">
  <dimension ref="A1:N19"/>
  <sheetViews>
    <sheetView workbookViewId="0">
      <selection activeCell="P1" sqref="P1"/>
    </sheetView>
  </sheetViews>
  <sheetFormatPr defaultRowHeight="14.25" x14ac:dyDescent="0.2"/>
  <cols>
    <col min="1" max="1" width="4.625" customWidth="1"/>
    <col min="2" max="2" width="21.125" bestFit="1" customWidth="1"/>
    <col min="3" max="3" width="9.75" bestFit="1" customWidth="1"/>
    <col min="4" max="4" width="7" customWidth="1"/>
    <col min="6" max="6" width="4.625" customWidth="1"/>
    <col min="7" max="7" width="24.25" customWidth="1"/>
    <col min="8" max="8" width="9.75" bestFit="1" customWidth="1"/>
    <col min="9" max="9" width="7" customWidth="1"/>
    <col min="11" max="11" width="4.625" customWidth="1"/>
    <col min="12" max="12" width="21.125" bestFit="1" customWidth="1"/>
    <col min="13" max="13" width="9.75" bestFit="1" customWidth="1"/>
    <col min="14" max="14" width="7" customWidth="1"/>
  </cols>
  <sheetData>
    <row r="1" spans="1:14" ht="18" x14ac:dyDescent="0.25">
      <c r="A1" s="29" t="s">
        <v>62</v>
      </c>
      <c r="B1" s="29"/>
      <c r="C1" s="29"/>
      <c r="D1" s="29"/>
      <c r="F1" s="29" t="s">
        <v>80</v>
      </c>
      <c r="G1" s="29"/>
      <c r="H1" s="29"/>
      <c r="I1" s="29"/>
      <c r="K1" s="29" t="s">
        <v>81</v>
      </c>
      <c r="L1" s="29"/>
      <c r="M1" s="29"/>
      <c r="N1" s="29"/>
    </row>
    <row r="3" spans="1:14" x14ac:dyDescent="0.2">
      <c r="A3" s="1" t="s">
        <v>63</v>
      </c>
      <c r="B3" s="1" t="s">
        <v>66</v>
      </c>
      <c r="C3" s="1" t="s">
        <v>64</v>
      </c>
      <c r="D3" s="1" t="s">
        <v>65</v>
      </c>
      <c r="F3" s="1" t="s">
        <v>63</v>
      </c>
      <c r="G3" s="1" t="s">
        <v>66</v>
      </c>
      <c r="H3" s="1" t="s">
        <v>64</v>
      </c>
      <c r="I3" s="1" t="s">
        <v>65</v>
      </c>
      <c r="K3" s="1" t="s">
        <v>63</v>
      </c>
      <c r="L3" s="1" t="s">
        <v>66</v>
      </c>
      <c r="M3" s="1" t="s">
        <v>64</v>
      </c>
      <c r="N3" s="1" t="s">
        <v>65</v>
      </c>
    </row>
    <row r="4" spans="1:14" x14ac:dyDescent="0.2">
      <c r="A4">
        <v>1</v>
      </c>
      <c r="B4" t="s">
        <v>67</v>
      </c>
      <c r="C4" t="s">
        <v>68</v>
      </c>
      <c r="D4" s="7">
        <v>66</v>
      </c>
      <c r="F4">
        <v>1</v>
      </c>
      <c r="G4" t="s">
        <v>67</v>
      </c>
      <c r="H4" t="s">
        <v>68</v>
      </c>
      <c r="I4" s="7">
        <v>266</v>
      </c>
      <c r="K4">
        <v>1</v>
      </c>
      <c r="L4" t="s">
        <v>67</v>
      </c>
      <c r="M4" t="s">
        <v>68</v>
      </c>
      <c r="N4" s="7">
        <v>66</v>
      </c>
    </row>
    <row r="5" spans="1:14" x14ac:dyDescent="0.2">
      <c r="A5">
        <v>2</v>
      </c>
      <c r="B5" t="s">
        <v>69</v>
      </c>
      <c r="C5" t="s">
        <v>70</v>
      </c>
      <c r="D5" s="7">
        <v>65</v>
      </c>
      <c r="F5">
        <v>2</v>
      </c>
      <c r="G5" t="s">
        <v>69</v>
      </c>
      <c r="H5" t="s">
        <v>70</v>
      </c>
      <c r="I5" s="7">
        <v>265</v>
      </c>
      <c r="K5">
        <v>2</v>
      </c>
      <c r="L5" t="s">
        <v>69</v>
      </c>
      <c r="M5" t="s">
        <v>70</v>
      </c>
      <c r="N5" s="7">
        <v>65</v>
      </c>
    </row>
    <row r="6" spans="1:14" x14ac:dyDescent="0.2">
      <c r="A6">
        <v>3</v>
      </c>
      <c r="B6" t="s">
        <v>69</v>
      </c>
      <c r="C6" t="s">
        <v>71</v>
      </c>
      <c r="D6" s="7">
        <v>64</v>
      </c>
      <c r="F6">
        <v>3</v>
      </c>
      <c r="G6" t="s">
        <v>69</v>
      </c>
      <c r="H6" t="s">
        <v>71</v>
      </c>
      <c r="I6" s="7">
        <v>264</v>
      </c>
      <c r="K6">
        <v>3</v>
      </c>
      <c r="L6" t="s">
        <v>69</v>
      </c>
      <c r="M6" t="s">
        <v>71</v>
      </c>
      <c r="N6" s="7">
        <v>64</v>
      </c>
    </row>
    <row r="7" spans="1:14" x14ac:dyDescent="0.2">
      <c r="A7">
        <v>4</v>
      </c>
      <c r="B7" t="s">
        <v>67</v>
      </c>
      <c r="C7" t="s">
        <v>72</v>
      </c>
      <c r="D7" s="7">
        <v>64</v>
      </c>
      <c r="F7">
        <v>4</v>
      </c>
      <c r="G7" t="s">
        <v>67</v>
      </c>
      <c r="H7" t="s">
        <v>72</v>
      </c>
      <c r="I7" s="7">
        <v>264</v>
      </c>
      <c r="K7">
        <v>4</v>
      </c>
      <c r="L7" t="s">
        <v>67</v>
      </c>
      <c r="M7" t="s">
        <v>72</v>
      </c>
      <c r="N7" s="7">
        <v>64</v>
      </c>
    </row>
    <row r="8" spans="1:14" x14ac:dyDescent="0.2">
      <c r="A8">
        <v>5</v>
      </c>
      <c r="B8" t="s">
        <v>67</v>
      </c>
      <c r="C8" t="s">
        <v>73</v>
      </c>
      <c r="D8" s="7">
        <v>64</v>
      </c>
      <c r="F8">
        <v>5</v>
      </c>
      <c r="G8" t="s">
        <v>67</v>
      </c>
      <c r="H8" t="s">
        <v>73</v>
      </c>
      <c r="I8" s="7">
        <v>264</v>
      </c>
      <c r="K8">
        <v>5</v>
      </c>
      <c r="L8" t="s">
        <v>67</v>
      </c>
      <c r="M8" t="s">
        <v>73</v>
      </c>
      <c r="N8" s="7">
        <v>64</v>
      </c>
    </row>
    <row r="9" spans="1:14" x14ac:dyDescent="0.2">
      <c r="A9">
        <v>6</v>
      </c>
      <c r="B9" t="s">
        <v>74</v>
      </c>
      <c r="C9" t="s">
        <v>71</v>
      </c>
      <c r="D9" s="7">
        <v>63</v>
      </c>
      <c r="F9">
        <v>6</v>
      </c>
      <c r="G9" t="s">
        <v>74</v>
      </c>
      <c r="H9" t="s">
        <v>71</v>
      </c>
      <c r="I9" s="7">
        <v>263</v>
      </c>
      <c r="K9">
        <v>6</v>
      </c>
      <c r="L9" t="s">
        <v>74</v>
      </c>
      <c r="M9" t="s">
        <v>71</v>
      </c>
      <c r="N9" s="7">
        <v>63</v>
      </c>
    </row>
    <row r="10" spans="1:14" x14ac:dyDescent="0.2">
      <c r="A10">
        <v>7</v>
      </c>
      <c r="B10" t="s">
        <v>69</v>
      </c>
      <c r="C10" t="s">
        <v>72</v>
      </c>
      <c r="D10" s="7">
        <v>63</v>
      </c>
      <c r="F10">
        <v>7</v>
      </c>
      <c r="G10" t="s">
        <v>69</v>
      </c>
      <c r="H10" t="s">
        <v>72</v>
      </c>
      <c r="I10" s="7">
        <v>263</v>
      </c>
      <c r="K10">
        <v>7</v>
      </c>
      <c r="L10" t="s">
        <v>69</v>
      </c>
      <c r="M10" t="s">
        <v>72</v>
      </c>
      <c r="N10" s="7">
        <v>63</v>
      </c>
    </row>
    <row r="11" spans="1:14" x14ac:dyDescent="0.2">
      <c r="A11">
        <v>8</v>
      </c>
      <c r="B11" t="s">
        <v>74</v>
      </c>
      <c r="C11" t="s">
        <v>73</v>
      </c>
      <c r="D11" s="7">
        <v>66</v>
      </c>
      <c r="F11">
        <v>8</v>
      </c>
      <c r="G11" t="s">
        <v>74</v>
      </c>
      <c r="H11" t="s">
        <v>73</v>
      </c>
      <c r="I11" s="7">
        <v>266</v>
      </c>
      <c r="K11">
        <v>8</v>
      </c>
      <c r="L11" t="s">
        <v>74</v>
      </c>
      <c r="M11" t="s">
        <v>73</v>
      </c>
      <c r="N11" s="7">
        <v>66</v>
      </c>
    </row>
    <row r="12" spans="1:14" x14ac:dyDescent="0.2">
      <c r="A12">
        <v>9</v>
      </c>
      <c r="B12" t="s">
        <v>75</v>
      </c>
      <c r="C12" t="s">
        <v>73</v>
      </c>
      <c r="D12" s="7">
        <v>64</v>
      </c>
      <c r="F12">
        <v>9</v>
      </c>
      <c r="G12" t="s">
        <v>75</v>
      </c>
      <c r="H12" t="s">
        <v>73</v>
      </c>
      <c r="I12" s="7">
        <v>264</v>
      </c>
      <c r="K12">
        <v>9</v>
      </c>
      <c r="L12" t="s">
        <v>75</v>
      </c>
      <c r="M12" t="s">
        <v>73</v>
      </c>
      <c r="N12" s="7">
        <v>64</v>
      </c>
    </row>
    <row r="13" spans="1:14" x14ac:dyDescent="0.2">
      <c r="A13">
        <v>10</v>
      </c>
      <c r="B13" t="s">
        <v>67</v>
      </c>
      <c r="C13" t="s">
        <v>76</v>
      </c>
      <c r="D13" s="7">
        <v>65</v>
      </c>
      <c r="F13">
        <v>10</v>
      </c>
      <c r="G13" t="s">
        <v>67</v>
      </c>
      <c r="H13" t="s">
        <v>76</v>
      </c>
      <c r="I13" s="7">
        <v>265</v>
      </c>
      <c r="K13">
        <v>10</v>
      </c>
      <c r="L13" t="s">
        <v>67</v>
      </c>
      <c r="M13" t="s">
        <v>76</v>
      </c>
      <c r="N13" s="7">
        <v>65</v>
      </c>
    </row>
    <row r="14" spans="1:14" x14ac:dyDescent="0.2">
      <c r="A14">
        <v>11</v>
      </c>
      <c r="B14" t="s">
        <v>74</v>
      </c>
      <c r="C14" t="s">
        <v>77</v>
      </c>
      <c r="D14" s="7">
        <v>65</v>
      </c>
      <c r="F14">
        <v>11</v>
      </c>
      <c r="G14" t="s">
        <v>74</v>
      </c>
      <c r="H14" t="s">
        <v>77</v>
      </c>
      <c r="I14" s="7">
        <v>265</v>
      </c>
      <c r="K14">
        <v>11</v>
      </c>
      <c r="L14" t="s">
        <v>74</v>
      </c>
      <c r="M14" t="s">
        <v>77</v>
      </c>
      <c r="N14" s="7">
        <v>65</v>
      </c>
    </row>
    <row r="15" spans="1:14" x14ac:dyDescent="0.2">
      <c r="A15">
        <v>12</v>
      </c>
      <c r="B15" t="s">
        <v>69</v>
      </c>
      <c r="C15" t="s">
        <v>78</v>
      </c>
      <c r="D15" s="7">
        <v>63</v>
      </c>
      <c r="F15">
        <v>12</v>
      </c>
      <c r="G15" t="s">
        <v>69</v>
      </c>
      <c r="H15" t="s">
        <v>78</v>
      </c>
      <c r="I15" s="7">
        <v>263</v>
      </c>
      <c r="K15">
        <v>12</v>
      </c>
      <c r="L15" t="s">
        <v>69</v>
      </c>
      <c r="M15" t="s">
        <v>78</v>
      </c>
      <c r="N15" s="7">
        <v>63</v>
      </c>
    </row>
    <row r="16" spans="1:14" x14ac:dyDescent="0.2">
      <c r="A16">
        <v>13</v>
      </c>
      <c r="B16" t="s">
        <v>75</v>
      </c>
      <c r="C16" t="s">
        <v>79</v>
      </c>
      <c r="D16" s="7">
        <v>66</v>
      </c>
      <c r="F16">
        <v>13</v>
      </c>
      <c r="G16" t="s">
        <v>75</v>
      </c>
      <c r="H16" t="s">
        <v>79</v>
      </c>
      <c r="I16" s="7">
        <v>266</v>
      </c>
      <c r="K16">
        <v>13</v>
      </c>
      <c r="L16" t="s">
        <v>75</v>
      </c>
      <c r="M16" t="s">
        <v>79</v>
      </c>
      <c r="N16" s="7">
        <v>66</v>
      </c>
    </row>
    <row r="17" spans="1:14" x14ac:dyDescent="0.2">
      <c r="A17">
        <v>14</v>
      </c>
      <c r="B17" t="s">
        <v>67</v>
      </c>
      <c r="C17" t="s">
        <v>79</v>
      </c>
      <c r="D17" s="7">
        <v>66</v>
      </c>
      <c r="F17">
        <v>14</v>
      </c>
      <c r="G17" t="s">
        <v>67</v>
      </c>
      <c r="H17" t="s">
        <v>79</v>
      </c>
      <c r="I17" s="7">
        <v>266</v>
      </c>
      <c r="K17">
        <v>14</v>
      </c>
      <c r="L17" t="s">
        <v>67</v>
      </c>
      <c r="M17" t="s">
        <v>79</v>
      </c>
      <c r="N17" s="7">
        <v>66</v>
      </c>
    </row>
    <row r="18" spans="1:14" x14ac:dyDescent="0.2">
      <c r="A18">
        <v>15</v>
      </c>
      <c r="B18" t="s">
        <v>69</v>
      </c>
      <c r="C18" t="s">
        <v>78</v>
      </c>
      <c r="D18" s="7">
        <v>65</v>
      </c>
      <c r="F18">
        <v>15</v>
      </c>
      <c r="G18" t="s">
        <v>69</v>
      </c>
      <c r="H18" t="s">
        <v>78</v>
      </c>
      <c r="I18" s="7">
        <v>265</v>
      </c>
      <c r="K18">
        <v>15</v>
      </c>
      <c r="L18" t="s">
        <v>69</v>
      </c>
      <c r="M18" t="s">
        <v>78</v>
      </c>
      <c r="N18" s="7">
        <v>65</v>
      </c>
    </row>
    <row r="19" spans="1:14" x14ac:dyDescent="0.2">
      <c r="A19">
        <v>16</v>
      </c>
      <c r="B19" t="s">
        <v>75</v>
      </c>
      <c r="C19" t="s">
        <v>71</v>
      </c>
      <c r="D19" s="7">
        <v>63</v>
      </c>
      <c r="F19">
        <v>16</v>
      </c>
      <c r="G19" t="s">
        <v>75</v>
      </c>
      <c r="H19" t="s">
        <v>71</v>
      </c>
      <c r="I19" s="7">
        <v>224</v>
      </c>
      <c r="K19">
        <v>16</v>
      </c>
      <c r="L19" t="s">
        <v>75</v>
      </c>
      <c r="M19" t="s">
        <v>71</v>
      </c>
      <c r="N19" s="7">
        <v>60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LowMen</vt:lpstr>
      <vt:lpstr>cost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2022-11-23T13:23:24Z</dcterms:modified>
</cp:coreProperties>
</file>