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.sharepoint.com/sites/EEE_STU_NayerPhD/Shared Documents/General/18. RES Research PSCC 2026 Paper/oats_curtailment/"/>
    </mc:Choice>
  </mc:AlternateContent>
  <xr:revisionPtr revIDLastSave="85" documentId="114_{D301639E-74A8-4237-8286-F30DBF25EDD8}" xr6:coauthVersionLast="47" xr6:coauthVersionMax="47" xr10:uidLastSave="{D2D8725A-6DE2-4F39-A4B8-85DB1D4204CC}"/>
  <bookViews>
    <workbookView xWindow="-108" yWindow="-108" windowWidth="23256" windowHeight="13896" tabRatio="809" activeTab="8" xr2:uid="{00000000-000D-0000-FFFF-FFFF00000000}"/>
  </bookViews>
  <sheets>
    <sheet name="bus" sheetId="1" r:id="rId1"/>
    <sheet name="demand" sheetId="2" r:id="rId2"/>
    <sheet name="ts_PD" sheetId="11" r:id="rId3"/>
    <sheet name="ts_VOLL" sheetId="12" r:id="rId4"/>
    <sheet name="branch" sheetId="3" r:id="rId5"/>
    <sheet name="ts_Lmax" sheetId="13" r:id="rId6"/>
    <sheet name="transformer" sheetId="4" r:id="rId7"/>
    <sheet name="ts_TLmax" sheetId="14" r:id="rId8"/>
    <sheet name="generator" sheetId="8" r:id="rId9"/>
    <sheet name="ts_PGMINGEN" sheetId="18" r:id="rId10"/>
    <sheet name="ts_PGLB" sheetId="15" r:id="rId11"/>
    <sheet name="ts_PGUB" sheetId="16" r:id="rId12"/>
    <sheet name="ts_bid" sheetId="17" r:id="rId13"/>
    <sheet name="baseMVA" sheetId="9" r:id="rId14"/>
  </sheets>
  <definedNames>
    <definedName name="_xlnm._FilterDatabase" localSheetId="4" hidden="1">branch!$A$1:$I$3</definedName>
    <definedName name="_xlnm._FilterDatabase" localSheetId="8" hidden="1">generator!$A$1:$R$9</definedName>
    <definedName name="solver_adj" localSheetId="2" hidden="1">ts_PD!$F$16:$G$16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ts_PD!$E$19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ts_PD!$E$18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hs1" localSheetId="2" hidden="1">40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170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" i="2" l="1"/>
  <c r="C3" i="2"/>
  <c r="C2" i="2"/>
  <c r="M13" i="16"/>
  <c r="L13" i="16"/>
  <c r="K13" i="16"/>
  <c r="J13" i="16"/>
  <c r="I13" i="16"/>
  <c r="H13" i="16"/>
  <c r="G13" i="16"/>
  <c r="F13" i="16"/>
  <c r="M12" i="16"/>
  <c r="L12" i="16"/>
  <c r="K12" i="16"/>
  <c r="J12" i="16"/>
  <c r="I12" i="16"/>
  <c r="H12" i="16"/>
  <c r="G12" i="16"/>
  <c r="F12" i="16"/>
  <c r="M11" i="16"/>
  <c r="L11" i="16"/>
  <c r="K11" i="16"/>
  <c r="J11" i="16"/>
  <c r="I11" i="16"/>
  <c r="H11" i="16"/>
  <c r="G11" i="16"/>
  <c r="F11" i="16"/>
  <c r="M10" i="16"/>
  <c r="L10" i="16"/>
  <c r="K10" i="16"/>
  <c r="J10" i="16"/>
  <c r="I10" i="16"/>
  <c r="H10" i="16"/>
  <c r="G10" i="16"/>
  <c r="F10" i="16"/>
  <c r="M9" i="16"/>
  <c r="L9" i="16"/>
  <c r="K9" i="16"/>
  <c r="J9" i="16"/>
  <c r="I9" i="16"/>
  <c r="H9" i="16"/>
  <c r="G9" i="16"/>
  <c r="F9" i="16"/>
  <c r="M8" i="16"/>
  <c r="L8" i="16"/>
  <c r="K8" i="16"/>
  <c r="J8" i="16"/>
  <c r="I8" i="16"/>
  <c r="H8" i="16"/>
  <c r="G8" i="16"/>
  <c r="F8" i="16"/>
  <c r="M7" i="16"/>
  <c r="L7" i="16"/>
  <c r="K7" i="16"/>
  <c r="J7" i="16"/>
  <c r="I7" i="16"/>
  <c r="H7" i="16"/>
  <c r="G7" i="16"/>
  <c r="F7" i="16"/>
  <c r="M6" i="16"/>
  <c r="L6" i="16"/>
  <c r="K6" i="16"/>
  <c r="J6" i="16"/>
  <c r="I6" i="16"/>
  <c r="H6" i="16"/>
  <c r="G6" i="16"/>
  <c r="F6" i="16"/>
  <c r="M5" i="16"/>
  <c r="L5" i="16"/>
  <c r="K5" i="16"/>
  <c r="J5" i="16"/>
  <c r="I5" i="16"/>
  <c r="H5" i="16"/>
  <c r="G5" i="16"/>
  <c r="F5" i="16"/>
  <c r="M4" i="16"/>
  <c r="L4" i="16"/>
  <c r="K4" i="16"/>
  <c r="J4" i="16"/>
  <c r="I4" i="16"/>
  <c r="H4" i="16"/>
  <c r="G4" i="16"/>
  <c r="F4" i="16"/>
  <c r="M3" i="16"/>
  <c r="L3" i="16"/>
  <c r="K3" i="16"/>
  <c r="J3" i="16"/>
  <c r="I3" i="16"/>
  <c r="H3" i="16"/>
  <c r="G3" i="16"/>
  <c r="F3" i="16"/>
  <c r="M2" i="16"/>
  <c r="L2" i="16"/>
  <c r="K2" i="16"/>
  <c r="J2" i="16"/>
  <c r="I2" i="16"/>
  <c r="H2" i="16"/>
  <c r="G2" i="16"/>
  <c r="F2" i="16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</calcChain>
</file>

<file path=xl/sharedStrings.xml><?xml version="1.0" encoding="utf-8"?>
<sst xmlns="http://schemas.openxmlformats.org/spreadsheetml/2006/main" count="299" uniqueCount="84">
  <si>
    <t>name</t>
  </si>
  <si>
    <t>baseKV</t>
  </si>
  <si>
    <t>type</t>
  </si>
  <si>
    <t>zone</t>
  </si>
  <si>
    <t>1</t>
  </si>
  <si>
    <t>2</t>
  </si>
  <si>
    <t>busname</t>
  </si>
  <si>
    <t>real</t>
  </si>
  <si>
    <t>stat</t>
  </si>
  <si>
    <t>VOLL</t>
  </si>
  <si>
    <t>D1</t>
  </si>
  <si>
    <t>D2</t>
  </si>
  <si>
    <t>from_busname</t>
  </si>
  <si>
    <t>to_busname</t>
  </si>
  <si>
    <t>r</t>
  </si>
  <si>
    <t>x</t>
  </si>
  <si>
    <t>b</t>
  </si>
  <si>
    <t>ShortTermRating</t>
  </si>
  <si>
    <t>ContinousRating</t>
  </si>
  <si>
    <t>0.0839</t>
  </si>
  <si>
    <t>PGLB</t>
  </si>
  <si>
    <t>PGUB</t>
  </si>
  <si>
    <t>offer</t>
  </si>
  <si>
    <t>FuelType</t>
  </si>
  <si>
    <t>costc1</t>
  </si>
  <si>
    <t>costc0</t>
  </si>
  <si>
    <t>bid</t>
  </si>
  <si>
    <t>baseMVA</t>
  </si>
  <si>
    <t>Wind</t>
  </si>
  <si>
    <t>export_policy</t>
  </si>
  <si>
    <t>lifo_group</t>
  </si>
  <si>
    <t>lifo_position</t>
  </si>
  <si>
    <t>prorata_groups</t>
  </si>
  <si>
    <t>synchronous</t>
  </si>
  <si>
    <t>No</t>
  </si>
  <si>
    <t>200</t>
  </si>
  <si>
    <t>Yes</t>
  </si>
  <si>
    <t>timestep</t>
  </si>
  <si>
    <t>0.0023</t>
  </si>
  <si>
    <t>Individual</t>
  </si>
  <si>
    <t>D3</t>
  </si>
  <si>
    <t>L2</t>
  </si>
  <si>
    <t>T1</t>
  </si>
  <si>
    <t>T2</t>
  </si>
  <si>
    <t>L1</t>
  </si>
  <si>
    <t>0.0139</t>
  </si>
  <si>
    <t>0.4611</t>
  </si>
  <si>
    <t>G1</t>
  </si>
  <si>
    <t>G3</t>
  </si>
  <si>
    <t>W1.1</t>
  </si>
  <si>
    <t>W1.2</t>
  </si>
  <si>
    <t>W1.3</t>
  </si>
  <si>
    <t>W1.4</t>
  </si>
  <si>
    <t>W2.1</t>
  </si>
  <si>
    <t>W2.2</t>
  </si>
  <si>
    <t>W2.3</t>
  </si>
  <si>
    <t>W2.4</t>
  </si>
  <si>
    <t>Bus 1</t>
  </si>
  <si>
    <t>Bus 2</t>
  </si>
  <si>
    <t>G2.1</t>
  </si>
  <si>
    <t>G2.2</t>
  </si>
  <si>
    <t>Coal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</si>
  <si>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</si>
  <si>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</si>
  <si>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</si>
  <si>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</si>
  <si>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</si>
  <si>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</si>
  <si>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</si>
  <si>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</si>
  <si>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</si>
  <si>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</si>
  <si>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</si>
  <si>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</si>
  <si>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Pro-Rata</t>
  </si>
  <si>
    <t>PGMINGEN</t>
  </si>
  <si>
    <t>MUON_group</t>
  </si>
  <si>
    <t>NI</t>
  </si>
  <si>
    <t>ROI</t>
  </si>
  <si>
    <t>S_NBMIN_DUB_L2, S_REP_ROI</t>
  </si>
  <si>
    <t>S_NBMIN_MP_NB, S_REP_ROI</t>
  </si>
  <si>
    <t>S_NBMIN_CPS, S_MWMAX_NI_GT</t>
  </si>
  <si>
    <t>Bus 1, Combo</t>
  </si>
  <si>
    <t>Bus 2, 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</si>
</sst>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/>
    <xf numFmtId="2" fontId="3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zoomScale="110" zoomScaleNormal="110" workbookViewId="0">
      <selection activeCell="D12" sqref="D12"/>
    </sheetView>
  </sheetViews>
  <sheetFormatPr defaultColWidth="8.77734375" defaultRowHeight="14.4" x14ac:dyDescent="0.3"/>
  <cols>
    <col min="1" max="1019" width="8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 t="s">
        <v>4</v>
      </c>
      <c r="B2" s="3">
        <v>400</v>
      </c>
      <c r="C2" s="3">
        <v>1</v>
      </c>
      <c r="D2" s="3" t="s">
        <v>77</v>
      </c>
    </row>
    <row r="3" spans="1:4" x14ac:dyDescent="0.3">
      <c r="A3" s="3">
        <v>2</v>
      </c>
      <c r="B3" s="3">
        <v>400</v>
      </c>
      <c r="C3" s="3">
        <v>1</v>
      </c>
      <c r="D3" s="3" t="s">
        <v>78</v>
      </c>
    </row>
    <row r="4" spans="1:4" x14ac:dyDescent="0.3">
      <c r="A4" s="3">
        <v>3</v>
      </c>
      <c r="B4" s="3">
        <v>138</v>
      </c>
      <c r="C4" s="3">
        <v>3</v>
      </c>
      <c r="D4" s="3" t="s">
        <v>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13F2-C360-4460-B146-26A12BB7EB03}">
  <sheetPr>
    <tabColor theme="4" tint="-0.249977111117893"/>
  </sheetPr>
  <dimension ref="A1:M13"/>
  <sheetViews>
    <sheetView workbookViewId="0">
      <selection activeCell="H18" sqref="H18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9">
        <v>5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x14ac:dyDescent="0.3">
      <c r="A3" s="4" t="s">
        <v>63</v>
      </c>
      <c r="B3" s="9">
        <v>6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x14ac:dyDescent="0.3">
      <c r="A4" s="4" t="s">
        <v>64</v>
      </c>
      <c r="B4" s="9">
        <v>7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3">
      <c r="A5" s="4" t="s">
        <v>65</v>
      </c>
      <c r="B5" s="9">
        <v>8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3">
      <c r="A6" s="4" t="s">
        <v>66</v>
      </c>
      <c r="B6" s="9">
        <v>9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3">
      <c r="A7" s="4" t="s">
        <v>67</v>
      </c>
      <c r="B7" s="9">
        <v>10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3">
      <c r="A8" s="4" t="s">
        <v>68</v>
      </c>
      <c r="B8" s="9">
        <v>11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3">
      <c r="A9" s="4" t="s">
        <v>69</v>
      </c>
      <c r="B9" s="9">
        <v>12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3">
      <c r="A10" s="4" t="s">
        <v>70</v>
      </c>
      <c r="B10" s="9">
        <v>13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3">
      <c r="A11" s="4" t="s">
        <v>71</v>
      </c>
      <c r="B11" s="9">
        <v>14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3">
      <c r="A12" s="4" t="s">
        <v>72</v>
      </c>
      <c r="B12" s="9">
        <v>15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3">
      <c r="A13" s="4" t="s">
        <v>73</v>
      </c>
      <c r="B13" s="9">
        <v>16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B723-56B9-4E3B-BB80-D6A8CDF79AD1}">
  <sheetPr>
    <tabColor theme="4" tint="-0.249977111117893"/>
  </sheetPr>
  <dimension ref="A1:M13"/>
  <sheetViews>
    <sheetView workbookViewId="0">
      <selection activeCell="D21" sqref="D21:E21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9">
        <v>10</v>
      </c>
      <c r="C2" s="9">
        <v>20</v>
      </c>
      <c r="D2" s="9">
        <v>20</v>
      </c>
      <c r="E2" s="9">
        <v>40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x14ac:dyDescent="0.3">
      <c r="A3" s="4" t="s">
        <v>63</v>
      </c>
      <c r="B3" s="9">
        <v>10</v>
      </c>
      <c r="C3" s="9">
        <v>20</v>
      </c>
      <c r="D3" s="9">
        <v>20</v>
      </c>
      <c r="E3" s="9">
        <v>40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x14ac:dyDescent="0.3">
      <c r="A4" s="4" t="s">
        <v>64</v>
      </c>
      <c r="B4" s="9">
        <v>10</v>
      </c>
      <c r="C4" s="9">
        <v>20</v>
      </c>
      <c r="D4" s="9">
        <v>20</v>
      </c>
      <c r="E4" s="9">
        <v>40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3">
      <c r="A5" s="4" t="s">
        <v>65</v>
      </c>
      <c r="B5" s="9">
        <v>10</v>
      </c>
      <c r="C5" s="9">
        <v>20</v>
      </c>
      <c r="D5" s="9">
        <v>20</v>
      </c>
      <c r="E5" s="9">
        <v>40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3">
      <c r="A6" s="4" t="s">
        <v>66</v>
      </c>
      <c r="B6" s="9">
        <v>10</v>
      </c>
      <c r="C6" s="9">
        <v>20</v>
      </c>
      <c r="D6" s="9">
        <v>20</v>
      </c>
      <c r="E6" s="9">
        <v>40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3">
      <c r="A7" s="4" t="s">
        <v>67</v>
      </c>
      <c r="B7" s="9">
        <v>10</v>
      </c>
      <c r="C7" s="9">
        <v>20</v>
      </c>
      <c r="D7" s="9">
        <v>20</v>
      </c>
      <c r="E7" s="9">
        <v>40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3">
      <c r="A8" s="4" t="s">
        <v>68</v>
      </c>
      <c r="B8" s="9">
        <v>10</v>
      </c>
      <c r="C8" s="9">
        <v>20</v>
      </c>
      <c r="D8" s="9">
        <v>20</v>
      </c>
      <c r="E8" s="9">
        <v>40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3">
      <c r="A9" s="4" t="s">
        <v>69</v>
      </c>
      <c r="B9" s="9">
        <v>10</v>
      </c>
      <c r="C9" s="9">
        <v>20</v>
      </c>
      <c r="D9" s="9">
        <v>20</v>
      </c>
      <c r="E9" s="9">
        <v>40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3">
      <c r="A10" s="4" t="s">
        <v>70</v>
      </c>
      <c r="B10" s="9">
        <v>10</v>
      </c>
      <c r="C10" s="9">
        <v>20</v>
      </c>
      <c r="D10" s="9">
        <v>20</v>
      </c>
      <c r="E10" s="9">
        <v>40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3">
      <c r="A11" s="4" t="s">
        <v>71</v>
      </c>
      <c r="B11" s="9">
        <v>10</v>
      </c>
      <c r="C11" s="9">
        <v>20</v>
      </c>
      <c r="D11" s="9">
        <v>20</v>
      </c>
      <c r="E11" s="9">
        <v>40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3">
      <c r="A12" s="4" t="s">
        <v>72</v>
      </c>
      <c r="B12" s="9">
        <v>10</v>
      </c>
      <c r="C12" s="9">
        <v>20</v>
      </c>
      <c r="D12" s="9">
        <v>20</v>
      </c>
      <c r="E12" s="9">
        <v>40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3">
      <c r="A13" s="4" t="s">
        <v>73</v>
      </c>
      <c r="B13" s="9">
        <v>10</v>
      </c>
      <c r="C13" s="9">
        <v>20</v>
      </c>
      <c r="D13" s="9">
        <v>20</v>
      </c>
      <c r="E13" s="9">
        <v>40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7833-C776-4964-8138-2165D62714D7}">
  <sheetPr>
    <tabColor theme="4" tint="-0.249977111117893"/>
  </sheetPr>
  <dimension ref="A1:M13"/>
  <sheetViews>
    <sheetView workbookViewId="0">
      <selection activeCell="I2" sqref="I2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10">
        <v>50</v>
      </c>
      <c r="C2" s="10">
        <v>100</v>
      </c>
      <c r="D2" s="10">
        <v>100</v>
      </c>
      <c r="E2" s="10">
        <v>200</v>
      </c>
      <c r="F2" s="20">
        <f>(40-15)*0.5*SIN((PI())/6*COUNTA($A$2:$A2)+PI()/1.97)+(40+15)*0.5</f>
        <v>38.172730088562403</v>
      </c>
      <c r="G2" s="20">
        <f>(60-5)*0.5*SIN((PI())/6*COUNTA($A$2:$A2)+PI()/2.05)+(60+5)*0.5</f>
        <v>56.824884781386181</v>
      </c>
      <c r="H2" s="20">
        <f>(50-0)*0.5*SIN((PI())/6*COUNTA($A$2:$A2)+PI()/1.95)+(50+0)*0.5</f>
        <v>46.129752138594867</v>
      </c>
      <c r="I2" s="20">
        <f>(50-0)*0.5*SIN((PI())/6*COUNTA($A$2:$A2)+PI()/1.9)+(50+0)*0.5</f>
        <v>45.544445380631132</v>
      </c>
      <c r="J2" s="20">
        <f>(35-5)*0.5*SIN((PI())/6*COUNTA($A$2:$A2)+PI())+(35+5)*0.5</f>
        <v>12.500000000000004</v>
      </c>
      <c r="K2" s="20">
        <f>(35-5)*0.5*SIN((PI())/6*COUNTA($A$2:$A2)+PI()*1.05)+(35+5)*0.5</f>
        <v>10.560194134252443</v>
      </c>
      <c r="L2" s="20">
        <f>(30-5)*0.5*SIN((PI())/6*COUNTA($A$2:$A2)+PI()*0.9)+(30+5)*0.5</f>
        <v>14.901103864778012</v>
      </c>
      <c r="M2" s="20">
        <f>(20-5)*0.5*SIN((PI())/6*COUNTA($A$2:$A2)+PI()*1.03)+(20+5)*0.5</f>
        <v>8.1553912074299113</v>
      </c>
    </row>
    <row r="3" spans="1:13" x14ac:dyDescent="0.3">
      <c r="A3" s="4" t="s">
        <v>63</v>
      </c>
      <c r="B3" s="10">
        <v>50</v>
      </c>
      <c r="C3" s="10">
        <v>100</v>
      </c>
      <c r="D3" s="10">
        <v>100</v>
      </c>
      <c r="E3" s="10">
        <v>200</v>
      </c>
      <c r="F3" s="20">
        <f>(40-15)*0.5*SIN((PI())/6*COUNTA($A$2:$A3)+PI()/1.97)+(40+15)*0.5</f>
        <v>33.489286864454378</v>
      </c>
      <c r="G3" s="20">
        <f>(60-5)*0.5*SIN((PI())/6*COUNTA($A$2:$A3)+PI()/2.05)+(60+5)*0.5</f>
        <v>47.152116350722558</v>
      </c>
      <c r="H3" s="20">
        <f>(50-0)*0.5*SIN((PI())/6*COUNTA($A$2:$A3)+PI()/1.95)+(50+0)*0.5</f>
        <v>36.618079301094212</v>
      </c>
      <c r="I3" s="20">
        <f>(50-0)*0.5*SIN((PI())/6*COUNTA($A$2:$A3)+PI()/1.9)+(50+0)*0.5</f>
        <v>35.669410887410095</v>
      </c>
      <c r="J3" s="20">
        <f>(35-5)*0.5*SIN((PI())/6*COUNTA($A$2:$A3)+PI())+(35+5)*0.5</f>
        <v>7.0096189432334235</v>
      </c>
      <c r="K3" s="20">
        <f>(35-5)*0.5*SIN((PI())/6*COUNTA($A$2:$A3)+PI()*1.05)+(35+5)*0.5</f>
        <v>5.9962936025419751</v>
      </c>
      <c r="L3" s="20">
        <f>(30-5)*0.5*SIN((PI())/6*COUNTA($A$2:$A3)+PI()*0.9)+(30+5)*0.5</f>
        <v>9.1358674205142769</v>
      </c>
      <c r="M3" s="20">
        <f>(20-5)*0.5*SIN((PI())/6*COUNTA($A$2:$A3)+PI()*1.03)+(20+5)*0.5</f>
        <v>5.6807291821469859</v>
      </c>
    </row>
    <row r="4" spans="1:13" x14ac:dyDescent="0.3">
      <c r="A4" s="4" t="s">
        <v>64</v>
      </c>
      <c r="B4" s="10">
        <v>50</v>
      </c>
      <c r="C4" s="10">
        <v>100</v>
      </c>
      <c r="D4" s="10">
        <v>100</v>
      </c>
      <c r="E4" s="10">
        <v>200</v>
      </c>
      <c r="F4" s="20">
        <f>(40-15)*0.5*SIN((PI())/6*COUNTA($A$2:$A4)+PI()/1.97)+(40+15)*0.5</f>
        <v>27.201019061777462</v>
      </c>
      <c r="G4" s="20">
        <f>(60-5)*0.5*SIN((PI())/6*COUNTA($A$2:$A4)+PI()/2.05)+(60+5)*0.5</f>
        <v>33.55332517647598</v>
      </c>
      <c r="H4" s="20">
        <f>(50-0)*0.5*SIN((PI())/6*COUNTA($A$2:$A4)+PI()/1.95)+(50+0)*0.5</f>
        <v>23.99335149726463</v>
      </c>
      <c r="I4" s="20">
        <f>(50-0)*0.5*SIN((PI())/6*COUNTA($A$2:$A4)+PI()/1.9)+(50+0)*0.5</f>
        <v>22.935516363191688</v>
      </c>
      <c r="J4" s="20">
        <f>(35-5)*0.5*SIN((PI())/6*COUNTA($A$2:$A4)+PI())+(35+5)*0.5</f>
        <v>5</v>
      </c>
      <c r="K4" s="20">
        <f>(35-5)*0.5*SIN((PI())/6*COUNTA($A$2:$A4)+PI()*1.05)+(35+5)*0.5</f>
        <v>5.1846748910729339</v>
      </c>
      <c r="L4" s="20">
        <f>(30-5)*0.5*SIN((PI())/6*COUNTA($A$2:$A4)+PI()*0.9)+(30+5)*0.5</f>
        <v>5.6117935463105812</v>
      </c>
      <c r="M4" s="20">
        <f>(20-5)*0.5*SIN((PI())/6*COUNTA($A$2:$A4)+PI()*1.03)+(20+5)*0.5</f>
        <v>5.0332852654768994</v>
      </c>
    </row>
    <row r="5" spans="1:13" x14ac:dyDescent="0.3">
      <c r="A5" s="4" t="s">
        <v>65</v>
      </c>
      <c r="B5" s="10">
        <v>50</v>
      </c>
      <c r="C5" s="10">
        <v>100</v>
      </c>
      <c r="D5" s="10">
        <v>100</v>
      </c>
      <c r="E5" s="10">
        <v>200</v>
      </c>
      <c r="F5" s="20">
        <f>(40-15)*0.5*SIN((PI())/6*COUNTA($A$2:$A5)+PI()/1.97)+(40+15)*0.5</f>
        <v>20.992862960049585</v>
      </c>
      <c r="G5" s="20">
        <f>(60-5)*0.5*SIN((PI())/6*COUNTA($A$2:$A5)+PI()/2.05)+(60+5)*0.5</f>
        <v>19.672296371825279</v>
      </c>
      <c r="H5" s="20">
        <f>(50-0)*0.5*SIN((PI())/6*COUNTA($A$2:$A5)+PI()/1.95)+(50+0)*0.5</f>
        <v>11.638354346804974</v>
      </c>
      <c r="I5" s="20">
        <f>(50-0)*0.5*SIN((PI())/6*COUNTA($A$2:$A5)+PI()/1.9)+(50+0)*0.5</f>
        <v>10.754798562243357</v>
      </c>
      <c r="J5" s="20">
        <f>(35-5)*0.5*SIN((PI())/6*COUNTA($A$2:$A5)+PI())+(35+5)*0.5</f>
        <v>7.0096189432334146</v>
      </c>
      <c r="K5" s="20">
        <f>(35-5)*0.5*SIN((PI())/6*COUNTA($A$2:$A5)+PI()*1.05)+(35+5)*0.5</f>
        <v>8.3428105781454374</v>
      </c>
      <c r="L5" s="20">
        <f>(30-5)*0.5*SIN((PI())/6*COUNTA($A$2:$A5)+PI()*0.9)+(30+5)*0.5</f>
        <v>5.2731549908274271</v>
      </c>
      <c r="M5" s="20">
        <f>(20-5)*0.5*SIN((PI())/6*COUNTA($A$2:$A5)+PI()*1.03)+(20+5)*0.5</f>
        <v>6.3865415320358414</v>
      </c>
    </row>
    <row r="6" spans="1:13" x14ac:dyDescent="0.3">
      <c r="A6" s="4" t="s">
        <v>66</v>
      </c>
      <c r="B6" s="10">
        <v>50</v>
      </c>
      <c r="C6" s="10">
        <v>100</v>
      </c>
      <c r="D6" s="10">
        <v>100</v>
      </c>
      <c r="E6" s="10">
        <v>200</v>
      </c>
      <c r="F6" s="20">
        <f>(40-15)*0.5*SIN((PI())/6*COUNTA($A$2:$A6)+PI()/1.97)+(40+15)*0.5</f>
        <v>16.528288973215059</v>
      </c>
      <c r="G6" s="20">
        <f>(60-5)*0.5*SIN((PI())/6*COUNTA($A$2:$A6)+PI()/2.05)+(60+5)*0.5</f>
        <v>9.2284403950897946</v>
      </c>
      <c r="H6" s="20">
        <f>(50-0)*0.5*SIN((PI())/6*COUNTA($A$2:$A6)+PI()/1.95)+(50+0)*0.5</f>
        <v>2.8635993586697595</v>
      </c>
      <c r="I6" s="20">
        <f>(50-0)*0.5*SIN((PI())/6*COUNTA($A$2:$A6)+PI()/1.9)+(50+0)*0.5</f>
        <v>2.3910709825605636</v>
      </c>
      <c r="J6" s="20">
        <f>(35-5)*0.5*SIN((PI())/6*COUNTA($A$2:$A6)+PI())+(35+5)*0.5</f>
        <v>12.499999999999993</v>
      </c>
      <c r="K6" s="20">
        <f>(35-5)*0.5*SIN((PI())/6*COUNTA($A$2:$A6)+PI()*1.05)+(35+5)*0.5</f>
        <v>14.624480756820489</v>
      </c>
      <c r="L6" s="20">
        <f>(30-5)*0.5*SIN((PI())/6*COUNTA($A$2:$A6)+PI()*0.9)+(30+5)*0.5</f>
        <v>8.2106896815325676</v>
      </c>
      <c r="M6" s="20">
        <f>(20-5)*0.5*SIN((PI())/6*COUNTA($A$2:$A6)+PI()*1.03)+(20+5)*0.5</f>
        <v>9.3778940580469907</v>
      </c>
    </row>
    <row r="7" spans="1:13" x14ac:dyDescent="0.3">
      <c r="A7" s="4" t="s">
        <v>67</v>
      </c>
      <c r="B7" s="10">
        <v>50</v>
      </c>
      <c r="C7" s="10">
        <v>100</v>
      </c>
      <c r="D7" s="10">
        <v>100</v>
      </c>
      <c r="E7" s="10">
        <v>200</v>
      </c>
      <c r="F7" s="20">
        <f>(40-15)*0.5*SIN((PI())/6*COUNTA($A$2:$A7)+PI()/1.97)+(40+15)*0.5</f>
        <v>15.003576095595205</v>
      </c>
      <c r="G7" s="20">
        <f>(60-5)*0.5*SIN((PI())/6*COUNTA($A$2:$A7)+PI()/2.05)+(60+5)*0.5</f>
        <v>5.0201800211027248</v>
      </c>
      <c r="H7" s="20">
        <f>(50-0)*0.5*SIN((PI())/6*COUNTA($A$2:$A7)+PI()/1.95)+(50+0)*0.5</f>
        <v>2.0275045710757666E-2</v>
      </c>
      <c r="I7" s="20">
        <f>(50-0)*0.5*SIN((PI())/6*COUNTA($A$2:$A7)+PI()/1.9)+(50+0)*0.5</f>
        <v>8.5387674833253158E-2</v>
      </c>
      <c r="J7" s="20">
        <f>(35-5)*0.5*SIN((PI())/6*COUNTA($A$2:$A7)+PI())+(35+5)*0.5</f>
        <v>19.999999999999996</v>
      </c>
      <c r="K7" s="20">
        <f>(35-5)*0.5*SIN((PI())/6*COUNTA($A$2:$A7)+PI()*1.05)+(35+5)*0.5</f>
        <v>22.346516975603461</v>
      </c>
      <c r="L7" s="20">
        <f>(30-5)*0.5*SIN((PI())/6*COUNTA($A$2:$A7)+PI()*0.9)+(30+5)*0.5</f>
        <v>13.637287570313156</v>
      </c>
      <c r="M7" s="20">
        <f>(20-5)*0.5*SIN((PI())/6*COUNTA($A$2:$A7)+PI()*1.03)+(20+5)*0.5</f>
        <v>13.205812349888852</v>
      </c>
    </row>
    <row r="8" spans="1:13" x14ac:dyDescent="0.3">
      <c r="A8" s="4" t="s">
        <v>68</v>
      </c>
      <c r="B8" s="10">
        <v>50</v>
      </c>
      <c r="C8" s="10">
        <v>100</v>
      </c>
      <c r="D8" s="10">
        <v>100</v>
      </c>
      <c r="E8" s="10">
        <v>200</v>
      </c>
      <c r="F8" s="20">
        <f>(40-15)*0.5*SIN((PI())/6*COUNTA($A$2:$A8)+PI()/1.97)+(40+15)*0.5</f>
        <v>16.82726991143759</v>
      </c>
      <c r="G8" s="20">
        <f>(60-5)*0.5*SIN((PI())/6*COUNTA($A$2:$A8)+PI()/2.05)+(60+5)*0.5</f>
        <v>8.1751152186138185</v>
      </c>
      <c r="H8" s="20">
        <f>(50-0)*0.5*SIN((PI())/6*COUNTA($A$2:$A8)+PI()/1.95)+(50+0)*0.5</f>
        <v>3.8702478614051294</v>
      </c>
      <c r="I8" s="20">
        <f>(50-0)*0.5*SIN((PI())/6*COUNTA($A$2:$A8)+PI()/1.9)+(50+0)*0.5</f>
        <v>4.4555546193688613</v>
      </c>
      <c r="J8" s="20">
        <f>(35-5)*0.5*SIN((PI())/6*COUNTA($A$2:$A8)+PI())+(35+5)*0.5</f>
        <v>27.499999999999989</v>
      </c>
      <c r="K8" s="20">
        <f>(35-5)*0.5*SIN((PI())/6*COUNTA($A$2:$A8)+PI()*1.05)+(35+5)*0.5</f>
        <v>29.439805865747562</v>
      </c>
      <c r="L8" s="20">
        <f>(30-5)*0.5*SIN((PI())/6*COUNTA($A$2:$A8)+PI()*0.9)+(30+5)*0.5</f>
        <v>20.098896135221981</v>
      </c>
      <c r="M8" s="20">
        <f>(20-5)*0.5*SIN((PI())/6*COUNTA($A$2:$A8)+PI()*1.03)+(20+5)*0.5</f>
        <v>16.844608792570089</v>
      </c>
    </row>
    <row r="9" spans="1:13" x14ac:dyDescent="0.3">
      <c r="A9" s="4" t="s">
        <v>69</v>
      </c>
      <c r="B9" s="10">
        <v>50</v>
      </c>
      <c r="C9" s="10">
        <v>100</v>
      </c>
      <c r="D9" s="10">
        <v>100</v>
      </c>
      <c r="E9" s="10">
        <v>200</v>
      </c>
      <c r="F9" s="20">
        <f>(40-15)*0.5*SIN((PI())/6*COUNTA($A$2:$A9)+PI()/1.97)+(40+15)*0.5</f>
        <v>21.510713135545622</v>
      </c>
      <c r="G9" s="20">
        <f>(60-5)*0.5*SIN((PI())/6*COUNTA($A$2:$A9)+PI()/2.05)+(60+5)*0.5</f>
        <v>17.847883649277428</v>
      </c>
      <c r="H9" s="20">
        <f>(50-0)*0.5*SIN((PI())/6*COUNTA($A$2:$A9)+PI()/1.95)+(50+0)*0.5</f>
        <v>13.381920698905772</v>
      </c>
      <c r="I9" s="20">
        <f>(50-0)*0.5*SIN((PI())/6*COUNTA($A$2:$A9)+PI()/1.9)+(50+0)*0.5</f>
        <v>14.330589112589902</v>
      </c>
      <c r="J9" s="20">
        <f>(35-5)*0.5*SIN((PI())/6*COUNTA($A$2:$A9)+PI())+(35+5)*0.5</f>
        <v>32.99038105676658</v>
      </c>
      <c r="K9" s="20">
        <f>(35-5)*0.5*SIN((PI())/6*COUNTA($A$2:$A9)+PI()*1.05)+(35+5)*0.5</f>
        <v>34.003706397458025</v>
      </c>
      <c r="L9" s="20">
        <f>(30-5)*0.5*SIN((PI())/6*COUNTA($A$2:$A9)+PI()*0.9)+(30+5)*0.5</f>
        <v>25.864132579485723</v>
      </c>
      <c r="M9" s="20">
        <f>(20-5)*0.5*SIN((PI())/6*COUNTA($A$2:$A9)+PI()*1.03)+(20+5)*0.5</f>
        <v>19.319270817853013</v>
      </c>
    </row>
    <row r="10" spans="1:13" x14ac:dyDescent="0.3">
      <c r="A10" s="4" t="s">
        <v>70</v>
      </c>
      <c r="B10" s="10">
        <v>50</v>
      </c>
      <c r="C10" s="10">
        <v>100</v>
      </c>
      <c r="D10" s="10">
        <v>100</v>
      </c>
      <c r="E10" s="10">
        <v>200</v>
      </c>
      <c r="F10" s="20">
        <f>(40-15)*0.5*SIN((PI())/6*COUNTA($A$2:$A10)+PI()/1.97)+(40+15)*0.5</f>
        <v>27.798980938222538</v>
      </c>
      <c r="G10" s="20">
        <f>(60-5)*0.5*SIN((PI())/6*COUNTA($A$2:$A10)+PI()/2.05)+(60+5)*0.5</f>
        <v>31.44667482352402</v>
      </c>
      <c r="H10" s="20">
        <f>(50-0)*0.5*SIN((PI())/6*COUNTA($A$2:$A10)+PI()/1.95)+(50+0)*0.5</f>
        <v>26.006648502735366</v>
      </c>
      <c r="I10" s="20">
        <f>(50-0)*0.5*SIN((PI())/6*COUNTA($A$2:$A10)+PI()/1.9)+(50+0)*0.5</f>
        <v>27.064483636808308</v>
      </c>
      <c r="J10" s="20">
        <f>(35-5)*0.5*SIN((PI())/6*COUNTA($A$2:$A10)+PI())+(35+5)*0.5</f>
        <v>35</v>
      </c>
      <c r="K10" s="20">
        <f>(35-5)*0.5*SIN((PI())/6*COUNTA($A$2:$A10)+PI()*1.05)+(35+5)*0.5</f>
        <v>34.81532510892707</v>
      </c>
      <c r="L10" s="20">
        <f>(30-5)*0.5*SIN((PI())/6*COUNTA($A$2:$A10)+PI()*0.9)+(30+5)*0.5</f>
        <v>29.388206453689421</v>
      </c>
      <c r="M10" s="20">
        <f>(20-5)*0.5*SIN((PI())/6*COUNTA($A$2:$A10)+PI()*1.03)+(20+5)*0.5</f>
        <v>19.966714734523102</v>
      </c>
    </row>
    <row r="11" spans="1:13" x14ac:dyDescent="0.3">
      <c r="A11" s="4" t="s">
        <v>71</v>
      </c>
      <c r="B11" s="10">
        <v>50</v>
      </c>
      <c r="C11" s="10">
        <v>100</v>
      </c>
      <c r="D11" s="10">
        <v>100</v>
      </c>
      <c r="E11" s="10">
        <v>200</v>
      </c>
      <c r="F11" s="20">
        <f>(40-15)*0.5*SIN((PI())/6*COUNTA($A$2:$A11)+PI()/1.97)+(40+15)*0.5</f>
        <v>34.007137039950415</v>
      </c>
      <c r="G11" s="20">
        <f>(60-5)*0.5*SIN((PI())/6*COUNTA($A$2:$A11)+PI()/2.05)+(60+5)*0.5</f>
        <v>45.327703628174696</v>
      </c>
      <c r="H11" s="20">
        <f>(50-0)*0.5*SIN((PI())/6*COUNTA($A$2:$A11)+PI()/1.95)+(50+0)*0.5</f>
        <v>38.361645653195005</v>
      </c>
      <c r="I11" s="20">
        <f>(50-0)*0.5*SIN((PI())/6*COUNTA($A$2:$A11)+PI()/1.9)+(50+0)*0.5</f>
        <v>39.245201437756641</v>
      </c>
      <c r="J11" s="20">
        <f>(35-5)*0.5*SIN((PI())/6*COUNTA($A$2:$A11)+PI())+(35+5)*0.5</f>
        <v>32.990381056766587</v>
      </c>
      <c r="K11" s="20">
        <f>(35-5)*0.5*SIN((PI())/6*COUNTA($A$2:$A11)+PI()*1.05)+(35+5)*0.5</f>
        <v>31.657189421854582</v>
      </c>
      <c r="L11" s="20">
        <f>(30-5)*0.5*SIN((PI())/6*COUNTA($A$2:$A11)+PI()*0.9)+(30+5)*0.5</f>
        <v>29.726845009172571</v>
      </c>
      <c r="M11" s="20">
        <f>(20-5)*0.5*SIN((PI())/6*COUNTA($A$2:$A11)+PI()*1.03)+(20+5)*0.5</f>
        <v>18.613458467964165</v>
      </c>
    </row>
    <row r="12" spans="1:13" x14ac:dyDescent="0.3">
      <c r="A12" s="4" t="s">
        <v>72</v>
      </c>
      <c r="B12" s="10">
        <v>50</v>
      </c>
      <c r="C12" s="10">
        <v>100</v>
      </c>
      <c r="D12" s="10">
        <v>100</v>
      </c>
      <c r="E12" s="10">
        <v>200</v>
      </c>
      <c r="F12" s="20">
        <f>(40-15)*0.5*SIN((PI())/6*COUNTA($A$2:$A12)+PI()/1.97)+(40+15)*0.5</f>
        <v>38.471711026784938</v>
      </c>
      <c r="G12" s="20">
        <f>(60-5)*0.5*SIN((PI())/6*COUNTA($A$2:$A12)+PI()/2.05)+(60+5)*0.5</f>
        <v>55.771559604910202</v>
      </c>
      <c r="H12" s="20">
        <f>(50-0)*0.5*SIN((PI())/6*COUNTA($A$2:$A12)+PI()/1.95)+(50+0)*0.5</f>
        <v>47.136400641330241</v>
      </c>
      <c r="I12" s="20">
        <f>(50-0)*0.5*SIN((PI())/6*COUNTA($A$2:$A12)+PI()/1.9)+(50+0)*0.5</f>
        <v>47.608929017439436</v>
      </c>
      <c r="J12" s="20">
        <f>(35-5)*0.5*SIN((PI())/6*COUNTA($A$2:$A12)+PI())+(35+5)*0.5</f>
        <v>27.499999999999996</v>
      </c>
      <c r="K12" s="20">
        <f>(35-5)*0.5*SIN((PI())/6*COUNTA($A$2:$A12)+PI()*1.05)+(35+5)*0.5</f>
        <v>25.375519243179514</v>
      </c>
      <c r="L12" s="20">
        <f>(30-5)*0.5*SIN((PI())/6*COUNTA($A$2:$A12)+PI()*0.9)+(30+5)*0.5</f>
        <v>26.789310318467443</v>
      </c>
      <c r="M12" s="20">
        <f>(20-5)*0.5*SIN((PI())/6*COUNTA($A$2:$A12)+PI()*1.03)+(20+5)*0.5</f>
        <v>15.622105941953011</v>
      </c>
    </row>
    <row r="13" spans="1:13" x14ac:dyDescent="0.3">
      <c r="A13" s="4" t="s">
        <v>73</v>
      </c>
      <c r="B13" s="10">
        <v>50</v>
      </c>
      <c r="C13" s="10">
        <v>100</v>
      </c>
      <c r="D13" s="10">
        <v>100</v>
      </c>
      <c r="E13" s="10">
        <v>200</v>
      </c>
      <c r="F13" s="20">
        <f>(40-15)*0.5*SIN((PI())/6*COUNTA($A$2:$A13)+PI()/1.97)+(40+15)*0.5</f>
        <v>39.996423904404793</v>
      </c>
      <c r="G13" s="20">
        <f>(60-5)*0.5*SIN((PI())/6*COUNTA($A$2:$A13)+PI()/2.05)+(60+5)*0.5</f>
        <v>59.979819978897275</v>
      </c>
      <c r="H13" s="20">
        <f>(50-0)*0.5*SIN((PI())/6*COUNTA($A$2:$A13)+PI()/1.95)+(50+0)*0.5</f>
        <v>49.979724954289239</v>
      </c>
      <c r="I13" s="20">
        <f>(50-0)*0.5*SIN((PI())/6*COUNTA($A$2:$A13)+PI()/1.9)+(50+0)*0.5</f>
        <v>49.914612325166743</v>
      </c>
      <c r="J13" s="20">
        <f>(35-5)*0.5*SIN((PI())/6*COUNTA($A$2:$A13)+PI())+(35+5)*0.5</f>
        <v>20.000000000000007</v>
      </c>
      <c r="K13" s="20">
        <f>(35-5)*0.5*SIN((PI())/6*COUNTA($A$2:$A13)+PI()*1.05)+(35+5)*0.5</f>
        <v>17.653483024396529</v>
      </c>
      <c r="L13" s="20">
        <f>(30-5)*0.5*SIN((PI())/6*COUNTA($A$2:$A13)+PI()*0.9)+(30+5)*0.5</f>
        <v>21.362712429686848</v>
      </c>
      <c r="M13" s="20">
        <f>(20-5)*0.5*SIN((PI())/6*COUNTA($A$2:$A13)+PI()*1.03)+(20+5)*0.5</f>
        <v>11.79418765011115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0398-09FE-49BA-A21A-74211A2B9B00}">
  <sheetPr>
    <tabColor theme="4" tint="-0.249977111117893"/>
  </sheetPr>
  <dimension ref="A1:M13"/>
  <sheetViews>
    <sheetView workbookViewId="0">
      <selection activeCell="D33" sqref="D33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10">
        <v>40</v>
      </c>
      <c r="C2" s="10">
        <v>40</v>
      </c>
      <c r="D2" s="10">
        <v>40</v>
      </c>
      <c r="E2" s="10">
        <v>40</v>
      </c>
      <c r="F2" s="10">
        <v>80</v>
      </c>
      <c r="G2" s="10">
        <v>80</v>
      </c>
      <c r="H2" s="10">
        <v>80</v>
      </c>
      <c r="I2" s="10">
        <v>80</v>
      </c>
      <c r="J2" s="10">
        <v>80</v>
      </c>
      <c r="K2" s="10">
        <v>80</v>
      </c>
      <c r="L2" s="10">
        <v>80</v>
      </c>
      <c r="M2" s="10">
        <v>80</v>
      </c>
    </row>
    <row r="3" spans="1:13" x14ac:dyDescent="0.3">
      <c r="A3" s="4" t="s">
        <v>63</v>
      </c>
      <c r="B3" s="10">
        <v>40</v>
      </c>
      <c r="C3" s="10">
        <v>40</v>
      </c>
      <c r="D3" s="10">
        <v>40</v>
      </c>
      <c r="E3" s="10">
        <v>40</v>
      </c>
      <c r="F3" s="10">
        <v>80</v>
      </c>
      <c r="G3" s="10">
        <v>80</v>
      </c>
      <c r="H3" s="10">
        <v>80</v>
      </c>
      <c r="I3" s="10">
        <v>80</v>
      </c>
      <c r="J3" s="10">
        <v>80</v>
      </c>
      <c r="K3" s="10">
        <v>80</v>
      </c>
      <c r="L3" s="10">
        <v>80</v>
      </c>
      <c r="M3" s="10">
        <v>80</v>
      </c>
    </row>
    <row r="4" spans="1:13" x14ac:dyDescent="0.3">
      <c r="A4" s="4" t="s">
        <v>64</v>
      </c>
      <c r="B4" s="10">
        <v>40</v>
      </c>
      <c r="C4" s="10">
        <v>40</v>
      </c>
      <c r="D4" s="10">
        <v>40</v>
      </c>
      <c r="E4" s="10">
        <v>40</v>
      </c>
      <c r="F4" s="10">
        <v>80</v>
      </c>
      <c r="G4" s="10">
        <v>80</v>
      </c>
      <c r="H4" s="10">
        <v>80</v>
      </c>
      <c r="I4" s="10">
        <v>80</v>
      </c>
      <c r="J4" s="10">
        <v>80</v>
      </c>
      <c r="K4" s="10">
        <v>80</v>
      </c>
      <c r="L4" s="10">
        <v>80</v>
      </c>
      <c r="M4" s="10">
        <v>80</v>
      </c>
    </row>
    <row r="5" spans="1:13" x14ac:dyDescent="0.3">
      <c r="A5" s="4" t="s">
        <v>65</v>
      </c>
      <c r="B5" s="10">
        <v>40</v>
      </c>
      <c r="C5" s="10">
        <v>40</v>
      </c>
      <c r="D5" s="10">
        <v>40</v>
      </c>
      <c r="E5" s="10">
        <v>40</v>
      </c>
      <c r="F5" s="10">
        <v>80</v>
      </c>
      <c r="G5" s="10">
        <v>80</v>
      </c>
      <c r="H5" s="10">
        <v>80</v>
      </c>
      <c r="I5" s="10">
        <v>80</v>
      </c>
      <c r="J5" s="10">
        <v>80</v>
      </c>
      <c r="K5" s="10">
        <v>80</v>
      </c>
      <c r="L5" s="10">
        <v>80</v>
      </c>
      <c r="M5" s="10">
        <v>80</v>
      </c>
    </row>
    <row r="6" spans="1:13" x14ac:dyDescent="0.3">
      <c r="A6" s="4" t="s">
        <v>66</v>
      </c>
      <c r="B6" s="10">
        <v>40</v>
      </c>
      <c r="C6" s="10">
        <v>40</v>
      </c>
      <c r="D6" s="10">
        <v>40</v>
      </c>
      <c r="E6" s="10">
        <v>40</v>
      </c>
      <c r="F6" s="10">
        <v>80</v>
      </c>
      <c r="G6" s="10">
        <v>80</v>
      </c>
      <c r="H6" s="10">
        <v>80</v>
      </c>
      <c r="I6" s="10">
        <v>80</v>
      </c>
      <c r="J6" s="10">
        <v>80</v>
      </c>
      <c r="K6" s="10">
        <v>80</v>
      </c>
      <c r="L6" s="10">
        <v>80</v>
      </c>
      <c r="M6" s="10">
        <v>80</v>
      </c>
    </row>
    <row r="7" spans="1:13" x14ac:dyDescent="0.3">
      <c r="A7" s="4" t="s">
        <v>67</v>
      </c>
      <c r="B7" s="10">
        <v>40</v>
      </c>
      <c r="C7" s="10">
        <v>40</v>
      </c>
      <c r="D7" s="10">
        <v>40</v>
      </c>
      <c r="E7" s="10">
        <v>40</v>
      </c>
      <c r="F7" s="10">
        <v>80</v>
      </c>
      <c r="G7" s="10">
        <v>80</v>
      </c>
      <c r="H7" s="10">
        <v>80</v>
      </c>
      <c r="I7" s="10">
        <v>80</v>
      </c>
      <c r="J7" s="10">
        <v>80</v>
      </c>
      <c r="K7" s="10">
        <v>80</v>
      </c>
      <c r="L7" s="10">
        <v>80</v>
      </c>
      <c r="M7" s="10">
        <v>80</v>
      </c>
    </row>
    <row r="8" spans="1:13" x14ac:dyDescent="0.3">
      <c r="A8" s="4" t="s">
        <v>68</v>
      </c>
      <c r="B8" s="10">
        <v>40</v>
      </c>
      <c r="C8" s="10">
        <v>40</v>
      </c>
      <c r="D8" s="10">
        <v>40</v>
      </c>
      <c r="E8" s="10">
        <v>40</v>
      </c>
      <c r="F8" s="10">
        <v>80</v>
      </c>
      <c r="G8" s="10">
        <v>80</v>
      </c>
      <c r="H8" s="10">
        <v>80</v>
      </c>
      <c r="I8" s="10">
        <v>80</v>
      </c>
      <c r="J8" s="10">
        <v>80</v>
      </c>
      <c r="K8" s="10">
        <v>80</v>
      </c>
      <c r="L8" s="10">
        <v>80</v>
      </c>
      <c r="M8" s="10">
        <v>80</v>
      </c>
    </row>
    <row r="9" spans="1:13" x14ac:dyDescent="0.3">
      <c r="A9" s="4" t="s">
        <v>69</v>
      </c>
      <c r="B9" s="10">
        <v>40</v>
      </c>
      <c r="C9" s="10">
        <v>40</v>
      </c>
      <c r="D9" s="10">
        <v>40</v>
      </c>
      <c r="E9" s="10">
        <v>40</v>
      </c>
      <c r="F9" s="10">
        <v>80</v>
      </c>
      <c r="G9" s="10">
        <v>80</v>
      </c>
      <c r="H9" s="10">
        <v>80</v>
      </c>
      <c r="I9" s="10">
        <v>80</v>
      </c>
      <c r="J9" s="10">
        <v>80</v>
      </c>
      <c r="K9" s="10">
        <v>80</v>
      </c>
      <c r="L9" s="10">
        <v>80</v>
      </c>
      <c r="M9" s="10">
        <v>80</v>
      </c>
    </row>
    <row r="10" spans="1:13" x14ac:dyDescent="0.3">
      <c r="A10" s="4" t="s">
        <v>70</v>
      </c>
      <c r="B10" s="10">
        <v>40</v>
      </c>
      <c r="C10" s="10">
        <v>40</v>
      </c>
      <c r="D10" s="10">
        <v>40</v>
      </c>
      <c r="E10" s="10">
        <v>40</v>
      </c>
      <c r="F10" s="10">
        <v>80</v>
      </c>
      <c r="G10" s="10">
        <v>80</v>
      </c>
      <c r="H10" s="10">
        <v>80</v>
      </c>
      <c r="I10" s="10">
        <v>80</v>
      </c>
      <c r="J10" s="10">
        <v>80</v>
      </c>
      <c r="K10" s="10">
        <v>80</v>
      </c>
      <c r="L10" s="10">
        <v>80</v>
      </c>
      <c r="M10" s="10">
        <v>80</v>
      </c>
    </row>
    <row r="11" spans="1:13" x14ac:dyDescent="0.3">
      <c r="A11" s="4" t="s">
        <v>71</v>
      </c>
      <c r="B11" s="10">
        <v>40</v>
      </c>
      <c r="C11" s="10">
        <v>40</v>
      </c>
      <c r="D11" s="10">
        <v>40</v>
      </c>
      <c r="E11" s="10">
        <v>40</v>
      </c>
      <c r="F11" s="10">
        <v>80</v>
      </c>
      <c r="G11" s="10">
        <v>80</v>
      </c>
      <c r="H11" s="10">
        <v>80</v>
      </c>
      <c r="I11" s="10">
        <v>80</v>
      </c>
      <c r="J11" s="10">
        <v>80</v>
      </c>
      <c r="K11" s="10">
        <v>80</v>
      </c>
      <c r="L11" s="10">
        <v>80</v>
      </c>
      <c r="M11" s="10">
        <v>80</v>
      </c>
    </row>
    <row r="12" spans="1:13" x14ac:dyDescent="0.3">
      <c r="A12" s="4" t="s">
        <v>72</v>
      </c>
      <c r="B12" s="10">
        <v>40</v>
      </c>
      <c r="C12" s="10">
        <v>40</v>
      </c>
      <c r="D12" s="10">
        <v>40</v>
      </c>
      <c r="E12" s="10">
        <v>40</v>
      </c>
      <c r="F12" s="10">
        <v>80</v>
      </c>
      <c r="G12" s="10">
        <v>80</v>
      </c>
      <c r="H12" s="10">
        <v>80</v>
      </c>
      <c r="I12" s="10">
        <v>80</v>
      </c>
      <c r="J12" s="10">
        <v>80</v>
      </c>
      <c r="K12" s="10">
        <v>80</v>
      </c>
      <c r="L12" s="10">
        <v>80</v>
      </c>
      <c r="M12" s="10">
        <v>80</v>
      </c>
    </row>
    <row r="13" spans="1:13" x14ac:dyDescent="0.3">
      <c r="A13" s="4" t="s">
        <v>73</v>
      </c>
      <c r="B13" s="10">
        <v>40</v>
      </c>
      <c r="C13" s="10">
        <v>40</v>
      </c>
      <c r="D13" s="10">
        <v>40</v>
      </c>
      <c r="E13" s="10">
        <v>40</v>
      </c>
      <c r="F13" s="10">
        <v>80</v>
      </c>
      <c r="G13" s="10">
        <v>80</v>
      </c>
      <c r="H13" s="10">
        <v>80</v>
      </c>
      <c r="I13" s="10">
        <v>80</v>
      </c>
      <c r="J13" s="10">
        <v>80</v>
      </c>
      <c r="K13" s="10">
        <v>80</v>
      </c>
      <c r="L13" s="10">
        <v>80</v>
      </c>
      <c r="M13" s="10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zoomScale="110" zoomScaleNormal="110" workbookViewId="0">
      <selection activeCell="K28" sqref="K28:K29"/>
    </sheetView>
  </sheetViews>
  <sheetFormatPr defaultColWidth="8.77734375" defaultRowHeight="14.4" x14ac:dyDescent="0.3"/>
  <cols>
    <col min="1" max="1025" width="8.44140625" customWidth="1"/>
  </cols>
  <sheetData>
    <row r="1" spans="1:1" x14ac:dyDescent="0.3">
      <c r="A1" s="1" t="s">
        <v>27</v>
      </c>
    </row>
    <row r="2" spans="1:1" x14ac:dyDescent="0.3">
      <c r="A2" s="6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F4"/>
  <sheetViews>
    <sheetView zoomScale="110" zoomScaleNormal="110" workbookViewId="0">
      <selection activeCell="D20" sqref="D20"/>
    </sheetView>
  </sheetViews>
  <sheetFormatPr defaultColWidth="8.77734375" defaultRowHeight="14.4" x14ac:dyDescent="0.3"/>
  <cols>
    <col min="1" max="1024" width="8.44140625" customWidth="1"/>
  </cols>
  <sheetData>
    <row r="1" spans="1:6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</row>
    <row r="2" spans="1:6" x14ac:dyDescent="0.3">
      <c r="A2" s="3" t="s">
        <v>10</v>
      </c>
      <c r="B2" s="3" t="s">
        <v>4</v>
      </c>
      <c r="C2" s="20">
        <f>(60-40)*0.5*SIN((PI())/6*COUNTA($A$2:$A2)-PI()/2)+(60+40)*0.5</f>
        <v>41.339745962155611</v>
      </c>
      <c r="D2" s="3" t="s">
        <v>4</v>
      </c>
      <c r="E2" s="3">
        <v>7000</v>
      </c>
      <c r="F2" s="6"/>
    </row>
    <row r="3" spans="1:6" x14ac:dyDescent="0.3">
      <c r="A3" s="3" t="s">
        <v>11</v>
      </c>
      <c r="B3" s="3" t="s">
        <v>5</v>
      </c>
      <c r="C3" s="20">
        <f>(170-20)*0.5*SIN((PI())/6*COUNTA($A$2:$A2)-PI()/2)+(170+20)*0.5</f>
        <v>30.0480947161671</v>
      </c>
      <c r="D3" s="3" t="s">
        <v>4</v>
      </c>
      <c r="E3" s="3">
        <v>7000</v>
      </c>
      <c r="F3" s="6"/>
    </row>
    <row r="4" spans="1:6" x14ac:dyDescent="0.3">
      <c r="A4" s="3" t="s">
        <v>40</v>
      </c>
      <c r="B4" s="3">
        <v>3</v>
      </c>
      <c r="C4" s="20">
        <f>(100-15)*0.5*SIN((PI())/6*COUNTA($A$2:$A2)+PI()/2)+(100+15)*0.5</f>
        <v>94.306079660838648</v>
      </c>
      <c r="D4" s="3" t="s">
        <v>4</v>
      </c>
      <c r="E4" s="3">
        <v>7000</v>
      </c>
      <c r="F4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B7D6-E04B-4641-8EE2-577E6B760165}">
  <sheetPr>
    <tabColor theme="5" tint="0.79998168889431442"/>
  </sheetPr>
  <dimension ref="A1:G18"/>
  <sheetViews>
    <sheetView zoomScale="110" zoomScaleNormal="110" workbookViewId="0">
      <selection activeCell="B2" sqref="B2:D2"/>
    </sheetView>
  </sheetViews>
  <sheetFormatPr defaultColWidth="8.77734375" defaultRowHeight="14.4" x14ac:dyDescent="0.3"/>
  <cols>
    <col min="1" max="1" width="9.109375" customWidth="1"/>
    <col min="2" max="6" width="8.44140625" customWidth="1"/>
    <col min="7" max="7" width="11.21875" bestFit="1" customWidth="1"/>
    <col min="8" max="1019" width="8.44140625" customWidth="1"/>
  </cols>
  <sheetData>
    <row r="1" spans="1:7" x14ac:dyDescent="0.3">
      <c r="A1" s="2" t="s">
        <v>37</v>
      </c>
      <c r="B1" s="2" t="s">
        <v>10</v>
      </c>
      <c r="C1" s="2" t="s">
        <v>11</v>
      </c>
      <c r="D1" s="2" t="s">
        <v>40</v>
      </c>
    </row>
    <row r="2" spans="1:7" x14ac:dyDescent="0.3">
      <c r="A2" s="4" t="s">
        <v>62</v>
      </c>
      <c r="B2" s="23">
        <f>(60-40)*0.5*SIN((PI())/6*COUNTA($A$2:$A2)-PI()/2)+(60+40)*0.5</f>
        <v>41.339745962155611</v>
      </c>
      <c r="C2" s="20">
        <f>(170-20)*0.5*SIN((PI())/6*COUNTA($A$2:$A2)-PI()/2)+(170+20)*0.5</f>
        <v>30.0480947161671</v>
      </c>
      <c r="D2" s="20">
        <f>(100-15)*0.5*SIN((PI())/6*COUNTA($A$2:$A2)+PI()/2)+(100+15)*0.5</f>
        <v>94.306079660838648</v>
      </c>
      <c r="E2" s="18"/>
    </row>
    <row r="3" spans="1:7" x14ac:dyDescent="0.3">
      <c r="A3" s="4" t="s">
        <v>63</v>
      </c>
      <c r="B3" s="20">
        <f>(60-40)*0.5*SIN((PI())/6*COUNTA($A$2:$A3)-PI()/2)+(60+40)*0.5</f>
        <v>45</v>
      </c>
      <c r="C3" s="20">
        <f>(170-20)*0.5*SIN((PI())/6*COUNTA($A$2:$A3)-PI()/2)+(170+20)*0.5</f>
        <v>57.5</v>
      </c>
      <c r="D3" s="20">
        <f>(100-15)*0.5*SIN((PI())/6*COUNTA($A$2:$A3)+PI()/2)+(100+15)*0.5</f>
        <v>78.750000000000014</v>
      </c>
      <c r="E3" s="18"/>
    </row>
    <row r="4" spans="1:7" x14ac:dyDescent="0.3">
      <c r="A4" s="4" t="s">
        <v>64</v>
      </c>
      <c r="B4" s="20">
        <f>(60-40)*0.5*SIN((PI())/6*COUNTA($A$2:$A4)-PI()/2)+(60+40)*0.5</f>
        <v>50</v>
      </c>
      <c r="C4" s="20">
        <f>(170-20)*0.5*SIN((PI())/6*COUNTA($A$2:$A4)-PI()/2)+(170+20)*0.5</f>
        <v>95</v>
      </c>
      <c r="D4" s="20">
        <f>(100-15)*0.5*SIN((PI())/6*COUNTA($A$2:$A4)+PI()/2)+(100+15)*0.5</f>
        <v>57.500000000000007</v>
      </c>
      <c r="E4" s="18"/>
    </row>
    <row r="5" spans="1:7" x14ac:dyDescent="0.3">
      <c r="A5" s="4" t="s">
        <v>65</v>
      </c>
      <c r="B5" s="20">
        <f>(60-40)*0.5*SIN((PI())/6*COUNTA($A$2:$A5)-PI()/2)+(60+40)*0.5</f>
        <v>55</v>
      </c>
      <c r="C5" s="20">
        <f>(170-20)*0.5*SIN((PI())/6*COUNTA($A$2:$A5)-PI()/2)+(170+20)*0.5</f>
        <v>132.5</v>
      </c>
      <c r="D5" s="20">
        <f>(100-15)*0.5*SIN((PI())/6*COUNTA($A$2:$A5)+PI()/2)+(100+15)*0.5</f>
        <v>36.250000000000014</v>
      </c>
      <c r="E5" s="18"/>
    </row>
    <row r="6" spans="1:7" x14ac:dyDescent="0.3">
      <c r="A6" s="4" t="s">
        <v>66</v>
      </c>
      <c r="B6" s="20">
        <f>(60-40)*0.5*SIN((PI())/6*COUNTA($A$2:$A6)-PI()/2)+(60+40)*0.5</f>
        <v>58.660254037844382</v>
      </c>
      <c r="C6" s="20">
        <f>(170-20)*0.5*SIN((PI())/6*COUNTA($A$2:$A6)-PI()/2)+(170+20)*0.5</f>
        <v>159.9519052838329</v>
      </c>
      <c r="D6" s="20">
        <f>(100-15)*0.5*SIN((PI())/6*COUNTA($A$2:$A6)+PI()/2)+(100+15)*0.5</f>
        <v>20.693920339161366</v>
      </c>
      <c r="E6" s="18"/>
    </row>
    <row r="7" spans="1:7" x14ac:dyDescent="0.3">
      <c r="A7" s="4" t="s">
        <v>67</v>
      </c>
      <c r="B7" s="20">
        <f>(60-40)*0.5*SIN((PI())/6*COUNTA($A$2:$A7)-PI()/2)+(60+40)*0.5</f>
        <v>60</v>
      </c>
      <c r="C7" s="20">
        <f>(170-20)*0.5*SIN((PI())/6*COUNTA($A$2:$A7)-PI()/2)+(170+20)*0.5</f>
        <v>170</v>
      </c>
      <c r="D7" s="20">
        <f>(100-15)*0.5*SIN((PI())/6*COUNTA($A$2:$A7)+PI()/2)+(100+15)*0.5</f>
        <v>15</v>
      </c>
      <c r="E7" s="18"/>
    </row>
    <row r="8" spans="1:7" x14ac:dyDescent="0.3">
      <c r="A8" s="4" t="s">
        <v>68</v>
      </c>
      <c r="B8" s="20">
        <f>(60-40)*0.5*SIN((PI())/6*COUNTA($A$2:$A8)-PI()/2)+(60+40)*0.5</f>
        <v>58.660254037844389</v>
      </c>
      <c r="C8" s="20">
        <f>(170-20)*0.5*SIN((PI())/6*COUNTA($A$2:$A8)-PI()/2)+(170+20)*0.5</f>
        <v>159.9519052838329</v>
      </c>
      <c r="D8" s="20">
        <f>(100-15)*0.5*SIN((PI())/6*COUNTA($A$2:$A8)+PI()/2)+(100+15)*0.5</f>
        <v>20.693920339161338</v>
      </c>
      <c r="E8" s="18"/>
    </row>
    <row r="9" spans="1:7" x14ac:dyDescent="0.3">
      <c r="A9" s="4" t="s">
        <v>69</v>
      </c>
      <c r="B9" s="20">
        <f>(60-40)*0.5*SIN((PI())/6*COUNTA($A$2:$A9)-PI()/2)+(60+40)*0.5</f>
        <v>55</v>
      </c>
      <c r="C9" s="20">
        <f>(170-20)*0.5*SIN((PI())/6*COUNTA($A$2:$A9)-PI()/2)+(170+20)*0.5</f>
        <v>132.50000000000003</v>
      </c>
      <c r="D9" s="20">
        <f>(100-15)*0.5*SIN((PI())/6*COUNTA($A$2:$A9)+PI()/2)+(100+15)*0.5</f>
        <v>36.249999999999986</v>
      </c>
      <c r="E9" s="18"/>
    </row>
    <row r="10" spans="1:7" x14ac:dyDescent="0.3">
      <c r="A10" s="4" t="s">
        <v>70</v>
      </c>
      <c r="B10" s="20">
        <f>(60-40)*0.5*SIN((PI())/6*COUNTA($A$2:$A10)-PI()/2)+(60+40)*0.5</f>
        <v>50</v>
      </c>
      <c r="C10" s="20">
        <f>(170-20)*0.5*SIN((PI())/6*COUNTA($A$2:$A10)-PI()/2)+(170+20)*0.5</f>
        <v>95.000000000000014</v>
      </c>
      <c r="D10" s="20">
        <f>(100-15)*0.5*SIN((PI())/6*COUNTA($A$2:$A10)+PI()/2)+(100+15)*0.5</f>
        <v>57.499999999999993</v>
      </c>
      <c r="E10" s="18"/>
    </row>
    <row r="11" spans="1:7" x14ac:dyDescent="0.3">
      <c r="A11" s="4" t="s">
        <v>71</v>
      </c>
      <c r="B11" s="20">
        <f>(60-40)*0.5*SIN((PI())/6*COUNTA($A$2:$A11)-PI()/2)+(60+40)*0.5</f>
        <v>45.000000000000007</v>
      </c>
      <c r="C11" s="20">
        <f>(170-20)*0.5*SIN((PI())/6*COUNTA($A$2:$A11)-PI()/2)+(170+20)*0.5</f>
        <v>57.500000000000043</v>
      </c>
      <c r="D11" s="20">
        <f>(100-15)*0.5*SIN((PI())/6*COUNTA($A$2:$A11)+PI()/2)+(100+15)*0.5</f>
        <v>78.749999999999972</v>
      </c>
      <c r="E11" s="18"/>
    </row>
    <row r="12" spans="1:7" x14ac:dyDescent="0.3">
      <c r="A12" s="4" t="s">
        <v>72</v>
      </c>
      <c r="B12" s="20">
        <f>(60-40)*0.5*SIN((PI())/6*COUNTA($A$2:$A12)-PI()/2)+(60+40)*0.5</f>
        <v>41.339745962155618</v>
      </c>
      <c r="C12" s="20">
        <f>(170-20)*0.5*SIN((PI())/6*COUNTA($A$2:$A12)-PI()/2)+(170+20)*0.5</f>
        <v>30.048094716167128</v>
      </c>
      <c r="D12" s="20">
        <f>(100-15)*0.5*SIN((PI())/6*COUNTA($A$2:$A12)+PI()/2)+(100+15)*0.5</f>
        <v>94.306079660838634</v>
      </c>
      <c r="E12" s="18"/>
    </row>
    <row r="13" spans="1:7" x14ac:dyDescent="0.3">
      <c r="A13" s="4" t="s">
        <v>73</v>
      </c>
      <c r="B13" s="20">
        <f>(60-40)*0.5*SIN((PI())/6*COUNTA($A$2:$A13)-PI()/2)+(60+40)*0.5</f>
        <v>40</v>
      </c>
      <c r="C13" s="20">
        <f>(170-20)*0.5*SIN((PI())/6*COUNTA($A$2:$A13)-PI()/2)+(170+20)*0.5</f>
        <v>20</v>
      </c>
      <c r="D13" s="20">
        <f>(100-15)*0.5*SIN((PI())/6*COUNTA($A$2:$A13)+PI()/2)+(100+15)*0.5</f>
        <v>100</v>
      </c>
      <c r="E13" s="18"/>
    </row>
    <row r="15" spans="1:7" x14ac:dyDescent="0.3">
      <c r="F15" s="6"/>
    </row>
    <row r="16" spans="1:7" x14ac:dyDescent="0.3">
      <c r="F16" s="17"/>
      <c r="G16" s="19"/>
    </row>
    <row r="18" spans="7:7" x14ac:dyDescent="0.3">
      <c r="G18" s="6"/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CB92-C074-4144-8480-BCDFFD35A2F5}">
  <sheetPr>
    <tabColor theme="5" tint="0.79998168889431442"/>
  </sheetPr>
  <dimension ref="A1:D13"/>
  <sheetViews>
    <sheetView zoomScale="110" zoomScaleNormal="110" workbookViewId="0">
      <selection activeCell="A2" sqref="A2:A13"/>
    </sheetView>
  </sheetViews>
  <sheetFormatPr defaultColWidth="8.77734375" defaultRowHeight="14.4" x14ac:dyDescent="0.3"/>
  <cols>
    <col min="1" max="2" width="9.109375" customWidth="1"/>
    <col min="3" max="1026" width="8.44140625" customWidth="1"/>
  </cols>
  <sheetData>
    <row r="1" spans="1:4" x14ac:dyDescent="0.3">
      <c r="A1" s="2" t="s">
        <v>37</v>
      </c>
      <c r="B1" s="2" t="s">
        <v>10</v>
      </c>
      <c r="C1" s="2" t="s">
        <v>11</v>
      </c>
      <c r="D1" s="2" t="s">
        <v>40</v>
      </c>
    </row>
    <row r="2" spans="1:4" x14ac:dyDescent="0.3">
      <c r="A2" s="4" t="s">
        <v>62</v>
      </c>
      <c r="B2" s="3">
        <v>7000</v>
      </c>
      <c r="C2" s="3">
        <v>7000</v>
      </c>
      <c r="D2" s="3">
        <v>7000</v>
      </c>
    </row>
    <row r="3" spans="1:4" x14ac:dyDescent="0.3">
      <c r="A3" s="4" t="s">
        <v>63</v>
      </c>
      <c r="B3" s="3">
        <v>7000</v>
      </c>
      <c r="C3" s="3">
        <v>7000</v>
      </c>
      <c r="D3" s="3">
        <v>7000</v>
      </c>
    </row>
    <row r="4" spans="1:4" x14ac:dyDescent="0.3">
      <c r="A4" s="4" t="s">
        <v>64</v>
      </c>
      <c r="B4" s="3">
        <v>7000</v>
      </c>
      <c r="C4" s="3">
        <v>7000</v>
      </c>
      <c r="D4" s="3">
        <v>7000</v>
      </c>
    </row>
    <row r="5" spans="1:4" x14ac:dyDescent="0.3">
      <c r="A5" s="4" t="s">
        <v>65</v>
      </c>
      <c r="B5" s="3">
        <v>7000</v>
      </c>
      <c r="C5" s="3">
        <v>7000</v>
      </c>
      <c r="D5" s="3">
        <v>7000</v>
      </c>
    </row>
    <row r="6" spans="1:4" x14ac:dyDescent="0.3">
      <c r="A6" s="4" t="s">
        <v>66</v>
      </c>
      <c r="B6" s="3">
        <v>7000</v>
      </c>
      <c r="C6" s="3">
        <v>7000</v>
      </c>
      <c r="D6" s="3">
        <v>7000</v>
      </c>
    </row>
    <row r="7" spans="1:4" x14ac:dyDescent="0.3">
      <c r="A7" s="4" t="s">
        <v>67</v>
      </c>
      <c r="B7" s="3">
        <v>7000</v>
      </c>
      <c r="C7" s="3">
        <v>7000</v>
      </c>
      <c r="D7" s="3">
        <v>7000</v>
      </c>
    </row>
    <row r="8" spans="1:4" x14ac:dyDescent="0.3">
      <c r="A8" s="4" t="s">
        <v>68</v>
      </c>
      <c r="B8" s="3">
        <v>7000</v>
      </c>
      <c r="C8" s="3">
        <v>7000</v>
      </c>
      <c r="D8" s="3">
        <v>7000</v>
      </c>
    </row>
    <row r="9" spans="1:4" x14ac:dyDescent="0.3">
      <c r="A9" s="4" t="s">
        <v>69</v>
      </c>
      <c r="B9" s="3">
        <v>7000</v>
      </c>
      <c r="C9" s="3">
        <v>7000</v>
      </c>
      <c r="D9" s="3">
        <v>7000</v>
      </c>
    </row>
    <row r="10" spans="1:4" x14ac:dyDescent="0.3">
      <c r="A10" s="4" t="s">
        <v>70</v>
      </c>
      <c r="B10" s="3">
        <v>7000</v>
      </c>
      <c r="C10" s="3">
        <v>7000</v>
      </c>
      <c r="D10" s="3">
        <v>7000</v>
      </c>
    </row>
    <row r="11" spans="1:4" x14ac:dyDescent="0.3">
      <c r="A11" s="4" t="s">
        <v>71</v>
      </c>
      <c r="B11" s="3">
        <v>7000</v>
      </c>
      <c r="C11" s="3">
        <v>7000</v>
      </c>
      <c r="D11" s="3">
        <v>7000</v>
      </c>
    </row>
    <row r="12" spans="1:4" x14ac:dyDescent="0.3">
      <c r="A12" s="4" t="s">
        <v>72</v>
      </c>
      <c r="B12" s="3">
        <v>7000</v>
      </c>
      <c r="C12" s="3">
        <v>7000</v>
      </c>
      <c r="D12" s="3">
        <v>7000</v>
      </c>
    </row>
    <row r="13" spans="1:4" x14ac:dyDescent="0.3">
      <c r="A13" s="4" t="s">
        <v>73</v>
      </c>
      <c r="B13" s="3">
        <v>7000</v>
      </c>
      <c r="C13" s="3">
        <v>7000</v>
      </c>
      <c r="D13" s="3">
        <v>7000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I3"/>
  <sheetViews>
    <sheetView zoomScaleNormal="100" workbookViewId="0">
      <selection activeCell="I2" sqref="I2:I3"/>
    </sheetView>
  </sheetViews>
  <sheetFormatPr defaultColWidth="8.77734375" defaultRowHeight="14.4" x14ac:dyDescent="0.3"/>
  <cols>
    <col min="1" max="1" width="10.21875" bestFit="1" customWidth="1"/>
    <col min="2" max="2" width="18.5546875" bestFit="1" customWidth="1"/>
    <col min="3" max="3" width="16.109375" bestFit="1" customWidth="1"/>
    <col min="4" max="4" width="8.5546875" bestFit="1" customWidth="1"/>
    <col min="5" max="7" width="9.5546875" customWidth="1"/>
    <col min="8" max="8" width="20" bestFit="1" customWidth="1"/>
    <col min="9" max="9" width="19.6640625" bestFit="1" customWidth="1"/>
    <col min="10" max="1021" width="8.44140625" customWidth="1"/>
  </cols>
  <sheetData>
    <row r="1" spans="1:9" x14ac:dyDescent="0.3">
      <c r="A1" s="1" t="s">
        <v>0</v>
      </c>
      <c r="B1" s="1" t="s">
        <v>12</v>
      </c>
      <c r="C1" s="1" t="s">
        <v>13</v>
      </c>
      <c r="D1" s="1" t="s">
        <v>8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3">
      <c r="A2" s="3" t="s">
        <v>44</v>
      </c>
      <c r="B2" s="3">
        <v>1</v>
      </c>
      <c r="C2" s="3">
        <v>2</v>
      </c>
      <c r="D2" s="3" t="s">
        <v>4</v>
      </c>
      <c r="E2" s="3">
        <v>2.5999999999999999E-3</v>
      </c>
      <c r="F2" s="3" t="s">
        <v>45</v>
      </c>
      <c r="G2" s="3" t="s">
        <v>46</v>
      </c>
      <c r="H2" s="16" t="s">
        <v>35</v>
      </c>
      <c r="I2" s="16">
        <v>90</v>
      </c>
    </row>
    <row r="3" spans="1:9" x14ac:dyDescent="0.3">
      <c r="A3" s="3" t="s">
        <v>41</v>
      </c>
      <c r="B3" s="3">
        <v>1</v>
      </c>
      <c r="C3" s="3">
        <v>2</v>
      </c>
      <c r="D3" s="3" t="s">
        <v>4</v>
      </c>
      <c r="E3" s="3">
        <v>3.8999999999999998E-3</v>
      </c>
      <c r="F3" s="3">
        <v>2.085E-2</v>
      </c>
      <c r="G3" s="3">
        <v>0.30740000000000001</v>
      </c>
      <c r="H3" s="16" t="s">
        <v>35</v>
      </c>
      <c r="I3" s="16">
        <v>90</v>
      </c>
    </row>
  </sheetData>
  <autoFilter ref="A1:I3" xr:uid="{00000000-0001-0000-02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6F33-5B9B-43B3-9E39-47ED1E709933}">
  <sheetPr>
    <tabColor theme="4" tint="0.79998168889431442"/>
  </sheetPr>
  <dimension ref="A1:C13"/>
  <sheetViews>
    <sheetView zoomScale="110" zoomScaleNormal="110" workbookViewId="0">
      <selection activeCell="I15" sqref="I15"/>
    </sheetView>
  </sheetViews>
  <sheetFormatPr defaultColWidth="8.77734375" defaultRowHeight="14.4" x14ac:dyDescent="0.3"/>
  <cols>
    <col min="1" max="2" width="9.109375" customWidth="1"/>
    <col min="3" max="1020" width="8.44140625" customWidth="1"/>
  </cols>
  <sheetData>
    <row r="1" spans="1:3" x14ac:dyDescent="0.3">
      <c r="A1" s="2" t="s">
        <v>37</v>
      </c>
      <c r="B1" s="2" t="s">
        <v>44</v>
      </c>
      <c r="C1" s="2" t="s">
        <v>41</v>
      </c>
    </row>
    <row r="2" spans="1:3" x14ac:dyDescent="0.3">
      <c r="A2" s="4" t="s">
        <v>62</v>
      </c>
      <c r="B2" s="3">
        <v>90</v>
      </c>
      <c r="C2" s="3">
        <v>90</v>
      </c>
    </row>
    <row r="3" spans="1:3" x14ac:dyDescent="0.3">
      <c r="A3" s="4" t="s">
        <v>63</v>
      </c>
      <c r="B3" s="3">
        <v>90</v>
      </c>
      <c r="C3" s="3">
        <v>90</v>
      </c>
    </row>
    <row r="4" spans="1:3" x14ac:dyDescent="0.3">
      <c r="A4" s="4" t="s">
        <v>64</v>
      </c>
      <c r="B4" s="3">
        <v>90</v>
      </c>
      <c r="C4" s="3">
        <v>90</v>
      </c>
    </row>
    <row r="5" spans="1:3" x14ac:dyDescent="0.3">
      <c r="A5" s="4" t="s">
        <v>65</v>
      </c>
      <c r="B5" s="3">
        <v>90</v>
      </c>
      <c r="C5" s="3">
        <v>90</v>
      </c>
    </row>
    <row r="6" spans="1:3" x14ac:dyDescent="0.3">
      <c r="A6" s="4" t="s">
        <v>66</v>
      </c>
      <c r="B6" s="3">
        <v>90</v>
      </c>
      <c r="C6" s="3">
        <v>90</v>
      </c>
    </row>
    <row r="7" spans="1:3" x14ac:dyDescent="0.3">
      <c r="A7" s="4" t="s">
        <v>67</v>
      </c>
      <c r="B7" s="3">
        <v>90</v>
      </c>
      <c r="C7" s="3">
        <v>90</v>
      </c>
    </row>
    <row r="8" spans="1:3" x14ac:dyDescent="0.3">
      <c r="A8" s="4" t="s">
        <v>68</v>
      </c>
      <c r="B8" s="3">
        <v>90</v>
      </c>
      <c r="C8" s="3">
        <v>90</v>
      </c>
    </row>
    <row r="9" spans="1:3" x14ac:dyDescent="0.3">
      <c r="A9" s="4" t="s">
        <v>69</v>
      </c>
      <c r="B9" s="3">
        <v>90</v>
      </c>
      <c r="C9" s="3">
        <v>0</v>
      </c>
    </row>
    <row r="10" spans="1:3" x14ac:dyDescent="0.3">
      <c r="A10" s="4" t="s">
        <v>70</v>
      </c>
      <c r="B10" s="3">
        <v>90</v>
      </c>
      <c r="C10" s="3">
        <v>0</v>
      </c>
    </row>
    <row r="11" spans="1:3" x14ac:dyDescent="0.3">
      <c r="A11" s="4" t="s">
        <v>71</v>
      </c>
      <c r="B11" s="3">
        <v>90</v>
      </c>
      <c r="C11" s="3">
        <v>0</v>
      </c>
    </row>
    <row r="12" spans="1:3" x14ac:dyDescent="0.3">
      <c r="A12" s="4" t="s">
        <v>72</v>
      </c>
      <c r="B12" s="3">
        <v>90</v>
      </c>
      <c r="C12" s="3">
        <v>0</v>
      </c>
    </row>
    <row r="13" spans="1:3" x14ac:dyDescent="0.3">
      <c r="A13" s="4" t="s">
        <v>73</v>
      </c>
      <c r="B13" s="3">
        <v>90</v>
      </c>
      <c r="C13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J3"/>
  <sheetViews>
    <sheetView zoomScale="110" zoomScaleNormal="110" workbookViewId="0">
      <selection activeCell="J2" sqref="J2:J3"/>
    </sheetView>
  </sheetViews>
  <sheetFormatPr defaultColWidth="8.77734375" defaultRowHeight="14.4" x14ac:dyDescent="0.3"/>
  <cols>
    <col min="1" max="1" width="7.6640625" bestFit="1" customWidth="1"/>
    <col min="2" max="2" width="14" bestFit="1" customWidth="1"/>
    <col min="3" max="3" width="11.5546875" bestFit="1" customWidth="1"/>
    <col min="4" max="4" width="11.5546875" customWidth="1"/>
    <col min="5" max="5" width="6.5546875" bestFit="1" customWidth="1"/>
    <col min="6" max="6" width="10" customWidth="1"/>
    <col min="7" max="7" width="15.33203125" bestFit="1" customWidth="1"/>
    <col min="8" max="8" width="15.109375" bestFit="1" customWidth="1"/>
    <col min="9" max="9" width="15.77734375" bestFit="1" customWidth="1"/>
    <col min="10" max="10" width="15.21875" bestFit="1" customWidth="1"/>
    <col min="11" max="1015" width="8.44140625" customWidth="1"/>
  </cols>
  <sheetData>
    <row r="1" spans="1:10" x14ac:dyDescent="0.3">
      <c r="A1" s="5" t="s">
        <v>0</v>
      </c>
      <c r="B1" s="5" t="s">
        <v>12</v>
      </c>
      <c r="C1" s="5" t="s">
        <v>13</v>
      </c>
      <c r="D1" s="5" t="s">
        <v>2</v>
      </c>
      <c r="E1" s="5" t="s">
        <v>8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</row>
    <row r="2" spans="1:10" x14ac:dyDescent="0.3">
      <c r="A2" s="4" t="s">
        <v>42</v>
      </c>
      <c r="B2" s="4" t="s">
        <v>5</v>
      </c>
      <c r="C2" s="4">
        <v>3</v>
      </c>
      <c r="D2" s="4">
        <v>1</v>
      </c>
      <c r="E2" s="4" t="s">
        <v>4</v>
      </c>
      <c r="F2" s="4" t="s">
        <v>38</v>
      </c>
      <c r="G2" s="4" t="s">
        <v>19</v>
      </c>
      <c r="H2" s="4">
        <v>0</v>
      </c>
      <c r="I2" s="7">
        <v>30</v>
      </c>
      <c r="J2" s="7">
        <v>20</v>
      </c>
    </row>
    <row r="3" spans="1:10" x14ac:dyDescent="0.3">
      <c r="A3" s="4" t="s">
        <v>43</v>
      </c>
      <c r="B3" s="4" t="s">
        <v>5</v>
      </c>
      <c r="C3" s="4">
        <v>3</v>
      </c>
      <c r="D3" s="4">
        <v>1</v>
      </c>
      <c r="E3" s="4" t="s">
        <v>4</v>
      </c>
      <c r="F3" s="4" t="s">
        <v>38</v>
      </c>
      <c r="G3" s="4" t="s">
        <v>19</v>
      </c>
      <c r="H3" s="4">
        <v>0</v>
      </c>
      <c r="I3" s="7">
        <v>30</v>
      </c>
      <c r="J3" s="7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7E40-A301-4511-BACF-40F52A925CBC}">
  <sheetPr>
    <tabColor theme="9" tint="0.59999389629810485"/>
  </sheetPr>
  <dimension ref="A1:C13"/>
  <sheetViews>
    <sheetView zoomScale="110" zoomScaleNormal="110" workbookViewId="0">
      <selection activeCell="C10" sqref="C10"/>
    </sheetView>
  </sheetViews>
  <sheetFormatPr defaultColWidth="8.77734375" defaultRowHeight="14.4" x14ac:dyDescent="0.3"/>
  <cols>
    <col min="1" max="2" width="9.109375" customWidth="1"/>
    <col min="3" max="1020" width="8.44140625" customWidth="1"/>
  </cols>
  <sheetData>
    <row r="1" spans="1:3" x14ac:dyDescent="0.3">
      <c r="A1" s="2" t="s">
        <v>37</v>
      </c>
      <c r="B1" s="8" t="s">
        <v>42</v>
      </c>
      <c r="C1" s="8" t="s">
        <v>43</v>
      </c>
    </row>
    <row r="2" spans="1:3" x14ac:dyDescent="0.3">
      <c r="A2" s="4" t="s">
        <v>62</v>
      </c>
      <c r="B2" s="3">
        <v>20</v>
      </c>
      <c r="C2" s="3">
        <v>20</v>
      </c>
    </row>
    <row r="3" spans="1:3" x14ac:dyDescent="0.3">
      <c r="A3" s="4" t="s">
        <v>63</v>
      </c>
      <c r="B3" s="3">
        <v>20</v>
      </c>
      <c r="C3" s="3">
        <v>20</v>
      </c>
    </row>
    <row r="4" spans="1:3" x14ac:dyDescent="0.3">
      <c r="A4" s="4" t="s">
        <v>64</v>
      </c>
      <c r="B4" s="3">
        <v>20</v>
      </c>
      <c r="C4" s="3">
        <v>20</v>
      </c>
    </row>
    <row r="5" spans="1:3" x14ac:dyDescent="0.3">
      <c r="A5" s="4" t="s">
        <v>65</v>
      </c>
      <c r="B5" s="3">
        <v>20</v>
      </c>
      <c r="C5" s="3">
        <v>20</v>
      </c>
    </row>
    <row r="6" spans="1:3" x14ac:dyDescent="0.3">
      <c r="A6" s="4" t="s">
        <v>66</v>
      </c>
      <c r="B6" s="3">
        <v>20</v>
      </c>
      <c r="C6" s="3">
        <v>20</v>
      </c>
    </row>
    <row r="7" spans="1:3" x14ac:dyDescent="0.3">
      <c r="A7" s="4" t="s">
        <v>67</v>
      </c>
      <c r="B7" s="3">
        <v>20</v>
      </c>
      <c r="C7" s="3">
        <v>20</v>
      </c>
    </row>
    <row r="8" spans="1:3" x14ac:dyDescent="0.3">
      <c r="A8" s="4" t="s">
        <v>68</v>
      </c>
      <c r="B8" s="3">
        <v>20</v>
      </c>
      <c r="C8" s="3">
        <v>20</v>
      </c>
    </row>
    <row r="9" spans="1:3" x14ac:dyDescent="0.3">
      <c r="A9" s="4" t="s">
        <v>69</v>
      </c>
      <c r="B9" s="3">
        <v>20</v>
      </c>
      <c r="C9" s="3">
        <v>0</v>
      </c>
    </row>
    <row r="10" spans="1:3" x14ac:dyDescent="0.3">
      <c r="A10" s="4" t="s">
        <v>70</v>
      </c>
      <c r="B10" s="3">
        <v>20</v>
      </c>
      <c r="C10" s="3">
        <v>0</v>
      </c>
    </row>
    <row r="11" spans="1:3" x14ac:dyDescent="0.3">
      <c r="A11" s="4" t="s">
        <v>71</v>
      </c>
      <c r="B11" s="3">
        <v>20</v>
      </c>
      <c r="C11" s="3">
        <v>0</v>
      </c>
    </row>
    <row r="12" spans="1:3" x14ac:dyDescent="0.3">
      <c r="A12" s="4" t="s">
        <v>72</v>
      </c>
      <c r="B12" s="3">
        <v>20</v>
      </c>
      <c r="C12" s="3">
        <v>0</v>
      </c>
    </row>
    <row r="13" spans="1:3" x14ac:dyDescent="0.3">
      <c r="A13" s="4" t="s">
        <v>73</v>
      </c>
      <c r="B13" s="3">
        <v>20</v>
      </c>
      <c r="C13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R13"/>
  <sheetViews>
    <sheetView tabSelected="1" zoomScaleNormal="100" workbookViewId="0">
      <selection activeCell="I15" sqref="I15"/>
    </sheetView>
  </sheetViews>
  <sheetFormatPr defaultColWidth="8.77734375" defaultRowHeight="14.4" x14ac:dyDescent="0.3"/>
  <cols>
    <col min="1" max="1" width="13.33203125" bestFit="1" customWidth="1"/>
    <col min="2" max="2" width="10.21875" customWidth="1"/>
    <col min="3" max="3" width="17.33203125" bestFit="1" customWidth="1"/>
    <col min="4" max="4" width="15.44140625" bestFit="1" customWidth="1"/>
    <col min="5" max="5" width="17.33203125" bestFit="1" customWidth="1"/>
    <col min="6" max="6" width="20.21875" bestFit="1" customWidth="1"/>
    <col min="7" max="7" width="33.44140625" bestFit="1" customWidth="1"/>
    <col min="8" max="8" width="8.5546875" bestFit="1" customWidth="1"/>
    <col min="9" max="9" width="9.33203125" bestFit="1" customWidth="1"/>
    <col min="10" max="10" width="15.44140625" bestFit="1" customWidth="1"/>
    <col min="11" max="11" width="9.88671875" bestFit="1" customWidth="1"/>
    <col min="12" max="12" width="10.44140625" bestFit="1" customWidth="1"/>
    <col min="13" max="14" width="13.33203125" bestFit="1" customWidth="1"/>
    <col min="15" max="16" width="10.77734375" bestFit="1" customWidth="1"/>
    <col min="17" max="17" width="8.21875" bestFit="1" customWidth="1"/>
    <col min="18" max="18" width="9.6640625" bestFit="1" customWidth="1"/>
    <col min="19" max="1018" width="8.44140625" customWidth="1"/>
  </cols>
  <sheetData>
    <row r="1" spans="1:18" x14ac:dyDescent="0.3">
      <c r="A1" s="1" t="s">
        <v>6</v>
      </c>
      <c r="B1" s="1" t="s">
        <v>0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76</v>
      </c>
      <c r="H1" s="1" t="s">
        <v>8</v>
      </c>
      <c r="I1" s="1" t="s">
        <v>2</v>
      </c>
      <c r="J1" s="1" t="s">
        <v>75</v>
      </c>
      <c r="K1" s="1" t="s">
        <v>20</v>
      </c>
      <c r="L1" s="1" t="s">
        <v>21</v>
      </c>
      <c r="M1" s="1" t="s">
        <v>23</v>
      </c>
      <c r="N1" s="1" t="s">
        <v>33</v>
      </c>
      <c r="O1" s="1" t="s">
        <v>24</v>
      </c>
      <c r="P1" s="1" t="s">
        <v>25</v>
      </c>
      <c r="Q1" s="2" t="s">
        <v>26</v>
      </c>
      <c r="R1" s="2" t="s">
        <v>22</v>
      </c>
    </row>
    <row r="2" spans="1:18" s="14" customFormat="1" x14ac:dyDescent="0.3">
      <c r="A2" s="9">
        <v>1</v>
      </c>
      <c r="B2" s="9" t="s">
        <v>47</v>
      </c>
      <c r="C2" s="10" t="s">
        <v>39</v>
      </c>
      <c r="D2" s="9"/>
      <c r="E2" s="9"/>
      <c r="F2" s="10"/>
      <c r="G2" s="10" t="s">
        <v>81</v>
      </c>
      <c r="H2" s="10">
        <v>1</v>
      </c>
      <c r="I2" s="11"/>
      <c r="J2" s="12">
        <v>0</v>
      </c>
      <c r="K2" s="12">
        <v>10</v>
      </c>
      <c r="L2" s="21">
        <v>50</v>
      </c>
      <c r="M2" s="9" t="s">
        <v>61</v>
      </c>
      <c r="N2" s="9" t="s">
        <v>36</v>
      </c>
      <c r="O2" s="10">
        <v>129</v>
      </c>
      <c r="P2" s="15">
        <v>400.68490000000003</v>
      </c>
      <c r="Q2" s="13">
        <v>90</v>
      </c>
      <c r="R2" s="22">
        <v>200</v>
      </c>
    </row>
    <row r="3" spans="1:18" s="14" customFormat="1" x14ac:dyDescent="0.3">
      <c r="A3" s="9">
        <v>2</v>
      </c>
      <c r="B3" s="9" t="s">
        <v>59</v>
      </c>
      <c r="C3" s="10" t="s">
        <v>39</v>
      </c>
      <c r="D3" s="9"/>
      <c r="E3" s="9"/>
      <c r="F3" s="10"/>
      <c r="G3" s="10" t="s">
        <v>79</v>
      </c>
      <c r="H3" s="10">
        <v>1</v>
      </c>
      <c r="I3" s="11"/>
      <c r="J3" s="12">
        <v>10</v>
      </c>
      <c r="K3" s="12">
        <v>20</v>
      </c>
      <c r="L3" s="21">
        <v>100</v>
      </c>
      <c r="M3" s="9" t="s">
        <v>61</v>
      </c>
      <c r="N3" s="9" t="s">
        <v>36</v>
      </c>
      <c r="O3" s="10">
        <v>130</v>
      </c>
      <c r="P3" s="15">
        <v>400.68490000000003</v>
      </c>
      <c r="Q3" s="13">
        <v>90</v>
      </c>
      <c r="R3" s="22">
        <v>200</v>
      </c>
    </row>
    <row r="4" spans="1:18" s="14" customFormat="1" x14ac:dyDescent="0.3">
      <c r="A4" s="9">
        <v>2</v>
      </c>
      <c r="B4" s="9" t="s">
        <v>60</v>
      </c>
      <c r="C4" s="10" t="s">
        <v>39</v>
      </c>
      <c r="D4" s="9"/>
      <c r="E4" s="9"/>
      <c r="F4" s="10"/>
      <c r="G4" s="10" t="s">
        <v>79</v>
      </c>
      <c r="H4" s="10">
        <v>1</v>
      </c>
      <c r="I4" s="11"/>
      <c r="J4" s="12">
        <v>10</v>
      </c>
      <c r="K4" s="12">
        <v>20</v>
      </c>
      <c r="L4" s="21">
        <v>100</v>
      </c>
      <c r="M4" s="9" t="s">
        <v>61</v>
      </c>
      <c r="N4" s="9" t="s">
        <v>36</v>
      </c>
      <c r="O4" s="10">
        <v>130</v>
      </c>
      <c r="P4" s="15">
        <v>400.68490000000003</v>
      </c>
      <c r="Q4" s="13">
        <v>90</v>
      </c>
      <c r="R4" s="22">
        <v>200</v>
      </c>
    </row>
    <row r="5" spans="1:18" s="14" customFormat="1" x14ac:dyDescent="0.3">
      <c r="A5" s="9">
        <v>3</v>
      </c>
      <c r="B5" s="9" t="s">
        <v>48</v>
      </c>
      <c r="C5" s="10" t="s">
        <v>39</v>
      </c>
      <c r="D5" s="9"/>
      <c r="E5" s="9"/>
      <c r="F5" s="10"/>
      <c r="G5" s="10" t="s">
        <v>80</v>
      </c>
      <c r="H5" s="10">
        <v>1</v>
      </c>
      <c r="I5" s="11"/>
      <c r="J5" s="12">
        <v>0</v>
      </c>
      <c r="K5" s="12">
        <v>40</v>
      </c>
      <c r="L5" s="21">
        <v>200</v>
      </c>
      <c r="M5" s="9" t="s">
        <v>61</v>
      </c>
      <c r="N5" s="9" t="s">
        <v>36</v>
      </c>
      <c r="O5" s="10">
        <v>130</v>
      </c>
      <c r="P5" s="15">
        <v>400.68490000000003</v>
      </c>
      <c r="Q5" s="13">
        <v>90</v>
      </c>
      <c r="R5" s="22">
        <v>200</v>
      </c>
    </row>
    <row r="6" spans="1:18" s="14" customFormat="1" x14ac:dyDescent="0.3">
      <c r="A6" s="9">
        <v>1</v>
      </c>
      <c r="B6" s="9" t="s">
        <v>49</v>
      </c>
      <c r="C6" s="10" t="s">
        <v>74</v>
      </c>
      <c r="D6" s="9">
        <v>1</v>
      </c>
      <c r="E6" s="9">
        <v>1</v>
      </c>
      <c r="F6" s="10" t="s">
        <v>57</v>
      </c>
      <c r="G6" s="10"/>
      <c r="H6" s="10">
        <v>1</v>
      </c>
      <c r="I6" s="11"/>
      <c r="J6" s="12">
        <v>0</v>
      </c>
      <c r="K6" s="12">
        <v>0</v>
      </c>
      <c r="L6" s="20">
        <v>24.453486016540655</v>
      </c>
      <c r="M6" s="9" t="s">
        <v>28</v>
      </c>
      <c r="N6" s="9" t="s">
        <v>34</v>
      </c>
      <c r="O6" s="10">
        <v>0</v>
      </c>
      <c r="P6" s="10">
        <v>0</v>
      </c>
      <c r="Q6" s="13">
        <v>1000</v>
      </c>
      <c r="R6" s="22">
        <v>0</v>
      </c>
    </row>
    <row r="7" spans="1:18" s="14" customFormat="1" x14ac:dyDescent="0.3">
      <c r="A7" s="9">
        <v>1</v>
      </c>
      <c r="B7" s="9" t="s">
        <v>50</v>
      </c>
      <c r="C7" s="10" t="s">
        <v>74</v>
      </c>
      <c r="D7" s="9">
        <v>1</v>
      </c>
      <c r="E7" s="9">
        <v>2</v>
      </c>
      <c r="F7" s="10" t="s">
        <v>57</v>
      </c>
      <c r="G7" s="10"/>
      <c r="H7" s="10">
        <v>1</v>
      </c>
      <c r="I7" s="11"/>
      <c r="J7" s="12">
        <v>0</v>
      </c>
      <c r="K7" s="12">
        <v>0</v>
      </c>
      <c r="L7" s="20">
        <v>36.402073474160886</v>
      </c>
      <c r="M7" s="9" t="s">
        <v>28</v>
      </c>
      <c r="N7" s="9" t="s">
        <v>34</v>
      </c>
      <c r="O7" s="10">
        <v>0</v>
      </c>
      <c r="P7" s="10">
        <v>0</v>
      </c>
      <c r="Q7" s="13">
        <v>1000</v>
      </c>
      <c r="R7" s="22">
        <v>0</v>
      </c>
    </row>
    <row r="8" spans="1:18" s="14" customFormat="1" x14ac:dyDescent="0.3">
      <c r="A8" s="9">
        <v>1</v>
      </c>
      <c r="B8" s="9" t="s">
        <v>51</v>
      </c>
      <c r="C8" s="10" t="s">
        <v>74</v>
      </c>
      <c r="D8" s="9">
        <v>1</v>
      </c>
      <c r="E8" s="9">
        <v>3</v>
      </c>
      <c r="F8" s="10" t="s">
        <v>57</v>
      </c>
      <c r="G8" s="10"/>
      <c r="H8" s="10">
        <v>1</v>
      </c>
      <c r="I8" s="11"/>
      <c r="J8" s="12">
        <v>0</v>
      </c>
      <c r="K8" s="12">
        <v>0</v>
      </c>
      <c r="L8" s="20">
        <v>29.550761662855376</v>
      </c>
      <c r="M8" s="9" t="s">
        <v>28</v>
      </c>
      <c r="N8" s="9" t="s">
        <v>34</v>
      </c>
      <c r="O8" s="10">
        <v>0</v>
      </c>
      <c r="P8" s="10">
        <v>0</v>
      </c>
      <c r="Q8" s="13">
        <v>1000</v>
      </c>
      <c r="R8" s="22">
        <v>0</v>
      </c>
    </row>
    <row r="9" spans="1:18" s="14" customFormat="1" x14ac:dyDescent="0.3">
      <c r="A9" s="9">
        <v>1</v>
      </c>
      <c r="B9" s="9" t="s">
        <v>52</v>
      </c>
      <c r="C9" s="10" t="s">
        <v>74</v>
      </c>
      <c r="D9" s="9">
        <v>1</v>
      </c>
      <c r="E9" s="9">
        <v>4</v>
      </c>
      <c r="F9" s="10" t="s">
        <v>82</v>
      </c>
      <c r="G9" s="10"/>
      <c r="H9" s="10">
        <v>1</v>
      </c>
      <c r="I9" s="11"/>
      <c r="J9" s="12">
        <v>0</v>
      </c>
      <c r="K9" s="12">
        <v>0</v>
      </c>
      <c r="L9" s="20">
        <v>29.175813615177187</v>
      </c>
      <c r="M9" s="9" t="s">
        <v>28</v>
      </c>
      <c r="N9" s="9" t="s">
        <v>34</v>
      </c>
      <c r="O9" s="10">
        <v>0</v>
      </c>
      <c r="P9" s="10">
        <v>0</v>
      </c>
      <c r="Q9" s="13">
        <v>1000</v>
      </c>
      <c r="R9" s="22">
        <v>0</v>
      </c>
    </row>
    <row r="10" spans="1:18" s="14" customFormat="1" x14ac:dyDescent="0.3">
      <c r="A10" s="9">
        <v>2</v>
      </c>
      <c r="B10" s="9" t="s">
        <v>53</v>
      </c>
      <c r="C10" s="10" t="s">
        <v>74</v>
      </c>
      <c r="D10" s="9">
        <v>2</v>
      </c>
      <c r="E10" s="9">
        <v>1</v>
      </c>
      <c r="F10" s="10" t="s">
        <v>83</v>
      </c>
      <c r="G10" s="10"/>
      <c r="H10" s="10">
        <v>1</v>
      </c>
      <c r="I10" s="11"/>
      <c r="J10" s="12">
        <v>0</v>
      </c>
      <c r="K10" s="12">
        <v>0</v>
      </c>
      <c r="L10" s="20">
        <v>8.00751150094829</v>
      </c>
      <c r="M10" s="9" t="s">
        <v>28</v>
      </c>
      <c r="N10" s="9" t="s">
        <v>34</v>
      </c>
      <c r="O10" s="10">
        <v>0</v>
      </c>
      <c r="P10" s="10">
        <v>0</v>
      </c>
      <c r="Q10" s="13">
        <v>1000</v>
      </c>
      <c r="R10" s="22">
        <v>0</v>
      </c>
    </row>
    <row r="11" spans="1:18" s="14" customFormat="1" x14ac:dyDescent="0.3">
      <c r="A11" s="9">
        <v>2</v>
      </c>
      <c r="B11" s="9" t="s">
        <v>54</v>
      </c>
      <c r="C11" s="10" t="s">
        <v>74</v>
      </c>
      <c r="D11" s="9">
        <v>2</v>
      </c>
      <c r="E11" s="9">
        <v>2</v>
      </c>
      <c r="F11" s="10" t="s">
        <v>58</v>
      </c>
      <c r="G11" s="10"/>
      <c r="H11" s="10">
        <v>1</v>
      </c>
      <c r="I11" s="11"/>
      <c r="J11" s="12">
        <v>0</v>
      </c>
      <c r="K11" s="12">
        <v>0</v>
      </c>
      <c r="L11" s="20">
        <v>6.7648700785818461</v>
      </c>
      <c r="M11" s="9" t="s">
        <v>28</v>
      </c>
      <c r="N11" s="9" t="s">
        <v>34</v>
      </c>
      <c r="O11" s="10">
        <v>0</v>
      </c>
      <c r="P11" s="10">
        <v>0</v>
      </c>
      <c r="Q11" s="13">
        <v>1000</v>
      </c>
      <c r="R11" s="22">
        <v>0</v>
      </c>
    </row>
    <row r="12" spans="1:18" s="14" customFormat="1" x14ac:dyDescent="0.3">
      <c r="A12" s="9">
        <v>2</v>
      </c>
      <c r="B12" s="9" t="s">
        <v>55</v>
      </c>
      <c r="C12" s="10" t="s">
        <v>74</v>
      </c>
      <c r="D12" s="9">
        <v>2</v>
      </c>
      <c r="E12" s="9">
        <v>3</v>
      </c>
      <c r="F12" s="10" t="s">
        <v>58</v>
      </c>
      <c r="G12" s="10"/>
      <c r="H12" s="10">
        <v>1</v>
      </c>
      <c r="I12" s="11"/>
      <c r="J12" s="12">
        <v>0</v>
      </c>
      <c r="K12" s="12">
        <v>0</v>
      </c>
      <c r="L12" s="20">
        <v>9.545660845922793</v>
      </c>
      <c r="M12" s="9" t="s">
        <v>28</v>
      </c>
      <c r="N12" s="9" t="s">
        <v>34</v>
      </c>
      <c r="O12" s="10">
        <v>0</v>
      </c>
      <c r="P12" s="10">
        <v>0</v>
      </c>
      <c r="Q12" s="13">
        <v>1000</v>
      </c>
      <c r="R12" s="22">
        <v>0</v>
      </c>
    </row>
    <row r="13" spans="1:18" s="14" customFormat="1" x14ac:dyDescent="0.3">
      <c r="A13" s="9">
        <v>2</v>
      </c>
      <c r="B13" s="9" t="s">
        <v>56</v>
      </c>
      <c r="C13" s="10" t="s">
        <v>74</v>
      </c>
      <c r="D13" s="9">
        <v>2</v>
      </c>
      <c r="E13" s="9">
        <v>4</v>
      </c>
      <c r="F13" s="10" t="s">
        <v>58</v>
      </c>
      <c r="G13" s="10"/>
      <c r="H13" s="10">
        <v>1</v>
      </c>
      <c r="I13" s="11"/>
      <c r="J13" s="12">
        <v>0</v>
      </c>
      <c r="K13" s="12">
        <v>0</v>
      </c>
      <c r="L13" s="20">
        <v>5.224351111058203</v>
      </c>
      <c r="M13" s="9" t="s">
        <v>28</v>
      </c>
      <c r="N13" s="9" t="s">
        <v>34</v>
      </c>
      <c r="O13" s="10">
        <v>0</v>
      </c>
      <c r="P13" s="10">
        <v>0</v>
      </c>
      <c r="Q13" s="13">
        <v>1000</v>
      </c>
      <c r="R13" s="22">
        <v>0</v>
      </c>
    </row>
  </sheetData>
  <autoFilter ref="A1:R9" xr:uid="{00000000-0001-0000-0700-000000000000}"/>
  <phoneticPr fontId="4" type="noConversion"/>
  <conditionalFormatting sqref="D2:E13">
    <cfRule type="expression" dxfId="1" priority="3">
      <formula>($C2&lt;&gt;"LIFO")</formula>
    </cfRule>
  </conditionalFormatting>
  <conditionalFormatting sqref="F2:F13">
    <cfRule type="expression" dxfId="0" priority="2">
      <formula>($C2&lt;&gt;"Pro-Rata")</formula>
    </cfRule>
  </conditionalFormatting>
  <dataValidations disablePrompts="1" count="1">
    <dataValidation type="list" allowBlank="1" showInputMessage="1" showErrorMessage="1" sqref="C2:C13" xr:uid="{93378767-7322-405A-9798-43C52CE33CE3}">
      <formula1>"Individual,Uncontrollable,LIFO,Pro-Rata"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0aed6-0335-46d2-b190-87c476b048cc" xsi:nil="true"/>
    <lcf76f155ced4ddcb4097134ff3c332f xmlns="6dce361f-7b53-4909-8b0d-30e42626cdc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6C8747921DEB47908282AF5FC82B21" ma:contentTypeVersion="14" ma:contentTypeDescription="Create a new document." ma:contentTypeScope="" ma:versionID="cd288e11850d22ee40981664a927e65e">
  <xsd:schema xmlns:xsd="http://www.w3.org/2001/XMLSchema" xmlns:xs="http://www.w3.org/2001/XMLSchema" xmlns:p="http://schemas.microsoft.com/office/2006/metadata/properties" xmlns:ns2="6dce361f-7b53-4909-8b0d-30e42626cdc9" xmlns:ns3="3610aed6-0335-46d2-b190-87c476b048cc" targetNamespace="http://schemas.microsoft.com/office/2006/metadata/properties" ma:root="true" ma:fieldsID="b8a8939e80faa41470004db56e4a3333" ns2:_="" ns3:_="">
    <xsd:import namespace="6dce361f-7b53-4909-8b0d-30e42626cdc9"/>
    <xsd:import namespace="3610aed6-0335-46d2-b190-87c476b048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e361f-7b53-4909-8b0d-30e42626c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7865813-b24e-4515-aac3-72cd3b0aa1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0aed6-0335-46d2-b190-87c476b048c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fb7282a-b4e1-44aa-9a85-3d59d972ca27}" ma:internalName="TaxCatchAll" ma:showField="CatchAllData" ma:web="3610aed6-0335-46d2-b190-87c476b048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8DCC68-DE29-405F-AF91-B4AEFE460474}">
  <ds:schemaRefs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23f97e4a-4cde-4203-a712-a632ca730d07"/>
    <ds:schemaRef ds:uri="b352a690-13b6-446a-ad80-20b9a9231a5f"/>
    <ds:schemaRef ds:uri="http://schemas.microsoft.com/office/2006/metadata/properties"/>
    <ds:schemaRef ds:uri="http://www.w3.org/XML/1998/namespace"/>
    <ds:schemaRef ds:uri="3610aed6-0335-46d2-b190-87c476b048cc"/>
    <ds:schemaRef ds:uri="6dce361f-7b53-4909-8b0d-30e42626cdc9"/>
  </ds:schemaRefs>
</ds:datastoreItem>
</file>

<file path=customXml/itemProps2.xml><?xml version="1.0" encoding="utf-8"?>
<ds:datastoreItem xmlns:ds="http://schemas.openxmlformats.org/officeDocument/2006/customXml" ds:itemID="{19063C31-411A-4FED-97ED-8082117E98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ce361f-7b53-4909-8b0d-30e42626cdc9"/>
    <ds:schemaRef ds:uri="3610aed6-0335-46d2-b190-87c476b048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FE53B3-CBA2-4721-BCB6-3D852AD2B7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bus</vt:lpstr>
      <vt:lpstr>demand</vt:lpstr>
      <vt:lpstr>ts_PD</vt:lpstr>
      <vt:lpstr>ts_VOLL</vt:lpstr>
      <vt:lpstr>branch</vt:lpstr>
      <vt:lpstr>ts_Lmax</vt:lpstr>
      <vt:lpstr>transformer</vt:lpstr>
      <vt:lpstr>ts_TLmax</vt:lpstr>
      <vt:lpstr>generator</vt:lpstr>
      <vt:lpstr>ts_PGMINGEN</vt:lpstr>
      <vt:lpstr>ts_PGLB</vt:lpstr>
      <vt:lpstr>ts_PGUB</vt:lpstr>
      <vt:lpstr>ts_bid</vt:lpstr>
      <vt:lpstr>baseMVA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Richard Nayer</cp:lastModifiedBy>
  <cp:revision>39</cp:revision>
  <dcterms:created xsi:type="dcterms:W3CDTF">2018-04-06T13:47:03Z</dcterms:created>
  <dcterms:modified xsi:type="dcterms:W3CDTF">2025-09-11T09:43:50Z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0x010100206C8747921DEB47908282AF5FC82B21</vt:lpwstr>
  </property>
  <property fmtid="{D5CDD505-2E9C-101B-9397-08002B2CF9AE}" pid="3" name="MediaServiceImageTags">
    <vt:lpwstr/>
  </property>
</Properties>
</file>