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wmf" ContentType="image/x-w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12.xml" ContentType="application/vnd.openxmlformats-officedocument.drawing+xml"/>
  <Override PartName="/xl/drawings/drawing1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P:\Wikkelprogramma's\Glasboek\"/>
    </mc:Choice>
  </mc:AlternateContent>
  <xr:revisionPtr revIDLastSave="0" documentId="10_ncr:100000_{A6BC264E-4245-4888-9745-7E92DF783FC0}" xr6:coauthVersionLast="31" xr6:coauthVersionMax="31" xr10:uidLastSave="{00000000-0000-0000-0000-000000000000}"/>
  <bookViews>
    <workbookView xWindow="0" yWindow="0" windowWidth="22260" windowHeight="12645" activeTab="3" xr2:uid="{00000000-000D-0000-FFFF-FFFF00000000}"/>
  </bookViews>
  <sheets>
    <sheet name="Start screen" sheetId="19" r:id="rId1"/>
    <sheet name="Glass_DU" sheetId="15" r:id="rId2"/>
    <sheet name="Glass_Spec_DU" sheetId="22" r:id="rId3"/>
    <sheet name="Wavistrong CBCBCB" sheetId="1" r:id="rId4"/>
    <sheet name="Wavistrong TBTBTB" sheetId="10" r:id="rId5"/>
    <sheet name="Fibermar CBCBCB" sheetId="14" r:id="rId6"/>
    <sheet name="Special" sheetId="18" r:id="rId7"/>
    <sheet name="Design Endcap &gt;1500mm" sheetId="27" r:id="rId8"/>
    <sheet name="Endcap PL" sheetId="24" r:id="rId9"/>
    <sheet name="Manhole Bottom" sheetId="25" r:id="rId10"/>
    <sheet name="Glass_Endcap_DU" sheetId="28" r:id="rId11"/>
    <sheet name="Glass_Endcap_EN" sheetId="31" r:id="rId12"/>
    <sheet name="Glass_Bottom_DU" sheetId="29" r:id="rId13"/>
    <sheet name="Glass_Bottom_EN" sheetId="30" r:id="rId14"/>
    <sheet name="Input" sheetId="7" r:id="rId15"/>
    <sheet name="Glass_EN" sheetId="17" r:id="rId16"/>
    <sheet name="Glass_Spec_EN" sheetId="23" r:id="rId17"/>
    <sheet name="Output" sheetId="13" r:id="rId18"/>
    <sheet name="Revision" sheetId="8" r:id="rId19"/>
    <sheet name="Codification" sheetId="26" r:id="rId20"/>
    <sheet name="Socket End CB" sheetId="2" r:id="rId21"/>
    <sheet name="Socket End TB" sheetId="12" r:id="rId22"/>
    <sheet name="OLD BOOK" sheetId="4" r:id="rId23"/>
    <sheet name="Cycli" sheetId="5" r:id="rId24"/>
  </sheets>
  <functionGroups builtInGroupCount="19"/>
  <definedNames>
    <definedName name="_xlnm._FilterDatabase" localSheetId="8" hidden="1">'Endcap PL'!$A$2:$AE$91</definedName>
    <definedName name="_xlnm._FilterDatabase" localSheetId="3" hidden="1">'Wavistrong CBCBCB'!$A$1:$Y$276</definedName>
    <definedName name="_xlnm._FilterDatabase" localSheetId="4" hidden="1">'Wavistrong TBTBTB'!$A$1:$Y$555</definedName>
    <definedName name="_xlnm.Print_Area" localSheetId="5">'Fibermar CBCBCB'!$A$1:$Y$213</definedName>
    <definedName name="_xlnm.Print_Area" localSheetId="12">Glass_Bottom_DU!$B$2:$Q$40</definedName>
    <definedName name="_xlnm.Print_Area" localSheetId="13">Glass_Bottom_EN!$B$2:$R$40</definedName>
    <definedName name="_xlnm.Print_Area" localSheetId="1">Glass_DU!$B$2:$Y$43</definedName>
    <definedName name="_xlnm.Print_Area" localSheetId="15">Glass_EN!$B$2:$Y$43</definedName>
    <definedName name="_xlnm.Print_Area" localSheetId="10">Glass_Endcap_DU!$B$2:$V$44</definedName>
    <definedName name="_xlnm.Print_Area" localSheetId="11">Glass_Endcap_EN!$B$2:$V$44</definedName>
    <definedName name="_xlnm.Print_Area" localSheetId="2">Glass_Spec_DU!$B$2:$Y$43</definedName>
    <definedName name="_xlnm.Print_Area" localSheetId="16">Glass_Spec_EN!$B$2:$Y$43</definedName>
    <definedName name="_xlnm.Print_Area" localSheetId="6">Special!$A$1:$Y$3</definedName>
    <definedName name="_xlnm.Print_Area" localSheetId="3">'Wavistrong CBCBCB'!$A$1:$Y$276</definedName>
    <definedName name="_xlnm.Print_Area" localSheetId="4">'Wavistrong TBTBTB'!$A$1:$Y$328</definedName>
    <definedName name="Tab_Cycli">Cycli!$A$6:$J$183</definedName>
    <definedName name="Tab_ID">Codification!$B$3:$C$34</definedName>
    <definedName name="Tab_PN">Codification!$E$3:$F$32</definedName>
    <definedName name="Tab_Search" localSheetId="5">'Fibermar CBCBCB'!$A$3:$A$213</definedName>
    <definedName name="Tab_Search" localSheetId="6">Special!$A$3:$A$3</definedName>
    <definedName name="Tab_Search" localSheetId="4">'Wavistrong TBTBTB'!$A$3:$A$225</definedName>
    <definedName name="Tab_Search">'Wavistrong CBCBCB'!$A$3:$A$276</definedName>
    <definedName name="tab_weefsel">Codification!$H$3:$I$3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86" i="1" l="1"/>
  <c r="P276" i="1"/>
  <c r="P275" i="1"/>
  <c r="P274" i="1"/>
  <c r="P273" i="1"/>
  <c r="P272" i="1"/>
  <c r="P271" i="1"/>
  <c r="P270" i="1"/>
  <c r="P269" i="1"/>
  <c r="P268" i="1"/>
  <c r="P267" i="1"/>
  <c r="P266" i="1"/>
  <c r="P265" i="1"/>
  <c r="P264" i="1"/>
  <c r="P263" i="1"/>
  <c r="P262" i="1"/>
  <c r="P261" i="1"/>
  <c r="P260" i="1"/>
  <c r="P259" i="1"/>
  <c r="P258" i="1"/>
  <c r="P257" i="1"/>
  <c r="P256" i="1"/>
  <c r="P255" i="1"/>
  <c r="P254" i="1"/>
  <c r="P253" i="1"/>
  <c r="P252" i="1"/>
  <c r="P251" i="1"/>
  <c r="P250" i="1"/>
  <c r="P249" i="1"/>
  <c r="P248" i="1"/>
  <c r="P247" i="1"/>
  <c r="P246" i="1"/>
  <c r="P245" i="1"/>
  <c r="P244" i="1"/>
  <c r="P243" i="1"/>
  <c r="P242" i="1"/>
  <c r="P241" i="1"/>
  <c r="P240" i="1"/>
  <c r="P239" i="1"/>
  <c r="P238" i="1"/>
  <c r="P237" i="1"/>
  <c r="P236" i="1"/>
  <c r="P235" i="1"/>
  <c r="P234" i="1"/>
  <c r="P233" i="1"/>
  <c r="P232" i="1"/>
  <c r="P231" i="1"/>
  <c r="P230" i="1"/>
  <c r="P229" i="1"/>
  <c r="P228" i="1"/>
  <c r="P227" i="1"/>
  <c r="P226" i="1"/>
  <c r="P225" i="1"/>
  <c r="P224" i="1"/>
  <c r="P223" i="1"/>
  <c r="P222" i="1"/>
  <c r="P221" i="1"/>
  <c r="P220" i="1"/>
  <c r="P219" i="1"/>
  <c r="P218" i="1"/>
  <c r="P217" i="1"/>
  <c r="P216" i="1"/>
  <c r="P215" i="1"/>
  <c r="P214" i="1"/>
  <c r="P213" i="1"/>
  <c r="P212" i="1"/>
  <c r="P211" i="1"/>
  <c r="P210" i="1"/>
  <c r="P209" i="1"/>
  <c r="P208" i="1"/>
  <c r="P207" i="1"/>
  <c r="P206" i="1"/>
  <c r="P205" i="1"/>
  <c r="P204" i="1"/>
  <c r="P203" i="1"/>
  <c r="P202" i="1"/>
  <c r="P201" i="1"/>
  <c r="P200" i="1"/>
  <c r="P199" i="1"/>
  <c r="P198" i="1"/>
  <c r="P197" i="1"/>
  <c r="P196" i="1"/>
  <c r="P195" i="1"/>
  <c r="P194" i="1"/>
  <c r="P193" i="1"/>
  <c r="P192" i="1"/>
  <c r="P191" i="1"/>
  <c r="P190" i="1"/>
  <c r="P189" i="1"/>
  <c r="P188" i="1"/>
  <c r="P187" i="1"/>
  <c r="P186" i="1"/>
  <c r="P185" i="1"/>
  <c r="P184" i="1"/>
  <c r="P183" i="1"/>
  <c r="P182" i="1"/>
  <c r="P181" i="1"/>
  <c r="P180" i="1"/>
  <c r="P179" i="1"/>
  <c r="P178" i="1"/>
  <c r="P177" i="1"/>
  <c r="P176" i="1"/>
  <c r="P175" i="1"/>
  <c r="P174" i="1"/>
  <c r="P173" i="1"/>
  <c r="P172" i="1"/>
  <c r="P171" i="1"/>
  <c r="P170" i="1"/>
  <c r="P169" i="1"/>
  <c r="P168" i="1"/>
  <c r="P167" i="1"/>
  <c r="P166" i="1"/>
  <c r="P165" i="1"/>
  <c r="P164" i="1"/>
  <c r="P163" i="1"/>
  <c r="P162" i="1"/>
  <c r="P161" i="1"/>
  <c r="P160" i="1"/>
  <c r="P159" i="1"/>
  <c r="P158" i="1"/>
  <c r="P157" i="1"/>
  <c r="P156" i="1"/>
  <c r="P155" i="1"/>
  <c r="P154" i="1"/>
  <c r="P153" i="1"/>
  <c r="P152" i="1"/>
  <c r="P151" i="1"/>
  <c r="P150" i="1"/>
  <c r="P149" i="1"/>
  <c r="P148" i="1"/>
  <c r="P147" i="1"/>
  <c r="P146" i="1"/>
  <c r="P145" i="1"/>
  <c r="P144" i="1"/>
  <c r="P143" i="1"/>
  <c r="P142" i="1"/>
  <c r="P141" i="1"/>
  <c r="P140" i="1"/>
  <c r="P139" i="1"/>
  <c r="P138" i="1"/>
  <c r="P137" i="1"/>
  <c r="P136" i="1"/>
  <c r="P135" i="1"/>
  <c r="P134" i="1"/>
  <c r="P133" i="1"/>
  <c r="P132" i="1"/>
  <c r="P131" i="1"/>
  <c r="P130" i="1"/>
  <c r="P129" i="1"/>
  <c r="P128" i="1"/>
  <c r="P127" i="1"/>
  <c r="P126" i="1"/>
  <c r="P125" i="1"/>
  <c r="P124" i="1"/>
  <c r="P123" i="1"/>
  <c r="P122" i="1"/>
  <c r="P121" i="1"/>
  <c r="P120" i="1"/>
  <c r="P119" i="1"/>
  <c r="P118" i="1"/>
  <c r="P117" i="1"/>
  <c r="P116" i="1"/>
  <c r="P115" i="1"/>
  <c r="P114" i="1"/>
  <c r="P113" i="1"/>
  <c r="P112" i="1"/>
  <c r="P111" i="1"/>
  <c r="P110" i="1"/>
  <c r="P109" i="1"/>
  <c r="P108" i="1"/>
  <c r="P107" i="1"/>
  <c r="P106" i="1"/>
  <c r="P105" i="1"/>
  <c r="P104" i="1"/>
  <c r="P103" i="1"/>
  <c r="P102" i="1"/>
  <c r="P101" i="1"/>
  <c r="P100" i="1"/>
  <c r="P98" i="1"/>
  <c r="P97" i="1"/>
  <c r="P96" i="1"/>
  <c r="P95" i="1"/>
  <c r="P94" i="1"/>
  <c r="P93" i="1"/>
  <c r="P92" i="1"/>
  <c r="P91" i="1"/>
  <c r="P90" i="1"/>
  <c r="P89" i="1"/>
  <c r="P88" i="1"/>
  <c r="P87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P6" i="1"/>
  <c r="P5" i="1"/>
  <c r="P4" i="1"/>
  <c r="P3" i="1"/>
  <c r="P99" i="1"/>
  <c r="M99" i="1"/>
  <c r="N99" i="1"/>
  <c r="V99" i="1"/>
  <c r="Q99" i="1"/>
  <c r="AC29" i="22" l="1"/>
  <c r="AB29" i="22"/>
  <c r="AD29" i="22" s="1"/>
  <c r="R39" i="30" l="1"/>
  <c r="Q39" i="29"/>
  <c r="V43" i="31"/>
  <c r="V43" i="28"/>
  <c r="Y42" i="22"/>
  <c r="Y42" i="15"/>
  <c r="X43" i="23"/>
  <c r="Y42" i="23"/>
  <c r="Y42" i="17"/>
  <c r="X43" i="17"/>
  <c r="Q40" i="30"/>
  <c r="P40" i="29"/>
  <c r="U44" i="31"/>
  <c r="U44" i="28"/>
  <c r="X43" i="22"/>
  <c r="X43" i="15"/>
  <c r="V269" i="1" l="1"/>
  <c r="Q269" i="1" s="1"/>
  <c r="U269" i="1"/>
  <c r="W269" i="1" s="1"/>
  <c r="T269" i="1"/>
  <c r="S269" i="1"/>
  <c r="N269" i="1"/>
  <c r="M269" i="1"/>
  <c r="V268" i="1"/>
  <c r="Q268" i="1" s="1"/>
  <c r="U268" i="1"/>
  <c r="W268" i="1" s="1"/>
  <c r="T268" i="1"/>
  <c r="S268" i="1"/>
  <c r="N268" i="1"/>
  <c r="M268" i="1"/>
  <c r="V267" i="1"/>
  <c r="Q267" i="1" s="1"/>
  <c r="U267" i="1"/>
  <c r="W267" i="1" s="1"/>
  <c r="T267" i="1"/>
  <c r="S267" i="1"/>
  <c r="N267" i="1"/>
  <c r="M267" i="1"/>
  <c r="V260" i="1"/>
  <c r="Q260" i="1" s="1"/>
  <c r="U260" i="1"/>
  <c r="W260" i="1" s="1"/>
  <c r="T260" i="1"/>
  <c r="S260" i="1"/>
  <c r="N260" i="1"/>
  <c r="M260" i="1"/>
  <c r="V259" i="1"/>
  <c r="Q259" i="1" s="1"/>
  <c r="U259" i="1"/>
  <c r="W259" i="1" s="1"/>
  <c r="T259" i="1"/>
  <c r="S259" i="1"/>
  <c r="N259" i="1"/>
  <c r="M259" i="1"/>
  <c r="V258" i="1"/>
  <c r="Q258" i="1" s="1"/>
  <c r="U258" i="1"/>
  <c r="W258" i="1" s="1"/>
  <c r="T258" i="1"/>
  <c r="S258" i="1"/>
  <c r="N258" i="1"/>
  <c r="M258" i="1"/>
  <c r="V252" i="1"/>
  <c r="Q252" i="1" s="1"/>
  <c r="U252" i="1"/>
  <c r="W252" i="1" s="1"/>
  <c r="T252" i="1"/>
  <c r="S252" i="1"/>
  <c r="N252" i="1"/>
  <c r="M252" i="1"/>
  <c r="V251" i="1"/>
  <c r="Q251" i="1" s="1"/>
  <c r="U251" i="1"/>
  <c r="W251" i="1" s="1"/>
  <c r="T251" i="1"/>
  <c r="S251" i="1"/>
  <c r="N251" i="1"/>
  <c r="M251" i="1"/>
  <c r="V250" i="1"/>
  <c r="Q250" i="1" s="1"/>
  <c r="U250" i="1"/>
  <c r="W250" i="1" s="1"/>
  <c r="T250" i="1"/>
  <c r="S250" i="1"/>
  <c r="N250" i="1"/>
  <c r="M250" i="1"/>
  <c r="V245" i="1"/>
  <c r="Q245" i="1" s="1"/>
  <c r="U245" i="1"/>
  <c r="W245" i="1" s="1"/>
  <c r="T245" i="1"/>
  <c r="S245" i="1"/>
  <c r="N245" i="1"/>
  <c r="M245" i="1"/>
  <c r="V244" i="1"/>
  <c r="Q244" i="1" s="1"/>
  <c r="U244" i="1"/>
  <c r="W244" i="1" s="1"/>
  <c r="T244" i="1"/>
  <c r="S244" i="1"/>
  <c r="N244" i="1"/>
  <c r="M244" i="1"/>
  <c r="V243" i="1"/>
  <c r="Q243" i="1" s="1"/>
  <c r="U243" i="1"/>
  <c r="W243" i="1" s="1"/>
  <c r="T243" i="1"/>
  <c r="S243" i="1"/>
  <c r="N243" i="1"/>
  <c r="M243" i="1"/>
  <c r="V190" i="1"/>
  <c r="Q190" i="1" s="1"/>
  <c r="U190" i="1"/>
  <c r="W190" i="1" s="1"/>
  <c r="T190" i="1"/>
  <c r="S190" i="1"/>
  <c r="N190" i="1"/>
  <c r="M190" i="1"/>
  <c r="V189" i="1"/>
  <c r="Q189" i="1" s="1"/>
  <c r="U189" i="1"/>
  <c r="W189" i="1" s="1"/>
  <c r="T189" i="1"/>
  <c r="S189" i="1"/>
  <c r="N189" i="1"/>
  <c r="M189" i="1"/>
  <c r="V188" i="1"/>
  <c r="Q188" i="1" s="1"/>
  <c r="U188" i="1"/>
  <c r="W188" i="1" s="1"/>
  <c r="T188" i="1"/>
  <c r="S188" i="1"/>
  <c r="N188" i="1"/>
  <c r="M188" i="1"/>
  <c r="V181" i="1"/>
  <c r="Q181" i="1" s="1"/>
  <c r="U181" i="1"/>
  <c r="W181" i="1" s="1"/>
  <c r="T181" i="1"/>
  <c r="S181" i="1"/>
  <c r="N181" i="1"/>
  <c r="M181" i="1"/>
  <c r="V180" i="1"/>
  <c r="Q180" i="1" s="1"/>
  <c r="U180" i="1"/>
  <c r="W180" i="1" s="1"/>
  <c r="T180" i="1"/>
  <c r="S180" i="1"/>
  <c r="N180" i="1"/>
  <c r="M180" i="1"/>
  <c r="V179" i="1"/>
  <c r="Q179" i="1" s="1"/>
  <c r="U179" i="1"/>
  <c r="W179" i="1" s="1"/>
  <c r="T179" i="1"/>
  <c r="S179" i="1"/>
  <c r="N179" i="1"/>
  <c r="M179" i="1"/>
  <c r="V173" i="1"/>
  <c r="X173" i="1" s="1"/>
  <c r="U173" i="1"/>
  <c r="W173" i="1" s="1"/>
  <c r="T173" i="1"/>
  <c r="S173" i="1"/>
  <c r="N173" i="1"/>
  <c r="M173" i="1"/>
  <c r="V172" i="1"/>
  <c r="X172" i="1" s="1"/>
  <c r="U172" i="1"/>
  <c r="W172" i="1" s="1"/>
  <c r="T172" i="1"/>
  <c r="S172" i="1"/>
  <c r="N172" i="1"/>
  <c r="M172" i="1"/>
  <c r="V171" i="1"/>
  <c r="Q171" i="1" s="1"/>
  <c r="U171" i="1"/>
  <c r="W171" i="1" s="1"/>
  <c r="T171" i="1"/>
  <c r="S171" i="1"/>
  <c r="N171" i="1"/>
  <c r="M171" i="1"/>
  <c r="V166" i="1"/>
  <c r="X166" i="1" s="1"/>
  <c r="U166" i="1"/>
  <c r="W166" i="1" s="1"/>
  <c r="T166" i="1"/>
  <c r="S166" i="1"/>
  <c r="N166" i="1"/>
  <c r="M166" i="1"/>
  <c r="V165" i="1"/>
  <c r="X165" i="1" s="1"/>
  <c r="U165" i="1"/>
  <c r="W165" i="1" s="1"/>
  <c r="T165" i="1"/>
  <c r="S165" i="1"/>
  <c r="N165" i="1"/>
  <c r="M165" i="1"/>
  <c r="V164" i="1"/>
  <c r="X164" i="1" s="1"/>
  <c r="U164" i="1"/>
  <c r="W164" i="1" s="1"/>
  <c r="T164" i="1"/>
  <c r="S164" i="1"/>
  <c r="N164" i="1"/>
  <c r="M164" i="1"/>
  <c r="V126" i="1"/>
  <c r="Q126" i="1" s="1"/>
  <c r="U126" i="1"/>
  <c r="W126" i="1" s="1"/>
  <c r="T126" i="1"/>
  <c r="S126" i="1"/>
  <c r="N126" i="1"/>
  <c r="M126" i="1"/>
  <c r="V125" i="1"/>
  <c r="Q125" i="1" s="1"/>
  <c r="U125" i="1"/>
  <c r="W125" i="1" s="1"/>
  <c r="T125" i="1"/>
  <c r="S125" i="1"/>
  <c r="N125" i="1"/>
  <c r="M125" i="1"/>
  <c r="V124" i="1"/>
  <c r="Q124" i="1" s="1"/>
  <c r="U124" i="1"/>
  <c r="W124" i="1" s="1"/>
  <c r="T124" i="1"/>
  <c r="S124" i="1"/>
  <c r="N124" i="1"/>
  <c r="M124" i="1"/>
  <c r="V117" i="1"/>
  <c r="X117" i="1" s="1"/>
  <c r="U117" i="1"/>
  <c r="W117" i="1" s="1"/>
  <c r="T117" i="1"/>
  <c r="S117" i="1"/>
  <c r="N117" i="1"/>
  <c r="M117" i="1"/>
  <c r="V116" i="1"/>
  <c r="X116" i="1" s="1"/>
  <c r="U116" i="1"/>
  <c r="W116" i="1" s="1"/>
  <c r="T116" i="1"/>
  <c r="S116" i="1"/>
  <c r="Q116" i="1"/>
  <c r="N116" i="1"/>
  <c r="M116" i="1"/>
  <c r="V115" i="1"/>
  <c r="X115" i="1" s="1"/>
  <c r="U115" i="1"/>
  <c r="W115" i="1" s="1"/>
  <c r="T115" i="1"/>
  <c r="S115" i="1"/>
  <c r="Q115" i="1"/>
  <c r="N115" i="1"/>
  <c r="M115" i="1"/>
  <c r="V109" i="1"/>
  <c r="X109" i="1" s="1"/>
  <c r="U109" i="1"/>
  <c r="W109" i="1" s="1"/>
  <c r="T109" i="1"/>
  <c r="S109" i="1"/>
  <c r="N109" i="1"/>
  <c r="M109" i="1"/>
  <c r="V108" i="1"/>
  <c r="Q108" i="1" s="1"/>
  <c r="U108" i="1"/>
  <c r="W108" i="1" s="1"/>
  <c r="T108" i="1"/>
  <c r="S108" i="1"/>
  <c r="N108" i="1"/>
  <c r="M108" i="1"/>
  <c r="V107" i="1"/>
  <c r="X107" i="1" s="1"/>
  <c r="U107" i="1"/>
  <c r="W107" i="1" s="1"/>
  <c r="T107" i="1"/>
  <c r="S107" i="1"/>
  <c r="N107" i="1"/>
  <c r="M107" i="1"/>
  <c r="X102" i="1"/>
  <c r="V102" i="1"/>
  <c r="U102" i="1"/>
  <c r="W102" i="1" s="1"/>
  <c r="T102" i="1"/>
  <c r="S102" i="1"/>
  <c r="Q102" i="1"/>
  <c r="N102" i="1"/>
  <c r="M102" i="1"/>
  <c r="V101" i="1"/>
  <c r="X101" i="1" s="1"/>
  <c r="U101" i="1"/>
  <c r="W101" i="1" s="1"/>
  <c r="T101" i="1"/>
  <c r="S101" i="1"/>
  <c r="Q101" i="1"/>
  <c r="N101" i="1"/>
  <c r="M101" i="1"/>
  <c r="V100" i="1"/>
  <c r="X100" i="1" s="1"/>
  <c r="U100" i="1"/>
  <c r="W100" i="1" s="1"/>
  <c r="T100" i="1"/>
  <c r="S100" i="1"/>
  <c r="N100" i="1"/>
  <c r="M100" i="1"/>
  <c r="V75" i="1"/>
  <c r="Q75" i="1" s="1"/>
  <c r="U75" i="1"/>
  <c r="W75" i="1" s="1"/>
  <c r="T75" i="1"/>
  <c r="S75" i="1"/>
  <c r="N75" i="1"/>
  <c r="M75" i="1"/>
  <c r="V74" i="1"/>
  <c r="Q74" i="1" s="1"/>
  <c r="U74" i="1"/>
  <c r="W74" i="1" s="1"/>
  <c r="T74" i="1"/>
  <c r="S74" i="1"/>
  <c r="N74" i="1"/>
  <c r="M74" i="1"/>
  <c r="V73" i="1"/>
  <c r="Q73" i="1" s="1"/>
  <c r="U73" i="1"/>
  <c r="W73" i="1" s="1"/>
  <c r="T73" i="1"/>
  <c r="S73" i="1"/>
  <c r="N73" i="1"/>
  <c r="M73" i="1"/>
  <c r="V66" i="1"/>
  <c r="Q66" i="1" s="1"/>
  <c r="U66" i="1"/>
  <c r="W66" i="1" s="1"/>
  <c r="T66" i="1"/>
  <c r="S66" i="1"/>
  <c r="N66" i="1"/>
  <c r="M66" i="1"/>
  <c r="V65" i="1"/>
  <c r="Q65" i="1" s="1"/>
  <c r="U65" i="1"/>
  <c r="W65" i="1" s="1"/>
  <c r="T65" i="1"/>
  <c r="S65" i="1"/>
  <c r="N65" i="1"/>
  <c r="M65" i="1"/>
  <c r="V64" i="1"/>
  <c r="Q64" i="1" s="1"/>
  <c r="U64" i="1"/>
  <c r="W64" i="1" s="1"/>
  <c r="T64" i="1"/>
  <c r="S64" i="1"/>
  <c r="N64" i="1"/>
  <c r="M64" i="1"/>
  <c r="V58" i="1"/>
  <c r="Q58" i="1" s="1"/>
  <c r="U58" i="1"/>
  <c r="W58" i="1" s="1"/>
  <c r="T58" i="1"/>
  <c r="S58" i="1"/>
  <c r="N58" i="1"/>
  <c r="M58" i="1"/>
  <c r="V57" i="1"/>
  <c r="Q57" i="1" s="1"/>
  <c r="U57" i="1"/>
  <c r="W57" i="1" s="1"/>
  <c r="T57" i="1"/>
  <c r="S57" i="1"/>
  <c r="N57" i="1"/>
  <c r="M57" i="1"/>
  <c r="V56" i="1"/>
  <c r="Q56" i="1" s="1"/>
  <c r="U56" i="1"/>
  <c r="W56" i="1" s="1"/>
  <c r="T56" i="1"/>
  <c r="S56" i="1"/>
  <c r="N56" i="1"/>
  <c r="M56" i="1"/>
  <c r="V31" i="1"/>
  <c r="X31" i="1" s="1"/>
  <c r="U31" i="1"/>
  <c r="W31" i="1" s="1"/>
  <c r="T31" i="1"/>
  <c r="S31" i="1"/>
  <c r="N31" i="1"/>
  <c r="M31" i="1"/>
  <c r="V30" i="1"/>
  <c r="Q30" i="1" s="1"/>
  <c r="U30" i="1"/>
  <c r="W30" i="1" s="1"/>
  <c r="T30" i="1"/>
  <c r="S30" i="1"/>
  <c r="N30" i="1"/>
  <c r="M30" i="1"/>
  <c r="V29" i="1"/>
  <c r="Q29" i="1" s="1"/>
  <c r="U29" i="1"/>
  <c r="W29" i="1" s="1"/>
  <c r="T29" i="1"/>
  <c r="S29" i="1"/>
  <c r="N29" i="1"/>
  <c r="M29" i="1"/>
  <c r="V22" i="1"/>
  <c r="Q22" i="1" s="1"/>
  <c r="U22" i="1"/>
  <c r="W22" i="1" s="1"/>
  <c r="T22" i="1"/>
  <c r="S22" i="1"/>
  <c r="N22" i="1"/>
  <c r="M22" i="1"/>
  <c r="V21" i="1"/>
  <c r="X21" i="1" s="1"/>
  <c r="U21" i="1"/>
  <c r="W21" i="1" s="1"/>
  <c r="T21" i="1"/>
  <c r="S21" i="1"/>
  <c r="N21" i="1"/>
  <c r="M21" i="1"/>
  <c r="V20" i="1"/>
  <c r="X20" i="1" s="1"/>
  <c r="U20" i="1"/>
  <c r="W20" i="1" s="1"/>
  <c r="T20" i="1"/>
  <c r="S20" i="1"/>
  <c r="N20" i="1"/>
  <c r="M20" i="1"/>
  <c r="AG91" i="1"/>
  <c r="X171" i="1" l="1"/>
  <c r="X29" i="1"/>
  <c r="Q31" i="1"/>
  <c r="Q21" i="1"/>
  <c r="Q164" i="1"/>
  <c r="Q165" i="1"/>
  <c r="Q166" i="1"/>
  <c r="Q173" i="1"/>
  <c r="Q20" i="1"/>
  <c r="Q109" i="1"/>
  <c r="Q117" i="1"/>
  <c r="Q172" i="1"/>
  <c r="X22" i="1"/>
  <c r="Q107" i="1"/>
  <c r="X74" i="1"/>
  <c r="X267" i="1"/>
  <c r="X268" i="1"/>
  <c r="X269" i="1"/>
  <c r="X258" i="1"/>
  <c r="X259" i="1"/>
  <c r="X260" i="1"/>
  <c r="X250" i="1"/>
  <c r="X251" i="1"/>
  <c r="X252" i="1"/>
  <c r="X243" i="1"/>
  <c r="X244" i="1"/>
  <c r="X245" i="1"/>
  <c r="X188" i="1"/>
  <c r="X189" i="1"/>
  <c r="X190" i="1"/>
  <c r="X179" i="1"/>
  <c r="X180" i="1"/>
  <c r="X181" i="1"/>
  <c r="X124" i="1"/>
  <c r="X125" i="1"/>
  <c r="X126" i="1"/>
  <c r="X108" i="1"/>
  <c r="Q100" i="1"/>
  <c r="X75" i="1"/>
  <c r="X73" i="1"/>
  <c r="X65" i="1"/>
  <c r="X64" i="1"/>
  <c r="X66" i="1"/>
  <c r="X57" i="1"/>
  <c r="X58" i="1"/>
  <c r="X56" i="1"/>
  <c r="X30" i="1"/>
  <c r="U3" i="14"/>
  <c r="M4" i="14"/>
  <c r="N4" i="14"/>
  <c r="P4" i="14"/>
  <c r="S4" i="14"/>
  <c r="T4" i="14"/>
  <c r="U4" i="14"/>
  <c r="W4" i="14" s="1"/>
  <c r="V4" i="14"/>
  <c r="M5" i="14"/>
  <c r="N5" i="14"/>
  <c r="P5" i="14"/>
  <c r="S5" i="14"/>
  <c r="T5" i="14"/>
  <c r="U5" i="14"/>
  <c r="W5" i="14" s="1"/>
  <c r="V5" i="14"/>
  <c r="Q5" i="14" s="1"/>
  <c r="X5" i="14"/>
  <c r="M6" i="14"/>
  <c r="N6" i="14"/>
  <c r="P6" i="14"/>
  <c r="S6" i="14"/>
  <c r="T6" i="14"/>
  <c r="U6" i="14"/>
  <c r="V6" i="14"/>
  <c r="W6" i="14"/>
  <c r="M7" i="14"/>
  <c r="N7" i="14"/>
  <c r="P7" i="14"/>
  <c r="S7" i="14"/>
  <c r="T7" i="14"/>
  <c r="U7" i="14"/>
  <c r="W7" i="14" s="1"/>
  <c r="V7" i="14"/>
  <c r="X7" i="14" s="1"/>
  <c r="M8" i="14"/>
  <c r="N8" i="14"/>
  <c r="P8" i="14"/>
  <c r="S8" i="14"/>
  <c r="T8" i="14"/>
  <c r="U8" i="14"/>
  <c r="W8" i="14" s="1"/>
  <c r="V8" i="14"/>
  <c r="Q8" i="14" s="1"/>
  <c r="X8" i="14"/>
  <c r="M9" i="14"/>
  <c r="N9" i="14"/>
  <c r="P9" i="14"/>
  <c r="S9" i="14"/>
  <c r="T9" i="14"/>
  <c r="U9" i="14"/>
  <c r="V9" i="14"/>
  <c r="Q9" i="14" s="1"/>
  <c r="W9" i="14"/>
  <c r="M10" i="14"/>
  <c r="N10" i="14"/>
  <c r="P10" i="14"/>
  <c r="S10" i="14"/>
  <c r="T10" i="14"/>
  <c r="U10" i="14"/>
  <c r="V10" i="14"/>
  <c r="W10" i="14"/>
  <c r="M11" i="14"/>
  <c r="N11" i="14"/>
  <c r="P11" i="14"/>
  <c r="S11" i="14"/>
  <c r="T11" i="14"/>
  <c r="U11" i="14"/>
  <c r="W11" i="14" s="1"/>
  <c r="V11" i="14"/>
  <c r="X11" i="14" s="1"/>
  <c r="M12" i="14"/>
  <c r="N12" i="14"/>
  <c r="P12" i="14"/>
  <c r="S12" i="14"/>
  <c r="T12" i="14"/>
  <c r="U12" i="14"/>
  <c r="W12" i="14" s="1"/>
  <c r="V12" i="14"/>
  <c r="Q12" i="14" s="1"/>
  <c r="X12" i="14"/>
  <c r="M13" i="14"/>
  <c r="N13" i="14"/>
  <c r="P13" i="14"/>
  <c r="S13" i="14"/>
  <c r="T13" i="14"/>
  <c r="U13" i="14"/>
  <c r="V13" i="14"/>
  <c r="Q13" i="14" s="1"/>
  <c r="W13" i="14"/>
  <c r="X13" i="14"/>
  <c r="M14" i="14"/>
  <c r="N14" i="14"/>
  <c r="P14" i="14"/>
  <c r="S14" i="14"/>
  <c r="T14" i="14"/>
  <c r="U14" i="14"/>
  <c r="W14" i="14" s="1"/>
  <c r="V14" i="14"/>
  <c r="M15" i="14"/>
  <c r="N15" i="14"/>
  <c r="P15" i="14"/>
  <c r="S15" i="14"/>
  <c r="T15" i="14"/>
  <c r="U15" i="14"/>
  <c r="W15" i="14" s="1"/>
  <c r="V15" i="14"/>
  <c r="X15" i="14" s="1"/>
  <c r="M16" i="14"/>
  <c r="N16" i="14"/>
  <c r="P16" i="14"/>
  <c r="S16" i="14"/>
  <c r="T16" i="14"/>
  <c r="U16" i="14"/>
  <c r="W16" i="14" s="1"/>
  <c r="V16" i="14"/>
  <c r="Q16" i="14" s="1"/>
  <c r="X16" i="14"/>
  <c r="M17" i="14"/>
  <c r="N17" i="14"/>
  <c r="P17" i="14"/>
  <c r="S17" i="14"/>
  <c r="T17" i="14"/>
  <c r="U17" i="14"/>
  <c r="W17" i="14" s="1"/>
  <c r="V17" i="14"/>
  <c r="Q17" i="14" s="1"/>
  <c r="X17" i="14"/>
  <c r="M18" i="14"/>
  <c r="N18" i="14"/>
  <c r="P18" i="14"/>
  <c r="S18" i="14"/>
  <c r="T18" i="14"/>
  <c r="U18" i="14"/>
  <c r="V18" i="14"/>
  <c r="W18" i="14"/>
  <c r="M19" i="14"/>
  <c r="N19" i="14"/>
  <c r="P19" i="14"/>
  <c r="S19" i="14"/>
  <c r="T19" i="14"/>
  <c r="U19" i="14"/>
  <c r="W19" i="14" s="1"/>
  <c r="V19" i="14"/>
  <c r="Q19" i="14" s="1"/>
  <c r="X19" i="14"/>
  <c r="M20" i="14"/>
  <c r="N20" i="14"/>
  <c r="P20" i="14"/>
  <c r="S20" i="14"/>
  <c r="T20" i="14"/>
  <c r="U20" i="14"/>
  <c r="W20" i="14" s="1"/>
  <c r="V20" i="14"/>
  <c r="M21" i="14"/>
  <c r="N21" i="14"/>
  <c r="P21" i="14"/>
  <c r="S21" i="14"/>
  <c r="T21" i="14"/>
  <c r="U21" i="14"/>
  <c r="W21" i="14" s="1"/>
  <c r="V21" i="14"/>
  <c r="Q21" i="14" s="1"/>
  <c r="M22" i="14"/>
  <c r="N22" i="14"/>
  <c r="P22" i="14"/>
  <c r="S22" i="14"/>
  <c r="T22" i="14"/>
  <c r="U22" i="14"/>
  <c r="W22" i="14" s="1"/>
  <c r="V22" i="14"/>
  <c r="M23" i="14"/>
  <c r="N23" i="14"/>
  <c r="P23" i="14"/>
  <c r="S23" i="14"/>
  <c r="T23" i="14"/>
  <c r="U23" i="14"/>
  <c r="W23" i="14" s="1"/>
  <c r="V23" i="14"/>
  <c r="Q23" i="14" s="1"/>
  <c r="X23" i="14"/>
  <c r="M24" i="14"/>
  <c r="N24" i="14"/>
  <c r="P24" i="14"/>
  <c r="S24" i="14"/>
  <c r="T24" i="14"/>
  <c r="U24" i="14"/>
  <c r="W24" i="14" s="1"/>
  <c r="V24" i="14"/>
  <c r="Q24" i="14" s="1"/>
  <c r="X24" i="14"/>
  <c r="M25" i="14"/>
  <c r="N25" i="14"/>
  <c r="P25" i="14"/>
  <c r="S25" i="14"/>
  <c r="T25" i="14"/>
  <c r="U25" i="14"/>
  <c r="W25" i="14" s="1"/>
  <c r="V25" i="14"/>
  <c r="Q25" i="14" s="1"/>
  <c r="X25" i="14"/>
  <c r="M26" i="14"/>
  <c r="N26" i="14"/>
  <c r="P26" i="14"/>
  <c r="S26" i="14"/>
  <c r="T26" i="14"/>
  <c r="U26" i="14"/>
  <c r="W26" i="14" s="1"/>
  <c r="V26" i="14"/>
  <c r="M27" i="14"/>
  <c r="N27" i="14"/>
  <c r="P27" i="14"/>
  <c r="S27" i="14"/>
  <c r="T27" i="14"/>
  <c r="U27" i="14"/>
  <c r="W27" i="14" s="1"/>
  <c r="V27" i="14"/>
  <c r="Q27" i="14" s="1"/>
  <c r="M28" i="14"/>
  <c r="N28" i="14"/>
  <c r="P28" i="14"/>
  <c r="S28" i="14"/>
  <c r="T28" i="14"/>
  <c r="U28" i="14"/>
  <c r="W28" i="14" s="1"/>
  <c r="V28" i="14"/>
  <c r="Q28" i="14" s="1"/>
  <c r="M29" i="14"/>
  <c r="N29" i="14"/>
  <c r="P29" i="14"/>
  <c r="S29" i="14"/>
  <c r="T29" i="14"/>
  <c r="U29" i="14"/>
  <c r="W29" i="14" s="1"/>
  <c r="V29" i="14"/>
  <c r="Q29" i="14" s="1"/>
  <c r="M30" i="14"/>
  <c r="N30" i="14"/>
  <c r="P30" i="14"/>
  <c r="S30" i="14"/>
  <c r="T30" i="14"/>
  <c r="U30" i="14"/>
  <c r="W30" i="14" s="1"/>
  <c r="V30" i="14"/>
  <c r="M31" i="14"/>
  <c r="N31" i="14"/>
  <c r="P31" i="14"/>
  <c r="S31" i="14"/>
  <c r="T31" i="14"/>
  <c r="U31" i="14"/>
  <c r="W31" i="14" s="1"/>
  <c r="V31" i="14"/>
  <c r="Q31" i="14" s="1"/>
  <c r="X31" i="14"/>
  <c r="M32" i="14"/>
  <c r="N32" i="14"/>
  <c r="P32" i="14"/>
  <c r="S32" i="14"/>
  <c r="T32" i="14"/>
  <c r="U32" i="14"/>
  <c r="V32" i="14"/>
  <c r="Q32" i="14" s="1"/>
  <c r="W32" i="14"/>
  <c r="X32" i="14"/>
  <c r="M33" i="14"/>
  <c r="N33" i="14"/>
  <c r="P33" i="14"/>
  <c r="S33" i="14"/>
  <c r="T33" i="14"/>
  <c r="U33" i="14"/>
  <c r="W33" i="14" s="1"/>
  <c r="V33" i="14"/>
  <c r="X33" i="14" s="1"/>
  <c r="M34" i="14"/>
  <c r="N34" i="14"/>
  <c r="P34" i="14"/>
  <c r="S34" i="14"/>
  <c r="T34" i="14"/>
  <c r="U34" i="14"/>
  <c r="W34" i="14" s="1"/>
  <c r="V34" i="14"/>
  <c r="M35" i="14"/>
  <c r="N35" i="14"/>
  <c r="P35" i="14"/>
  <c r="S35" i="14"/>
  <c r="T35" i="14"/>
  <c r="U35" i="14"/>
  <c r="W35" i="14" s="1"/>
  <c r="V35" i="14"/>
  <c r="X35" i="14" s="1"/>
  <c r="M36" i="14"/>
  <c r="N36" i="14"/>
  <c r="P36" i="14"/>
  <c r="S36" i="14"/>
  <c r="T36" i="14"/>
  <c r="U36" i="14"/>
  <c r="V36" i="14"/>
  <c r="Q36" i="14" s="1"/>
  <c r="W36" i="14"/>
  <c r="X36" i="14"/>
  <c r="M37" i="14"/>
  <c r="N37" i="14"/>
  <c r="P37" i="14"/>
  <c r="S37" i="14"/>
  <c r="T37" i="14"/>
  <c r="U37" i="14"/>
  <c r="W37" i="14" s="1"/>
  <c r="V37" i="14"/>
  <c r="X37" i="14" s="1"/>
  <c r="M38" i="14"/>
  <c r="N38" i="14"/>
  <c r="P38" i="14"/>
  <c r="S38" i="14"/>
  <c r="T38" i="14"/>
  <c r="U38" i="14"/>
  <c r="W38" i="14" s="1"/>
  <c r="V38" i="14"/>
  <c r="M39" i="14"/>
  <c r="N39" i="14"/>
  <c r="P39" i="14"/>
  <c r="S39" i="14"/>
  <c r="T39" i="14"/>
  <c r="U39" i="14"/>
  <c r="W39" i="14" s="1"/>
  <c r="V39" i="14"/>
  <c r="Q39" i="14" s="1"/>
  <c r="M40" i="14"/>
  <c r="N40" i="14"/>
  <c r="P40" i="14"/>
  <c r="S40" i="14"/>
  <c r="T40" i="14"/>
  <c r="U40" i="14"/>
  <c r="W40" i="14" s="1"/>
  <c r="V40" i="14"/>
  <c r="Q40" i="14" s="1"/>
  <c r="M41" i="14"/>
  <c r="N41" i="14"/>
  <c r="P41" i="14"/>
  <c r="S41" i="14"/>
  <c r="T41" i="14"/>
  <c r="U41" i="14"/>
  <c r="W41" i="14" s="1"/>
  <c r="V41" i="14"/>
  <c r="X41" i="14" s="1"/>
  <c r="M42" i="14"/>
  <c r="N42" i="14"/>
  <c r="P42" i="14"/>
  <c r="S42" i="14"/>
  <c r="T42" i="14"/>
  <c r="U42" i="14"/>
  <c r="W42" i="14" s="1"/>
  <c r="V42" i="14"/>
  <c r="M43" i="14"/>
  <c r="N43" i="14"/>
  <c r="P43" i="14"/>
  <c r="S43" i="14"/>
  <c r="T43" i="14"/>
  <c r="U43" i="14"/>
  <c r="W43" i="14" s="1"/>
  <c r="V43" i="14"/>
  <c r="X43" i="14" s="1"/>
  <c r="M44" i="14"/>
  <c r="N44" i="14"/>
  <c r="P44" i="14"/>
  <c r="S44" i="14"/>
  <c r="T44" i="14"/>
  <c r="U44" i="14"/>
  <c r="V44" i="14"/>
  <c r="Q44" i="14" s="1"/>
  <c r="W44" i="14"/>
  <c r="M45" i="14"/>
  <c r="N45" i="14"/>
  <c r="P45" i="14"/>
  <c r="S45" i="14"/>
  <c r="T45" i="14"/>
  <c r="U45" i="14"/>
  <c r="V45" i="14"/>
  <c r="Q45" i="14" s="1"/>
  <c r="W45" i="14"/>
  <c r="M46" i="14"/>
  <c r="N46" i="14"/>
  <c r="P46" i="14"/>
  <c r="S46" i="14"/>
  <c r="T46" i="14"/>
  <c r="U46" i="14"/>
  <c r="W46" i="14" s="1"/>
  <c r="V46" i="14"/>
  <c r="M47" i="14"/>
  <c r="N47" i="14"/>
  <c r="P47" i="14"/>
  <c r="S47" i="14"/>
  <c r="T47" i="14"/>
  <c r="U47" i="14"/>
  <c r="W47" i="14" s="1"/>
  <c r="V47" i="14"/>
  <c r="X47" i="14" s="1"/>
  <c r="M48" i="14"/>
  <c r="N48" i="14"/>
  <c r="P48" i="14"/>
  <c r="S48" i="14"/>
  <c r="T48" i="14"/>
  <c r="U48" i="14"/>
  <c r="V48" i="14"/>
  <c r="Q48" i="14" s="1"/>
  <c r="W48" i="14"/>
  <c r="X48" i="14"/>
  <c r="M49" i="14"/>
  <c r="N49" i="14"/>
  <c r="P49" i="14"/>
  <c r="S49" i="14"/>
  <c r="T49" i="14"/>
  <c r="U49" i="14"/>
  <c r="W49" i="14" s="1"/>
  <c r="V49" i="14"/>
  <c r="Q49" i="14" s="1"/>
  <c r="M50" i="14"/>
  <c r="N50" i="14"/>
  <c r="P50" i="14"/>
  <c r="S50" i="14"/>
  <c r="T50" i="14"/>
  <c r="U50" i="14"/>
  <c r="W50" i="14" s="1"/>
  <c r="V50" i="14"/>
  <c r="M51" i="14"/>
  <c r="N51" i="14"/>
  <c r="P51" i="14"/>
  <c r="S51" i="14"/>
  <c r="T51" i="14"/>
  <c r="U51" i="14"/>
  <c r="W51" i="14" s="1"/>
  <c r="V51" i="14"/>
  <c r="X51" i="14" s="1"/>
  <c r="M52" i="14"/>
  <c r="N52" i="14"/>
  <c r="P52" i="14"/>
  <c r="S52" i="14"/>
  <c r="T52" i="14"/>
  <c r="U52" i="14"/>
  <c r="V52" i="14"/>
  <c r="Q52" i="14" s="1"/>
  <c r="W52" i="14"/>
  <c r="X52" i="14"/>
  <c r="M53" i="14"/>
  <c r="N53" i="14"/>
  <c r="P53" i="14"/>
  <c r="S53" i="14"/>
  <c r="T53" i="14"/>
  <c r="U53" i="14"/>
  <c r="W53" i="14" s="1"/>
  <c r="V53" i="14"/>
  <c r="Q53" i="14" s="1"/>
  <c r="M54" i="14"/>
  <c r="N54" i="14"/>
  <c r="P54" i="14"/>
  <c r="S54" i="14"/>
  <c r="T54" i="14"/>
  <c r="U54" i="14"/>
  <c r="W54" i="14" s="1"/>
  <c r="V54" i="14"/>
  <c r="M55" i="14"/>
  <c r="N55" i="14"/>
  <c r="P55" i="14"/>
  <c r="S55" i="14"/>
  <c r="T55" i="14"/>
  <c r="U55" i="14"/>
  <c r="W55" i="14" s="1"/>
  <c r="V55" i="14"/>
  <c r="X55" i="14" s="1"/>
  <c r="M56" i="14"/>
  <c r="N56" i="14"/>
  <c r="P56" i="14"/>
  <c r="S56" i="14"/>
  <c r="T56" i="14"/>
  <c r="U56" i="14"/>
  <c r="W56" i="14" s="1"/>
  <c r="V56" i="14"/>
  <c r="Q56" i="14" s="1"/>
  <c r="X56" i="14"/>
  <c r="M57" i="14"/>
  <c r="N57" i="14"/>
  <c r="P57" i="14"/>
  <c r="S57" i="14"/>
  <c r="T57" i="14"/>
  <c r="U57" i="14"/>
  <c r="W57" i="14" s="1"/>
  <c r="V57" i="14"/>
  <c r="Q57" i="14" s="1"/>
  <c r="M58" i="14"/>
  <c r="N58" i="14"/>
  <c r="P58" i="14"/>
  <c r="S58" i="14"/>
  <c r="T58" i="14"/>
  <c r="U58" i="14"/>
  <c r="W58" i="14" s="1"/>
  <c r="V58" i="14"/>
  <c r="M59" i="14"/>
  <c r="N59" i="14"/>
  <c r="P59" i="14"/>
  <c r="S59" i="14"/>
  <c r="T59" i="14"/>
  <c r="U59" i="14"/>
  <c r="W59" i="14" s="1"/>
  <c r="V59" i="14"/>
  <c r="X59" i="14" s="1"/>
  <c r="M60" i="14"/>
  <c r="N60" i="14"/>
  <c r="P60" i="14"/>
  <c r="S60" i="14"/>
  <c r="T60" i="14"/>
  <c r="U60" i="14"/>
  <c r="W60" i="14" s="1"/>
  <c r="V60" i="14"/>
  <c r="Q60" i="14" s="1"/>
  <c r="M61" i="14"/>
  <c r="N61" i="14"/>
  <c r="P61" i="14"/>
  <c r="S61" i="14"/>
  <c r="T61" i="14"/>
  <c r="U61" i="14"/>
  <c r="W61" i="14" s="1"/>
  <c r="V61" i="14"/>
  <c r="Q61" i="14" s="1"/>
  <c r="M62" i="14"/>
  <c r="N62" i="14"/>
  <c r="P62" i="14"/>
  <c r="S62" i="14"/>
  <c r="T62" i="14"/>
  <c r="U62" i="14"/>
  <c r="V62" i="14"/>
  <c r="W62" i="14"/>
  <c r="M63" i="14"/>
  <c r="N63" i="14"/>
  <c r="P63" i="14"/>
  <c r="S63" i="14"/>
  <c r="T63" i="14"/>
  <c r="U63" i="14"/>
  <c r="W63" i="14" s="1"/>
  <c r="V63" i="14"/>
  <c r="X63" i="14" s="1"/>
  <c r="M64" i="14"/>
  <c r="N64" i="14"/>
  <c r="P64" i="14"/>
  <c r="S64" i="14"/>
  <c r="T64" i="14"/>
  <c r="U64" i="14"/>
  <c r="W64" i="14" s="1"/>
  <c r="V64" i="14"/>
  <c r="Q64" i="14" s="1"/>
  <c r="X64" i="14"/>
  <c r="M65" i="14"/>
  <c r="N65" i="14"/>
  <c r="P65" i="14"/>
  <c r="S65" i="14"/>
  <c r="T65" i="14"/>
  <c r="U65" i="14"/>
  <c r="V65" i="14"/>
  <c r="Q65" i="14" s="1"/>
  <c r="W65" i="14"/>
  <c r="M66" i="14"/>
  <c r="N66" i="14"/>
  <c r="P66" i="14"/>
  <c r="S66" i="14"/>
  <c r="T66" i="14"/>
  <c r="U66" i="14"/>
  <c r="W66" i="14" s="1"/>
  <c r="V66" i="14"/>
  <c r="M67" i="14"/>
  <c r="N67" i="14"/>
  <c r="P67" i="14"/>
  <c r="S67" i="14"/>
  <c r="T67" i="14"/>
  <c r="U67" i="14"/>
  <c r="W67" i="14" s="1"/>
  <c r="V67" i="14"/>
  <c r="X67" i="14" s="1"/>
  <c r="M68" i="14"/>
  <c r="N68" i="14"/>
  <c r="P68" i="14"/>
  <c r="S68" i="14"/>
  <c r="T68" i="14"/>
  <c r="U68" i="14"/>
  <c r="W68" i="14" s="1"/>
  <c r="V68" i="14"/>
  <c r="Q68" i="14" s="1"/>
  <c r="X68" i="14"/>
  <c r="M69" i="14"/>
  <c r="N69" i="14"/>
  <c r="P69" i="14"/>
  <c r="S69" i="14"/>
  <c r="T69" i="14"/>
  <c r="U69" i="14"/>
  <c r="W69" i="14" s="1"/>
  <c r="V69" i="14"/>
  <c r="Q69" i="14" s="1"/>
  <c r="X69" i="14"/>
  <c r="M70" i="14"/>
  <c r="N70" i="14"/>
  <c r="P70" i="14"/>
  <c r="S70" i="14"/>
  <c r="T70" i="14"/>
  <c r="U70" i="14"/>
  <c r="V70" i="14"/>
  <c r="W70" i="14"/>
  <c r="M71" i="14"/>
  <c r="N71" i="14"/>
  <c r="P71" i="14"/>
  <c r="S71" i="14"/>
  <c r="T71" i="14"/>
  <c r="U71" i="14"/>
  <c r="W71" i="14" s="1"/>
  <c r="V71" i="14"/>
  <c r="Q71" i="14" s="1"/>
  <c r="X71" i="14"/>
  <c r="M72" i="14"/>
  <c r="N72" i="14"/>
  <c r="P72" i="14"/>
  <c r="S72" i="14"/>
  <c r="T72" i="14"/>
  <c r="U72" i="14"/>
  <c r="W72" i="14" s="1"/>
  <c r="V72" i="14"/>
  <c r="M73" i="14"/>
  <c r="N73" i="14"/>
  <c r="P73" i="14"/>
  <c r="S73" i="14"/>
  <c r="T73" i="14"/>
  <c r="U73" i="14"/>
  <c r="V73" i="14"/>
  <c r="Q73" i="14" s="1"/>
  <c r="W73" i="14"/>
  <c r="M74" i="14"/>
  <c r="N74" i="14"/>
  <c r="P74" i="14"/>
  <c r="S74" i="14"/>
  <c r="T74" i="14"/>
  <c r="U74" i="14"/>
  <c r="W74" i="14" s="1"/>
  <c r="V74" i="14"/>
  <c r="M75" i="14"/>
  <c r="N75" i="14"/>
  <c r="P75" i="14"/>
  <c r="S75" i="14"/>
  <c r="T75" i="14"/>
  <c r="U75" i="14"/>
  <c r="W75" i="14" s="1"/>
  <c r="V75" i="14"/>
  <c r="X75" i="14" s="1"/>
  <c r="M76" i="14"/>
  <c r="N76" i="14"/>
  <c r="P76" i="14"/>
  <c r="S76" i="14"/>
  <c r="T76" i="14"/>
  <c r="U76" i="14"/>
  <c r="W76" i="14" s="1"/>
  <c r="V76" i="14"/>
  <c r="Q76" i="14" s="1"/>
  <c r="X76" i="14"/>
  <c r="M77" i="14"/>
  <c r="N77" i="14"/>
  <c r="P77" i="14"/>
  <c r="S77" i="14"/>
  <c r="T77" i="14"/>
  <c r="U77" i="14"/>
  <c r="W77" i="14" s="1"/>
  <c r="V77" i="14"/>
  <c r="M78" i="14"/>
  <c r="N78" i="14"/>
  <c r="P78" i="14"/>
  <c r="S78" i="14"/>
  <c r="T78" i="14"/>
  <c r="U78" i="14"/>
  <c r="W78" i="14" s="1"/>
  <c r="V78" i="14"/>
  <c r="Q78" i="14" s="1"/>
  <c r="M79" i="14"/>
  <c r="N79" i="14"/>
  <c r="P79" i="14"/>
  <c r="S79" i="14"/>
  <c r="T79" i="14"/>
  <c r="U79" i="14"/>
  <c r="W79" i="14" s="1"/>
  <c r="V79" i="14"/>
  <c r="M80" i="14"/>
  <c r="N80" i="14"/>
  <c r="P80" i="14"/>
  <c r="S80" i="14"/>
  <c r="T80" i="14"/>
  <c r="U80" i="14"/>
  <c r="W80" i="14" s="1"/>
  <c r="V80" i="14"/>
  <c r="X80" i="14" s="1"/>
  <c r="M81" i="14"/>
  <c r="N81" i="14"/>
  <c r="P81" i="14"/>
  <c r="S81" i="14"/>
  <c r="T81" i="14"/>
  <c r="U81" i="14"/>
  <c r="V81" i="14"/>
  <c r="Q81" i="14" s="1"/>
  <c r="W81" i="14"/>
  <c r="X81" i="14"/>
  <c r="M82" i="14"/>
  <c r="N82" i="14"/>
  <c r="P82" i="14"/>
  <c r="S82" i="14"/>
  <c r="T82" i="14"/>
  <c r="U82" i="14"/>
  <c r="W82" i="14" s="1"/>
  <c r="V82" i="14"/>
  <c r="Q82" i="14" s="1"/>
  <c r="M83" i="14"/>
  <c r="N83" i="14"/>
  <c r="P83" i="14"/>
  <c r="S83" i="14"/>
  <c r="T83" i="14"/>
  <c r="U83" i="14"/>
  <c r="W83" i="14" s="1"/>
  <c r="V83" i="14"/>
  <c r="M84" i="14"/>
  <c r="N84" i="14"/>
  <c r="P84" i="14"/>
  <c r="S84" i="14"/>
  <c r="T84" i="14"/>
  <c r="U84" i="14"/>
  <c r="W84" i="14" s="1"/>
  <c r="V84" i="14"/>
  <c r="Q84" i="14" s="1"/>
  <c r="X84" i="14"/>
  <c r="M85" i="14"/>
  <c r="N85" i="14"/>
  <c r="P85" i="14"/>
  <c r="S85" i="14"/>
  <c r="T85" i="14"/>
  <c r="U85" i="14"/>
  <c r="V85" i="14"/>
  <c r="Q85" i="14" s="1"/>
  <c r="W85" i="14"/>
  <c r="M86" i="14"/>
  <c r="N86" i="14"/>
  <c r="P86" i="14"/>
  <c r="S86" i="14"/>
  <c r="T86" i="14"/>
  <c r="U86" i="14"/>
  <c r="W86" i="14" s="1"/>
  <c r="V86" i="14"/>
  <c r="Q86" i="14" s="1"/>
  <c r="M87" i="14"/>
  <c r="N87" i="14"/>
  <c r="P87" i="14"/>
  <c r="S87" i="14"/>
  <c r="T87" i="14"/>
  <c r="U87" i="14"/>
  <c r="W87" i="14" s="1"/>
  <c r="V87" i="14"/>
  <c r="M88" i="14"/>
  <c r="N88" i="14"/>
  <c r="P88" i="14"/>
  <c r="S88" i="14"/>
  <c r="T88" i="14"/>
  <c r="U88" i="14"/>
  <c r="W88" i="14" s="1"/>
  <c r="V88" i="14"/>
  <c r="X88" i="14" s="1"/>
  <c r="M89" i="14"/>
  <c r="N89" i="14"/>
  <c r="P89" i="14"/>
  <c r="S89" i="14"/>
  <c r="T89" i="14"/>
  <c r="U89" i="14"/>
  <c r="W89" i="14" s="1"/>
  <c r="V89" i="14"/>
  <c r="Q89" i="14" s="1"/>
  <c r="M90" i="14"/>
  <c r="N90" i="14"/>
  <c r="P90" i="14"/>
  <c r="S90" i="14"/>
  <c r="T90" i="14"/>
  <c r="U90" i="14"/>
  <c r="W90" i="14" s="1"/>
  <c r="V90" i="14"/>
  <c r="Q90" i="14" s="1"/>
  <c r="M91" i="14"/>
  <c r="N91" i="14"/>
  <c r="P91" i="14"/>
  <c r="S91" i="14"/>
  <c r="T91" i="14"/>
  <c r="U91" i="14"/>
  <c r="W91" i="14" s="1"/>
  <c r="V91" i="14"/>
  <c r="M92" i="14"/>
  <c r="N92" i="14"/>
  <c r="P92" i="14"/>
  <c r="S92" i="14"/>
  <c r="T92" i="14"/>
  <c r="U92" i="14"/>
  <c r="W92" i="14" s="1"/>
  <c r="V92" i="14"/>
  <c r="Q92" i="14" s="1"/>
  <c r="M93" i="14"/>
  <c r="N93" i="14"/>
  <c r="P93" i="14"/>
  <c r="S93" i="14"/>
  <c r="T93" i="14"/>
  <c r="U93" i="14"/>
  <c r="W93" i="14" s="1"/>
  <c r="V93" i="14"/>
  <c r="Q93" i="14" s="1"/>
  <c r="M94" i="14"/>
  <c r="N94" i="14"/>
  <c r="P94" i="14"/>
  <c r="S94" i="14"/>
  <c r="T94" i="14"/>
  <c r="U94" i="14"/>
  <c r="W94" i="14" s="1"/>
  <c r="V94" i="14"/>
  <c r="Q94" i="14" s="1"/>
  <c r="M95" i="14"/>
  <c r="N95" i="14"/>
  <c r="P95" i="14"/>
  <c r="S95" i="14"/>
  <c r="T95" i="14"/>
  <c r="U95" i="14"/>
  <c r="W95" i="14" s="1"/>
  <c r="V95" i="14"/>
  <c r="M96" i="14"/>
  <c r="N96" i="14"/>
  <c r="P96" i="14"/>
  <c r="S96" i="14"/>
  <c r="T96" i="14"/>
  <c r="U96" i="14"/>
  <c r="W96" i="14" s="1"/>
  <c r="V96" i="14"/>
  <c r="X96" i="14" s="1"/>
  <c r="M97" i="14"/>
  <c r="N97" i="14"/>
  <c r="P97" i="14"/>
  <c r="S97" i="14"/>
  <c r="T97" i="14"/>
  <c r="U97" i="14"/>
  <c r="V97" i="14"/>
  <c r="Q97" i="14" s="1"/>
  <c r="W97" i="14"/>
  <c r="X97" i="14"/>
  <c r="M98" i="14"/>
  <c r="N98" i="14"/>
  <c r="P98" i="14"/>
  <c r="S98" i="14"/>
  <c r="T98" i="14"/>
  <c r="U98" i="14"/>
  <c r="W98" i="14" s="1"/>
  <c r="V98" i="14"/>
  <c r="Q98" i="14" s="1"/>
  <c r="M99" i="14"/>
  <c r="N99" i="14"/>
  <c r="P99" i="14"/>
  <c r="S99" i="14"/>
  <c r="T99" i="14"/>
  <c r="U99" i="14"/>
  <c r="W99" i="14" s="1"/>
  <c r="V99" i="14"/>
  <c r="M100" i="14"/>
  <c r="N100" i="14"/>
  <c r="P100" i="14"/>
  <c r="S100" i="14"/>
  <c r="T100" i="14"/>
  <c r="U100" i="14"/>
  <c r="W100" i="14" s="1"/>
  <c r="V100" i="14"/>
  <c r="Q100" i="14" s="1"/>
  <c r="X100" i="14"/>
  <c r="M101" i="14"/>
  <c r="N101" i="14"/>
  <c r="P101" i="14"/>
  <c r="S101" i="14"/>
  <c r="T101" i="14"/>
  <c r="U101" i="14"/>
  <c r="V101" i="14"/>
  <c r="Q101" i="14" s="1"/>
  <c r="W101" i="14"/>
  <c r="M102" i="14"/>
  <c r="N102" i="14"/>
  <c r="P102" i="14"/>
  <c r="S102" i="14"/>
  <c r="T102" i="14"/>
  <c r="U102" i="14"/>
  <c r="W102" i="14" s="1"/>
  <c r="V102" i="14"/>
  <c r="Q102" i="14" s="1"/>
  <c r="M103" i="14"/>
  <c r="N103" i="14"/>
  <c r="P103" i="14"/>
  <c r="S103" i="14"/>
  <c r="T103" i="14"/>
  <c r="U103" i="14"/>
  <c r="W103" i="14" s="1"/>
  <c r="V103" i="14"/>
  <c r="M104" i="14"/>
  <c r="N104" i="14"/>
  <c r="P104" i="14"/>
  <c r="S104" i="14"/>
  <c r="T104" i="14"/>
  <c r="U104" i="14"/>
  <c r="W104" i="14" s="1"/>
  <c r="V104" i="14"/>
  <c r="X104" i="14" s="1"/>
  <c r="M105" i="14"/>
  <c r="N105" i="14"/>
  <c r="P105" i="14"/>
  <c r="S105" i="14"/>
  <c r="T105" i="14"/>
  <c r="U105" i="14"/>
  <c r="W105" i="14" s="1"/>
  <c r="V105" i="14"/>
  <c r="Q105" i="14" s="1"/>
  <c r="M106" i="14"/>
  <c r="N106" i="14"/>
  <c r="P106" i="14"/>
  <c r="S106" i="14"/>
  <c r="T106" i="14"/>
  <c r="U106" i="14"/>
  <c r="W106" i="14" s="1"/>
  <c r="V106" i="14"/>
  <c r="Q106" i="14" s="1"/>
  <c r="M107" i="14"/>
  <c r="N107" i="14"/>
  <c r="P107" i="14"/>
  <c r="S107" i="14"/>
  <c r="T107" i="14"/>
  <c r="U107" i="14"/>
  <c r="W107" i="14" s="1"/>
  <c r="V107" i="14"/>
  <c r="M108" i="14"/>
  <c r="N108" i="14"/>
  <c r="P108" i="14"/>
  <c r="S108" i="14"/>
  <c r="T108" i="14"/>
  <c r="U108" i="14"/>
  <c r="W108" i="14" s="1"/>
  <c r="V108" i="14"/>
  <c r="Q108" i="14" s="1"/>
  <c r="M109" i="14"/>
  <c r="N109" i="14"/>
  <c r="P109" i="14"/>
  <c r="S109" i="14"/>
  <c r="T109" i="14"/>
  <c r="U109" i="14"/>
  <c r="W109" i="14" s="1"/>
  <c r="V109" i="14"/>
  <c r="Q109" i="14" s="1"/>
  <c r="M110" i="14"/>
  <c r="N110" i="14"/>
  <c r="P110" i="14"/>
  <c r="S110" i="14"/>
  <c r="T110" i="14"/>
  <c r="U110" i="14"/>
  <c r="W110" i="14" s="1"/>
  <c r="V110" i="14"/>
  <c r="Q110" i="14" s="1"/>
  <c r="M111" i="14"/>
  <c r="N111" i="14"/>
  <c r="P111" i="14"/>
  <c r="S111" i="14"/>
  <c r="T111" i="14"/>
  <c r="U111" i="14"/>
  <c r="W111" i="14" s="1"/>
  <c r="V111" i="14"/>
  <c r="M112" i="14"/>
  <c r="N112" i="14"/>
  <c r="P112" i="14"/>
  <c r="S112" i="14"/>
  <c r="T112" i="14"/>
  <c r="U112" i="14"/>
  <c r="W112" i="14" s="1"/>
  <c r="V112" i="14"/>
  <c r="X112" i="14" s="1"/>
  <c r="M113" i="14"/>
  <c r="N113" i="14"/>
  <c r="P113" i="14"/>
  <c r="S113" i="14"/>
  <c r="T113" i="14"/>
  <c r="U113" i="14"/>
  <c r="W113" i="14" s="1"/>
  <c r="V113" i="14"/>
  <c r="Q113" i="14" s="1"/>
  <c r="M114" i="14"/>
  <c r="N114" i="14"/>
  <c r="P114" i="14"/>
  <c r="S114" i="14"/>
  <c r="T114" i="14"/>
  <c r="U114" i="14"/>
  <c r="W114" i="14" s="1"/>
  <c r="V114" i="14"/>
  <c r="Q114" i="14" s="1"/>
  <c r="M115" i="14"/>
  <c r="N115" i="14"/>
  <c r="P115" i="14"/>
  <c r="S115" i="14"/>
  <c r="T115" i="14"/>
  <c r="U115" i="14"/>
  <c r="W115" i="14" s="1"/>
  <c r="V115" i="14"/>
  <c r="M116" i="14"/>
  <c r="N116" i="14"/>
  <c r="P116" i="14"/>
  <c r="S116" i="14"/>
  <c r="T116" i="14"/>
  <c r="U116" i="14"/>
  <c r="W116" i="14" s="1"/>
  <c r="V116" i="14"/>
  <c r="Q116" i="14" s="1"/>
  <c r="M117" i="14"/>
  <c r="N117" i="14"/>
  <c r="P117" i="14"/>
  <c r="S117" i="14"/>
  <c r="T117" i="14"/>
  <c r="U117" i="14"/>
  <c r="W117" i="14" s="1"/>
  <c r="V117" i="14"/>
  <c r="Q117" i="14" s="1"/>
  <c r="M118" i="14"/>
  <c r="N118" i="14"/>
  <c r="P118" i="14"/>
  <c r="S118" i="14"/>
  <c r="T118" i="14"/>
  <c r="U118" i="14"/>
  <c r="W118" i="14" s="1"/>
  <c r="V118" i="14"/>
  <c r="M119" i="14"/>
  <c r="N119" i="14"/>
  <c r="P119" i="14"/>
  <c r="S119" i="14"/>
  <c r="T119" i="14"/>
  <c r="U119" i="14"/>
  <c r="W119" i="14" s="1"/>
  <c r="V119" i="14"/>
  <c r="X119" i="14" s="1"/>
  <c r="M120" i="14"/>
  <c r="N120" i="14"/>
  <c r="P120" i="14"/>
  <c r="S120" i="14"/>
  <c r="T120" i="14"/>
  <c r="U120" i="14"/>
  <c r="W120" i="14" s="1"/>
  <c r="V120" i="14"/>
  <c r="X120" i="14" s="1"/>
  <c r="M121" i="14"/>
  <c r="N121" i="14"/>
  <c r="P121" i="14"/>
  <c r="S121" i="14"/>
  <c r="T121" i="14"/>
  <c r="U121" i="14"/>
  <c r="V121" i="14"/>
  <c r="Q121" i="14" s="1"/>
  <c r="W121" i="14"/>
  <c r="M122" i="14"/>
  <c r="N122" i="14"/>
  <c r="P122" i="14"/>
  <c r="S122" i="14"/>
  <c r="T122" i="14"/>
  <c r="U122" i="14"/>
  <c r="W122" i="14" s="1"/>
  <c r="V122" i="14"/>
  <c r="M123" i="14"/>
  <c r="N123" i="14"/>
  <c r="P123" i="14"/>
  <c r="S123" i="14"/>
  <c r="T123" i="14"/>
  <c r="U123" i="14"/>
  <c r="W123" i="14" s="1"/>
  <c r="V123" i="14"/>
  <c r="M124" i="14"/>
  <c r="N124" i="14"/>
  <c r="P124" i="14"/>
  <c r="S124" i="14"/>
  <c r="T124" i="14"/>
  <c r="U124" i="14"/>
  <c r="W124" i="14" s="1"/>
  <c r="V124" i="14"/>
  <c r="Q124" i="14" s="1"/>
  <c r="X124" i="14"/>
  <c r="M125" i="14"/>
  <c r="N125" i="14"/>
  <c r="P125" i="14"/>
  <c r="S125" i="14"/>
  <c r="T125" i="14"/>
  <c r="U125" i="14"/>
  <c r="V125" i="14"/>
  <c r="W125" i="14"/>
  <c r="M126" i="14"/>
  <c r="N126" i="14"/>
  <c r="P126" i="14"/>
  <c r="S126" i="14"/>
  <c r="T126" i="14"/>
  <c r="U126" i="14"/>
  <c r="W126" i="14" s="1"/>
  <c r="V126" i="14"/>
  <c r="X126" i="14" s="1"/>
  <c r="M127" i="14"/>
  <c r="N127" i="14"/>
  <c r="P127" i="14"/>
  <c r="S127" i="14"/>
  <c r="T127" i="14"/>
  <c r="U127" i="14"/>
  <c r="W127" i="14" s="1"/>
  <c r="V127" i="14"/>
  <c r="M128" i="14"/>
  <c r="N128" i="14"/>
  <c r="P128" i="14"/>
  <c r="S128" i="14"/>
  <c r="T128" i="14"/>
  <c r="U128" i="14"/>
  <c r="V128" i="14"/>
  <c r="Q128" i="14" s="1"/>
  <c r="W128" i="14"/>
  <c r="X128" i="14"/>
  <c r="M129" i="14"/>
  <c r="N129" i="14"/>
  <c r="P129" i="14"/>
  <c r="S129" i="14"/>
  <c r="T129" i="14"/>
  <c r="U129" i="14"/>
  <c r="W129" i="14" s="1"/>
  <c r="V129" i="14"/>
  <c r="Q129" i="14" s="1"/>
  <c r="M130" i="14"/>
  <c r="N130" i="14"/>
  <c r="P130" i="14"/>
  <c r="S130" i="14"/>
  <c r="T130" i="14"/>
  <c r="U130" i="14"/>
  <c r="W130" i="14" s="1"/>
  <c r="V130" i="14"/>
  <c r="M131" i="14"/>
  <c r="N131" i="14"/>
  <c r="P131" i="14"/>
  <c r="S131" i="14"/>
  <c r="T131" i="14"/>
  <c r="U131" i="14"/>
  <c r="W131" i="14" s="1"/>
  <c r="V131" i="14"/>
  <c r="Q131" i="14" s="1"/>
  <c r="X131" i="14"/>
  <c r="M132" i="14"/>
  <c r="N132" i="14"/>
  <c r="P132" i="14"/>
  <c r="S132" i="14"/>
  <c r="T132" i="14"/>
  <c r="U132" i="14"/>
  <c r="V132" i="14"/>
  <c r="Q132" i="14" s="1"/>
  <c r="W132" i="14"/>
  <c r="M133" i="14"/>
  <c r="N133" i="14"/>
  <c r="P133" i="14"/>
  <c r="S133" i="14"/>
  <c r="T133" i="14"/>
  <c r="U133" i="14"/>
  <c r="W133" i="14" s="1"/>
  <c r="V133" i="14"/>
  <c r="Q133" i="14" s="1"/>
  <c r="M134" i="14"/>
  <c r="N134" i="14"/>
  <c r="P134" i="14"/>
  <c r="S134" i="14"/>
  <c r="T134" i="14"/>
  <c r="U134" i="14"/>
  <c r="W134" i="14" s="1"/>
  <c r="V134" i="14"/>
  <c r="M135" i="14"/>
  <c r="N135" i="14"/>
  <c r="P135" i="14"/>
  <c r="S135" i="14"/>
  <c r="T135" i="14"/>
  <c r="U135" i="14"/>
  <c r="W135" i="14" s="1"/>
  <c r="V135" i="14"/>
  <c r="X135" i="14" s="1"/>
  <c r="M136" i="14"/>
  <c r="N136" i="14"/>
  <c r="P136" i="14"/>
  <c r="S136" i="14"/>
  <c r="T136" i="14"/>
  <c r="U136" i="14"/>
  <c r="W136" i="14" s="1"/>
  <c r="V136" i="14"/>
  <c r="Q136" i="14" s="1"/>
  <c r="M137" i="14"/>
  <c r="N137" i="14"/>
  <c r="P137" i="14"/>
  <c r="S137" i="14"/>
  <c r="T137" i="14"/>
  <c r="U137" i="14"/>
  <c r="W137" i="14" s="1"/>
  <c r="V137" i="14"/>
  <c r="Q137" i="14" s="1"/>
  <c r="M138" i="14"/>
  <c r="N138" i="14"/>
  <c r="P138" i="14"/>
  <c r="S138" i="14"/>
  <c r="T138" i="14"/>
  <c r="U138" i="14"/>
  <c r="W138" i="14" s="1"/>
  <c r="V138" i="14"/>
  <c r="M139" i="14"/>
  <c r="N139" i="14"/>
  <c r="P139" i="14"/>
  <c r="S139" i="14"/>
  <c r="T139" i="14"/>
  <c r="U139" i="14"/>
  <c r="W139" i="14" s="1"/>
  <c r="V139" i="14"/>
  <c r="Q139" i="14" s="1"/>
  <c r="X139" i="14"/>
  <c r="M140" i="14"/>
  <c r="N140" i="14"/>
  <c r="P140" i="14"/>
  <c r="S140" i="14"/>
  <c r="T140" i="14"/>
  <c r="U140" i="14"/>
  <c r="W140" i="14" s="1"/>
  <c r="V140" i="14"/>
  <c r="Q140" i="14" s="1"/>
  <c r="M141" i="14"/>
  <c r="N141" i="14"/>
  <c r="P141" i="14"/>
  <c r="S141" i="14"/>
  <c r="T141" i="14"/>
  <c r="U141" i="14"/>
  <c r="W141" i="14" s="1"/>
  <c r="V141" i="14"/>
  <c r="Q141" i="14" s="1"/>
  <c r="M142" i="14"/>
  <c r="N142" i="14"/>
  <c r="P142" i="14"/>
  <c r="S142" i="14"/>
  <c r="T142" i="14"/>
  <c r="U142" i="14"/>
  <c r="W142" i="14" s="1"/>
  <c r="V142" i="14"/>
  <c r="M143" i="14"/>
  <c r="N143" i="14"/>
  <c r="P143" i="14"/>
  <c r="S143" i="14"/>
  <c r="T143" i="14"/>
  <c r="U143" i="14"/>
  <c r="W143" i="14" s="1"/>
  <c r="V143" i="14"/>
  <c r="Q143" i="14" s="1"/>
  <c r="X143" i="14"/>
  <c r="M144" i="14"/>
  <c r="N144" i="14"/>
  <c r="P144" i="14"/>
  <c r="S144" i="14"/>
  <c r="T144" i="14"/>
  <c r="U144" i="14"/>
  <c r="W144" i="14" s="1"/>
  <c r="V144" i="14"/>
  <c r="Q144" i="14" s="1"/>
  <c r="M145" i="14"/>
  <c r="N145" i="14"/>
  <c r="P145" i="14"/>
  <c r="S145" i="14"/>
  <c r="T145" i="14"/>
  <c r="U145" i="14"/>
  <c r="W145" i="14" s="1"/>
  <c r="V145" i="14"/>
  <c r="Q145" i="14" s="1"/>
  <c r="M146" i="14"/>
  <c r="N146" i="14"/>
  <c r="P146" i="14"/>
  <c r="S146" i="14"/>
  <c r="T146" i="14"/>
  <c r="U146" i="14"/>
  <c r="W146" i="14" s="1"/>
  <c r="V146" i="14"/>
  <c r="M147" i="14"/>
  <c r="N147" i="14"/>
  <c r="P147" i="14"/>
  <c r="S147" i="14"/>
  <c r="T147" i="14"/>
  <c r="U147" i="14"/>
  <c r="W147" i="14" s="1"/>
  <c r="V147" i="14"/>
  <c r="X147" i="14" s="1"/>
  <c r="M148" i="14"/>
  <c r="N148" i="14"/>
  <c r="P148" i="14"/>
  <c r="S148" i="14"/>
  <c r="T148" i="14"/>
  <c r="U148" i="14"/>
  <c r="W148" i="14" s="1"/>
  <c r="V148" i="14"/>
  <c r="Q148" i="14" s="1"/>
  <c r="M149" i="14"/>
  <c r="N149" i="14"/>
  <c r="P149" i="14"/>
  <c r="S149" i="14"/>
  <c r="T149" i="14"/>
  <c r="U149" i="14"/>
  <c r="W149" i="14" s="1"/>
  <c r="V149" i="14"/>
  <c r="Q149" i="14" s="1"/>
  <c r="M150" i="14"/>
  <c r="N150" i="14"/>
  <c r="P150" i="14"/>
  <c r="S150" i="14"/>
  <c r="T150" i="14"/>
  <c r="U150" i="14"/>
  <c r="W150" i="14" s="1"/>
  <c r="V150" i="14"/>
  <c r="M151" i="14"/>
  <c r="N151" i="14"/>
  <c r="P151" i="14"/>
  <c r="S151" i="14"/>
  <c r="T151" i="14"/>
  <c r="U151" i="14"/>
  <c r="W151" i="14" s="1"/>
  <c r="V151" i="14"/>
  <c r="Q151" i="14" s="1"/>
  <c r="X151" i="14"/>
  <c r="M152" i="14"/>
  <c r="N152" i="14"/>
  <c r="P152" i="14"/>
  <c r="S152" i="14"/>
  <c r="T152" i="14"/>
  <c r="U152" i="14"/>
  <c r="V152" i="14"/>
  <c r="Q152" i="14" s="1"/>
  <c r="W152" i="14"/>
  <c r="M153" i="14"/>
  <c r="N153" i="14"/>
  <c r="P153" i="14"/>
  <c r="S153" i="14"/>
  <c r="T153" i="14"/>
  <c r="U153" i="14"/>
  <c r="W153" i="14" s="1"/>
  <c r="V153" i="14"/>
  <c r="Q153" i="14" s="1"/>
  <c r="M154" i="14"/>
  <c r="N154" i="14"/>
  <c r="P154" i="14"/>
  <c r="S154" i="14"/>
  <c r="T154" i="14"/>
  <c r="U154" i="14"/>
  <c r="W154" i="14" s="1"/>
  <c r="V154" i="14"/>
  <c r="M155" i="14"/>
  <c r="N155" i="14"/>
  <c r="P155" i="14"/>
  <c r="S155" i="14"/>
  <c r="T155" i="14"/>
  <c r="U155" i="14"/>
  <c r="W155" i="14" s="1"/>
  <c r="V155" i="14"/>
  <c r="X155" i="14" s="1"/>
  <c r="M156" i="14"/>
  <c r="N156" i="14"/>
  <c r="P156" i="14"/>
  <c r="S156" i="14"/>
  <c r="T156" i="14"/>
  <c r="U156" i="14"/>
  <c r="W156" i="14" s="1"/>
  <c r="V156" i="14"/>
  <c r="Q156" i="14" s="1"/>
  <c r="M157" i="14"/>
  <c r="N157" i="14"/>
  <c r="P157" i="14"/>
  <c r="S157" i="14"/>
  <c r="T157" i="14"/>
  <c r="U157" i="14"/>
  <c r="V157" i="14"/>
  <c r="Q157" i="14" s="1"/>
  <c r="W157" i="14"/>
  <c r="M158" i="14"/>
  <c r="N158" i="14"/>
  <c r="P158" i="14"/>
  <c r="S158" i="14"/>
  <c r="T158" i="14"/>
  <c r="U158" i="14"/>
  <c r="W158" i="14" s="1"/>
  <c r="V158" i="14"/>
  <c r="M159" i="14"/>
  <c r="N159" i="14"/>
  <c r="P159" i="14"/>
  <c r="S159" i="14"/>
  <c r="T159" i="14"/>
  <c r="U159" i="14"/>
  <c r="W159" i="14" s="1"/>
  <c r="V159" i="14"/>
  <c r="Q159" i="14" s="1"/>
  <c r="M160" i="14"/>
  <c r="N160" i="14"/>
  <c r="P160" i="14"/>
  <c r="S160" i="14"/>
  <c r="T160" i="14"/>
  <c r="U160" i="14"/>
  <c r="W160" i="14" s="1"/>
  <c r="V160" i="14"/>
  <c r="Q160" i="14" s="1"/>
  <c r="M161" i="14"/>
  <c r="N161" i="14"/>
  <c r="P161" i="14"/>
  <c r="S161" i="14"/>
  <c r="T161" i="14"/>
  <c r="U161" i="14"/>
  <c r="W161" i="14" s="1"/>
  <c r="V161" i="14"/>
  <c r="Q161" i="14" s="1"/>
  <c r="M162" i="14"/>
  <c r="N162" i="14"/>
  <c r="P162" i="14"/>
  <c r="S162" i="14"/>
  <c r="T162" i="14"/>
  <c r="U162" i="14"/>
  <c r="W162" i="14" s="1"/>
  <c r="V162" i="14"/>
  <c r="M163" i="14"/>
  <c r="N163" i="14"/>
  <c r="P163" i="14"/>
  <c r="S163" i="14"/>
  <c r="T163" i="14"/>
  <c r="U163" i="14"/>
  <c r="W163" i="14" s="1"/>
  <c r="V163" i="14"/>
  <c r="X163" i="14" s="1"/>
  <c r="M164" i="14"/>
  <c r="N164" i="14"/>
  <c r="P164" i="14"/>
  <c r="S164" i="14"/>
  <c r="T164" i="14"/>
  <c r="U164" i="14"/>
  <c r="W164" i="14" s="1"/>
  <c r="V164" i="14"/>
  <c r="Q164" i="14" s="1"/>
  <c r="M165" i="14"/>
  <c r="N165" i="14"/>
  <c r="P165" i="14"/>
  <c r="S165" i="14"/>
  <c r="T165" i="14"/>
  <c r="U165" i="14"/>
  <c r="W165" i="14" s="1"/>
  <c r="V165" i="14"/>
  <c r="Q165" i="14" s="1"/>
  <c r="M166" i="14"/>
  <c r="N166" i="14"/>
  <c r="P166" i="14"/>
  <c r="S166" i="14"/>
  <c r="T166" i="14"/>
  <c r="U166" i="14"/>
  <c r="W166" i="14" s="1"/>
  <c r="V166" i="14"/>
  <c r="M167" i="14"/>
  <c r="N167" i="14"/>
  <c r="P167" i="14"/>
  <c r="S167" i="14"/>
  <c r="T167" i="14"/>
  <c r="U167" i="14"/>
  <c r="W167" i="14" s="1"/>
  <c r="V167" i="14"/>
  <c r="Q167" i="14" s="1"/>
  <c r="X167" i="14"/>
  <c r="M168" i="14"/>
  <c r="N168" i="14"/>
  <c r="P168" i="14"/>
  <c r="S168" i="14"/>
  <c r="T168" i="14"/>
  <c r="U168" i="14"/>
  <c r="V168" i="14"/>
  <c r="Q168" i="14" s="1"/>
  <c r="W168" i="14"/>
  <c r="M169" i="14"/>
  <c r="N169" i="14"/>
  <c r="P169" i="14"/>
  <c r="S169" i="14"/>
  <c r="T169" i="14"/>
  <c r="U169" i="14"/>
  <c r="W169" i="14" s="1"/>
  <c r="V169" i="14"/>
  <c r="Q169" i="14" s="1"/>
  <c r="M170" i="14"/>
  <c r="N170" i="14"/>
  <c r="P170" i="14"/>
  <c r="S170" i="14"/>
  <c r="T170" i="14"/>
  <c r="U170" i="14"/>
  <c r="W170" i="14" s="1"/>
  <c r="V170" i="14"/>
  <c r="M171" i="14"/>
  <c r="N171" i="14"/>
  <c r="P171" i="14"/>
  <c r="S171" i="14"/>
  <c r="T171" i="14"/>
  <c r="U171" i="14"/>
  <c r="W171" i="14" s="1"/>
  <c r="V171" i="14"/>
  <c r="X171" i="14" s="1"/>
  <c r="M172" i="14"/>
  <c r="N172" i="14"/>
  <c r="P172" i="14"/>
  <c r="S172" i="14"/>
  <c r="T172" i="14"/>
  <c r="U172" i="14"/>
  <c r="V172" i="14"/>
  <c r="Q172" i="14" s="1"/>
  <c r="W172" i="14"/>
  <c r="M173" i="14"/>
  <c r="N173" i="14"/>
  <c r="P173" i="14"/>
  <c r="S173" i="14"/>
  <c r="T173" i="14"/>
  <c r="U173" i="14"/>
  <c r="V173" i="14"/>
  <c r="Q173" i="14" s="1"/>
  <c r="W173" i="14"/>
  <c r="M174" i="14"/>
  <c r="N174" i="14"/>
  <c r="P174" i="14"/>
  <c r="S174" i="14"/>
  <c r="T174" i="14"/>
  <c r="U174" i="14"/>
  <c r="W174" i="14" s="1"/>
  <c r="V174" i="14"/>
  <c r="M175" i="14"/>
  <c r="N175" i="14"/>
  <c r="P175" i="14"/>
  <c r="S175" i="14"/>
  <c r="T175" i="14"/>
  <c r="U175" i="14"/>
  <c r="W175" i="14" s="1"/>
  <c r="V175" i="14"/>
  <c r="Q175" i="14" s="1"/>
  <c r="X175" i="14"/>
  <c r="M176" i="14"/>
  <c r="N176" i="14"/>
  <c r="P176" i="14"/>
  <c r="S176" i="14"/>
  <c r="T176" i="14"/>
  <c r="U176" i="14"/>
  <c r="W176" i="14" s="1"/>
  <c r="V176" i="14"/>
  <c r="Q176" i="14" s="1"/>
  <c r="M177" i="14"/>
  <c r="N177" i="14"/>
  <c r="P177" i="14"/>
  <c r="S177" i="14"/>
  <c r="T177" i="14"/>
  <c r="U177" i="14"/>
  <c r="V177" i="14"/>
  <c r="Q177" i="14" s="1"/>
  <c r="W177" i="14"/>
  <c r="M178" i="14"/>
  <c r="N178" i="14"/>
  <c r="P178" i="14"/>
  <c r="S178" i="14"/>
  <c r="T178" i="14"/>
  <c r="U178" i="14"/>
  <c r="W178" i="14" s="1"/>
  <c r="V178" i="14"/>
  <c r="M179" i="14"/>
  <c r="N179" i="14"/>
  <c r="P179" i="14"/>
  <c r="S179" i="14"/>
  <c r="T179" i="14"/>
  <c r="U179" i="14"/>
  <c r="W179" i="14" s="1"/>
  <c r="V179" i="14"/>
  <c r="X179" i="14" s="1"/>
  <c r="M180" i="14"/>
  <c r="N180" i="14"/>
  <c r="P180" i="14"/>
  <c r="S180" i="14"/>
  <c r="T180" i="14"/>
  <c r="U180" i="14"/>
  <c r="W180" i="14" s="1"/>
  <c r="V180" i="14"/>
  <c r="Q180" i="14" s="1"/>
  <c r="M181" i="14"/>
  <c r="N181" i="14"/>
  <c r="P181" i="14"/>
  <c r="S181" i="14"/>
  <c r="T181" i="14"/>
  <c r="U181" i="14"/>
  <c r="W181" i="14" s="1"/>
  <c r="V181" i="14"/>
  <c r="Q181" i="14" s="1"/>
  <c r="M182" i="14"/>
  <c r="N182" i="14"/>
  <c r="P182" i="14"/>
  <c r="S182" i="14"/>
  <c r="T182" i="14"/>
  <c r="U182" i="14"/>
  <c r="W182" i="14" s="1"/>
  <c r="V182" i="14"/>
  <c r="M183" i="14"/>
  <c r="N183" i="14"/>
  <c r="P183" i="14"/>
  <c r="S183" i="14"/>
  <c r="T183" i="14"/>
  <c r="U183" i="14"/>
  <c r="W183" i="14" s="1"/>
  <c r="V183" i="14"/>
  <c r="Q183" i="14" s="1"/>
  <c r="X183" i="14"/>
  <c r="M184" i="14"/>
  <c r="N184" i="14"/>
  <c r="P184" i="14"/>
  <c r="S184" i="14"/>
  <c r="T184" i="14"/>
  <c r="U184" i="14"/>
  <c r="V184" i="14"/>
  <c r="Q184" i="14" s="1"/>
  <c r="W184" i="14"/>
  <c r="M185" i="14"/>
  <c r="N185" i="14"/>
  <c r="P185" i="14"/>
  <c r="S185" i="14"/>
  <c r="T185" i="14"/>
  <c r="U185" i="14"/>
  <c r="W185" i="14" s="1"/>
  <c r="V185" i="14"/>
  <c r="M186" i="14"/>
  <c r="N186" i="14"/>
  <c r="P186" i="14"/>
  <c r="S186" i="14"/>
  <c r="T186" i="14"/>
  <c r="U186" i="14"/>
  <c r="W186" i="14" s="1"/>
  <c r="V186" i="14"/>
  <c r="X186" i="14" s="1"/>
  <c r="M187" i="14"/>
  <c r="N187" i="14"/>
  <c r="P187" i="14"/>
  <c r="S187" i="14"/>
  <c r="T187" i="14"/>
  <c r="U187" i="14"/>
  <c r="V187" i="14"/>
  <c r="Q187" i="14" s="1"/>
  <c r="W187" i="14"/>
  <c r="M188" i="14"/>
  <c r="N188" i="14"/>
  <c r="P188" i="14"/>
  <c r="S188" i="14"/>
  <c r="T188" i="14"/>
  <c r="U188" i="14"/>
  <c r="W188" i="14" s="1"/>
  <c r="V188" i="14"/>
  <c r="Q188" i="14" s="1"/>
  <c r="M189" i="14"/>
  <c r="N189" i="14"/>
  <c r="P189" i="14"/>
  <c r="S189" i="14"/>
  <c r="T189" i="14"/>
  <c r="U189" i="14"/>
  <c r="W189" i="14" s="1"/>
  <c r="V189" i="14"/>
  <c r="X189" i="14" s="1"/>
  <c r="M190" i="14"/>
  <c r="N190" i="14"/>
  <c r="P190" i="14"/>
  <c r="S190" i="14"/>
  <c r="T190" i="14"/>
  <c r="U190" i="14"/>
  <c r="W190" i="14" s="1"/>
  <c r="V190" i="14"/>
  <c r="X190" i="14" s="1"/>
  <c r="M191" i="14"/>
  <c r="N191" i="14"/>
  <c r="P191" i="14"/>
  <c r="S191" i="14"/>
  <c r="T191" i="14"/>
  <c r="U191" i="14"/>
  <c r="V191" i="14"/>
  <c r="Q191" i="14" s="1"/>
  <c r="W191" i="14"/>
  <c r="M192" i="14"/>
  <c r="N192" i="14"/>
  <c r="P192" i="14"/>
  <c r="S192" i="14"/>
  <c r="T192" i="14"/>
  <c r="U192" i="14"/>
  <c r="W192" i="14" s="1"/>
  <c r="V192" i="14"/>
  <c r="Q192" i="14" s="1"/>
  <c r="X192" i="14"/>
  <c r="M193" i="14"/>
  <c r="N193" i="14"/>
  <c r="P193" i="14"/>
  <c r="S193" i="14"/>
  <c r="T193" i="14"/>
  <c r="U193" i="14"/>
  <c r="V193" i="14"/>
  <c r="X193" i="14" s="1"/>
  <c r="W193" i="14"/>
  <c r="M194" i="14"/>
  <c r="N194" i="14"/>
  <c r="P194" i="14"/>
  <c r="S194" i="14"/>
  <c r="T194" i="14"/>
  <c r="U194" i="14"/>
  <c r="W194" i="14" s="1"/>
  <c r="V194" i="14"/>
  <c r="Q194" i="14" s="1"/>
  <c r="X194" i="14"/>
  <c r="M195" i="14"/>
  <c r="N195" i="14"/>
  <c r="P195" i="14"/>
  <c r="S195" i="14"/>
  <c r="T195" i="14"/>
  <c r="U195" i="14"/>
  <c r="W195" i="14" s="1"/>
  <c r="V195" i="14"/>
  <c r="Q195" i="14" s="1"/>
  <c r="X195" i="14"/>
  <c r="M196" i="14"/>
  <c r="N196" i="14"/>
  <c r="P196" i="14"/>
  <c r="S196" i="14"/>
  <c r="T196" i="14"/>
  <c r="U196" i="14"/>
  <c r="W196" i="14" s="1"/>
  <c r="V196" i="14"/>
  <c r="Q196" i="14" s="1"/>
  <c r="M197" i="14"/>
  <c r="N197" i="14"/>
  <c r="P197" i="14"/>
  <c r="S197" i="14"/>
  <c r="T197" i="14"/>
  <c r="U197" i="14"/>
  <c r="W197" i="14" s="1"/>
  <c r="V197" i="14"/>
  <c r="X197" i="14" s="1"/>
  <c r="M198" i="14"/>
  <c r="N198" i="14"/>
  <c r="P198" i="14"/>
  <c r="S198" i="14"/>
  <c r="T198" i="14"/>
  <c r="U198" i="14"/>
  <c r="W198" i="14" s="1"/>
  <c r="V198" i="14"/>
  <c r="Q198" i="14" s="1"/>
  <c r="M199" i="14"/>
  <c r="N199" i="14"/>
  <c r="P199" i="14"/>
  <c r="S199" i="14"/>
  <c r="T199" i="14"/>
  <c r="U199" i="14"/>
  <c r="W199" i="14" s="1"/>
  <c r="V199" i="14"/>
  <c r="Q199" i="14" s="1"/>
  <c r="X199" i="14"/>
  <c r="M200" i="14"/>
  <c r="N200" i="14"/>
  <c r="P200" i="14"/>
  <c r="S200" i="14"/>
  <c r="T200" i="14"/>
  <c r="U200" i="14"/>
  <c r="W200" i="14" s="1"/>
  <c r="V200" i="14"/>
  <c r="Q200" i="14" s="1"/>
  <c r="M201" i="14"/>
  <c r="N201" i="14"/>
  <c r="P201" i="14"/>
  <c r="S201" i="14"/>
  <c r="T201" i="14"/>
  <c r="U201" i="14"/>
  <c r="W201" i="14" s="1"/>
  <c r="V201" i="14"/>
  <c r="X201" i="14" s="1"/>
  <c r="M202" i="14"/>
  <c r="N202" i="14"/>
  <c r="P202" i="14"/>
  <c r="S202" i="14"/>
  <c r="T202" i="14"/>
  <c r="U202" i="14"/>
  <c r="W202" i="14" s="1"/>
  <c r="V202" i="14"/>
  <c r="X202" i="14" s="1"/>
  <c r="M203" i="14"/>
  <c r="N203" i="14"/>
  <c r="P203" i="14"/>
  <c r="S203" i="14"/>
  <c r="T203" i="14"/>
  <c r="U203" i="14"/>
  <c r="V203" i="14"/>
  <c r="Q203" i="14" s="1"/>
  <c r="W203" i="14"/>
  <c r="M204" i="14"/>
  <c r="N204" i="14"/>
  <c r="P204" i="14"/>
  <c r="S204" i="14"/>
  <c r="T204" i="14"/>
  <c r="U204" i="14"/>
  <c r="W204" i="14" s="1"/>
  <c r="V204" i="14"/>
  <c r="Q204" i="14" s="1"/>
  <c r="M205" i="14"/>
  <c r="N205" i="14"/>
  <c r="P205" i="14"/>
  <c r="S205" i="14"/>
  <c r="T205" i="14"/>
  <c r="U205" i="14"/>
  <c r="W205" i="14" s="1"/>
  <c r="V205" i="14"/>
  <c r="X205" i="14" s="1"/>
  <c r="M206" i="14"/>
  <c r="N206" i="14"/>
  <c r="P206" i="14"/>
  <c r="S206" i="14"/>
  <c r="T206" i="14"/>
  <c r="U206" i="14"/>
  <c r="W206" i="14" s="1"/>
  <c r="V206" i="14"/>
  <c r="M207" i="14"/>
  <c r="N207" i="14"/>
  <c r="P207" i="14"/>
  <c r="S207" i="14"/>
  <c r="T207" i="14"/>
  <c r="U207" i="14"/>
  <c r="W207" i="14" s="1"/>
  <c r="V207" i="14"/>
  <c r="X207" i="14" s="1"/>
  <c r="M208" i="14"/>
  <c r="N208" i="14"/>
  <c r="P208" i="14"/>
  <c r="S208" i="14"/>
  <c r="T208" i="14"/>
  <c r="U208" i="14"/>
  <c r="V208" i="14"/>
  <c r="X208" i="14" s="1"/>
  <c r="W208" i="14"/>
  <c r="M209" i="14"/>
  <c r="N209" i="14"/>
  <c r="P209" i="14"/>
  <c r="S209" i="14"/>
  <c r="T209" i="14"/>
  <c r="U209" i="14"/>
  <c r="W209" i="14" s="1"/>
  <c r="V209" i="14"/>
  <c r="X209" i="14" s="1"/>
  <c r="M210" i="14"/>
  <c r="N210" i="14"/>
  <c r="P210" i="14"/>
  <c r="S210" i="14"/>
  <c r="T210" i="14"/>
  <c r="U210" i="14"/>
  <c r="W210" i="14" s="1"/>
  <c r="V210" i="14"/>
  <c r="M211" i="14"/>
  <c r="N211" i="14"/>
  <c r="P211" i="14"/>
  <c r="S211" i="14"/>
  <c r="T211" i="14"/>
  <c r="U211" i="14"/>
  <c r="W211" i="14" s="1"/>
  <c r="V211" i="14"/>
  <c r="X211" i="14" s="1"/>
  <c r="M212" i="14"/>
  <c r="N212" i="14"/>
  <c r="P212" i="14"/>
  <c r="S212" i="14"/>
  <c r="T212" i="14"/>
  <c r="U212" i="14"/>
  <c r="W212" i="14" s="1"/>
  <c r="V212" i="14"/>
  <c r="X212" i="14" s="1"/>
  <c r="M213" i="14"/>
  <c r="N213" i="14"/>
  <c r="P213" i="14"/>
  <c r="S213" i="14"/>
  <c r="T213" i="14"/>
  <c r="U213" i="14"/>
  <c r="W213" i="14" s="1"/>
  <c r="V213" i="14"/>
  <c r="X213" i="14" s="1"/>
  <c r="V3" i="14"/>
  <c r="X3" i="14" s="1"/>
  <c r="W3" i="14"/>
  <c r="T3" i="14"/>
  <c r="S3" i="14"/>
  <c r="Q3" i="14"/>
  <c r="P3" i="14"/>
  <c r="N3" i="14"/>
  <c r="M3" i="14"/>
  <c r="V3" i="18"/>
  <c r="Q3" i="18" s="1"/>
  <c r="X184" i="14" l="1"/>
  <c r="X180" i="14"/>
  <c r="X121" i="14"/>
  <c r="X108" i="14"/>
  <c r="X92" i="14"/>
  <c r="X60" i="14"/>
  <c r="X45" i="14"/>
  <c r="X27" i="14"/>
  <c r="X160" i="14"/>
  <c r="X159" i="14"/>
  <c r="X116" i="14"/>
  <c r="X39" i="14"/>
  <c r="X164" i="14"/>
  <c r="X148" i="14"/>
  <c r="X93" i="14"/>
  <c r="Q211" i="14"/>
  <c r="Q209" i="14"/>
  <c r="Q213" i="14"/>
  <c r="Q207" i="14"/>
  <c r="Q205" i="14"/>
  <c r="X203" i="14"/>
  <c r="Q171" i="14"/>
  <c r="X168" i="14"/>
  <c r="Q147" i="14"/>
  <c r="Q120" i="14"/>
  <c r="X117" i="14"/>
  <c r="Q112" i="14"/>
  <c r="X109" i="14"/>
  <c r="Q77" i="14"/>
  <c r="X77" i="14"/>
  <c r="Q206" i="14"/>
  <c r="X206" i="14"/>
  <c r="Q189" i="14"/>
  <c r="X187" i="14"/>
  <c r="Q155" i="14"/>
  <c r="X152" i="14"/>
  <c r="X144" i="14"/>
  <c r="Q135" i="14"/>
  <c r="X132" i="14"/>
  <c r="Q104" i="14"/>
  <c r="X101" i="14"/>
  <c r="Q179" i="14"/>
  <c r="Q210" i="14"/>
  <c r="X210" i="14"/>
  <c r="Q202" i="14"/>
  <c r="X196" i="14"/>
  <c r="X176" i="14"/>
  <c r="Q163" i="14"/>
  <c r="Q75" i="14"/>
  <c r="Q80" i="14"/>
  <c r="Q72" i="14"/>
  <c r="X72" i="14"/>
  <c r="Q59" i="14"/>
  <c r="Q55" i="14"/>
  <c r="Q51" i="14"/>
  <c r="Q47" i="14"/>
  <c r="Q43" i="14"/>
  <c r="X40" i="14"/>
  <c r="X191" i="14"/>
  <c r="X172" i="14"/>
  <c r="X156" i="14"/>
  <c r="X140" i="14"/>
  <c r="Q126" i="14"/>
  <c r="Q88" i="14"/>
  <c r="X85" i="14"/>
  <c r="X21" i="14"/>
  <c r="Q67" i="14"/>
  <c r="Q63" i="14"/>
  <c r="Q4" i="14"/>
  <c r="X4" i="14"/>
  <c r="Q197" i="14"/>
  <c r="Q96" i="14"/>
  <c r="X61" i="14"/>
  <c r="Q35" i="14"/>
  <c r="X29" i="14"/>
  <c r="X28" i="14"/>
  <c r="Q20" i="14"/>
  <c r="X20" i="14"/>
  <c r="Q7" i="14"/>
  <c r="X136" i="14"/>
  <c r="X113" i="14"/>
  <c r="X53" i="14"/>
  <c r="Q15" i="14"/>
  <c r="X9" i="14"/>
  <c r="X105" i="14"/>
  <c r="X89" i="14"/>
  <c r="X73" i="14"/>
  <c r="X65" i="14"/>
  <c r="X57" i="14"/>
  <c r="X49" i="14"/>
  <c r="X44" i="14"/>
  <c r="Q11" i="14"/>
  <c r="X174" i="14"/>
  <c r="Q174" i="14"/>
  <c r="X123" i="14"/>
  <c r="Q123" i="14"/>
  <c r="X103" i="14"/>
  <c r="Q103" i="14"/>
  <c r="Q212" i="14"/>
  <c r="Q208" i="14"/>
  <c r="X200" i="14"/>
  <c r="X198" i="14"/>
  <c r="Q193" i="14"/>
  <c r="Q190" i="14"/>
  <c r="Q185" i="14"/>
  <c r="X185" i="14"/>
  <c r="X178" i="14"/>
  <c r="Q178" i="14"/>
  <c r="X162" i="14"/>
  <c r="Q162" i="14"/>
  <c r="X146" i="14"/>
  <c r="Q146" i="14"/>
  <c r="X130" i="14"/>
  <c r="Q130" i="14"/>
  <c r="Q125" i="14"/>
  <c r="X125" i="14"/>
  <c r="X158" i="14"/>
  <c r="Q158" i="14"/>
  <c r="X204" i="14"/>
  <c r="X188" i="14"/>
  <c r="X182" i="14"/>
  <c r="Q182" i="14"/>
  <c r="X166" i="14"/>
  <c r="Q166" i="14"/>
  <c r="X150" i="14"/>
  <c r="Q150" i="14"/>
  <c r="X134" i="14"/>
  <c r="Q134" i="14"/>
  <c r="Q127" i="14"/>
  <c r="X127" i="14"/>
  <c r="X87" i="14"/>
  <c r="Q87" i="14"/>
  <c r="X142" i="14"/>
  <c r="Q142" i="14"/>
  <c r="Q201" i="14"/>
  <c r="Q186" i="14"/>
  <c r="X170" i="14"/>
  <c r="Q170" i="14"/>
  <c r="X154" i="14"/>
  <c r="Q154" i="14"/>
  <c r="X138" i="14"/>
  <c r="Q138" i="14"/>
  <c r="X181" i="14"/>
  <c r="X177" i="14"/>
  <c r="X173" i="14"/>
  <c r="X169" i="14"/>
  <c r="X165" i="14"/>
  <c r="X161" i="14"/>
  <c r="X157" i="14"/>
  <c r="X153" i="14"/>
  <c r="X149" i="14"/>
  <c r="X145" i="14"/>
  <c r="X141" i="14"/>
  <c r="X137" i="14"/>
  <c r="X133" i="14"/>
  <c r="X129" i="14"/>
  <c r="Q122" i="14"/>
  <c r="X122" i="14"/>
  <c r="Q119" i="14"/>
  <c r="X115" i="14"/>
  <c r="Q115" i="14"/>
  <c r="X99" i="14"/>
  <c r="Q99" i="14"/>
  <c r="X83" i="14"/>
  <c r="Q83" i="14"/>
  <c r="Q118" i="14"/>
  <c r="X118" i="14"/>
  <c r="X107" i="14"/>
  <c r="Q107" i="14"/>
  <c r="X91" i="14"/>
  <c r="Q91" i="14"/>
  <c r="X30" i="14"/>
  <c r="Q30" i="14"/>
  <c r="X26" i="14"/>
  <c r="Q26" i="14"/>
  <c r="X22" i="14"/>
  <c r="Q22" i="14"/>
  <c r="X111" i="14"/>
  <c r="Q111" i="14"/>
  <c r="X95" i="14"/>
  <c r="Q95" i="14"/>
  <c r="X79" i="14"/>
  <c r="Q79" i="14"/>
  <c r="X62" i="14"/>
  <c r="Q62" i="14"/>
  <c r="X114" i="14"/>
  <c r="X110" i="14"/>
  <c r="X106" i="14"/>
  <c r="X102" i="14"/>
  <c r="X98" i="14"/>
  <c r="X94" i="14"/>
  <c r="X90" i="14"/>
  <c r="X86" i="14"/>
  <c r="X82" i="14"/>
  <c r="X78" i="14"/>
  <c r="X74" i="14"/>
  <c r="Q74" i="14"/>
  <c r="X70" i="14"/>
  <c r="Q70" i="14"/>
  <c r="X66" i="14"/>
  <c r="Q66" i="14"/>
  <c r="X58" i="14"/>
  <c r="Q58" i="14"/>
  <c r="X54" i="14"/>
  <c r="Q54" i="14"/>
  <c r="X50" i="14"/>
  <c r="Q50" i="14"/>
  <c r="X46" i="14"/>
  <c r="Q46" i="14"/>
  <c r="X42" i="14"/>
  <c r="Q42" i="14"/>
  <c r="X34" i="14"/>
  <c r="Q34" i="14"/>
  <c r="X18" i="14"/>
  <c r="Q18" i="14"/>
  <c r="X14" i="14"/>
  <c r="Q14" i="14"/>
  <c r="X10" i="14"/>
  <c r="Q10" i="14"/>
  <c r="X38" i="14"/>
  <c r="Q38" i="14"/>
  <c r="X6" i="14"/>
  <c r="Q6" i="14"/>
  <c r="Q41" i="14"/>
  <c r="Q37" i="14"/>
  <c r="Q33" i="14"/>
  <c r="K3" i="18"/>
  <c r="T27" i="15" l="1"/>
  <c r="W27" i="15" s="1"/>
  <c r="P3" i="18"/>
  <c r="N3" i="18"/>
  <c r="M3" i="18"/>
  <c r="Q29" i="15"/>
  <c r="N53" i="10"/>
  <c r="Q53" i="10"/>
  <c r="V4" i="10"/>
  <c r="V5" i="10"/>
  <c r="V6" i="10"/>
  <c r="V7" i="10"/>
  <c r="Q7" i="10" s="1"/>
  <c r="V8" i="10"/>
  <c r="V9" i="10"/>
  <c r="Q9" i="10" s="1"/>
  <c r="V10" i="10"/>
  <c r="Q10" i="10" s="1"/>
  <c r="V11" i="10"/>
  <c r="Q11" i="10" s="1"/>
  <c r="V12" i="10"/>
  <c r="V13" i="10"/>
  <c r="V14" i="10"/>
  <c r="V15" i="10"/>
  <c r="Q15" i="10" s="1"/>
  <c r="V16" i="10"/>
  <c r="V17" i="10"/>
  <c r="V18" i="10"/>
  <c r="Q18" i="10" s="1"/>
  <c r="V19" i="10"/>
  <c r="Q19" i="10" s="1"/>
  <c r="V20" i="10"/>
  <c r="V21" i="10"/>
  <c r="V22" i="10"/>
  <c r="V23" i="10"/>
  <c r="Q23" i="10" s="1"/>
  <c r="V24" i="10"/>
  <c r="Q24" i="10" s="1"/>
  <c r="V25" i="10"/>
  <c r="Q25" i="10" s="1"/>
  <c r="V26" i="10"/>
  <c r="V27" i="10"/>
  <c r="Q27" i="10" s="1"/>
  <c r="V28" i="10"/>
  <c r="V29" i="10"/>
  <c r="V30" i="10"/>
  <c r="V31" i="10"/>
  <c r="Q31" i="10" s="1"/>
  <c r="V32" i="10"/>
  <c r="Q32" i="10" s="1"/>
  <c r="V33" i="10"/>
  <c r="Q33" i="10" s="1"/>
  <c r="V34" i="10"/>
  <c r="Q34" i="10" s="1"/>
  <c r="V35" i="10"/>
  <c r="Q35" i="10" s="1"/>
  <c r="V36" i="10"/>
  <c r="V37" i="10"/>
  <c r="V38" i="10"/>
  <c r="V39" i="10"/>
  <c r="Q39" i="10" s="1"/>
  <c r="V40" i="10"/>
  <c r="V41" i="10"/>
  <c r="Q41" i="10" s="1"/>
  <c r="V42" i="10"/>
  <c r="Q42" i="10" s="1"/>
  <c r="V43" i="10"/>
  <c r="Q43" i="10" s="1"/>
  <c r="V44" i="10"/>
  <c r="V45" i="10"/>
  <c r="V46" i="10"/>
  <c r="V47" i="10"/>
  <c r="Q47" i="10" s="1"/>
  <c r="V48" i="10"/>
  <c r="V49" i="10"/>
  <c r="V50" i="10"/>
  <c r="Q50" i="10" s="1"/>
  <c r="V51" i="10"/>
  <c r="Q51" i="10" s="1"/>
  <c r="V52" i="10"/>
  <c r="V53" i="10"/>
  <c r="V54" i="10"/>
  <c r="V55" i="10"/>
  <c r="Q55" i="10" s="1"/>
  <c r="V56" i="10"/>
  <c r="Q56" i="10" s="1"/>
  <c r="V57" i="10"/>
  <c r="Q57" i="10" s="1"/>
  <c r="V58" i="10"/>
  <c r="Q58" i="10" s="1"/>
  <c r="V59" i="10"/>
  <c r="Q59" i="10" s="1"/>
  <c r="V60" i="10"/>
  <c r="V61" i="10"/>
  <c r="V62" i="10"/>
  <c r="V63" i="10"/>
  <c r="Q63" i="10" s="1"/>
  <c r="V64" i="10"/>
  <c r="V65" i="10"/>
  <c r="Q65" i="10" s="1"/>
  <c r="V66" i="10"/>
  <c r="Q66" i="10" s="1"/>
  <c r="V67" i="10"/>
  <c r="Q67" i="10" s="1"/>
  <c r="V68" i="10"/>
  <c r="V69" i="10"/>
  <c r="V70" i="10"/>
  <c r="V71" i="10"/>
  <c r="Q71" i="10" s="1"/>
  <c r="V72" i="10"/>
  <c r="V73" i="10"/>
  <c r="V74" i="10"/>
  <c r="Q74" i="10" s="1"/>
  <c r="V75" i="10"/>
  <c r="Q75" i="10" s="1"/>
  <c r="V76" i="10"/>
  <c r="V77" i="10"/>
  <c r="V78" i="10"/>
  <c r="V79" i="10"/>
  <c r="Q79" i="10" s="1"/>
  <c r="V80" i="10"/>
  <c r="Q80" i="10" s="1"/>
  <c r="V81" i="10"/>
  <c r="V82" i="10"/>
  <c r="V83" i="10"/>
  <c r="Q83" i="10" s="1"/>
  <c r="V84" i="10"/>
  <c r="V85" i="10"/>
  <c r="V86" i="10"/>
  <c r="V87" i="10"/>
  <c r="Q87" i="10" s="1"/>
  <c r="V88" i="10"/>
  <c r="Q88" i="10" s="1"/>
  <c r="V89" i="10"/>
  <c r="Q89" i="10" s="1"/>
  <c r="V90" i="10"/>
  <c r="Q90" i="10" s="1"/>
  <c r="V91" i="10"/>
  <c r="Q91" i="10" s="1"/>
  <c r="V92" i="10"/>
  <c r="V93" i="10"/>
  <c r="V94" i="10"/>
  <c r="V95" i="10"/>
  <c r="Q95" i="10" s="1"/>
  <c r="V96" i="10"/>
  <c r="V97" i="10"/>
  <c r="Q97" i="10" s="1"/>
  <c r="V98" i="10"/>
  <c r="Q98" i="10" s="1"/>
  <c r="V99" i="10"/>
  <c r="Q99" i="10" s="1"/>
  <c r="V100" i="10"/>
  <c r="V101" i="10"/>
  <c r="V102" i="10"/>
  <c r="V103" i="10"/>
  <c r="Q103" i="10" s="1"/>
  <c r="V104" i="10"/>
  <c r="V105" i="10"/>
  <c r="V106" i="10"/>
  <c r="Q106" i="10" s="1"/>
  <c r="V107" i="10"/>
  <c r="Q107" i="10" s="1"/>
  <c r="V108" i="10"/>
  <c r="V109" i="10"/>
  <c r="V110" i="10"/>
  <c r="V111" i="10"/>
  <c r="Q111" i="10" s="1"/>
  <c r="V112" i="10"/>
  <c r="Q112" i="10" s="1"/>
  <c r="V113" i="10"/>
  <c r="V114" i="10"/>
  <c r="V115" i="10"/>
  <c r="Q115" i="10" s="1"/>
  <c r="V116" i="10"/>
  <c r="V117" i="10"/>
  <c r="V118" i="10"/>
  <c r="V119" i="10"/>
  <c r="Q119" i="10" s="1"/>
  <c r="V120" i="10"/>
  <c r="Q120" i="10" s="1"/>
  <c r="V121" i="10"/>
  <c r="Q121" i="10" s="1"/>
  <c r="V122" i="10"/>
  <c r="Q122" i="10" s="1"/>
  <c r="V123" i="10"/>
  <c r="Q123" i="10" s="1"/>
  <c r="V124" i="10"/>
  <c r="V125" i="10"/>
  <c r="V126" i="10"/>
  <c r="V127" i="10"/>
  <c r="Q127" i="10" s="1"/>
  <c r="V128" i="10"/>
  <c r="V129" i="10"/>
  <c r="Q129" i="10" s="1"/>
  <c r="V130" i="10"/>
  <c r="Q130" i="10" s="1"/>
  <c r="V131" i="10"/>
  <c r="Q131" i="10" s="1"/>
  <c r="V132" i="10"/>
  <c r="V133" i="10"/>
  <c r="V134" i="10"/>
  <c r="V135" i="10"/>
  <c r="Q135" i="10" s="1"/>
  <c r="V136" i="10"/>
  <c r="V137" i="10"/>
  <c r="V138" i="10"/>
  <c r="Q138" i="10" s="1"/>
  <c r="V139" i="10"/>
  <c r="Q139" i="10" s="1"/>
  <c r="V140" i="10"/>
  <c r="V141" i="10"/>
  <c r="V142" i="10"/>
  <c r="V143" i="10"/>
  <c r="Q143" i="10" s="1"/>
  <c r="V144" i="10"/>
  <c r="Q144" i="10" s="1"/>
  <c r="V145" i="10"/>
  <c r="V146" i="10"/>
  <c r="V147" i="10"/>
  <c r="Q147" i="10" s="1"/>
  <c r="V148" i="10"/>
  <c r="V149" i="10"/>
  <c r="V150" i="10"/>
  <c r="V151" i="10"/>
  <c r="Q151" i="10" s="1"/>
  <c r="V152" i="10"/>
  <c r="Q152" i="10" s="1"/>
  <c r="V153" i="10"/>
  <c r="Q153" i="10" s="1"/>
  <c r="V154" i="10"/>
  <c r="Q154" i="10" s="1"/>
  <c r="V155" i="10"/>
  <c r="Q155" i="10" s="1"/>
  <c r="V156" i="10"/>
  <c r="V157" i="10"/>
  <c r="V158" i="10"/>
  <c r="V159" i="10"/>
  <c r="Q159" i="10" s="1"/>
  <c r="V160" i="10"/>
  <c r="V161" i="10"/>
  <c r="Q161" i="10" s="1"/>
  <c r="V162" i="10"/>
  <c r="Q162" i="10" s="1"/>
  <c r="V163" i="10"/>
  <c r="Q163" i="10" s="1"/>
  <c r="V164" i="10"/>
  <c r="V165" i="10"/>
  <c r="V166" i="10"/>
  <c r="V167" i="10"/>
  <c r="Q167" i="10" s="1"/>
  <c r="V168" i="10"/>
  <c r="V169" i="10"/>
  <c r="V170" i="10"/>
  <c r="Q170" i="10" s="1"/>
  <c r="V171" i="10"/>
  <c r="Q171" i="10" s="1"/>
  <c r="V172" i="10"/>
  <c r="V173" i="10"/>
  <c r="V174" i="10"/>
  <c r="V175" i="10"/>
  <c r="Q175" i="10" s="1"/>
  <c r="V176" i="10"/>
  <c r="Q176" i="10" s="1"/>
  <c r="V177" i="10"/>
  <c r="V178" i="10"/>
  <c r="V179" i="10"/>
  <c r="Q179" i="10" s="1"/>
  <c r="V180" i="10"/>
  <c r="V181" i="10"/>
  <c r="V182" i="10"/>
  <c r="V183" i="10"/>
  <c r="Q183" i="10" s="1"/>
  <c r="V184" i="10"/>
  <c r="Q184" i="10" s="1"/>
  <c r="V185" i="10"/>
  <c r="Q185" i="10" s="1"/>
  <c r="V186" i="10"/>
  <c r="Q186" i="10" s="1"/>
  <c r="V187" i="10"/>
  <c r="Q187" i="10" s="1"/>
  <c r="V188" i="10"/>
  <c r="V189" i="10"/>
  <c r="V190" i="10"/>
  <c r="V191" i="10"/>
  <c r="Q191" i="10" s="1"/>
  <c r="V192" i="10"/>
  <c r="V193" i="10"/>
  <c r="Q193" i="10" s="1"/>
  <c r="V194" i="10"/>
  <c r="Q194" i="10" s="1"/>
  <c r="V195" i="10"/>
  <c r="Q195" i="10" s="1"/>
  <c r="V196" i="10"/>
  <c r="V197" i="10"/>
  <c r="V198" i="10"/>
  <c r="V199" i="10"/>
  <c r="Q199" i="10" s="1"/>
  <c r="V200" i="10"/>
  <c r="V201" i="10"/>
  <c r="V202" i="10"/>
  <c r="Q202" i="10" s="1"/>
  <c r="V203" i="10"/>
  <c r="Q203" i="10" s="1"/>
  <c r="V204" i="10"/>
  <c r="V205" i="10"/>
  <c r="V206" i="10"/>
  <c r="V207" i="10"/>
  <c r="Q207" i="10" s="1"/>
  <c r="V208" i="10"/>
  <c r="Q208" i="10" s="1"/>
  <c r="V209" i="10"/>
  <c r="V210" i="10"/>
  <c r="V211" i="10"/>
  <c r="Q211" i="10" s="1"/>
  <c r="V212" i="10"/>
  <c r="V213" i="10"/>
  <c r="V214" i="10"/>
  <c r="V215" i="10"/>
  <c r="Q215" i="10" s="1"/>
  <c r="V216" i="10"/>
  <c r="Q216" i="10" s="1"/>
  <c r="V217" i="10"/>
  <c r="Q217" i="10" s="1"/>
  <c r="V218" i="10"/>
  <c r="Q218" i="10" s="1"/>
  <c r="V219" i="10"/>
  <c r="Q219" i="10" s="1"/>
  <c r="V220" i="10"/>
  <c r="V221" i="10"/>
  <c r="V222" i="10"/>
  <c r="V223" i="10"/>
  <c r="Q223" i="10" s="1"/>
  <c r="V224" i="10"/>
  <c r="V225" i="10"/>
  <c r="Q225" i="10" s="1"/>
  <c r="V226" i="10"/>
  <c r="Q226" i="10" s="1"/>
  <c r="V227" i="10"/>
  <c r="Q227" i="10" s="1"/>
  <c r="V228" i="10"/>
  <c r="V229" i="10"/>
  <c r="V230" i="10"/>
  <c r="V231" i="10"/>
  <c r="Q231" i="10" s="1"/>
  <c r="V232" i="10"/>
  <c r="V233" i="10"/>
  <c r="V234" i="10"/>
  <c r="Q234" i="10" s="1"/>
  <c r="V235" i="10"/>
  <c r="Q235" i="10" s="1"/>
  <c r="V236" i="10"/>
  <c r="V237" i="10"/>
  <c r="V238" i="10"/>
  <c r="V239" i="10"/>
  <c r="Q239" i="10" s="1"/>
  <c r="V240" i="10"/>
  <c r="Q240" i="10" s="1"/>
  <c r="V241" i="10"/>
  <c r="V242" i="10"/>
  <c r="V243" i="10"/>
  <c r="Q243" i="10" s="1"/>
  <c r="V244" i="10"/>
  <c r="V245" i="10"/>
  <c r="V246" i="10"/>
  <c r="V247" i="10"/>
  <c r="Q247" i="10" s="1"/>
  <c r="V248" i="10"/>
  <c r="Q248" i="10" s="1"/>
  <c r="V249" i="10"/>
  <c r="Q249" i="10" s="1"/>
  <c r="V250" i="10"/>
  <c r="Q250" i="10" s="1"/>
  <c r="V251" i="10"/>
  <c r="Q251" i="10" s="1"/>
  <c r="V252" i="10"/>
  <c r="V253" i="10"/>
  <c r="V254" i="10"/>
  <c r="V255" i="10"/>
  <c r="Q255" i="10" s="1"/>
  <c r="V256" i="10"/>
  <c r="V257" i="10"/>
  <c r="Q257" i="10" s="1"/>
  <c r="V258" i="10"/>
  <c r="Q258" i="10" s="1"/>
  <c r="V259" i="10"/>
  <c r="Q259" i="10" s="1"/>
  <c r="V260" i="10"/>
  <c r="V261" i="10"/>
  <c r="V262" i="10"/>
  <c r="V263" i="10"/>
  <c r="Q263" i="10" s="1"/>
  <c r="V264" i="10"/>
  <c r="V265" i="10"/>
  <c r="V266" i="10"/>
  <c r="Q266" i="10" s="1"/>
  <c r="V267" i="10"/>
  <c r="Q267" i="10" s="1"/>
  <c r="V268" i="10"/>
  <c r="V269" i="10"/>
  <c r="V270" i="10"/>
  <c r="V271" i="10"/>
  <c r="Q271" i="10" s="1"/>
  <c r="V272" i="10"/>
  <c r="Q272" i="10" s="1"/>
  <c r="V273" i="10"/>
  <c r="V274" i="10"/>
  <c r="V275" i="10"/>
  <c r="Q275" i="10" s="1"/>
  <c r="V276" i="10"/>
  <c r="V277" i="10"/>
  <c r="V278" i="10"/>
  <c r="V279" i="10"/>
  <c r="Q279" i="10" s="1"/>
  <c r="V280" i="10"/>
  <c r="Q280" i="10" s="1"/>
  <c r="V281" i="10"/>
  <c r="Q281" i="10" s="1"/>
  <c r="V282" i="10"/>
  <c r="Q282" i="10" s="1"/>
  <c r="V283" i="10"/>
  <c r="Q283" i="10" s="1"/>
  <c r="V284" i="10"/>
  <c r="V285" i="10"/>
  <c r="V286" i="10"/>
  <c r="V287" i="10"/>
  <c r="Q287" i="10" s="1"/>
  <c r="V288" i="10"/>
  <c r="V289" i="10"/>
  <c r="Q289" i="10" s="1"/>
  <c r="V290" i="10"/>
  <c r="Q290" i="10" s="1"/>
  <c r="V291" i="10"/>
  <c r="Q291" i="10" s="1"/>
  <c r="V292" i="10"/>
  <c r="V293" i="10"/>
  <c r="V294" i="10"/>
  <c r="V295" i="10"/>
  <c r="Q295" i="10" s="1"/>
  <c r="V296" i="10"/>
  <c r="V297" i="10"/>
  <c r="V298" i="10"/>
  <c r="Q298" i="10" s="1"/>
  <c r="V299" i="10"/>
  <c r="Q299" i="10" s="1"/>
  <c r="V300" i="10"/>
  <c r="V301" i="10"/>
  <c r="V302" i="10"/>
  <c r="V303" i="10"/>
  <c r="Q303" i="10" s="1"/>
  <c r="V304" i="10"/>
  <c r="Q304" i="10" s="1"/>
  <c r="V305" i="10"/>
  <c r="V306" i="10"/>
  <c r="V307" i="10"/>
  <c r="Q307" i="10" s="1"/>
  <c r="V308" i="10"/>
  <c r="V309" i="10"/>
  <c r="V310" i="10"/>
  <c r="V311" i="10"/>
  <c r="Q311" i="10" s="1"/>
  <c r="V312" i="10"/>
  <c r="Q312" i="10" s="1"/>
  <c r="V313" i="10"/>
  <c r="Q313" i="10" s="1"/>
  <c r="V314" i="10"/>
  <c r="Q314" i="10" s="1"/>
  <c r="V315" i="10"/>
  <c r="Q315" i="10" s="1"/>
  <c r="V316" i="10"/>
  <c r="V317" i="10"/>
  <c r="V318" i="10"/>
  <c r="V319" i="10"/>
  <c r="Q319" i="10" s="1"/>
  <c r="V320" i="10"/>
  <c r="Q320" i="10" s="1"/>
  <c r="V321" i="10"/>
  <c r="Q321" i="10" s="1"/>
  <c r="V322" i="10"/>
  <c r="Q322" i="10" s="1"/>
  <c r="V323" i="10"/>
  <c r="Q323" i="10" s="1"/>
  <c r="V324" i="10"/>
  <c r="Q324" i="10" s="1"/>
  <c r="V325" i="10"/>
  <c r="V326" i="10"/>
  <c r="V327" i="10"/>
  <c r="Q327" i="10" s="1"/>
  <c r="V328" i="10"/>
  <c r="Q328" i="10" s="1"/>
  <c r="V3" i="10"/>
  <c r="Q3" i="10" s="1"/>
  <c r="P4" i="10"/>
  <c r="Q4" i="10"/>
  <c r="P5" i="10"/>
  <c r="Q5" i="10"/>
  <c r="P6" i="10"/>
  <c r="Q6" i="10"/>
  <c r="P7" i="10"/>
  <c r="P8" i="10"/>
  <c r="Q8" i="10"/>
  <c r="P9" i="10"/>
  <c r="P10" i="10"/>
  <c r="P11" i="10"/>
  <c r="P12" i="10"/>
  <c r="Q12" i="10"/>
  <c r="P13" i="10"/>
  <c r="Q13" i="10"/>
  <c r="P14" i="10"/>
  <c r="Q14" i="10"/>
  <c r="P15" i="10"/>
  <c r="P16" i="10"/>
  <c r="Q16" i="10"/>
  <c r="P17" i="10"/>
  <c r="Q17" i="10"/>
  <c r="P18" i="10"/>
  <c r="P19" i="10"/>
  <c r="P20" i="10"/>
  <c r="Q20" i="10"/>
  <c r="P21" i="10"/>
  <c r="Q21" i="10"/>
  <c r="P22" i="10"/>
  <c r="Q22" i="10"/>
  <c r="P23" i="10"/>
  <c r="P24" i="10"/>
  <c r="P25" i="10"/>
  <c r="P26" i="10"/>
  <c r="Q26" i="10"/>
  <c r="P27" i="10"/>
  <c r="P28" i="10"/>
  <c r="Q28" i="10"/>
  <c r="P29" i="10"/>
  <c r="Q29" i="10"/>
  <c r="P30" i="10"/>
  <c r="Q30" i="10"/>
  <c r="P31" i="10"/>
  <c r="P32" i="10"/>
  <c r="P33" i="10"/>
  <c r="P34" i="10"/>
  <c r="P35" i="10"/>
  <c r="P36" i="10"/>
  <c r="Q36" i="10"/>
  <c r="P37" i="10"/>
  <c r="Q37" i="10"/>
  <c r="P38" i="10"/>
  <c r="Q38" i="10"/>
  <c r="P39" i="10"/>
  <c r="P40" i="10"/>
  <c r="Q40" i="10"/>
  <c r="P41" i="10"/>
  <c r="P42" i="10"/>
  <c r="P43" i="10"/>
  <c r="P44" i="10"/>
  <c r="Q44" i="10"/>
  <c r="P45" i="10"/>
  <c r="Q45" i="10"/>
  <c r="P46" i="10"/>
  <c r="Q46" i="10"/>
  <c r="P47" i="10"/>
  <c r="P48" i="10"/>
  <c r="Q48" i="10"/>
  <c r="P49" i="10"/>
  <c r="Q49" i="10"/>
  <c r="P50" i="10"/>
  <c r="P51" i="10"/>
  <c r="P52" i="10"/>
  <c r="Q52" i="10"/>
  <c r="P53" i="10"/>
  <c r="P54" i="10"/>
  <c r="Q54" i="10"/>
  <c r="P55" i="10"/>
  <c r="P56" i="10"/>
  <c r="P57" i="10"/>
  <c r="P58" i="10"/>
  <c r="P59" i="10"/>
  <c r="P60" i="10"/>
  <c r="Q60" i="10"/>
  <c r="P61" i="10"/>
  <c r="Q61" i="10"/>
  <c r="P62" i="10"/>
  <c r="Q62" i="10"/>
  <c r="P63" i="10"/>
  <c r="P64" i="10"/>
  <c r="Q64" i="10"/>
  <c r="P65" i="10"/>
  <c r="P66" i="10"/>
  <c r="P67" i="10"/>
  <c r="P68" i="10"/>
  <c r="Q68" i="10"/>
  <c r="P69" i="10"/>
  <c r="Q69" i="10"/>
  <c r="P70" i="10"/>
  <c r="Q70" i="10"/>
  <c r="P71" i="10"/>
  <c r="P72" i="10"/>
  <c r="Q72" i="10"/>
  <c r="P73" i="10"/>
  <c r="Q73" i="10"/>
  <c r="P74" i="10"/>
  <c r="P75" i="10"/>
  <c r="P76" i="10"/>
  <c r="Q76" i="10"/>
  <c r="P77" i="10"/>
  <c r="Q77" i="10"/>
  <c r="P78" i="10"/>
  <c r="Q78" i="10"/>
  <c r="P79" i="10"/>
  <c r="P80" i="10"/>
  <c r="P81" i="10"/>
  <c r="Q81" i="10"/>
  <c r="P82" i="10"/>
  <c r="Q82" i="10"/>
  <c r="P83" i="10"/>
  <c r="P84" i="10"/>
  <c r="Q84" i="10"/>
  <c r="P85" i="10"/>
  <c r="Q85" i="10"/>
  <c r="P86" i="10"/>
  <c r="Q86" i="10"/>
  <c r="P87" i="10"/>
  <c r="P88" i="10"/>
  <c r="P89" i="10"/>
  <c r="P90" i="10"/>
  <c r="P91" i="10"/>
  <c r="P92" i="10"/>
  <c r="Q92" i="10"/>
  <c r="P93" i="10"/>
  <c r="Q93" i="10"/>
  <c r="P94" i="10"/>
  <c r="Q94" i="10"/>
  <c r="P95" i="10"/>
  <c r="P96" i="10"/>
  <c r="Q96" i="10"/>
  <c r="P97" i="10"/>
  <c r="P98" i="10"/>
  <c r="P99" i="10"/>
  <c r="P100" i="10"/>
  <c r="Q100" i="10"/>
  <c r="P101" i="10"/>
  <c r="Q101" i="10"/>
  <c r="P102" i="10"/>
  <c r="Q102" i="10"/>
  <c r="P103" i="10"/>
  <c r="P104" i="10"/>
  <c r="Q104" i="10"/>
  <c r="P105" i="10"/>
  <c r="Q105" i="10"/>
  <c r="P106" i="10"/>
  <c r="P107" i="10"/>
  <c r="P108" i="10"/>
  <c r="Q108" i="10"/>
  <c r="P109" i="10"/>
  <c r="Q109" i="10"/>
  <c r="P110" i="10"/>
  <c r="Q110" i="10"/>
  <c r="P111" i="10"/>
  <c r="P112" i="10"/>
  <c r="P113" i="10"/>
  <c r="Q113" i="10"/>
  <c r="P114" i="10"/>
  <c r="Q114" i="10"/>
  <c r="P115" i="10"/>
  <c r="P116" i="10"/>
  <c r="Q116" i="10"/>
  <c r="P117" i="10"/>
  <c r="Q117" i="10"/>
  <c r="P118" i="10"/>
  <c r="Q118" i="10"/>
  <c r="P119" i="10"/>
  <c r="P120" i="10"/>
  <c r="P121" i="10"/>
  <c r="P122" i="10"/>
  <c r="P123" i="10"/>
  <c r="P124" i="10"/>
  <c r="Q124" i="10"/>
  <c r="P125" i="10"/>
  <c r="Q125" i="10"/>
  <c r="P126" i="10"/>
  <c r="Q126" i="10"/>
  <c r="P127" i="10"/>
  <c r="P128" i="10"/>
  <c r="Q128" i="10"/>
  <c r="P129" i="10"/>
  <c r="P130" i="10"/>
  <c r="P131" i="10"/>
  <c r="P132" i="10"/>
  <c r="Q132" i="10"/>
  <c r="P133" i="10"/>
  <c r="Q133" i="10"/>
  <c r="P134" i="10"/>
  <c r="Q134" i="10"/>
  <c r="P135" i="10"/>
  <c r="P136" i="10"/>
  <c r="Q136" i="10"/>
  <c r="P137" i="10"/>
  <c r="Q137" i="10"/>
  <c r="P138" i="10"/>
  <c r="P139" i="10"/>
  <c r="P140" i="10"/>
  <c r="Q140" i="10"/>
  <c r="P141" i="10"/>
  <c r="Q141" i="10"/>
  <c r="P142" i="10"/>
  <c r="Q142" i="10"/>
  <c r="P143" i="10"/>
  <c r="P144" i="10"/>
  <c r="P145" i="10"/>
  <c r="Q145" i="10"/>
  <c r="P146" i="10"/>
  <c r="Q146" i="10"/>
  <c r="P147" i="10"/>
  <c r="P148" i="10"/>
  <c r="Q148" i="10"/>
  <c r="P149" i="10"/>
  <c r="Q149" i="10"/>
  <c r="P150" i="10"/>
  <c r="Q150" i="10"/>
  <c r="P151" i="10"/>
  <c r="P152" i="10"/>
  <c r="P153" i="10"/>
  <c r="P154" i="10"/>
  <c r="P155" i="10"/>
  <c r="P156" i="10"/>
  <c r="Q156" i="10"/>
  <c r="P157" i="10"/>
  <c r="Q157" i="10"/>
  <c r="P158" i="10"/>
  <c r="Q158" i="10"/>
  <c r="P159" i="10"/>
  <c r="P160" i="10"/>
  <c r="Q160" i="10"/>
  <c r="P161" i="10"/>
  <c r="P162" i="10"/>
  <c r="P163" i="10"/>
  <c r="P164" i="10"/>
  <c r="Q164" i="10"/>
  <c r="P165" i="10"/>
  <c r="Q165" i="10"/>
  <c r="P166" i="10"/>
  <c r="Q166" i="10"/>
  <c r="P167" i="10"/>
  <c r="P168" i="10"/>
  <c r="Q168" i="10"/>
  <c r="P169" i="10"/>
  <c r="Q169" i="10"/>
  <c r="P170" i="10"/>
  <c r="P171" i="10"/>
  <c r="P172" i="10"/>
  <c r="Q172" i="10"/>
  <c r="P173" i="10"/>
  <c r="Q173" i="10"/>
  <c r="P174" i="10"/>
  <c r="Q174" i="10"/>
  <c r="P175" i="10"/>
  <c r="P176" i="10"/>
  <c r="P177" i="10"/>
  <c r="Q177" i="10"/>
  <c r="P178" i="10"/>
  <c r="Q178" i="10"/>
  <c r="P179" i="10"/>
  <c r="P180" i="10"/>
  <c r="Q180" i="10"/>
  <c r="P181" i="10"/>
  <c r="Q181" i="10"/>
  <c r="P182" i="10"/>
  <c r="Q182" i="10"/>
  <c r="P183" i="10"/>
  <c r="P184" i="10"/>
  <c r="P185" i="10"/>
  <c r="P186" i="10"/>
  <c r="P187" i="10"/>
  <c r="P188" i="10"/>
  <c r="Q188" i="10"/>
  <c r="P189" i="10"/>
  <c r="Q189" i="10"/>
  <c r="P190" i="10"/>
  <c r="Q190" i="10"/>
  <c r="P191" i="10"/>
  <c r="P192" i="10"/>
  <c r="Q192" i="10"/>
  <c r="P193" i="10"/>
  <c r="P194" i="10"/>
  <c r="P195" i="10"/>
  <c r="P196" i="10"/>
  <c r="Q196" i="10"/>
  <c r="P197" i="10"/>
  <c r="Q197" i="10"/>
  <c r="P198" i="10"/>
  <c r="Q198" i="10"/>
  <c r="P199" i="10"/>
  <c r="P200" i="10"/>
  <c r="Q200" i="10"/>
  <c r="P201" i="10"/>
  <c r="Q201" i="10"/>
  <c r="P202" i="10"/>
  <c r="P203" i="10"/>
  <c r="P204" i="10"/>
  <c r="Q204" i="10"/>
  <c r="P205" i="10"/>
  <c r="Q205" i="10"/>
  <c r="P206" i="10"/>
  <c r="Q206" i="10"/>
  <c r="P207" i="10"/>
  <c r="P208" i="10"/>
  <c r="P209" i="10"/>
  <c r="Q209" i="10"/>
  <c r="P210" i="10"/>
  <c r="Q210" i="10"/>
  <c r="P211" i="10"/>
  <c r="P212" i="10"/>
  <c r="Q212" i="10"/>
  <c r="P213" i="10"/>
  <c r="Q213" i="10"/>
  <c r="P214" i="10"/>
  <c r="Q214" i="10"/>
  <c r="P215" i="10"/>
  <c r="P216" i="10"/>
  <c r="P217" i="10"/>
  <c r="P218" i="10"/>
  <c r="P219" i="10"/>
  <c r="P220" i="10"/>
  <c r="Q220" i="10"/>
  <c r="P221" i="10"/>
  <c r="Q221" i="10"/>
  <c r="P222" i="10"/>
  <c r="Q222" i="10"/>
  <c r="P223" i="10"/>
  <c r="P224" i="10"/>
  <c r="Q224" i="10"/>
  <c r="P225" i="10"/>
  <c r="P226" i="10"/>
  <c r="P227" i="10"/>
  <c r="P228" i="10"/>
  <c r="Q228" i="10"/>
  <c r="P229" i="10"/>
  <c r="Q229" i="10"/>
  <c r="P230" i="10"/>
  <c r="Q230" i="10"/>
  <c r="P231" i="10"/>
  <c r="P232" i="10"/>
  <c r="Q232" i="10"/>
  <c r="P233" i="10"/>
  <c r="Q233" i="10"/>
  <c r="P234" i="10"/>
  <c r="P235" i="10"/>
  <c r="P236" i="10"/>
  <c r="Q236" i="10"/>
  <c r="P237" i="10"/>
  <c r="Q237" i="10"/>
  <c r="P238" i="10"/>
  <c r="Q238" i="10"/>
  <c r="P239" i="10"/>
  <c r="P240" i="10"/>
  <c r="P241" i="10"/>
  <c r="Q241" i="10"/>
  <c r="P242" i="10"/>
  <c r="Q242" i="10"/>
  <c r="P243" i="10"/>
  <c r="P244" i="10"/>
  <c r="Q244" i="10"/>
  <c r="P245" i="10"/>
  <c r="Q245" i="10"/>
  <c r="P246" i="10"/>
  <c r="Q246" i="10"/>
  <c r="P247" i="10"/>
  <c r="P248" i="10"/>
  <c r="P249" i="10"/>
  <c r="P250" i="10"/>
  <c r="P251" i="10"/>
  <c r="P252" i="10"/>
  <c r="Q252" i="10"/>
  <c r="P253" i="10"/>
  <c r="Q253" i="10"/>
  <c r="P254" i="10"/>
  <c r="Q254" i="10"/>
  <c r="P255" i="10"/>
  <c r="P256" i="10"/>
  <c r="Q256" i="10"/>
  <c r="P257" i="10"/>
  <c r="P258" i="10"/>
  <c r="P259" i="10"/>
  <c r="P260" i="10"/>
  <c r="Q260" i="10"/>
  <c r="P261" i="10"/>
  <c r="Q261" i="10"/>
  <c r="P262" i="10"/>
  <c r="Q262" i="10"/>
  <c r="P263" i="10"/>
  <c r="P264" i="10"/>
  <c r="Q264" i="10"/>
  <c r="P265" i="10"/>
  <c r="Q265" i="10"/>
  <c r="P266" i="10"/>
  <c r="P267" i="10"/>
  <c r="P268" i="10"/>
  <c r="Q268" i="10"/>
  <c r="P269" i="10"/>
  <c r="Q269" i="10"/>
  <c r="P270" i="10"/>
  <c r="Q270" i="10"/>
  <c r="P271" i="10"/>
  <c r="P272" i="10"/>
  <c r="P273" i="10"/>
  <c r="Q273" i="10"/>
  <c r="P274" i="10"/>
  <c r="Q274" i="10"/>
  <c r="P275" i="10"/>
  <c r="P276" i="10"/>
  <c r="Q276" i="10"/>
  <c r="P277" i="10"/>
  <c r="Q277" i="10"/>
  <c r="P278" i="10"/>
  <c r="Q278" i="10"/>
  <c r="P279" i="10"/>
  <c r="P280" i="10"/>
  <c r="P281" i="10"/>
  <c r="P282" i="10"/>
  <c r="P283" i="10"/>
  <c r="P284" i="10"/>
  <c r="Q284" i="10"/>
  <c r="P285" i="10"/>
  <c r="Q285" i="10"/>
  <c r="P286" i="10"/>
  <c r="Q286" i="10"/>
  <c r="P287" i="10"/>
  <c r="P288" i="10"/>
  <c r="Q288" i="10"/>
  <c r="P289" i="10"/>
  <c r="P290" i="10"/>
  <c r="P291" i="10"/>
  <c r="P292" i="10"/>
  <c r="Q292" i="10"/>
  <c r="P293" i="10"/>
  <c r="Q293" i="10"/>
  <c r="P294" i="10"/>
  <c r="Q294" i="10"/>
  <c r="P295" i="10"/>
  <c r="P296" i="10"/>
  <c r="Q296" i="10"/>
  <c r="P297" i="10"/>
  <c r="Q297" i="10"/>
  <c r="P298" i="10"/>
  <c r="P299" i="10"/>
  <c r="P300" i="10"/>
  <c r="Q300" i="10"/>
  <c r="P301" i="10"/>
  <c r="Q301" i="10"/>
  <c r="P302" i="10"/>
  <c r="Q302" i="10"/>
  <c r="P303" i="10"/>
  <c r="P304" i="10"/>
  <c r="P305" i="10"/>
  <c r="Q305" i="10"/>
  <c r="P306" i="10"/>
  <c r="Q306" i="10"/>
  <c r="P307" i="10"/>
  <c r="P308" i="10"/>
  <c r="Q308" i="10"/>
  <c r="P309" i="10"/>
  <c r="Q309" i="10"/>
  <c r="P310" i="10"/>
  <c r="Q310" i="10"/>
  <c r="P311" i="10"/>
  <c r="P312" i="10"/>
  <c r="P313" i="10"/>
  <c r="P314" i="10"/>
  <c r="P315" i="10"/>
  <c r="P316" i="10"/>
  <c r="Q316" i="10"/>
  <c r="P317" i="10"/>
  <c r="Q317" i="10"/>
  <c r="P318" i="10"/>
  <c r="Q318" i="10"/>
  <c r="P319" i="10"/>
  <c r="P320" i="10"/>
  <c r="P321" i="10"/>
  <c r="P322" i="10"/>
  <c r="P323" i="10"/>
  <c r="P324" i="10"/>
  <c r="P325" i="10"/>
  <c r="Q325" i="10"/>
  <c r="P326" i="10"/>
  <c r="Q326" i="10"/>
  <c r="P327" i="10"/>
  <c r="P328" i="10"/>
  <c r="P3" i="10"/>
  <c r="M4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3" i="1"/>
  <c r="N24" i="1"/>
  <c r="N25" i="1"/>
  <c r="N26" i="1"/>
  <c r="N27" i="1"/>
  <c r="N28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9" i="1"/>
  <c r="N60" i="1"/>
  <c r="N61" i="1"/>
  <c r="N62" i="1"/>
  <c r="N63" i="1"/>
  <c r="N67" i="1"/>
  <c r="N68" i="1"/>
  <c r="N69" i="1"/>
  <c r="N70" i="1"/>
  <c r="N71" i="1"/>
  <c r="N72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103" i="1"/>
  <c r="N104" i="1"/>
  <c r="N105" i="1"/>
  <c r="N106" i="1"/>
  <c r="N110" i="1"/>
  <c r="N111" i="1"/>
  <c r="N112" i="1"/>
  <c r="N113" i="1"/>
  <c r="N114" i="1"/>
  <c r="N118" i="1"/>
  <c r="N119" i="1"/>
  <c r="N120" i="1"/>
  <c r="N121" i="1"/>
  <c r="N122" i="1"/>
  <c r="N123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7" i="1"/>
  <c r="N168" i="1"/>
  <c r="N169" i="1"/>
  <c r="N170" i="1"/>
  <c r="N174" i="1"/>
  <c r="N175" i="1"/>
  <c r="N176" i="1"/>
  <c r="N177" i="1"/>
  <c r="N178" i="1"/>
  <c r="N182" i="1"/>
  <c r="N183" i="1"/>
  <c r="N184" i="1"/>
  <c r="N185" i="1"/>
  <c r="N186" i="1"/>
  <c r="N187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6" i="1"/>
  <c r="N247" i="1"/>
  <c r="N248" i="1"/>
  <c r="N249" i="1"/>
  <c r="N253" i="1"/>
  <c r="N254" i="1"/>
  <c r="N255" i="1"/>
  <c r="N256" i="1"/>
  <c r="N257" i="1"/>
  <c r="N261" i="1"/>
  <c r="N262" i="1"/>
  <c r="N263" i="1"/>
  <c r="N264" i="1"/>
  <c r="N265" i="1"/>
  <c r="N266" i="1"/>
  <c r="N270" i="1"/>
  <c r="N271" i="1"/>
  <c r="N272" i="1"/>
  <c r="N273" i="1"/>
  <c r="N274" i="1"/>
  <c r="N275" i="1"/>
  <c r="N276" i="1"/>
  <c r="N3" i="1"/>
  <c r="V3" i="1"/>
  <c r="AG105" i="1"/>
  <c r="U3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3" i="1"/>
  <c r="V24" i="1"/>
  <c r="V25" i="1"/>
  <c r="V26" i="1"/>
  <c r="V27" i="1"/>
  <c r="V28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9" i="1"/>
  <c r="V60" i="1"/>
  <c r="V61" i="1"/>
  <c r="V62" i="1"/>
  <c r="V63" i="1"/>
  <c r="V67" i="1"/>
  <c r="V68" i="1"/>
  <c r="V69" i="1"/>
  <c r="V70" i="1"/>
  <c r="V71" i="1"/>
  <c r="V72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103" i="1"/>
  <c r="V104" i="1"/>
  <c r="V105" i="1"/>
  <c r="V106" i="1"/>
  <c r="Q106" i="1" s="1"/>
  <c r="V110" i="1"/>
  <c r="V111" i="1"/>
  <c r="V112" i="1"/>
  <c r="V113" i="1"/>
  <c r="V114" i="1"/>
  <c r="V118" i="1"/>
  <c r="V119" i="1"/>
  <c r="V120" i="1"/>
  <c r="V121" i="1"/>
  <c r="V122" i="1"/>
  <c r="V123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7" i="1"/>
  <c r="V168" i="1"/>
  <c r="V169" i="1"/>
  <c r="V170" i="1"/>
  <c r="V174" i="1"/>
  <c r="V175" i="1"/>
  <c r="V176" i="1"/>
  <c r="V177" i="1"/>
  <c r="V178" i="1"/>
  <c r="V182" i="1"/>
  <c r="V183" i="1"/>
  <c r="V184" i="1"/>
  <c r="V185" i="1"/>
  <c r="V186" i="1"/>
  <c r="V187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6" i="1"/>
  <c r="V247" i="1"/>
  <c r="V248" i="1"/>
  <c r="V249" i="1"/>
  <c r="V253" i="1"/>
  <c r="V254" i="1"/>
  <c r="V255" i="1"/>
  <c r="V256" i="1"/>
  <c r="V257" i="1"/>
  <c r="V261" i="1"/>
  <c r="V262" i="1"/>
  <c r="V263" i="1"/>
  <c r="V264" i="1"/>
  <c r="V265" i="1"/>
  <c r="V266" i="1"/>
  <c r="V270" i="1"/>
  <c r="V271" i="1"/>
  <c r="V272" i="1"/>
  <c r="V273" i="1"/>
  <c r="V274" i="1"/>
  <c r="V275" i="1"/>
  <c r="V276" i="1"/>
  <c r="V4" i="1"/>
  <c r="V5" i="1"/>
  <c r="N4" i="10" l="1"/>
  <c r="N5" i="10"/>
  <c r="N6" i="10"/>
  <c r="N7" i="10"/>
  <c r="N8" i="10"/>
  <c r="N9" i="10"/>
  <c r="N10" i="10"/>
  <c r="N11" i="10"/>
  <c r="N12" i="10"/>
  <c r="N13" i="10"/>
  <c r="N14" i="10"/>
  <c r="N15" i="10"/>
  <c r="N16" i="10"/>
  <c r="N17" i="10"/>
  <c r="N18" i="10"/>
  <c r="N19" i="10"/>
  <c r="N20" i="10"/>
  <c r="N21" i="10"/>
  <c r="N22" i="10"/>
  <c r="N23" i="10"/>
  <c r="N24" i="10"/>
  <c r="N25" i="10"/>
  <c r="N26" i="10"/>
  <c r="N27" i="10"/>
  <c r="N28" i="10"/>
  <c r="N29" i="10"/>
  <c r="N30" i="10"/>
  <c r="N31" i="10"/>
  <c r="N32" i="10"/>
  <c r="N33" i="10"/>
  <c r="N34" i="10"/>
  <c r="N35" i="10"/>
  <c r="N36" i="10"/>
  <c r="N37" i="10"/>
  <c r="N38" i="10"/>
  <c r="N39" i="10"/>
  <c r="N40" i="10"/>
  <c r="N41" i="10"/>
  <c r="N42" i="10"/>
  <c r="N43" i="10"/>
  <c r="N44" i="10"/>
  <c r="N45" i="10"/>
  <c r="N46" i="10"/>
  <c r="N47" i="10"/>
  <c r="N48" i="10"/>
  <c r="N49" i="10"/>
  <c r="N50" i="10"/>
  <c r="N51" i="10"/>
  <c r="N52" i="10"/>
  <c r="N54" i="10"/>
  <c r="N55" i="10"/>
  <c r="N56" i="10"/>
  <c r="N57" i="10"/>
  <c r="N58" i="10"/>
  <c r="N59" i="10"/>
  <c r="N60" i="10"/>
  <c r="N61" i="10"/>
  <c r="N62" i="10"/>
  <c r="N63" i="10"/>
  <c r="N64" i="10"/>
  <c r="N65" i="10"/>
  <c r="N66" i="10"/>
  <c r="N67" i="10"/>
  <c r="N68" i="10"/>
  <c r="N69" i="10"/>
  <c r="N70" i="10"/>
  <c r="N71" i="10"/>
  <c r="N72" i="10"/>
  <c r="N73" i="10"/>
  <c r="N74" i="10"/>
  <c r="N75" i="10"/>
  <c r="N76" i="10"/>
  <c r="N77" i="10"/>
  <c r="N78" i="10"/>
  <c r="N79" i="10"/>
  <c r="N80" i="10"/>
  <c r="N81" i="10"/>
  <c r="N82" i="10"/>
  <c r="N83" i="10"/>
  <c r="N84" i="10"/>
  <c r="N85" i="10"/>
  <c r="N86" i="10"/>
  <c r="N87" i="10"/>
  <c r="N88" i="10"/>
  <c r="N89" i="10"/>
  <c r="N90" i="10"/>
  <c r="N91" i="10"/>
  <c r="N92" i="10"/>
  <c r="N93" i="10"/>
  <c r="N94" i="10"/>
  <c r="N95" i="10"/>
  <c r="N96" i="10"/>
  <c r="N97" i="10"/>
  <c r="N98" i="10"/>
  <c r="N99" i="10"/>
  <c r="N100" i="10"/>
  <c r="N101" i="10"/>
  <c r="N102" i="10"/>
  <c r="N103" i="10"/>
  <c r="N104" i="10"/>
  <c r="N105" i="10"/>
  <c r="N106" i="10"/>
  <c r="N107" i="10"/>
  <c r="N108" i="10"/>
  <c r="N109" i="10"/>
  <c r="N110" i="10"/>
  <c r="N111" i="10"/>
  <c r="N112" i="10"/>
  <c r="N113" i="10"/>
  <c r="N114" i="10"/>
  <c r="N115" i="10"/>
  <c r="N116" i="10"/>
  <c r="N117" i="10"/>
  <c r="N118" i="10"/>
  <c r="N119" i="10"/>
  <c r="N120" i="10"/>
  <c r="N121" i="10"/>
  <c r="N122" i="10"/>
  <c r="N123" i="10"/>
  <c r="N124" i="10"/>
  <c r="N125" i="10"/>
  <c r="N126" i="10"/>
  <c r="N127" i="10"/>
  <c r="N128" i="10"/>
  <c r="N129" i="10"/>
  <c r="N130" i="10"/>
  <c r="N131" i="10"/>
  <c r="N132" i="10"/>
  <c r="N133" i="10"/>
  <c r="N134" i="10"/>
  <c r="N135" i="10"/>
  <c r="N136" i="10"/>
  <c r="N137" i="10"/>
  <c r="N138" i="10"/>
  <c r="N139" i="10"/>
  <c r="N140" i="10"/>
  <c r="N141" i="10"/>
  <c r="N142" i="10"/>
  <c r="N143" i="10"/>
  <c r="N144" i="10"/>
  <c r="N145" i="10"/>
  <c r="N146" i="10"/>
  <c r="N147" i="10"/>
  <c r="N148" i="10"/>
  <c r="N149" i="10"/>
  <c r="N150" i="10"/>
  <c r="N151" i="10"/>
  <c r="N152" i="10"/>
  <c r="N153" i="10"/>
  <c r="N154" i="10"/>
  <c r="N155" i="10"/>
  <c r="N156" i="10"/>
  <c r="N157" i="10"/>
  <c r="N158" i="10"/>
  <c r="N159" i="10"/>
  <c r="N160" i="10"/>
  <c r="N161" i="10"/>
  <c r="N162" i="10"/>
  <c r="N163" i="10"/>
  <c r="N164" i="10"/>
  <c r="N165" i="10"/>
  <c r="N166" i="10"/>
  <c r="N167" i="10"/>
  <c r="N168" i="10"/>
  <c r="N169" i="10"/>
  <c r="N170" i="10"/>
  <c r="N171" i="10"/>
  <c r="N172" i="10"/>
  <c r="N173" i="10"/>
  <c r="N174" i="10"/>
  <c r="N175" i="10"/>
  <c r="N176" i="10"/>
  <c r="N177" i="10"/>
  <c r="N178" i="10"/>
  <c r="N179" i="10"/>
  <c r="N180" i="10"/>
  <c r="N181" i="10"/>
  <c r="N182" i="10"/>
  <c r="N183" i="10"/>
  <c r="N184" i="10"/>
  <c r="N185" i="10"/>
  <c r="N186" i="10"/>
  <c r="N187" i="10"/>
  <c r="N188" i="10"/>
  <c r="N189" i="10"/>
  <c r="N190" i="10"/>
  <c r="N191" i="10"/>
  <c r="N192" i="10"/>
  <c r="N193" i="10"/>
  <c r="N194" i="10"/>
  <c r="N195" i="10"/>
  <c r="N196" i="10"/>
  <c r="N197" i="10"/>
  <c r="N198" i="10"/>
  <c r="N199" i="10"/>
  <c r="N200" i="10"/>
  <c r="N201" i="10"/>
  <c r="N202" i="10"/>
  <c r="N203" i="10"/>
  <c r="N204" i="10"/>
  <c r="N205" i="10"/>
  <c r="N206" i="10"/>
  <c r="N207" i="10"/>
  <c r="N208" i="10"/>
  <c r="N209" i="10"/>
  <c r="N210" i="10"/>
  <c r="N211" i="10"/>
  <c r="N212" i="10"/>
  <c r="N213" i="10"/>
  <c r="N214" i="10"/>
  <c r="N215" i="10"/>
  <c r="N216" i="10"/>
  <c r="N217" i="10"/>
  <c r="N218" i="10"/>
  <c r="N219" i="10"/>
  <c r="N220" i="10"/>
  <c r="N221" i="10"/>
  <c r="N222" i="10"/>
  <c r="N223" i="10"/>
  <c r="N224" i="10"/>
  <c r="N225" i="10"/>
  <c r="N226" i="10"/>
  <c r="N227" i="10"/>
  <c r="N228" i="10"/>
  <c r="N229" i="10"/>
  <c r="N230" i="10"/>
  <c r="N231" i="10"/>
  <c r="N232" i="10"/>
  <c r="N233" i="10"/>
  <c r="N234" i="10"/>
  <c r="N235" i="10"/>
  <c r="N236" i="10"/>
  <c r="N237" i="10"/>
  <c r="N238" i="10"/>
  <c r="N239" i="10"/>
  <c r="N240" i="10"/>
  <c r="N241" i="10"/>
  <c r="N242" i="10"/>
  <c r="N243" i="10"/>
  <c r="N244" i="10"/>
  <c r="N245" i="10"/>
  <c r="N246" i="10"/>
  <c r="N247" i="10"/>
  <c r="N248" i="10"/>
  <c r="N249" i="10"/>
  <c r="N250" i="10"/>
  <c r="N251" i="10"/>
  <c r="N252" i="10"/>
  <c r="N253" i="10"/>
  <c r="N254" i="10"/>
  <c r="N255" i="10"/>
  <c r="N256" i="10"/>
  <c r="N257" i="10"/>
  <c r="N258" i="10"/>
  <c r="N259" i="10"/>
  <c r="N260" i="10"/>
  <c r="N261" i="10"/>
  <c r="N262" i="10"/>
  <c r="N263" i="10"/>
  <c r="N264" i="10"/>
  <c r="N265" i="10"/>
  <c r="N266" i="10"/>
  <c r="N267" i="10"/>
  <c r="N268" i="10"/>
  <c r="N269" i="10"/>
  <c r="N270" i="10"/>
  <c r="N271" i="10"/>
  <c r="N272" i="10"/>
  <c r="N273" i="10"/>
  <c r="N274" i="10"/>
  <c r="N275" i="10"/>
  <c r="N276" i="10"/>
  <c r="N277" i="10"/>
  <c r="N278" i="10"/>
  <c r="N279" i="10"/>
  <c r="N280" i="10"/>
  <c r="N281" i="10"/>
  <c r="N282" i="10"/>
  <c r="N283" i="10"/>
  <c r="N284" i="10"/>
  <c r="N285" i="10"/>
  <c r="N286" i="10"/>
  <c r="N287" i="10"/>
  <c r="N288" i="10"/>
  <c r="N289" i="10"/>
  <c r="N290" i="10"/>
  <c r="N291" i="10"/>
  <c r="N292" i="10"/>
  <c r="N293" i="10"/>
  <c r="N294" i="10"/>
  <c r="N295" i="10"/>
  <c r="N296" i="10"/>
  <c r="N297" i="10"/>
  <c r="N298" i="10"/>
  <c r="N299" i="10"/>
  <c r="N300" i="10"/>
  <c r="N301" i="10"/>
  <c r="N302" i="10"/>
  <c r="N303" i="10"/>
  <c r="N304" i="10"/>
  <c r="N305" i="10"/>
  <c r="N306" i="10"/>
  <c r="N307" i="10"/>
  <c r="N308" i="10"/>
  <c r="N309" i="10"/>
  <c r="N310" i="10"/>
  <c r="N311" i="10"/>
  <c r="N312" i="10"/>
  <c r="N313" i="10"/>
  <c r="N314" i="10"/>
  <c r="N315" i="10"/>
  <c r="N316" i="10"/>
  <c r="N317" i="10"/>
  <c r="N318" i="10"/>
  <c r="N319" i="10"/>
  <c r="N320" i="10"/>
  <c r="N321" i="10"/>
  <c r="N322" i="10"/>
  <c r="N323" i="10"/>
  <c r="N324" i="10"/>
  <c r="N325" i="10"/>
  <c r="N326" i="10"/>
  <c r="N327" i="10"/>
  <c r="N328" i="10"/>
  <c r="N3" i="10"/>
  <c r="M4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65" i="10"/>
  <c r="M66" i="10"/>
  <c r="M67" i="10"/>
  <c r="M68" i="10"/>
  <c r="M69" i="10"/>
  <c r="M70" i="10"/>
  <c r="M71" i="10"/>
  <c r="M72" i="10"/>
  <c r="M73" i="10"/>
  <c r="M74" i="10"/>
  <c r="M75" i="10"/>
  <c r="M76" i="10"/>
  <c r="M77" i="10"/>
  <c r="M78" i="10"/>
  <c r="M79" i="10"/>
  <c r="M80" i="10"/>
  <c r="M81" i="10"/>
  <c r="M82" i="10"/>
  <c r="M83" i="10"/>
  <c r="M84" i="10"/>
  <c r="M85" i="10"/>
  <c r="M86" i="10"/>
  <c r="M87" i="10"/>
  <c r="M88" i="10"/>
  <c r="M89" i="10"/>
  <c r="M90" i="10"/>
  <c r="M91" i="10"/>
  <c r="M92" i="10"/>
  <c r="M93" i="10"/>
  <c r="M94" i="10"/>
  <c r="M95" i="10"/>
  <c r="M96" i="10"/>
  <c r="M97" i="10"/>
  <c r="M98" i="10"/>
  <c r="M99" i="10"/>
  <c r="M100" i="10"/>
  <c r="M101" i="10"/>
  <c r="M102" i="10"/>
  <c r="M103" i="10"/>
  <c r="M104" i="10"/>
  <c r="M105" i="10"/>
  <c r="M106" i="10"/>
  <c r="M107" i="10"/>
  <c r="M108" i="10"/>
  <c r="M109" i="10"/>
  <c r="M110" i="10"/>
  <c r="M111" i="10"/>
  <c r="M112" i="10"/>
  <c r="M113" i="10"/>
  <c r="M114" i="10"/>
  <c r="M115" i="10"/>
  <c r="M116" i="10"/>
  <c r="M117" i="10"/>
  <c r="M118" i="10"/>
  <c r="M119" i="10"/>
  <c r="M120" i="10"/>
  <c r="M121" i="10"/>
  <c r="M122" i="10"/>
  <c r="M123" i="10"/>
  <c r="M124" i="10"/>
  <c r="M125" i="10"/>
  <c r="M126" i="10"/>
  <c r="M127" i="10"/>
  <c r="M128" i="10"/>
  <c r="M129" i="10"/>
  <c r="M130" i="10"/>
  <c r="M131" i="10"/>
  <c r="M132" i="10"/>
  <c r="M133" i="10"/>
  <c r="M134" i="10"/>
  <c r="M135" i="10"/>
  <c r="M136" i="10"/>
  <c r="M137" i="10"/>
  <c r="M138" i="10"/>
  <c r="M139" i="10"/>
  <c r="M140" i="10"/>
  <c r="M141" i="10"/>
  <c r="M142" i="10"/>
  <c r="M143" i="10"/>
  <c r="M144" i="10"/>
  <c r="M145" i="10"/>
  <c r="M146" i="10"/>
  <c r="M147" i="10"/>
  <c r="M148" i="10"/>
  <c r="M149" i="10"/>
  <c r="M150" i="10"/>
  <c r="M151" i="10"/>
  <c r="M152" i="10"/>
  <c r="M153" i="10"/>
  <c r="M154" i="10"/>
  <c r="M155" i="10"/>
  <c r="M156" i="10"/>
  <c r="M157" i="10"/>
  <c r="M158" i="10"/>
  <c r="M159" i="10"/>
  <c r="M160" i="10"/>
  <c r="M161" i="10"/>
  <c r="M162" i="10"/>
  <c r="M163" i="10"/>
  <c r="M164" i="10"/>
  <c r="M165" i="10"/>
  <c r="M166" i="10"/>
  <c r="M167" i="10"/>
  <c r="M168" i="10"/>
  <c r="M169" i="10"/>
  <c r="M170" i="10"/>
  <c r="M171" i="10"/>
  <c r="M172" i="10"/>
  <c r="M173" i="10"/>
  <c r="M174" i="10"/>
  <c r="M175" i="10"/>
  <c r="M176" i="10"/>
  <c r="M177" i="10"/>
  <c r="M178" i="10"/>
  <c r="M179" i="10"/>
  <c r="M180" i="10"/>
  <c r="M181" i="10"/>
  <c r="M182" i="10"/>
  <c r="M183" i="10"/>
  <c r="M184" i="10"/>
  <c r="M185" i="10"/>
  <c r="M186" i="10"/>
  <c r="M187" i="10"/>
  <c r="M188" i="10"/>
  <c r="M189" i="10"/>
  <c r="M190" i="10"/>
  <c r="M191" i="10"/>
  <c r="M192" i="10"/>
  <c r="M193" i="10"/>
  <c r="M194" i="10"/>
  <c r="M195" i="10"/>
  <c r="M196" i="10"/>
  <c r="M197" i="10"/>
  <c r="M198" i="10"/>
  <c r="M199" i="10"/>
  <c r="M200" i="10"/>
  <c r="M201" i="10"/>
  <c r="M202" i="10"/>
  <c r="M203" i="10"/>
  <c r="M204" i="10"/>
  <c r="M205" i="10"/>
  <c r="M206" i="10"/>
  <c r="M207" i="10"/>
  <c r="M208" i="10"/>
  <c r="M209" i="10"/>
  <c r="M210" i="10"/>
  <c r="M211" i="10"/>
  <c r="M212" i="10"/>
  <c r="M213" i="10"/>
  <c r="M214" i="10"/>
  <c r="M215" i="10"/>
  <c r="M216" i="10"/>
  <c r="M217" i="10"/>
  <c r="M218" i="10"/>
  <c r="M219" i="10"/>
  <c r="M220" i="10"/>
  <c r="M221" i="10"/>
  <c r="M222" i="10"/>
  <c r="M223" i="10"/>
  <c r="M224" i="10"/>
  <c r="M225" i="10"/>
  <c r="M226" i="10"/>
  <c r="M227" i="10"/>
  <c r="M228" i="10"/>
  <c r="M229" i="10"/>
  <c r="M230" i="10"/>
  <c r="M231" i="10"/>
  <c r="M232" i="10"/>
  <c r="M233" i="10"/>
  <c r="M234" i="10"/>
  <c r="M235" i="10"/>
  <c r="M236" i="10"/>
  <c r="M237" i="10"/>
  <c r="M238" i="10"/>
  <c r="M239" i="10"/>
  <c r="M240" i="10"/>
  <c r="M241" i="10"/>
  <c r="M242" i="10"/>
  <c r="M243" i="10"/>
  <c r="M244" i="10"/>
  <c r="M245" i="10"/>
  <c r="M246" i="10"/>
  <c r="M247" i="10"/>
  <c r="M248" i="10"/>
  <c r="M249" i="10"/>
  <c r="M250" i="10"/>
  <c r="M251" i="10"/>
  <c r="M252" i="10"/>
  <c r="M253" i="10"/>
  <c r="M254" i="10"/>
  <c r="M255" i="10"/>
  <c r="M256" i="10"/>
  <c r="M257" i="10"/>
  <c r="M258" i="10"/>
  <c r="M259" i="10"/>
  <c r="M260" i="10"/>
  <c r="M261" i="10"/>
  <c r="M262" i="10"/>
  <c r="M263" i="10"/>
  <c r="M264" i="10"/>
  <c r="M265" i="10"/>
  <c r="M266" i="10"/>
  <c r="M267" i="10"/>
  <c r="M268" i="10"/>
  <c r="M269" i="10"/>
  <c r="M270" i="10"/>
  <c r="M271" i="10"/>
  <c r="M272" i="10"/>
  <c r="M273" i="10"/>
  <c r="M274" i="10"/>
  <c r="M275" i="10"/>
  <c r="M276" i="10"/>
  <c r="M277" i="10"/>
  <c r="M278" i="10"/>
  <c r="M279" i="10"/>
  <c r="M280" i="10"/>
  <c r="M281" i="10"/>
  <c r="M282" i="10"/>
  <c r="M283" i="10"/>
  <c r="M284" i="10"/>
  <c r="M285" i="10"/>
  <c r="M286" i="10"/>
  <c r="M287" i="10"/>
  <c r="M288" i="10"/>
  <c r="M289" i="10"/>
  <c r="M290" i="10"/>
  <c r="M291" i="10"/>
  <c r="M292" i="10"/>
  <c r="M293" i="10"/>
  <c r="M294" i="10"/>
  <c r="M295" i="10"/>
  <c r="M296" i="10"/>
  <c r="M297" i="10"/>
  <c r="M298" i="10"/>
  <c r="M299" i="10"/>
  <c r="M300" i="10"/>
  <c r="M301" i="10"/>
  <c r="M302" i="10"/>
  <c r="M303" i="10"/>
  <c r="M304" i="10"/>
  <c r="M305" i="10"/>
  <c r="M306" i="10"/>
  <c r="M307" i="10"/>
  <c r="M308" i="10"/>
  <c r="M309" i="10"/>
  <c r="M310" i="10"/>
  <c r="M311" i="10"/>
  <c r="M312" i="10"/>
  <c r="M313" i="10"/>
  <c r="M314" i="10"/>
  <c r="M315" i="10"/>
  <c r="M316" i="10"/>
  <c r="M317" i="10"/>
  <c r="M318" i="10"/>
  <c r="M319" i="10"/>
  <c r="M320" i="10"/>
  <c r="M321" i="10"/>
  <c r="M322" i="10"/>
  <c r="M323" i="10"/>
  <c r="M324" i="10"/>
  <c r="M325" i="10"/>
  <c r="M326" i="10"/>
  <c r="M327" i="10"/>
  <c r="M328" i="10"/>
  <c r="M3" i="10"/>
  <c r="M10" i="1"/>
  <c r="M11" i="1"/>
  <c r="M12" i="1"/>
  <c r="M13" i="1"/>
  <c r="M14" i="1"/>
  <c r="M15" i="1"/>
  <c r="M16" i="1"/>
  <c r="M17" i="1"/>
  <c r="M18" i="1"/>
  <c r="M19" i="1"/>
  <c r="M23" i="1"/>
  <c r="M24" i="1"/>
  <c r="M25" i="1"/>
  <c r="M26" i="1"/>
  <c r="M27" i="1"/>
  <c r="M28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9" i="1"/>
  <c r="M60" i="1"/>
  <c r="M61" i="1"/>
  <c r="M62" i="1"/>
  <c r="M63" i="1"/>
  <c r="M67" i="1"/>
  <c r="M68" i="1"/>
  <c r="M69" i="1"/>
  <c r="M70" i="1"/>
  <c r="M71" i="1"/>
  <c r="M72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103" i="1"/>
  <c r="M104" i="1"/>
  <c r="M105" i="1"/>
  <c r="M106" i="1"/>
  <c r="M110" i="1"/>
  <c r="M111" i="1"/>
  <c r="M112" i="1"/>
  <c r="M113" i="1"/>
  <c r="M114" i="1"/>
  <c r="M118" i="1"/>
  <c r="M119" i="1"/>
  <c r="M120" i="1"/>
  <c r="M121" i="1"/>
  <c r="M122" i="1"/>
  <c r="M123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7" i="1"/>
  <c r="M168" i="1"/>
  <c r="M169" i="1"/>
  <c r="M170" i="1"/>
  <c r="M174" i="1"/>
  <c r="M175" i="1"/>
  <c r="M176" i="1"/>
  <c r="M177" i="1"/>
  <c r="M178" i="1"/>
  <c r="M182" i="1"/>
  <c r="M183" i="1"/>
  <c r="M184" i="1"/>
  <c r="M185" i="1"/>
  <c r="M186" i="1"/>
  <c r="M187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6" i="1"/>
  <c r="M247" i="1"/>
  <c r="M248" i="1"/>
  <c r="M249" i="1"/>
  <c r="M253" i="1"/>
  <c r="M254" i="1"/>
  <c r="M255" i="1"/>
  <c r="M256" i="1"/>
  <c r="M257" i="1"/>
  <c r="M261" i="1"/>
  <c r="M262" i="1"/>
  <c r="M263" i="1"/>
  <c r="M264" i="1"/>
  <c r="M265" i="1"/>
  <c r="M266" i="1"/>
  <c r="M270" i="1"/>
  <c r="M271" i="1"/>
  <c r="M272" i="1"/>
  <c r="M273" i="1"/>
  <c r="M274" i="1"/>
  <c r="M275" i="1"/>
  <c r="M276" i="1"/>
  <c r="M8" i="1"/>
  <c r="M9" i="1"/>
  <c r="M5" i="1"/>
  <c r="M6" i="1"/>
  <c r="M7" i="1"/>
  <c r="M3" i="1"/>
  <c r="Q3" i="1" l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3" i="1"/>
  <c r="Q24" i="1"/>
  <c r="Q25" i="1"/>
  <c r="Q26" i="1"/>
  <c r="Q27" i="1"/>
  <c r="Q28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9" i="1"/>
  <c r="Q60" i="1"/>
  <c r="Q61" i="1"/>
  <c r="Q62" i="1"/>
  <c r="Q63" i="1"/>
  <c r="Q67" i="1"/>
  <c r="Q68" i="1"/>
  <c r="Q69" i="1"/>
  <c r="Q70" i="1"/>
  <c r="Q71" i="1"/>
  <c r="Q72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103" i="1"/>
  <c r="Q104" i="1"/>
  <c r="Q105" i="1"/>
  <c r="Q110" i="1"/>
  <c r="Q111" i="1"/>
  <c r="Q112" i="1"/>
  <c r="Q113" i="1"/>
  <c r="Q114" i="1"/>
  <c r="Q118" i="1"/>
  <c r="Q119" i="1"/>
  <c r="Q120" i="1"/>
  <c r="Q121" i="1"/>
  <c r="Q122" i="1"/>
  <c r="Q123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7" i="1"/>
  <c r="Q168" i="1"/>
  <c r="Q169" i="1"/>
  <c r="Q170" i="1"/>
  <c r="Q174" i="1"/>
  <c r="Q175" i="1"/>
  <c r="Q176" i="1"/>
  <c r="Q177" i="1"/>
  <c r="Q178" i="1"/>
  <c r="Q182" i="1"/>
  <c r="Q183" i="1"/>
  <c r="Q184" i="1"/>
  <c r="Q185" i="1"/>
  <c r="Q186" i="1"/>
  <c r="Q187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6" i="1"/>
  <c r="Q247" i="1"/>
  <c r="Q248" i="1"/>
  <c r="Q249" i="1"/>
  <c r="Q253" i="1"/>
  <c r="Q254" i="1"/>
  <c r="Q255" i="1"/>
  <c r="Q256" i="1"/>
  <c r="Q257" i="1"/>
  <c r="Q261" i="1"/>
  <c r="Q262" i="1"/>
  <c r="Q263" i="1"/>
  <c r="Q264" i="1"/>
  <c r="Q265" i="1"/>
  <c r="Q266" i="1"/>
  <c r="Q270" i="1"/>
  <c r="Q271" i="1"/>
  <c r="Q272" i="1"/>
  <c r="Q273" i="1"/>
  <c r="Q274" i="1"/>
  <c r="Q275" i="1"/>
  <c r="Q276" i="1"/>
  <c r="M7" i="31" l="1"/>
  <c r="M8" i="31"/>
  <c r="M9" i="31"/>
  <c r="M10" i="31"/>
  <c r="M11" i="31"/>
  <c r="M12" i="31"/>
  <c r="M6" i="31"/>
  <c r="O5" i="25" l="1"/>
  <c r="G39" i="25"/>
  <c r="G38" i="25"/>
  <c r="E39" i="25"/>
  <c r="E38" i="25"/>
  <c r="H38" i="25" s="1"/>
  <c r="I38" i="25" s="1"/>
  <c r="H39" i="25" l="1"/>
  <c r="I39" i="25" s="1"/>
  <c r="P27" i="30"/>
  <c r="P36" i="30"/>
  <c r="P34" i="30"/>
  <c r="P32" i="30"/>
  <c r="Q29" i="30"/>
  <c r="N29" i="30" s="1"/>
  <c r="O29" i="30"/>
  <c r="L29" i="30" s="1"/>
  <c r="T39" i="31"/>
  <c r="T36" i="31"/>
  <c r="T34" i="31"/>
  <c r="U31" i="31"/>
  <c r="S31" i="31"/>
  <c r="T29" i="31"/>
  <c r="Q39" i="31"/>
  <c r="Q36" i="31"/>
  <c r="Q34" i="31"/>
  <c r="R31" i="31"/>
  <c r="O31" i="31" s="1"/>
  <c r="P31" i="31"/>
  <c r="M31" i="31" s="1"/>
  <c r="L41" i="31" l="1"/>
  <c r="O31" i="28"/>
  <c r="M31" i="28"/>
  <c r="Q37" i="28"/>
  <c r="Q37" i="31" s="1"/>
  <c r="K29" i="29"/>
  <c r="M29" i="29"/>
  <c r="N6" i="25" l="1"/>
  <c r="O6" i="25" s="1"/>
  <c r="N9" i="25"/>
  <c r="O9" i="25" s="1"/>
  <c r="N11" i="25"/>
  <c r="O11" i="25" s="1"/>
  <c r="N12" i="25"/>
  <c r="O12" i="25" s="1"/>
  <c r="N13" i="25"/>
  <c r="O13" i="25" s="1"/>
  <c r="N3" i="25"/>
  <c r="O3" i="25" s="1"/>
  <c r="P12" i="25"/>
  <c r="P13" i="25"/>
  <c r="P4" i="25"/>
  <c r="P5" i="25"/>
  <c r="P6" i="25"/>
  <c r="P7" i="25"/>
  <c r="P8" i="25"/>
  <c r="P9" i="25"/>
  <c r="P10" i="25"/>
  <c r="P11" i="25"/>
  <c r="P3" i="25"/>
  <c r="L4" i="25" l="1"/>
  <c r="L5" i="25"/>
  <c r="L6" i="25"/>
  <c r="L7" i="25"/>
  <c r="L8" i="25"/>
  <c r="L9" i="25"/>
  <c r="L10" i="25"/>
  <c r="L11" i="25"/>
  <c r="L12" i="25"/>
  <c r="L13" i="25"/>
  <c r="L3" i="25"/>
  <c r="L41" i="28" l="1"/>
  <c r="F4" i="24" l="1"/>
  <c r="M4" i="24" s="1"/>
  <c r="F5" i="24"/>
  <c r="M5" i="24" s="1"/>
  <c r="F6" i="24"/>
  <c r="M6" i="24" s="1"/>
  <c r="F7" i="24"/>
  <c r="M7" i="24" s="1"/>
  <c r="F8" i="24"/>
  <c r="M8" i="24" s="1"/>
  <c r="F9" i="24"/>
  <c r="M9" i="24" s="1"/>
  <c r="F10" i="24"/>
  <c r="M10" i="24" s="1"/>
  <c r="F11" i="24"/>
  <c r="M11" i="24" s="1"/>
  <c r="F12" i="24"/>
  <c r="M12" i="24" s="1"/>
  <c r="F13" i="24"/>
  <c r="M13" i="24" s="1"/>
  <c r="F14" i="24"/>
  <c r="M14" i="24" s="1"/>
  <c r="F15" i="24"/>
  <c r="M15" i="24" s="1"/>
  <c r="F16" i="24"/>
  <c r="M16" i="24" s="1"/>
  <c r="F17" i="24"/>
  <c r="M17" i="24" s="1"/>
  <c r="F18" i="24"/>
  <c r="M18" i="24" s="1"/>
  <c r="F19" i="24"/>
  <c r="M19" i="24" s="1"/>
  <c r="F20" i="24"/>
  <c r="M20" i="24" s="1"/>
  <c r="F21" i="24"/>
  <c r="M21" i="24" s="1"/>
  <c r="F22" i="24"/>
  <c r="M22" i="24" s="1"/>
  <c r="F23" i="24"/>
  <c r="M23" i="24" s="1"/>
  <c r="F24" i="24"/>
  <c r="M24" i="24" s="1"/>
  <c r="F25" i="24"/>
  <c r="M25" i="24" s="1"/>
  <c r="F26" i="24"/>
  <c r="M26" i="24" s="1"/>
  <c r="F27" i="24"/>
  <c r="M27" i="24" s="1"/>
  <c r="F28" i="24"/>
  <c r="M28" i="24" s="1"/>
  <c r="F29" i="24"/>
  <c r="M29" i="24" s="1"/>
  <c r="F30" i="24"/>
  <c r="M30" i="24" s="1"/>
  <c r="F31" i="24"/>
  <c r="M31" i="24" s="1"/>
  <c r="F32" i="24"/>
  <c r="M32" i="24" s="1"/>
  <c r="F33" i="24"/>
  <c r="M33" i="24" s="1"/>
  <c r="F34" i="24"/>
  <c r="M34" i="24" s="1"/>
  <c r="F35" i="24"/>
  <c r="M35" i="24" s="1"/>
  <c r="F36" i="24"/>
  <c r="M36" i="24" s="1"/>
  <c r="F37" i="24"/>
  <c r="M37" i="24" s="1"/>
  <c r="F38" i="24"/>
  <c r="M38" i="24" s="1"/>
  <c r="F39" i="24"/>
  <c r="M39" i="24" s="1"/>
  <c r="F40" i="24"/>
  <c r="M40" i="24" s="1"/>
  <c r="F41" i="24"/>
  <c r="M41" i="24" s="1"/>
  <c r="F42" i="24"/>
  <c r="M42" i="24" s="1"/>
  <c r="F43" i="24"/>
  <c r="M43" i="24" s="1"/>
  <c r="F44" i="24"/>
  <c r="M44" i="24" s="1"/>
  <c r="F45" i="24"/>
  <c r="M45" i="24" s="1"/>
  <c r="F46" i="24"/>
  <c r="M46" i="24" s="1"/>
  <c r="F47" i="24"/>
  <c r="M47" i="24" s="1"/>
  <c r="F48" i="24"/>
  <c r="M48" i="24" s="1"/>
  <c r="F49" i="24"/>
  <c r="M49" i="24" s="1"/>
  <c r="F50" i="24"/>
  <c r="M50" i="24" s="1"/>
  <c r="F51" i="24"/>
  <c r="M51" i="24" s="1"/>
  <c r="F52" i="24"/>
  <c r="M52" i="24" s="1"/>
  <c r="F53" i="24"/>
  <c r="M53" i="24" s="1"/>
  <c r="F54" i="24"/>
  <c r="M54" i="24" s="1"/>
  <c r="F55" i="24"/>
  <c r="M55" i="24" s="1"/>
  <c r="F56" i="24"/>
  <c r="M56" i="24" s="1"/>
  <c r="F57" i="24"/>
  <c r="M57" i="24" s="1"/>
  <c r="F58" i="24"/>
  <c r="M58" i="24" s="1"/>
  <c r="F59" i="24"/>
  <c r="M59" i="24" s="1"/>
  <c r="F60" i="24"/>
  <c r="M60" i="24" s="1"/>
  <c r="F61" i="24"/>
  <c r="M61" i="24" s="1"/>
  <c r="F62" i="24"/>
  <c r="M62" i="24" s="1"/>
  <c r="F63" i="24"/>
  <c r="M63" i="24" s="1"/>
  <c r="F64" i="24"/>
  <c r="M64" i="24" s="1"/>
  <c r="F65" i="24"/>
  <c r="M65" i="24" s="1"/>
  <c r="F66" i="24"/>
  <c r="M66" i="24" s="1"/>
  <c r="F67" i="24"/>
  <c r="M67" i="24" s="1"/>
  <c r="F68" i="24"/>
  <c r="M68" i="24" s="1"/>
  <c r="F69" i="24"/>
  <c r="M69" i="24" s="1"/>
  <c r="F70" i="24"/>
  <c r="M70" i="24" s="1"/>
  <c r="F71" i="24"/>
  <c r="M71" i="24" s="1"/>
  <c r="F72" i="24"/>
  <c r="M72" i="24" s="1"/>
  <c r="F73" i="24"/>
  <c r="M73" i="24" s="1"/>
  <c r="F74" i="24"/>
  <c r="M74" i="24" s="1"/>
  <c r="F75" i="24"/>
  <c r="M75" i="24" s="1"/>
  <c r="F76" i="24"/>
  <c r="M76" i="24" s="1"/>
  <c r="F77" i="24"/>
  <c r="M77" i="24" s="1"/>
  <c r="F78" i="24"/>
  <c r="M78" i="24" s="1"/>
  <c r="F79" i="24"/>
  <c r="M79" i="24" s="1"/>
  <c r="F80" i="24"/>
  <c r="M80" i="24" s="1"/>
  <c r="F81" i="24"/>
  <c r="M81" i="24" s="1"/>
  <c r="F82" i="24"/>
  <c r="M82" i="24" s="1"/>
  <c r="F83" i="24"/>
  <c r="M83" i="24" s="1"/>
  <c r="F84" i="24"/>
  <c r="M84" i="24" s="1"/>
  <c r="F85" i="24"/>
  <c r="M85" i="24" s="1"/>
  <c r="F86" i="24"/>
  <c r="M86" i="24" s="1"/>
  <c r="F87" i="24"/>
  <c r="M87" i="24" s="1"/>
  <c r="F88" i="24"/>
  <c r="M88" i="24" s="1"/>
  <c r="F89" i="24"/>
  <c r="M89" i="24" s="1"/>
  <c r="F90" i="24"/>
  <c r="M90" i="24" s="1"/>
  <c r="F91" i="24"/>
  <c r="M91" i="24" s="1"/>
  <c r="F3" i="24"/>
  <c r="M3" i="24" s="1"/>
  <c r="E3" i="24"/>
  <c r="T3" i="24" s="1"/>
  <c r="AC3" i="24" s="1"/>
  <c r="E4" i="24" l="1"/>
  <c r="T4" i="24" s="1"/>
  <c r="AC4" i="24" s="1"/>
  <c r="E5" i="24"/>
  <c r="T5" i="24" s="1"/>
  <c r="AC5" i="24" s="1"/>
  <c r="E6" i="24"/>
  <c r="T6" i="24" s="1"/>
  <c r="AC6" i="24" s="1"/>
  <c r="E7" i="24"/>
  <c r="T7" i="24" s="1"/>
  <c r="AC7" i="24" s="1"/>
  <c r="E8" i="24"/>
  <c r="T8" i="24" s="1"/>
  <c r="AC8" i="24" s="1"/>
  <c r="E9" i="24"/>
  <c r="T9" i="24" s="1"/>
  <c r="AC9" i="24" s="1"/>
  <c r="E10" i="24"/>
  <c r="T10" i="24" s="1"/>
  <c r="AC10" i="24" s="1"/>
  <c r="E11" i="24"/>
  <c r="T11" i="24" s="1"/>
  <c r="AC11" i="24" s="1"/>
  <c r="E12" i="24"/>
  <c r="T12" i="24" s="1"/>
  <c r="AC12" i="24" s="1"/>
  <c r="E13" i="24"/>
  <c r="T13" i="24" s="1"/>
  <c r="AC13" i="24" s="1"/>
  <c r="E14" i="24"/>
  <c r="T14" i="24" s="1"/>
  <c r="AC14" i="24" s="1"/>
  <c r="E15" i="24"/>
  <c r="T15" i="24" s="1"/>
  <c r="AC15" i="24" s="1"/>
  <c r="E16" i="24"/>
  <c r="T16" i="24" s="1"/>
  <c r="AC16" i="24" s="1"/>
  <c r="E17" i="24"/>
  <c r="T17" i="24" s="1"/>
  <c r="AC17" i="24" s="1"/>
  <c r="E18" i="24"/>
  <c r="T18" i="24" s="1"/>
  <c r="AC18" i="24" s="1"/>
  <c r="E19" i="24"/>
  <c r="T19" i="24" s="1"/>
  <c r="AC19" i="24" s="1"/>
  <c r="E20" i="24"/>
  <c r="T20" i="24" s="1"/>
  <c r="AC20" i="24" s="1"/>
  <c r="E21" i="24"/>
  <c r="T21" i="24" s="1"/>
  <c r="AC21" i="24" s="1"/>
  <c r="E22" i="24"/>
  <c r="T22" i="24" s="1"/>
  <c r="AC22" i="24" s="1"/>
  <c r="E23" i="24"/>
  <c r="T23" i="24" s="1"/>
  <c r="AC23" i="24" s="1"/>
  <c r="E24" i="24"/>
  <c r="T24" i="24" s="1"/>
  <c r="AC24" i="24" s="1"/>
  <c r="E25" i="24"/>
  <c r="T25" i="24" s="1"/>
  <c r="AC25" i="24" s="1"/>
  <c r="E26" i="24"/>
  <c r="T26" i="24" s="1"/>
  <c r="AC26" i="24" s="1"/>
  <c r="E27" i="24"/>
  <c r="T27" i="24" s="1"/>
  <c r="AC27" i="24" s="1"/>
  <c r="E28" i="24"/>
  <c r="T28" i="24" s="1"/>
  <c r="AC28" i="24" s="1"/>
  <c r="E29" i="24"/>
  <c r="T29" i="24" s="1"/>
  <c r="AC29" i="24" s="1"/>
  <c r="E30" i="24"/>
  <c r="T30" i="24" s="1"/>
  <c r="AC30" i="24" s="1"/>
  <c r="E31" i="24"/>
  <c r="T31" i="24" s="1"/>
  <c r="AC31" i="24" s="1"/>
  <c r="E32" i="24"/>
  <c r="T32" i="24" s="1"/>
  <c r="AC32" i="24" s="1"/>
  <c r="E33" i="24"/>
  <c r="T33" i="24" s="1"/>
  <c r="AC33" i="24" s="1"/>
  <c r="E34" i="24"/>
  <c r="T34" i="24" s="1"/>
  <c r="AC34" i="24" s="1"/>
  <c r="E35" i="24"/>
  <c r="T35" i="24" s="1"/>
  <c r="AC35" i="24" s="1"/>
  <c r="E36" i="24"/>
  <c r="T36" i="24" s="1"/>
  <c r="AC36" i="24" s="1"/>
  <c r="E37" i="24"/>
  <c r="T37" i="24" s="1"/>
  <c r="AC37" i="24" s="1"/>
  <c r="E38" i="24"/>
  <c r="T38" i="24" s="1"/>
  <c r="AC38" i="24" s="1"/>
  <c r="E39" i="24"/>
  <c r="T39" i="24" s="1"/>
  <c r="AC39" i="24" s="1"/>
  <c r="E40" i="24"/>
  <c r="T40" i="24" s="1"/>
  <c r="AC40" i="24" s="1"/>
  <c r="E41" i="24"/>
  <c r="T41" i="24" s="1"/>
  <c r="AC41" i="24" s="1"/>
  <c r="E42" i="24"/>
  <c r="T42" i="24" s="1"/>
  <c r="AC42" i="24" s="1"/>
  <c r="E43" i="24"/>
  <c r="T43" i="24" s="1"/>
  <c r="AC43" i="24" s="1"/>
  <c r="E44" i="24"/>
  <c r="T44" i="24" s="1"/>
  <c r="AC44" i="24" s="1"/>
  <c r="E45" i="24"/>
  <c r="T45" i="24" s="1"/>
  <c r="AC45" i="24" s="1"/>
  <c r="E46" i="24"/>
  <c r="T46" i="24" s="1"/>
  <c r="AC46" i="24" s="1"/>
  <c r="E47" i="24"/>
  <c r="T47" i="24" s="1"/>
  <c r="AC47" i="24" s="1"/>
  <c r="E48" i="24"/>
  <c r="T48" i="24" s="1"/>
  <c r="AC48" i="24" s="1"/>
  <c r="E49" i="24"/>
  <c r="T49" i="24" s="1"/>
  <c r="AC49" i="24" s="1"/>
  <c r="E50" i="24"/>
  <c r="T50" i="24" s="1"/>
  <c r="AC50" i="24" s="1"/>
  <c r="E51" i="24"/>
  <c r="T51" i="24" s="1"/>
  <c r="AC51" i="24" s="1"/>
  <c r="E52" i="24"/>
  <c r="T52" i="24" s="1"/>
  <c r="AC52" i="24" s="1"/>
  <c r="E53" i="24"/>
  <c r="T53" i="24" s="1"/>
  <c r="AC53" i="24" s="1"/>
  <c r="E54" i="24"/>
  <c r="T54" i="24" s="1"/>
  <c r="AC54" i="24" s="1"/>
  <c r="E55" i="24"/>
  <c r="T55" i="24" s="1"/>
  <c r="AC55" i="24" s="1"/>
  <c r="E56" i="24"/>
  <c r="T56" i="24" s="1"/>
  <c r="AC56" i="24" s="1"/>
  <c r="E57" i="24"/>
  <c r="T57" i="24" s="1"/>
  <c r="AC57" i="24" s="1"/>
  <c r="E58" i="24"/>
  <c r="T58" i="24" s="1"/>
  <c r="AC58" i="24" s="1"/>
  <c r="E59" i="24"/>
  <c r="T59" i="24" s="1"/>
  <c r="AC59" i="24" s="1"/>
  <c r="E60" i="24"/>
  <c r="T60" i="24" s="1"/>
  <c r="AC60" i="24" s="1"/>
  <c r="E61" i="24"/>
  <c r="T61" i="24" s="1"/>
  <c r="AC61" i="24" s="1"/>
  <c r="E62" i="24"/>
  <c r="T62" i="24" s="1"/>
  <c r="AC62" i="24" s="1"/>
  <c r="E63" i="24"/>
  <c r="T63" i="24" s="1"/>
  <c r="AC63" i="24" s="1"/>
  <c r="E64" i="24"/>
  <c r="T64" i="24" s="1"/>
  <c r="AC64" i="24" s="1"/>
  <c r="E65" i="24"/>
  <c r="T65" i="24" s="1"/>
  <c r="AC65" i="24" s="1"/>
  <c r="E66" i="24"/>
  <c r="T66" i="24" s="1"/>
  <c r="AC66" i="24" s="1"/>
  <c r="E67" i="24"/>
  <c r="T67" i="24" s="1"/>
  <c r="AC67" i="24" s="1"/>
  <c r="E68" i="24"/>
  <c r="T68" i="24" s="1"/>
  <c r="AC68" i="24" s="1"/>
  <c r="E69" i="24"/>
  <c r="T69" i="24" s="1"/>
  <c r="AC69" i="24" s="1"/>
  <c r="E70" i="24"/>
  <c r="T70" i="24" s="1"/>
  <c r="AC70" i="24" s="1"/>
  <c r="E71" i="24"/>
  <c r="T71" i="24" s="1"/>
  <c r="AC71" i="24" s="1"/>
  <c r="E72" i="24"/>
  <c r="T72" i="24" s="1"/>
  <c r="AC72" i="24" s="1"/>
  <c r="E73" i="24"/>
  <c r="T73" i="24" s="1"/>
  <c r="AC73" i="24" s="1"/>
  <c r="E74" i="24"/>
  <c r="T74" i="24" s="1"/>
  <c r="AC74" i="24" s="1"/>
  <c r="E75" i="24"/>
  <c r="T75" i="24" s="1"/>
  <c r="AC75" i="24" s="1"/>
  <c r="E76" i="24"/>
  <c r="T76" i="24" s="1"/>
  <c r="AC76" i="24" s="1"/>
  <c r="E77" i="24"/>
  <c r="T77" i="24" s="1"/>
  <c r="AC77" i="24" s="1"/>
  <c r="E78" i="24"/>
  <c r="T78" i="24" s="1"/>
  <c r="AC78" i="24" s="1"/>
  <c r="E79" i="24"/>
  <c r="T79" i="24" s="1"/>
  <c r="AC79" i="24" s="1"/>
  <c r="E80" i="24"/>
  <c r="T80" i="24" s="1"/>
  <c r="AC80" i="24" s="1"/>
  <c r="E81" i="24"/>
  <c r="T81" i="24" s="1"/>
  <c r="AC81" i="24" s="1"/>
  <c r="E82" i="24"/>
  <c r="T82" i="24" s="1"/>
  <c r="AC82" i="24" s="1"/>
  <c r="E83" i="24"/>
  <c r="T83" i="24" s="1"/>
  <c r="AC83" i="24" s="1"/>
  <c r="E84" i="24"/>
  <c r="T84" i="24" s="1"/>
  <c r="AC84" i="24" s="1"/>
  <c r="E85" i="24"/>
  <c r="T85" i="24" s="1"/>
  <c r="AC85" i="24" s="1"/>
  <c r="E86" i="24"/>
  <c r="T86" i="24" s="1"/>
  <c r="AC86" i="24" s="1"/>
  <c r="E87" i="24"/>
  <c r="T87" i="24" s="1"/>
  <c r="AC87" i="24" s="1"/>
  <c r="E88" i="24"/>
  <c r="T88" i="24" s="1"/>
  <c r="AC88" i="24" s="1"/>
  <c r="U5" i="24"/>
  <c r="V5" i="24" s="1"/>
  <c r="AD5" i="24" s="1"/>
  <c r="U9" i="24"/>
  <c r="V9" i="24" s="1"/>
  <c r="AD9" i="24" s="1"/>
  <c r="U13" i="24"/>
  <c r="V13" i="24" s="1"/>
  <c r="AD13" i="24" s="1"/>
  <c r="U21" i="24"/>
  <c r="V21" i="24" s="1"/>
  <c r="AD21" i="24" s="1"/>
  <c r="U29" i="24"/>
  <c r="V29" i="24" s="1"/>
  <c r="AD29" i="24" s="1"/>
  <c r="U37" i="24"/>
  <c r="V37" i="24" s="1"/>
  <c r="AD37" i="24" s="1"/>
  <c r="U41" i="24"/>
  <c r="V41" i="24" s="1"/>
  <c r="AD41" i="24" s="1"/>
  <c r="U45" i="24"/>
  <c r="V45" i="24" s="1"/>
  <c r="AD45" i="24" s="1"/>
  <c r="U53" i="24"/>
  <c r="V53" i="24" s="1"/>
  <c r="AD53" i="24" s="1"/>
  <c r="U61" i="24"/>
  <c r="V61" i="24" s="1"/>
  <c r="AD61" i="24" s="1"/>
  <c r="U69" i="24"/>
  <c r="V69" i="24" s="1"/>
  <c r="AD69" i="24" s="1"/>
  <c r="U77" i="24"/>
  <c r="V77" i="24" s="1"/>
  <c r="AD77" i="24" s="1"/>
  <c r="U85" i="24"/>
  <c r="V85" i="24" s="1"/>
  <c r="AD85" i="24" s="1"/>
  <c r="E90" i="24"/>
  <c r="T90" i="24" s="1"/>
  <c r="AC90" i="24" s="1"/>
  <c r="E91" i="24"/>
  <c r="T91" i="24" s="1"/>
  <c r="AC91" i="24" s="1"/>
  <c r="E89" i="24"/>
  <c r="T89" i="24" s="1"/>
  <c r="AC89" i="24" s="1"/>
  <c r="U33" i="24" l="1"/>
  <c r="V33" i="24" s="1"/>
  <c r="AD33" i="24" s="1"/>
  <c r="U25" i="24"/>
  <c r="V25" i="24" s="1"/>
  <c r="AD25" i="24" s="1"/>
  <c r="U57" i="24"/>
  <c r="V57" i="24" s="1"/>
  <c r="AD57" i="24" s="1"/>
  <c r="U49" i="24"/>
  <c r="V49" i="24" s="1"/>
  <c r="AD49" i="24" s="1"/>
  <c r="AE49" i="24" s="1"/>
  <c r="U17" i="24"/>
  <c r="V17" i="24" s="1"/>
  <c r="AD17" i="24" s="1"/>
  <c r="AE17" i="24" s="1"/>
  <c r="U91" i="24"/>
  <c r="V91" i="24" s="1"/>
  <c r="AD91" i="24" s="1"/>
  <c r="AE91" i="24" s="1"/>
  <c r="U73" i="24"/>
  <c r="V73" i="24" s="1"/>
  <c r="AD73" i="24" s="1"/>
  <c r="AE73" i="24" s="1"/>
  <c r="U81" i="24"/>
  <c r="V81" i="24" s="1"/>
  <c r="AD81" i="24" s="1"/>
  <c r="AE81" i="24" s="1"/>
  <c r="U65" i="24"/>
  <c r="V65" i="24" s="1"/>
  <c r="AD65" i="24" s="1"/>
  <c r="AE65" i="24" s="1"/>
  <c r="AE85" i="24"/>
  <c r="AE77" i="24"/>
  <c r="AE69" i="24"/>
  <c r="AE61" i="24"/>
  <c r="AE57" i="24"/>
  <c r="AE53" i="24"/>
  <c r="AE45" i="24"/>
  <c r="AE41" i="24"/>
  <c r="AE37" i="24"/>
  <c r="AE33" i="24"/>
  <c r="AE29" i="24"/>
  <c r="AE25" i="24"/>
  <c r="AE21" i="24"/>
  <c r="AE13" i="24"/>
  <c r="AE9" i="24"/>
  <c r="AE5" i="24"/>
  <c r="U86" i="24"/>
  <c r="V86" i="24" s="1"/>
  <c r="AD86" i="24" s="1"/>
  <c r="AE86" i="24" s="1"/>
  <c r="U82" i="24"/>
  <c r="V82" i="24" s="1"/>
  <c r="AD82" i="24" s="1"/>
  <c r="AE82" i="24" s="1"/>
  <c r="U78" i="24"/>
  <c r="V78" i="24" s="1"/>
  <c r="AD78" i="24" s="1"/>
  <c r="AE78" i="24" s="1"/>
  <c r="U74" i="24"/>
  <c r="V74" i="24" s="1"/>
  <c r="AD74" i="24" s="1"/>
  <c r="AE74" i="24" s="1"/>
  <c r="U70" i="24"/>
  <c r="V70" i="24" s="1"/>
  <c r="AD70" i="24" s="1"/>
  <c r="AE70" i="24" s="1"/>
  <c r="U66" i="24"/>
  <c r="V66" i="24" s="1"/>
  <c r="AD66" i="24" s="1"/>
  <c r="AE66" i="24" s="1"/>
  <c r="U62" i="24"/>
  <c r="V62" i="24" s="1"/>
  <c r="AD62" i="24" s="1"/>
  <c r="AE62" i="24" s="1"/>
  <c r="U58" i="24"/>
  <c r="V58" i="24" s="1"/>
  <c r="AD58" i="24" s="1"/>
  <c r="AE58" i="24" s="1"/>
  <c r="U54" i="24"/>
  <c r="V54" i="24" s="1"/>
  <c r="AD54" i="24" s="1"/>
  <c r="AE54" i="24" s="1"/>
  <c r="U50" i="24"/>
  <c r="V50" i="24" s="1"/>
  <c r="AD50" i="24" s="1"/>
  <c r="AE50" i="24" s="1"/>
  <c r="U46" i="24"/>
  <c r="V46" i="24" s="1"/>
  <c r="AD46" i="24" s="1"/>
  <c r="AE46" i="24" s="1"/>
  <c r="U42" i="24"/>
  <c r="V42" i="24" s="1"/>
  <c r="AD42" i="24" s="1"/>
  <c r="AE42" i="24" s="1"/>
  <c r="U38" i="24"/>
  <c r="V38" i="24" s="1"/>
  <c r="AD38" i="24" s="1"/>
  <c r="AE38" i="24" s="1"/>
  <c r="U34" i="24"/>
  <c r="V34" i="24" s="1"/>
  <c r="AD34" i="24" s="1"/>
  <c r="AE34" i="24" s="1"/>
  <c r="U30" i="24"/>
  <c r="V30" i="24" s="1"/>
  <c r="AD30" i="24" s="1"/>
  <c r="AE30" i="24" s="1"/>
  <c r="U26" i="24"/>
  <c r="V26" i="24" s="1"/>
  <c r="AD26" i="24" s="1"/>
  <c r="AE26" i="24" s="1"/>
  <c r="U22" i="24"/>
  <c r="V22" i="24" s="1"/>
  <c r="AD22" i="24" s="1"/>
  <c r="AE22" i="24" s="1"/>
  <c r="U18" i="24"/>
  <c r="V18" i="24" s="1"/>
  <c r="AD18" i="24" s="1"/>
  <c r="AE18" i="24" s="1"/>
  <c r="U14" i="24"/>
  <c r="V14" i="24" s="1"/>
  <c r="AD14" i="24" s="1"/>
  <c r="AE14" i="24" s="1"/>
  <c r="U10" i="24"/>
  <c r="V10" i="24" s="1"/>
  <c r="AD10" i="24" s="1"/>
  <c r="AE10" i="24" s="1"/>
  <c r="U6" i="24"/>
  <c r="V6" i="24" s="1"/>
  <c r="AD6" i="24" s="1"/>
  <c r="AE6" i="24" s="1"/>
  <c r="U90" i="24"/>
  <c r="V90" i="24" s="1"/>
  <c r="AD90" i="24" s="1"/>
  <c r="AE90" i="24" s="1"/>
  <c r="U88" i="24"/>
  <c r="V88" i="24" s="1"/>
  <c r="AD88" i="24" s="1"/>
  <c r="AE88" i="24" s="1"/>
  <c r="U84" i="24"/>
  <c r="V84" i="24" s="1"/>
  <c r="AD84" i="24" s="1"/>
  <c r="AE84" i="24" s="1"/>
  <c r="U80" i="24"/>
  <c r="V80" i="24" s="1"/>
  <c r="AD80" i="24" s="1"/>
  <c r="AE80" i="24" s="1"/>
  <c r="U76" i="24"/>
  <c r="V76" i="24" s="1"/>
  <c r="AD76" i="24" s="1"/>
  <c r="AE76" i="24" s="1"/>
  <c r="U72" i="24"/>
  <c r="V72" i="24" s="1"/>
  <c r="AD72" i="24" s="1"/>
  <c r="AE72" i="24" s="1"/>
  <c r="U68" i="24"/>
  <c r="V68" i="24" s="1"/>
  <c r="AD68" i="24" s="1"/>
  <c r="AE68" i="24" s="1"/>
  <c r="U64" i="24"/>
  <c r="V64" i="24" s="1"/>
  <c r="AD64" i="24" s="1"/>
  <c r="AE64" i="24" s="1"/>
  <c r="U60" i="24"/>
  <c r="V60" i="24" s="1"/>
  <c r="AD60" i="24" s="1"/>
  <c r="AE60" i="24" s="1"/>
  <c r="U56" i="24"/>
  <c r="V56" i="24" s="1"/>
  <c r="AD56" i="24" s="1"/>
  <c r="AE56" i="24" s="1"/>
  <c r="U52" i="24"/>
  <c r="V52" i="24" s="1"/>
  <c r="AD52" i="24" s="1"/>
  <c r="AE52" i="24" s="1"/>
  <c r="U48" i="24"/>
  <c r="V48" i="24" s="1"/>
  <c r="AD48" i="24" s="1"/>
  <c r="AE48" i="24" s="1"/>
  <c r="U44" i="24"/>
  <c r="V44" i="24" s="1"/>
  <c r="AD44" i="24" s="1"/>
  <c r="AE44" i="24" s="1"/>
  <c r="U40" i="24"/>
  <c r="V40" i="24" s="1"/>
  <c r="AD40" i="24" s="1"/>
  <c r="AE40" i="24" s="1"/>
  <c r="U36" i="24"/>
  <c r="V36" i="24" s="1"/>
  <c r="AD36" i="24" s="1"/>
  <c r="AE36" i="24" s="1"/>
  <c r="U32" i="24"/>
  <c r="V32" i="24" s="1"/>
  <c r="AD32" i="24" s="1"/>
  <c r="AE32" i="24" s="1"/>
  <c r="U28" i="24"/>
  <c r="V28" i="24" s="1"/>
  <c r="AD28" i="24" s="1"/>
  <c r="AE28" i="24" s="1"/>
  <c r="U24" i="24"/>
  <c r="V24" i="24" s="1"/>
  <c r="AD24" i="24" s="1"/>
  <c r="AE24" i="24" s="1"/>
  <c r="U20" i="24"/>
  <c r="V20" i="24" s="1"/>
  <c r="AD20" i="24" s="1"/>
  <c r="AE20" i="24" s="1"/>
  <c r="U16" i="24"/>
  <c r="V16" i="24" s="1"/>
  <c r="AD16" i="24" s="1"/>
  <c r="AE16" i="24" s="1"/>
  <c r="U12" i="24"/>
  <c r="V12" i="24" s="1"/>
  <c r="AD12" i="24" s="1"/>
  <c r="AE12" i="24" s="1"/>
  <c r="U8" i="24"/>
  <c r="V8" i="24" s="1"/>
  <c r="AD8" i="24" s="1"/>
  <c r="AE8" i="24" s="1"/>
  <c r="U4" i="24"/>
  <c r="V4" i="24" s="1"/>
  <c r="AD4" i="24" s="1"/>
  <c r="AE4" i="24" s="1"/>
  <c r="U89" i="24"/>
  <c r="V89" i="24" s="1"/>
  <c r="AD89" i="24" s="1"/>
  <c r="AE89" i="24" s="1"/>
  <c r="U87" i="24"/>
  <c r="V87" i="24" s="1"/>
  <c r="AD87" i="24" s="1"/>
  <c r="AE87" i="24" s="1"/>
  <c r="U83" i="24"/>
  <c r="V83" i="24" s="1"/>
  <c r="AD83" i="24" s="1"/>
  <c r="AE83" i="24" s="1"/>
  <c r="U79" i="24"/>
  <c r="V79" i="24" s="1"/>
  <c r="AD79" i="24" s="1"/>
  <c r="AE79" i="24" s="1"/>
  <c r="U75" i="24"/>
  <c r="V75" i="24" s="1"/>
  <c r="AD75" i="24" s="1"/>
  <c r="AE75" i="24" s="1"/>
  <c r="U71" i="24"/>
  <c r="V71" i="24" s="1"/>
  <c r="AD71" i="24" s="1"/>
  <c r="AE71" i="24" s="1"/>
  <c r="U67" i="24"/>
  <c r="V67" i="24" s="1"/>
  <c r="AD67" i="24" s="1"/>
  <c r="AE67" i="24" s="1"/>
  <c r="U63" i="24"/>
  <c r="V63" i="24" s="1"/>
  <c r="AD63" i="24" s="1"/>
  <c r="AE63" i="24" s="1"/>
  <c r="U59" i="24"/>
  <c r="V59" i="24" s="1"/>
  <c r="AD59" i="24" s="1"/>
  <c r="AE59" i="24" s="1"/>
  <c r="U55" i="24"/>
  <c r="V55" i="24" s="1"/>
  <c r="AD55" i="24" s="1"/>
  <c r="AE55" i="24" s="1"/>
  <c r="U51" i="24"/>
  <c r="V51" i="24" s="1"/>
  <c r="AD51" i="24" s="1"/>
  <c r="AE51" i="24" s="1"/>
  <c r="U47" i="24"/>
  <c r="V47" i="24" s="1"/>
  <c r="AD47" i="24" s="1"/>
  <c r="AE47" i="24" s="1"/>
  <c r="U43" i="24"/>
  <c r="V43" i="24" s="1"/>
  <c r="AD43" i="24" s="1"/>
  <c r="AE43" i="24" s="1"/>
  <c r="U39" i="24"/>
  <c r="V39" i="24" s="1"/>
  <c r="AD39" i="24" s="1"/>
  <c r="AE39" i="24" s="1"/>
  <c r="U35" i="24"/>
  <c r="V35" i="24" s="1"/>
  <c r="AD35" i="24" s="1"/>
  <c r="AE35" i="24" s="1"/>
  <c r="U31" i="24"/>
  <c r="V31" i="24" s="1"/>
  <c r="AD31" i="24" s="1"/>
  <c r="AE31" i="24" s="1"/>
  <c r="U27" i="24"/>
  <c r="V27" i="24" s="1"/>
  <c r="AD27" i="24" s="1"/>
  <c r="AE27" i="24" s="1"/>
  <c r="U23" i="24"/>
  <c r="V23" i="24" s="1"/>
  <c r="AD23" i="24" s="1"/>
  <c r="AE23" i="24" s="1"/>
  <c r="U19" i="24"/>
  <c r="V19" i="24" s="1"/>
  <c r="AD19" i="24" s="1"/>
  <c r="AE19" i="24" s="1"/>
  <c r="U15" i="24"/>
  <c r="V15" i="24" s="1"/>
  <c r="AD15" i="24" s="1"/>
  <c r="AE15" i="24" s="1"/>
  <c r="U11" i="24"/>
  <c r="V11" i="24" s="1"/>
  <c r="AD11" i="24" s="1"/>
  <c r="AE11" i="24" s="1"/>
  <c r="U7" i="24"/>
  <c r="V7" i="24" s="1"/>
  <c r="AD7" i="24" s="1"/>
  <c r="AE7" i="24" s="1"/>
  <c r="J183" i="5" l="1"/>
  <c r="J182" i="5"/>
  <c r="J181" i="5"/>
  <c r="J180" i="5"/>
  <c r="J179" i="5"/>
  <c r="J178" i="5"/>
  <c r="J177" i="5"/>
  <c r="J176" i="5"/>
  <c r="J175" i="5"/>
  <c r="J174" i="5"/>
  <c r="J173" i="5"/>
  <c r="J172" i="5"/>
  <c r="J171" i="5"/>
  <c r="J170" i="5"/>
  <c r="J169" i="5"/>
  <c r="J168" i="5"/>
  <c r="J167" i="5"/>
  <c r="J166" i="5"/>
  <c r="J165" i="5"/>
  <c r="J164" i="5"/>
  <c r="J163" i="5"/>
  <c r="J162" i="5"/>
  <c r="J161" i="5"/>
  <c r="J160" i="5"/>
  <c r="J159" i="5"/>
  <c r="J158" i="5"/>
  <c r="J157" i="5"/>
  <c r="J156" i="5"/>
  <c r="J155" i="5"/>
  <c r="J154" i="5"/>
  <c r="J153" i="5"/>
  <c r="J152" i="5"/>
  <c r="J151" i="5"/>
  <c r="J150" i="5"/>
  <c r="J149" i="5"/>
  <c r="J148" i="5"/>
  <c r="J147" i="5"/>
  <c r="J146" i="5"/>
  <c r="J145" i="5"/>
  <c r="J144" i="5"/>
  <c r="J143" i="5"/>
  <c r="J142" i="5"/>
  <c r="J141" i="5"/>
  <c r="J140" i="5"/>
  <c r="J139" i="5"/>
  <c r="J138" i="5"/>
  <c r="J137" i="5"/>
  <c r="J136" i="5"/>
  <c r="J135" i="5"/>
  <c r="J134" i="5"/>
  <c r="J133" i="5"/>
  <c r="J132" i="5"/>
  <c r="J131" i="5"/>
  <c r="J130" i="5"/>
  <c r="J129" i="5"/>
  <c r="J128" i="5"/>
  <c r="J127" i="5"/>
  <c r="J126" i="5"/>
  <c r="J125" i="5"/>
  <c r="J124" i="5"/>
  <c r="J123" i="5"/>
  <c r="J122" i="5"/>
  <c r="J121" i="5"/>
  <c r="J120" i="5"/>
  <c r="J119" i="5"/>
  <c r="J118" i="5"/>
  <c r="J117" i="5"/>
  <c r="J116" i="5"/>
  <c r="J115" i="5"/>
  <c r="J114" i="5"/>
  <c r="J113" i="5"/>
  <c r="J112" i="5"/>
  <c r="J111" i="5"/>
  <c r="J110" i="5"/>
  <c r="J109" i="5"/>
  <c r="J108" i="5"/>
  <c r="J107" i="5"/>
  <c r="J106" i="5"/>
  <c r="J105" i="5"/>
  <c r="J104" i="5"/>
  <c r="J103" i="5"/>
  <c r="J102" i="5"/>
  <c r="J101" i="5"/>
  <c r="J100" i="5"/>
  <c r="J99" i="5"/>
  <c r="J98" i="5"/>
  <c r="J97" i="5"/>
  <c r="J96" i="5"/>
  <c r="J95" i="5"/>
  <c r="J94" i="5"/>
  <c r="J93" i="5"/>
  <c r="J92" i="5"/>
  <c r="J91" i="5"/>
  <c r="J90" i="5"/>
  <c r="J89" i="5"/>
  <c r="J88" i="5"/>
  <c r="J87" i="5"/>
  <c r="J86" i="5"/>
  <c r="J85" i="5"/>
  <c r="J84" i="5"/>
  <c r="J83" i="5"/>
  <c r="J82" i="5"/>
  <c r="J81" i="5"/>
  <c r="J80" i="5"/>
  <c r="J79" i="5"/>
  <c r="J78" i="5"/>
  <c r="J77" i="5"/>
  <c r="J76" i="5"/>
  <c r="J75" i="5"/>
  <c r="J74" i="5"/>
  <c r="J73" i="5"/>
  <c r="J72" i="5"/>
  <c r="J71" i="5"/>
  <c r="J70" i="5"/>
  <c r="J69" i="5"/>
  <c r="J68" i="5"/>
  <c r="J67" i="5"/>
  <c r="J66" i="5"/>
  <c r="J65" i="5"/>
  <c r="J64" i="5"/>
  <c r="J63" i="5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N6" i="5"/>
  <c r="J6" i="5"/>
  <c r="J5" i="5"/>
  <c r="A227" i="4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D2" i="8"/>
  <c r="D1" i="8"/>
  <c r="M49" i="13"/>
  <c r="C49" i="13"/>
  <c r="Q5" i="13"/>
  <c r="G5" i="13"/>
  <c r="Q4" i="13"/>
  <c r="G4" i="13"/>
  <c r="Q3" i="13"/>
  <c r="G3" i="13"/>
  <c r="Q2" i="13"/>
  <c r="G2" i="13"/>
  <c r="I91" i="24"/>
  <c r="H91" i="24"/>
  <c r="G91" i="24"/>
  <c r="N91" i="24" s="1"/>
  <c r="I90" i="24"/>
  <c r="W90" i="24" s="1"/>
  <c r="H90" i="24"/>
  <c r="G90" i="24"/>
  <c r="N90" i="24" s="1"/>
  <c r="I89" i="24"/>
  <c r="W89" i="24" s="1"/>
  <c r="H89" i="24"/>
  <c r="G89" i="24"/>
  <c r="I88" i="24"/>
  <c r="W88" i="24" s="1"/>
  <c r="H88" i="24"/>
  <c r="G88" i="24"/>
  <c r="N88" i="24" s="1"/>
  <c r="I87" i="24"/>
  <c r="W87" i="24" s="1"/>
  <c r="H87" i="24"/>
  <c r="G87" i="24"/>
  <c r="I86" i="24"/>
  <c r="W86" i="24" s="1"/>
  <c r="H86" i="24"/>
  <c r="G86" i="24"/>
  <c r="I85" i="24"/>
  <c r="W85" i="24" s="1"/>
  <c r="H85" i="24"/>
  <c r="G85" i="24"/>
  <c r="I84" i="24"/>
  <c r="W84" i="24" s="1"/>
  <c r="H84" i="24"/>
  <c r="G84" i="24"/>
  <c r="I83" i="24"/>
  <c r="W83" i="24" s="1"/>
  <c r="H83" i="24"/>
  <c r="G83" i="24"/>
  <c r="I82" i="24"/>
  <c r="W82" i="24" s="1"/>
  <c r="H82" i="24"/>
  <c r="G82" i="24"/>
  <c r="I81" i="24"/>
  <c r="W81" i="24" s="1"/>
  <c r="H81" i="24"/>
  <c r="G81" i="24"/>
  <c r="I80" i="24"/>
  <c r="W80" i="24" s="1"/>
  <c r="H80" i="24"/>
  <c r="G80" i="24"/>
  <c r="I79" i="24"/>
  <c r="W79" i="24" s="1"/>
  <c r="H79" i="24"/>
  <c r="G79" i="24"/>
  <c r="I78" i="24"/>
  <c r="W78" i="24" s="1"/>
  <c r="H78" i="24"/>
  <c r="G78" i="24"/>
  <c r="I77" i="24"/>
  <c r="W77" i="24" s="1"/>
  <c r="H77" i="24"/>
  <c r="G77" i="24"/>
  <c r="N77" i="24" s="1"/>
  <c r="I76" i="24"/>
  <c r="W76" i="24" s="1"/>
  <c r="H76" i="24"/>
  <c r="G76" i="24"/>
  <c r="I75" i="24"/>
  <c r="W75" i="24" s="1"/>
  <c r="H75" i="24"/>
  <c r="G75" i="24"/>
  <c r="I74" i="24"/>
  <c r="W74" i="24" s="1"/>
  <c r="H74" i="24"/>
  <c r="G74" i="24"/>
  <c r="I73" i="24"/>
  <c r="W73" i="24" s="1"/>
  <c r="H73" i="24"/>
  <c r="G73" i="24"/>
  <c r="I72" i="24"/>
  <c r="H72" i="24"/>
  <c r="G72" i="24"/>
  <c r="I71" i="24"/>
  <c r="W71" i="24" s="1"/>
  <c r="H71" i="24"/>
  <c r="G71" i="24"/>
  <c r="I70" i="24"/>
  <c r="W70" i="24" s="1"/>
  <c r="H70" i="24"/>
  <c r="G70" i="24"/>
  <c r="I69" i="24"/>
  <c r="W69" i="24" s="1"/>
  <c r="H69" i="24"/>
  <c r="G69" i="24"/>
  <c r="I68" i="24"/>
  <c r="W68" i="24" s="1"/>
  <c r="H68" i="24"/>
  <c r="G68" i="24"/>
  <c r="I67" i="24"/>
  <c r="W67" i="24" s="1"/>
  <c r="H67" i="24"/>
  <c r="G67" i="24"/>
  <c r="I66" i="24"/>
  <c r="W66" i="24" s="1"/>
  <c r="H66" i="24"/>
  <c r="G66" i="24"/>
  <c r="I65" i="24"/>
  <c r="W65" i="24" s="1"/>
  <c r="H65" i="24"/>
  <c r="G65" i="24"/>
  <c r="I64" i="24"/>
  <c r="W64" i="24" s="1"/>
  <c r="H64" i="24"/>
  <c r="G64" i="24"/>
  <c r="I63" i="24"/>
  <c r="W63" i="24" s="1"/>
  <c r="H63" i="24"/>
  <c r="G63" i="24"/>
  <c r="I62" i="24"/>
  <c r="W62" i="24" s="1"/>
  <c r="H62" i="24"/>
  <c r="G62" i="24"/>
  <c r="I61" i="24"/>
  <c r="W61" i="24" s="1"/>
  <c r="H61" i="24"/>
  <c r="G61" i="24"/>
  <c r="I60" i="24"/>
  <c r="W60" i="24" s="1"/>
  <c r="H60" i="24"/>
  <c r="G60" i="24"/>
  <c r="I59" i="24"/>
  <c r="W59" i="24" s="1"/>
  <c r="H59" i="24"/>
  <c r="G59" i="24"/>
  <c r="I58" i="24"/>
  <c r="W58" i="24" s="1"/>
  <c r="H58" i="24"/>
  <c r="G58" i="24"/>
  <c r="I57" i="24"/>
  <c r="W57" i="24" s="1"/>
  <c r="H57" i="24"/>
  <c r="G57" i="24"/>
  <c r="I56" i="24"/>
  <c r="W56" i="24" s="1"/>
  <c r="H56" i="24"/>
  <c r="G56" i="24"/>
  <c r="I55" i="24"/>
  <c r="W55" i="24" s="1"/>
  <c r="H55" i="24"/>
  <c r="G55" i="24"/>
  <c r="I54" i="24"/>
  <c r="W54" i="24" s="1"/>
  <c r="H54" i="24"/>
  <c r="G54" i="24"/>
  <c r="I53" i="24"/>
  <c r="W53" i="24" s="1"/>
  <c r="H53" i="24"/>
  <c r="G53" i="24"/>
  <c r="I52" i="24"/>
  <c r="W52" i="24" s="1"/>
  <c r="H52" i="24"/>
  <c r="G52" i="24"/>
  <c r="I51" i="24"/>
  <c r="W51" i="24" s="1"/>
  <c r="H51" i="24"/>
  <c r="G51" i="24"/>
  <c r="I50" i="24"/>
  <c r="W50" i="24" s="1"/>
  <c r="H50" i="24"/>
  <c r="G50" i="24"/>
  <c r="I49" i="24"/>
  <c r="W49" i="24" s="1"/>
  <c r="H49" i="24"/>
  <c r="G49" i="24"/>
  <c r="I48" i="24"/>
  <c r="W48" i="24" s="1"/>
  <c r="H48" i="24"/>
  <c r="G48" i="24"/>
  <c r="I47" i="24"/>
  <c r="W47" i="24" s="1"/>
  <c r="H47" i="24"/>
  <c r="G47" i="24"/>
  <c r="I46" i="24"/>
  <c r="W46" i="24" s="1"/>
  <c r="H46" i="24"/>
  <c r="G46" i="24"/>
  <c r="N46" i="24" s="1"/>
  <c r="I45" i="24"/>
  <c r="W45" i="24" s="1"/>
  <c r="H45" i="24"/>
  <c r="G45" i="24"/>
  <c r="I44" i="24"/>
  <c r="W44" i="24" s="1"/>
  <c r="H44" i="24"/>
  <c r="G44" i="24"/>
  <c r="I43" i="24"/>
  <c r="W43" i="24" s="1"/>
  <c r="H43" i="24"/>
  <c r="G43" i="24"/>
  <c r="I42" i="24"/>
  <c r="W42" i="24" s="1"/>
  <c r="H42" i="24"/>
  <c r="G42" i="24"/>
  <c r="I41" i="24"/>
  <c r="W41" i="24" s="1"/>
  <c r="H41" i="24"/>
  <c r="G41" i="24"/>
  <c r="I40" i="24"/>
  <c r="W40" i="24" s="1"/>
  <c r="H40" i="24"/>
  <c r="G40" i="24"/>
  <c r="I39" i="24"/>
  <c r="W39" i="24" s="1"/>
  <c r="H39" i="24"/>
  <c r="G39" i="24"/>
  <c r="I38" i="24"/>
  <c r="W38" i="24" s="1"/>
  <c r="H38" i="24"/>
  <c r="G38" i="24"/>
  <c r="N38" i="24" s="1"/>
  <c r="I37" i="24"/>
  <c r="W37" i="24" s="1"/>
  <c r="H37" i="24"/>
  <c r="G37" i="24"/>
  <c r="I36" i="24"/>
  <c r="W36" i="24" s="1"/>
  <c r="H36" i="24"/>
  <c r="G36" i="24"/>
  <c r="I35" i="24"/>
  <c r="W35" i="24" s="1"/>
  <c r="H35" i="24"/>
  <c r="G35" i="24"/>
  <c r="I34" i="24"/>
  <c r="W34" i="24" s="1"/>
  <c r="H34" i="24"/>
  <c r="G34" i="24"/>
  <c r="N34" i="24" s="1"/>
  <c r="I33" i="24"/>
  <c r="W33" i="24" s="1"/>
  <c r="H33" i="24"/>
  <c r="G33" i="24"/>
  <c r="I32" i="24"/>
  <c r="W32" i="24" s="1"/>
  <c r="H32" i="24"/>
  <c r="G32" i="24"/>
  <c r="I31" i="24"/>
  <c r="W31" i="24" s="1"/>
  <c r="H31" i="24"/>
  <c r="G31" i="24"/>
  <c r="I30" i="24"/>
  <c r="W30" i="24" s="1"/>
  <c r="H30" i="24"/>
  <c r="G30" i="24"/>
  <c r="I29" i="24"/>
  <c r="W29" i="24" s="1"/>
  <c r="H29" i="24"/>
  <c r="G29" i="24"/>
  <c r="I28" i="24"/>
  <c r="W28" i="24" s="1"/>
  <c r="H28" i="24"/>
  <c r="G28" i="24"/>
  <c r="N28" i="24" s="1"/>
  <c r="I27" i="24"/>
  <c r="W27" i="24" s="1"/>
  <c r="H27" i="24"/>
  <c r="G27" i="24"/>
  <c r="I26" i="24"/>
  <c r="W26" i="24" s="1"/>
  <c r="H26" i="24"/>
  <c r="G26" i="24"/>
  <c r="I25" i="24"/>
  <c r="W25" i="24" s="1"/>
  <c r="H25" i="24"/>
  <c r="G25" i="24"/>
  <c r="I24" i="24"/>
  <c r="W24" i="24" s="1"/>
  <c r="H24" i="24"/>
  <c r="G24" i="24"/>
  <c r="I23" i="24"/>
  <c r="W23" i="24" s="1"/>
  <c r="H23" i="24"/>
  <c r="G23" i="24"/>
  <c r="I22" i="24"/>
  <c r="W22" i="24" s="1"/>
  <c r="H22" i="24"/>
  <c r="G22" i="24"/>
  <c r="I21" i="24"/>
  <c r="W21" i="24" s="1"/>
  <c r="H21" i="24"/>
  <c r="G21" i="24"/>
  <c r="I20" i="24"/>
  <c r="W20" i="24" s="1"/>
  <c r="H20" i="24"/>
  <c r="G20" i="24"/>
  <c r="I19" i="24"/>
  <c r="W19" i="24" s="1"/>
  <c r="H19" i="24"/>
  <c r="G19" i="24"/>
  <c r="I18" i="24"/>
  <c r="W18" i="24" s="1"/>
  <c r="H18" i="24"/>
  <c r="G18" i="24"/>
  <c r="I17" i="24"/>
  <c r="W17" i="24" s="1"/>
  <c r="H17" i="24"/>
  <c r="G17" i="24"/>
  <c r="I16" i="24"/>
  <c r="W16" i="24" s="1"/>
  <c r="H16" i="24"/>
  <c r="G16" i="24"/>
  <c r="I15" i="24"/>
  <c r="W15" i="24" s="1"/>
  <c r="H15" i="24"/>
  <c r="G15" i="24"/>
  <c r="I14" i="24"/>
  <c r="W14" i="24" s="1"/>
  <c r="H14" i="24"/>
  <c r="G14" i="24"/>
  <c r="I13" i="24"/>
  <c r="W13" i="24" s="1"/>
  <c r="H13" i="24"/>
  <c r="G13" i="24"/>
  <c r="I12" i="24"/>
  <c r="W12" i="24" s="1"/>
  <c r="H12" i="24"/>
  <c r="G12" i="24"/>
  <c r="I11" i="24"/>
  <c r="W11" i="24" s="1"/>
  <c r="H11" i="24"/>
  <c r="G11" i="24"/>
  <c r="I10" i="24"/>
  <c r="W10" i="24" s="1"/>
  <c r="H10" i="24"/>
  <c r="G10" i="24"/>
  <c r="I9" i="24"/>
  <c r="W9" i="24" s="1"/>
  <c r="H9" i="24"/>
  <c r="G9" i="24"/>
  <c r="N9" i="24" s="1"/>
  <c r="I8" i="24"/>
  <c r="W8" i="24" s="1"/>
  <c r="H8" i="24"/>
  <c r="G8" i="24"/>
  <c r="I7" i="24"/>
  <c r="W7" i="24" s="1"/>
  <c r="H7" i="24"/>
  <c r="G7" i="24"/>
  <c r="I6" i="24"/>
  <c r="W6" i="24" s="1"/>
  <c r="H6" i="24"/>
  <c r="G6" i="24"/>
  <c r="I5" i="24"/>
  <c r="W5" i="24" s="1"/>
  <c r="H5" i="24"/>
  <c r="G5" i="24"/>
  <c r="N5" i="24" s="1"/>
  <c r="I4" i="24"/>
  <c r="W4" i="24" s="1"/>
  <c r="H4" i="24"/>
  <c r="G4" i="24"/>
  <c r="N4" i="24" s="1"/>
  <c r="I3" i="24"/>
  <c r="W3" i="24" s="1"/>
  <c r="AA3" i="24" s="1"/>
  <c r="Z3" i="24" s="1"/>
  <c r="H3" i="24"/>
  <c r="G3" i="24"/>
  <c r="U3" i="24"/>
  <c r="V3" i="24" s="1"/>
  <c r="J13" i="25"/>
  <c r="A13" i="25"/>
  <c r="J12" i="25"/>
  <c r="A12" i="25"/>
  <c r="J11" i="25"/>
  <c r="A11" i="25"/>
  <c r="J10" i="25"/>
  <c r="A10" i="25"/>
  <c r="J9" i="25"/>
  <c r="A9" i="25"/>
  <c r="J8" i="25"/>
  <c r="A8" i="25"/>
  <c r="J7" i="25"/>
  <c r="A7" i="25"/>
  <c r="J6" i="25"/>
  <c r="A6" i="25"/>
  <c r="J5" i="25"/>
  <c r="A5" i="25"/>
  <c r="G4" i="25"/>
  <c r="J4" i="25" s="1"/>
  <c r="A4" i="25"/>
  <c r="J3" i="25"/>
  <c r="A3" i="25"/>
  <c r="H29" i="23"/>
  <c r="E29" i="23"/>
  <c r="Q27" i="23"/>
  <c r="Q25" i="23"/>
  <c r="U23" i="23"/>
  <c r="S23" i="23"/>
  <c r="R23" i="23"/>
  <c r="P23" i="23"/>
  <c r="L23" i="23"/>
  <c r="J23" i="23"/>
  <c r="I23" i="23"/>
  <c r="G23" i="23"/>
  <c r="F23" i="23"/>
  <c r="D23" i="23"/>
  <c r="I12" i="23"/>
  <c r="I11" i="23"/>
  <c r="I10" i="23"/>
  <c r="I9" i="23"/>
  <c r="I8" i="23"/>
  <c r="I7" i="23"/>
  <c r="E7" i="23" s="1"/>
  <c r="J6" i="23"/>
  <c r="H6" i="23"/>
  <c r="Q29" i="22"/>
  <c r="H29" i="22"/>
  <c r="E29" i="22"/>
  <c r="T27" i="22"/>
  <c r="T29" i="22" s="1"/>
  <c r="W25" i="22"/>
  <c r="N25" i="22"/>
  <c r="N29" i="22" s="1"/>
  <c r="E7" i="22"/>
  <c r="H29" i="17"/>
  <c r="E29" i="17"/>
  <c r="Q27" i="17"/>
  <c r="T27" i="17" s="1"/>
  <c r="W27" i="17" s="1"/>
  <c r="Q25" i="17"/>
  <c r="U23" i="17"/>
  <c r="S23" i="17"/>
  <c r="R23" i="17"/>
  <c r="P23" i="17"/>
  <c r="L23" i="17"/>
  <c r="J23" i="17"/>
  <c r="I23" i="17"/>
  <c r="G23" i="17"/>
  <c r="F23" i="17"/>
  <c r="D23" i="17"/>
  <c r="I12" i="17"/>
  <c r="I11" i="17"/>
  <c r="I10" i="17"/>
  <c r="I9" i="17"/>
  <c r="I8" i="17"/>
  <c r="I7" i="17"/>
  <c r="E7" i="17" s="1"/>
  <c r="J6" i="17"/>
  <c r="H6" i="17"/>
  <c r="H29" i="15"/>
  <c r="E29" i="15"/>
  <c r="T29" i="15"/>
  <c r="W25" i="15"/>
  <c r="W25" i="17" s="1"/>
  <c r="N25" i="15"/>
  <c r="N25" i="23" s="1"/>
  <c r="N29" i="23" s="1"/>
  <c r="E7" i="15"/>
  <c r="AJ5" i="18"/>
  <c r="AJ4" i="18"/>
  <c r="AJ3" i="18"/>
  <c r="AJ6" i="18" s="1"/>
  <c r="AC3" i="18"/>
  <c r="X3" i="18"/>
  <c r="U3" i="18"/>
  <c r="W3" i="18" s="1"/>
  <c r="T3" i="18"/>
  <c r="S3" i="18"/>
  <c r="L3" i="18"/>
  <c r="L213" i="14"/>
  <c r="L212" i="14"/>
  <c r="L211" i="14"/>
  <c r="L210" i="14"/>
  <c r="L209" i="14"/>
  <c r="L208" i="14"/>
  <c r="L207" i="14"/>
  <c r="L206" i="14"/>
  <c r="L205" i="14"/>
  <c r="L204" i="14"/>
  <c r="L203" i="14"/>
  <c r="L202" i="14"/>
  <c r="L201" i="14"/>
  <c r="L200" i="14"/>
  <c r="L199" i="14"/>
  <c r="L198" i="14"/>
  <c r="L197" i="14"/>
  <c r="L196" i="14"/>
  <c r="L195" i="14"/>
  <c r="L194" i="14"/>
  <c r="L193" i="14"/>
  <c r="L192" i="14"/>
  <c r="L191" i="14"/>
  <c r="L190" i="14"/>
  <c r="L189" i="14"/>
  <c r="L188" i="14"/>
  <c r="L187" i="14"/>
  <c r="L186" i="14"/>
  <c r="L185" i="14"/>
  <c r="L184" i="14"/>
  <c r="L183" i="14"/>
  <c r="L182" i="14"/>
  <c r="L181" i="14"/>
  <c r="L180" i="14"/>
  <c r="L179" i="14"/>
  <c r="L178" i="14"/>
  <c r="L177" i="14"/>
  <c r="L176" i="14"/>
  <c r="L175" i="14"/>
  <c r="L174" i="14"/>
  <c r="L173" i="14"/>
  <c r="L172" i="14"/>
  <c r="L171" i="14"/>
  <c r="L170" i="14"/>
  <c r="L169" i="14"/>
  <c r="L168" i="14"/>
  <c r="L167" i="14"/>
  <c r="L166" i="14"/>
  <c r="L165" i="14"/>
  <c r="L164" i="14"/>
  <c r="L163" i="14"/>
  <c r="L162" i="14"/>
  <c r="L161" i="14"/>
  <c r="L160" i="14"/>
  <c r="L159" i="14"/>
  <c r="L158" i="14"/>
  <c r="L157" i="14"/>
  <c r="L156" i="14"/>
  <c r="L155" i="14"/>
  <c r="L154" i="14"/>
  <c r="L153" i="14"/>
  <c r="L152" i="14"/>
  <c r="L151" i="14"/>
  <c r="L150" i="14"/>
  <c r="L149" i="14"/>
  <c r="L148" i="14"/>
  <c r="L147" i="14"/>
  <c r="L146" i="14"/>
  <c r="L145" i="14"/>
  <c r="L144" i="14"/>
  <c r="L143" i="14"/>
  <c r="L142" i="14"/>
  <c r="L141" i="14"/>
  <c r="L140" i="14"/>
  <c r="L139" i="14"/>
  <c r="L138" i="14"/>
  <c r="L137" i="14"/>
  <c r="L136" i="14"/>
  <c r="L135" i="14"/>
  <c r="L134" i="14"/>
  <c r="L133" i="14"/>
  <c r="L132" i="14"/>
  <c r="L131" i="14"/>
  <c r="L130" i="14"/>
  <c r="L129" i="14"/>
  <c r="L128" i="14"/>
  <c r="L127" i="14"/>
  <c r="L126" i="14"/>
  <c r="L125" i="14"/>
  <c r="L124" i="14"/>
  <c r="L123" i="14"/>
  <c r="L122" i="14"/>
  <c r="L121" i="14"/>
  <c r="L120" i="14"/>
  <c r="L119" i="14"/>
  <c r="L118" i="14"/>
  <c r="L117" i="14"/>
  <c r="L116" i="14"/>
  <c r="L115" i="14"/>
  <c r="L114" i="14"/>
  <c r="L113" i="14"/>
  <c r="L112" i="14"/>
  <c r="L111" i="14"/>
  <c r="L110" i="14"/>
  <c r="L109" i="14"/>
  <c r="L108" i="14"/>
  <c r="L107" i="14"/>
  <c r="L106" i="14"/>
  <c r="L105" i="14"/>
  <c r="L104" i="14"/>
  <c r="L103" i="14"/>
  <c r="L102" i="14"/>
  <c r="L101" i="14"/>
  <c r="L100" i="14"/>
  <c r="L99" i="14"/>
  <c r="L98" i="14"/>
  <c r="L97" i="14"/>
  <c r="L96" i="14"/>
  <c r="L95" i="14"/>
  <c r="L94" i="14"/>
  <c r="L93" i="14"/>
  <c r="L92" i="14"/>
  <c r="L91" i="14"/>
  <c r="L90" i="14"/>
  <c r="L89" i="14"/>
  <c r="L88" i="14"/>
  <c r="L87" i="14"/>
  <c r="L86" i="14"/>
  <c r="L85" i="14"/>
  <c r="L84" i="14"/>
  <c r="L83" i="14"/>
  <c r="L82" i="14"/>
  <c r="L81" i="14"/>
  <c r="L80" i="14"/>
  <c r="L79" i="14"/>
  <c r="L78" i="14"/>
  <c r="L77" i="14"/>
  <c r="L76" i="14"/>
  <c r="L75" i="14"/>
  <c r="L74" i="14"/>
  <c r="L73" i="14"/>
  <c r="L72" i="14"/>
  <c r="L71" i="14"/>
  <c r="L70" i="14"/>
  <c r="L69" i="14"/>
  <c r="L68" i="14"/>
  <c r="L67" i="14"/>
  <c r="L66" i="14"/>
  <c r="L65" i="14"/>
  <c r="L64" i="14"/>
  <c r="L63" i="14"/>
  <c r="L62" i="14"/>
  <c r="L61" i="14"/>
  <c r="L60" i="14"/>
  <c r="L59" i="14"/>
  <c r="L58" i="14"/>
  <c r="L57" i="14"/>
  <c r="L56" i="14"/>
  <c r="L55" i="14"/>
  <c r="L54" i="14"/>
  <c r="L53" i="14"/>
  <c r="L52" i="14"/>
  <c r="L51" i="14"/>
  <c r="L50" i="14"/>
  <c r="L49" i="14"/>
  <c r="L48" i="14"/>
  <c r="L47" i="14"/>
  <c r="L46" i="14"/>
  <c r="L45" i="14"/>
  <c r="L44" i="14"/>
  <c r="L43" i="14"/>
  <c r="L42" i="14"/>
  <c r="L41" i="14"/>
  <c r="L40" i="14"/>
  <c r="L39" i="14"/>
  <c r="L38" i="14"/>
  <c r="L37" i="14"/>
  <c r="L36" i="14"/>
  <c r="L35" i="14"/>
  <c r="L34" i="14"/>
  <c r="L33" i="14"/>
  <c r="L32" i="14"/>
  <c r="L31" i="14"/>
  <c r="L30" i="14"/>
  <c r="L29" i="14"/>
  <c r="L28" i="14"/>
  <c r="L27" i="14"/>
  <c r="L26" i="14"/>
  <c r="L25" i="14"/>
  <c r="L24" i="14"/>
  <c r="L23" i="14"/>
  <c r="L22" i="14"/>
  <c r="L21" i="14"/>
  <c r="L20" i="14"/>
  <c r="L19" i="14"/>
  <c r="L18" i="14"/>
  <c r="L17" i="14"/>
  <c r="L16" i="14"/>
  <c r="L15" i="14"/>
  <c r="L14" i="14"/>
  <c r="L13" i="14"/>
  <c r="L12" i="14"/>
  <c r="L11" i="14"/>
  <c r="L10" i="14"/>
  <c r="L9" i="14"/>
  <c r="L8" i="14"/>
  <c r="L7" i="14"/>
  <c r="L6" i="14"/>
  <c r="AJ5" i="14"/>
  <c r="L5" i="14"/>
  <c r="AJ4" i="14"/>
  <c r="L4" i="14"/>
  <c r="AJ3" i="14"/>
  <c r="L3" i="14"/>
  <c r="X328" i="10"/>
  <c r="U328" i="10"/>
  <c r="W328" i="10" s="1"/>
  <c r="T328" i="10"/>
  <c r="S328" i="10"/>
  <c r="L328" i="10"/>
  <c r="X327" i="10"/>
  <c r="U327" i="10"/>
  <c r="W327" i="10" s="1"/>
  <c r="T327" i="10"/>
  <c r="S327" i="10"/>
  <c r="L327" i="10"/>
  <c r="X326" i="10"/>
  <c r="U326" i="10"/>
  <c r="W326" i="10" s="1"/>
  <c r="T326" i="10"/>
  <c r="S326" i="10"/>
  <c r="L326" i="10"/>
  <c r="X325" i="10"/>
  <c r="U325" i="10"/>
  <c r="W325" i="10" s="1"/>
  <c r="T325" i="10"/>
  <c r="S325" i="10"/>
  <c r="L325" i="10"/>
  <c r="X324" i="10"/>
  <c r="U324" i="10"/>
  <c r="W324" i="10" s="1"/>
  <c r="T324" i="10"/>
  <c r="S324" i="10"/>
  <c r="L324" i="10"/>
  <c r="X323" i="10"/>
  <c r="U323" i="10"/>
  <c r="W323" i="10" s="1"/>
  <c r="T323" i="10"/>
  <c r="S323" i="10"/>
  <c r="L323" i="10"/>
  <c r="X322" i="10"/>
  <c r="U322" i="10"/>
  <c r="W322" i="10" s="1"/>
  <c r="T322" i="10"/>
  <c r="S322" i="10"/>
  <c r="L322" i="10"/>
  <c r="X321" i="10"/>
  <c r="U321" i="10"/>
  <c r="W321" i="10" s="1"/>
  <c r="T321" i="10"/>
  <c r="S321" i="10"/>
  <c r="L321" i="10"/>
  <c r="X320" i="10"/>
  <c r="U320" i="10"/>
  <c r="W320" i="10" s="1"/>
  <c r="T320" i="10"/>
  <c r="S320" i="10"/>
  <c r="L320" i="10"/>
  <c r="X319" i="10"/>
  <c r="U319" i="10"/>
  <c r="W319" i="10" s="1"/>
  <c r="T319" i="10"/>
  <c r="S319" i="10"/>
  <c r="L319" i="10"/>
  <c r="X318" i="10"/>
  <c r="U318" i="10"/>
  <c r="W318" i="10" s="1"/>
  <c r="T318" i="10"/>
  <c r="S318" i="10"/>
  <c r="L318" i="10"/>
  <c r="X317" i="10"/>
  <c r="U317" i="10"/>
  <c r="W317" i="10" s="1"/>
  <c r="T317" i="10"/>
  <c r="S317" i="10"/>
  <c r="L317" i="10"/>
  <c r="X316" i="10"/>
  <c r="U316" i="10"/>
  <c r="W316" i="10" s="1"/>
  <c r="T316" i="10"/>
  <c r="S316" i="10"/>
  <c r="L316" i="10"/>
  <c r="X315" i="10"/>
  <c r="U315" i="10"/>
  <c r="W315" i="10" s="1"/>
  <c r="T315" i="10"/>
  <c r="S315" i="10"/>
  <c r="L315" i="10"/>
  <c r="X314" i="10"/>
  <c r="U314" i="10"/>
  <c r="W314" i="10" s="1"/>
  <c r="T314" i="10"/>
  <c r="S314" i="10"/>
  <c r="L314" i="10"/>
  <c r="X313" i="10"/>
  <c r="U313" i="10"/>
  <c r="W313" i="10" s="1"/>
  <c r="T313" i="10"/>
  <c r="S313" i="10"/>
  <c r="L313" i="10"/>
  <c r="X312" i="10"/>
  <c r="U312" i="10"/>
  <c r="W312" i="10" s="1"/>
  <c r="T312" i="10"/>
  <c r="S312" i="10"/>
  <c r="L312" i="10"/>
  <c r="X311" i="10"/>
  <c r="U311" i="10"/>
  <c r="W311" i="10" s="1"/>
  <c r="T311" i="10"/>
  <c r="S311" i="10"/>
  <c r="L311" i="10"/>
  <c r="X310" i="10"/>
  <c r="U310" i="10"/>
  <c r="W310" i="10" s="1"/>
  <c r="T310" i="10"/>
  <c r="S310" i="10"/>
  <c r="L310" i="10"/>
  <c r="X309" i="10"/>
  <c r="U309" i="10"/>
  <c r="W309" i="10" s="1"/>
  <c r="T309" i="10"/>
  <c r="S309" i="10"/>
  <c r="L309" i="10"/>
  <c r="X308" i="10"/>
  <c r="U308" i="10"/>
  <c r="W308" i="10" s="1"/>
  <c r="T308" i="10"/>
  <c r="S308" i="10"/>
  <c r="L308" i="10"/>
  <c r="X307" i="10"/>
  <c r="U307" i="10"/>
  <c r="W307" i="10" s="1"/>
  <c r="T307" i="10"/>
  <c r="S307" i="10"/>
  <c r="L307" i="10"/>
  <c r="X306" i="10"/>
  <c r="U306" i="10"/>
  <c r="W306" i="10" s="1"/>
  <c r="T306" i="10"/>
  <c r="S306" i="10"/>
  <c r="L306" i="10"/>
  <c r="X305" i="10"/>
  <c r="U305" i="10"/>
  <c r="W305" i="10" s="1"/>
  <c r="T305" i="10"/>
  <c r="S305" i="10"/>
  <c r="L305" i="10"/>
  <c r="X304" i="10"/>
  <c r="U304" i="10"/>
  <c r="W304" i="10" s="1"/>
  <c r="T304" i="10"/>
  <c r="S304" i="10"/>
  <c r="L304" i="10"/>
  <c r="X303" i="10"/>
  <c r="U303" i="10"/>
  <c r="W303" i="10" s="1"/>
  <c r="T303" i="10"/>
  <c r="S303" i="10"/>
  <c r="L303" i="10"/>
  <c r="X302" i="10"/>
  <c r="U302" i="10"/>
  <c r="W302" i="10" s="1"/>
  <c r="T302" i="10"/>
  <c r="S302" i="10"/>
  <c r="L302" i="10"/>
  <c r="X301" i="10"/>
  <c r="U301" i="10"/>
  <c r="W301" i="10" s="1"/>
  <c r="T301" i="10"/>
  <c r="S301" i="10"/>
  <c r="L301" i="10"/>
  <c r="X300" i="10"/>
  <c r="U300" i="10"/>
  <c r="W300" i="10" s="1"/>
  <c r="T300" i="10"/>
  <c r="S300" i="10"/>
  <c r="L300" i="10"/>
  <c r="X299" i="10"/>
  <c r="U299" i="10"/>
  <c r="W299" i="10" s="1"/>
  <c r="T299" i="10"/>
  <c r="S299" i="10"/>
  <c r="L299" i="10"/>
  <c r="X298" i="10"/>
  <c r="U298" i="10"/>
  <c r="W298" i="10" s="1"/>
  <c r="T298" i="10"/>
  <c r="S298" i="10"/>
  <c r="L298" i="10"/>
  <c r="X297" i="10"/>
  <c r="U297" i="10"/>
  <c r="W297" i="10" s="1"/>
  <c r="T297" i="10"/>
  <c r="S297" i="10"/>
  <c r="L297" i="10"/>
  <c r="X296" i="10"/>
  <c r="U296" i="10"/>
  <c r="W296" i="10" s="1"/>
  <c r="T296" i="10"/>
  <c r="S296" i="10"/>
  <c r="L296" i="10"/>
  <c r="X295" i="10"/>
  <c r="U295" i="10"/>
  <c r="W295" i="10" s="1"/>
  <c r="T295" i="10"/>
  <c r="S295" i="10"/>
  <c r="L295" i="10"/>
  <c r="X294" i="10"/>
  <c r="U294" i="10"/>
  <c r="W294" i="10" s="1"/>
  <c r="T294" i="10"/>
  <c r="S294" i="10"/>
  <c r="L294" i="10"/>
  <c r="X293" i="10"/>
  <c r="U293" i="10"/>
  <c r="W293" i="10" s="1"/>
  <c r="T293" i="10"/>
  <c r="S293" i="10"/>
  <c r="L293" i="10"/>
  <c r="X292" i="10"/>
  <c r="U292" i="10"/>
  <c r="W292" i="10" s="1"/>
  <c r="T292" i="10"/>
  <c r="S292" i="10"/>
  <c r="L292" i="10"/>
  <c r="X291" i="10"/>
  <c r="U291" i="10"/>
  <c r="W291" i="10" s="1"/>
  <c r="T291" i="10"/>
  <c r="S291" i="10"/>
  <c r="L291" i="10"/>
  <c r="X290" i="10"/>
  <c r="U290" i="10"/>
  <c r="W290" i="10" s="1"/>
  <c r="T290" i="10"/>
  <c r="S290" i="10"/>
  <c r="L290" i="10"/>
  <c r="X289" i="10"/>
  <c r="U289" i="10"/>
  <c r="W289" i="10" s="1"/>
  <c r="T289" i="10"/>
  <c r="S289" i="10"/>
  <c r="L289" i="10"/>
  <c r="X288" i="10"/>
  <c r="U288" i="10"/>
  <c r="W288" i="10" s="1"/>
  <c r="T288" i="10"/>
  <c r="S288" i="10"/>
  <c r="L288" i="10"/>
  <c r="X287" i="10"/>
  <c r="U287" i="10"/>
  <c r="W287" i="10" s="1"/>
  <c r="T287" i="10"/>
  <c r="S287" i="10"/>
  <c r="L287" i="10"/>
  <c r="X286" i="10"/>
  <c r="U286" i="10"/>
  <c r="W286" i="10" s="1"/>
  <c r="T286" i="10"/>
  <c r="S286" i="10"/>
  <c r="L286" i="10"/>
  <c r="X285" i="10"/>
  <c r="U285" i="10"/>
  <c r="W285" i="10" s="1"/>
  <c r="T285" i="10"/>
  <c r="S285" i="10"/>
  <c r="L285" i="10"/>
  <c r="X284" i="10"/>
  <c r="U284" i="10"/>
  <c r="W284" i="10" s="1"/>
  <c r="T284" i="10"/>
  <c r="S284" i="10"/>
  <c r="L284" i="10"/>
  <c r="X283" i="10"/>
  <c r="U283" i="10"/>
  <c r="W283" i="10" s="1"/>
  <c r="T283" i="10"/>
  <c r="S283" i="10"/>
  <c r="L283" i="10"/>
  <c r="X282" i="10"/>
  <c r="U282" i="10"/>
  <c r="W282" i="10" s="1"/>
  <c r="T282" i="10"/>
  <c r="S282" i="10"/>
  <c r="L282" i="10"/>
  <c r="X281" i="10"/>
  <c r="U281" i="10"/>
  <c r="W281" i="10" s="1"/>
  <c r="T281" i="10"/>
  <c r="S281" i="10"/>
  <c r="L281" i="10"/>
  <c r="X280" i="10"/>
  <c r="U280" i="10"/>
  <c r="W280" i="10" s="1"/>
  <c r="T280" i="10"/>
  <c r="S280" i="10"/>
  <c r="L280" i="10"/>
  <c r="X279" i="10"/>
  <c r="U279" i="10"/>
  <c r="W279" i="10" s="1"/>
  <c r="T279" i="10"/>
  <c r="S279" i="10"/>
  <c r="L279" i="10"/>
  <c r="X278" i="10"/>
  <c r="U278" i="10"/>
  <c r="W278" i="10" s="1"/>
  <c r="T278" i="10"/>
  <c r="S278" i="10"/>
  <c r="L278" i="10"/>
  <c r="X277" i="10"/>
  <c r="U277" i="10"/>
  <c r="W277" i="10" s="1"/>
  <c r="T277" i="10"/>
  <c r="S277" i="10"/>
  <c r="L277" i="10"/>
  <c r="X276" i="10"/>
  <c r="U276" i="10"/>
  <c r="W276" i="10" s="1"/>
  <c r="T276" i="10"/>
  <c r="S276" i="10"/>
  <c r="L276" i="10"/>
  <c r="X275" i="10"/>
  <c r="U275" i="10"/>
  <c r="W275" i="10" s="1"/>
  <c r="T275" i="10"/>
  <c r="S275" i="10"/>
  <c r="L275" i="10"/>
  <c r="X274" i="10"/>
  <c r="U274" i="10"/>
  <c r="W274" i="10" s="1"/>
  <c r="T274" i="10"/>
  <c r="S274" i="10"/>
  <c r="L274" i="10"/>
  <c r="X273" i="10"/>
  <c r="U273" i="10"/>
  <c r="W273" i="10" s="1"/>
  <c r="T273" i="10"/>
  <c r="S273" i="10"/>
  <c r="L273" i="10"/>
  <c r="X272" i="10"/>
  <c r="U272" i="10"/>
  <c r="W272" i="10" s="1"/>
  <c r="T272" i="10"/>
  <c r="S272" i="10"/>
  <c r="L272" i="10"/>
  <c r="X271" i="10"/>
  <c r="U271" i="10"/>
  <c r="W271" i="10" s="1"/>
  <c r="T271" i="10"/>
  <c r="S271" i="10"/>
  <c r="L271" i="10"/>
  <c r="X270" i="10"/>
  <c r="U270" i="10"/>
  <c r="W270" i="10" s="1"/>
  <c r="T270" i="10"/>
  <c r="S270" i="10"/>
  <c r="L270" i="10"/>
  <c r="X269" i="10"/>
  <c r="U269" i="10"/>
  <c r="W269" i="10" s="1"/>
  <c r="T269" i="10"/>
  <c r="S269" i="10"/>
  <c r="L269" i="10"/>
  <c r="X268" i="10"/>
  <c r="U268" i="10"/>
  <c r="W268" i="10" s="1"/>
  <c r="T268" i="10"/>
  <c r="S268" i="10"/>
  <c r="L268" i="10"/>
  <c r="X267" i="10"/>
  <c r="U267" i="10"/>
  <c r="W267" i="10" s="1"/>
  <c r="T267" i="10"/>
  <c r="S267" i="10"/>
  <c r="L267" i="10"/>
  <c r="X266" i="10"/>
  <c r="U266" i="10"/>
  <c r="W266" i="10" s="1"/>
  <c r="T266" i="10"/>
  <c r="S266" i="10"/>
  <c r="L266" i="10"/>
  <c r="X265" i="10"/>
  <c r="U265" i="10"/>
  <c r="W265" i="10" s="1"/>
  <c r="T265" i="10"/>
  <c r="S265" i="10"/>
  <c r="L265" i="10"/>
  <c r="X264" i="10"/>
  <c r="U264" i="10"/>
  <c r="W264" i="10" s="1"/>
  <c r="T264" i="10"/>
  <c r="S264" i="10"/>
  <c r="L264" i="10"/>
  <c r="X263" i="10"/>
  <c r="U263" i="10"/>
  <c r="W263" i="10" s="1"/>
  <c r="T263" i="10"/>
  <c r="S263" i="10"/>
  <c r="L263" i="10"/>
  <c r="X262" i="10"/>
  <c r="U262" i="10"/>
  <c r="W262" i="10" s="1"/>
  <c r="T262" i="10"/>
  <c r="S262" i="10"/>
  <c r="L262" i="10"/>
  <c r="X261" i="10"/>
  <c r="U261" i="10"/>
  <c r="W261" i="10" s="1"/>
  <c r="T261" i="10"/>
  <c r="S261" i="10"/>
  <c r="L261" i="10"/>
  <c r="X260" i="10"/>
  <c r="U260" i="10"/>
  <c r="W260" i="10" s="1"/>
  <c r="T260" i="10"/>
  <c r="S260" i="10"/>
  <c r="L260" i="10"/>
  <c r="X259" i="10"/>
  <c r="U259" i="10"/>
  <c r="W259" i="10" s="1"/>
  <c r="T259" i="10"/>
  <c r="S259" i="10"/>
  <c r="L259" i="10"/>
  <c r="X258" i="10"/>
  <c r="U258" i="10"/>
  <c r="W258" i="10" s="1"/>
  <c r="T258" i="10"/>
  <c r="S258" i="10"/>
  <c r="L258" i="10"/>
  <c r="X257" i="10"/>
  <c r="U257" i="10"/>
  <c r="W257" i="10" s="1"/>
  <c r="T257" i="10"/>
  <c r="S257" i="10"/>
  <c r="L257" i="10"/>
  <c r="X256" i="10"/>
  <c r="U256" i="10"/>
  <c r="W256" i="10" s="1"/>
  <c r="T256" i="10"/>
  <c r="S256" i="10"/>
  <c r="L256" i="10"/>
  <c r="X255" i="10"/>
  <c r="U255" i="10"/>
  <c r="W255" i="10" s="1"/>
  <c r="T255" i="10"/>
  <c r="S255" i="10"/>
  <c r="L255" i="10"/>
  <c r="X254" i="10"/>
  <c r="U254" i="10"/>
  <c r="W254" i="10" s="1"/>
  <c r="T254" i="10"/>
  <c r="S254" i="10"/>
  <c r="L254" i="10"/>
  <c r="X253" i="10"/>
  <c r="U253" i="10"/>
  <c r="W253" i="10" s="1"/>
  <c r="T253" i="10"/>
  <c r="S253" i="10"/>
  <c r="L253" i="10"/>
  <c r="X252" i="10"/>
  <c r="U252" i="10"/>
  <c r="W252" i="10" s="1"/>
  <c r="T252" i="10"/>
  <c r="S252" i="10"/>
  <c r="L252" i="10"/>
  <c r="X251" i="10"/>
  <c r="U251" i="10"/>
  <c r="W251" i="10" s="1"/>
  <c r="T251" i="10"/>
  <c r="S251" i="10"/>
  <c r="L251" i="10"/>
  <c r="X250" i="10"/>
  <c r="U250" i="10"/>
  <c r="W250" i="10" s="1"/>
  <c r="T250" i="10"/>
  <c r="S250" i="10"/>
  <c r="L250" i="10"/>
  <c r="X249" i="10"/>
  <c r="U249" i="10"/>
  <c r="W249" i="10" s="1"/>
  <c r="T249" i="10"/>
  <c r="S249" i="10"/>
  <c r="L249" i="10"/>
  <c r="X248" i="10"/>
  <c r="U248" i="10"/>
  <c r="W248" i="10" s="1"/>
  <c r="T248" i="10"/>
  <c r="S248" i="10"/>
  <c r="L248" i="10"/>
  <c r="X247" i="10"/>
  <c r="U247" i="10"/>
  <c r="W247" i="10" s="1"/>
  <c r="T247" i="10"/>
  <c r="S247" i="10"/>
  <c r="L247" i="10"/>
  <c r="X246" i="10"/>
  <c r="U246" i="10"/>
  <c r="W246" i="10" s="1"/>
  <c r="T246" i="10"/>
  <c r="S246" i="10"/>
  <c r="L246" i="10"/>
  <c r="X245" i="10"/>
  <c r="U245" i="10"/>
  <c r="W245" i="10" s="1"/>
  <c r="T245" i="10"/>
  <c r="S245" i="10"/>
  <c r="L245" i="10"/>
  <c r="X244" i="10"/>
  <c r="U244" i="10"/>
  <c r="W244" i="10" s="1"/>
  <c r="T244" i="10"/>
  <c r="S244" i="10"/>
  <c r="L244" i="10"/>
  <c r="X243" i="10"/>
  <c r="U243" i="10"/>
  <c r="W243" i="10" s="1"/>
  <c r="T243" i="10"/>
  <c r="S243" i="10"/>
  <c r="L243" i="10"/>
  <c r="X242" i="10"/>
  <c r="U242" i="10"/>
  <c r="W242" i="10" s="1"/>
  <c r="T242" i="10"/>
  <c r="S242" i="10"/>
  <c r="L242" i="10"/>
  <c r="X241" i="10"/>
  <c r="U241" i="10"/>
  <c r="W241" i="10" s="1"/>
  <c r="T241" i="10"/>
  <c r="S241" i="10"/>
  <c r="L241" i="10"/>
  <c r="X240" i="10"/>
  <c r="U240" i="10"/>
  <c r="W240" i="10" s="1"/>
  <c r="T240" i="10"/>
  <c r="S240" i="10"/>
  <c r="L240" i="10"/>
  <c r="X239" i="10"/>
  <c r="U239" i="10"/>
  <c r="W239" i="10" s="1"/>
  <c r="T239" i="10"/>
  <c r="S239" i="10"/>
  <c r="L239" i="10"/>
  <c r="X238" i="10"/>
  <c r="U238" i="10"/>
  <c r="W238" i="10" s="1"/>
  <c r="T238" i="10"/>
  <c r="S238" i="10"/>
  <c r="L238" i="10"/>
  <c r="X237" i="10"/>
  <c r="U237" i="10"/>
  <c r="W237" i="10" s="1"/>
  <c r="T237" i="10"/>
  <c r="S237" i="10"/>
  <c r="L237" i="10"/>
  <c r="X236" i="10"/>
  <c r="U236" i="10"/>
  <c r="W236" i="10" s="1"/>
  <c r="T236" i="10"/>
  <c r="S236" i="10"/>
  <c r="L236" i="10"/>
  <c r="X235" i="10"/>
  <c r="U235" i="10"/>
  <c r="W235" i="10" s="1"/>
  <c r="T235" i="10"/>
  <c r="S235" i="10"/>
  <c r="L235" i="10"/>
  <c r="X234" i="10"/>
  <c r="U234" i="10"/>
  <c r="W234" i="10" s="1"/>
  <c r="T234" i="10"/>
  <c r="S234" i="10"/>
  <c r="L234" i="10"/>
  <c r="X233" i="10"/>
  <c r="U233" i="10"/>
  <c r="W233" i="10" s="1"/>
  <c r="T233" i="10"/>
  <c r="S233" i="10"/>
  <c r="L233" i="10"/>
  <c r="X232" i="10"/>
  <c r="U232" i="10"/>
  <c r="W232" i="10" s="1"/>
  <c r="T232" i="10"/>
  <c r="S232" i="10"/>
  <c r="L232" i="10"/>
  <c r="X231" i="10"/>
  <c r="U231" i="10"/>
  <c r="W231" i="10" s="1"/>
  <c r="T231" i="10"/>
  <c r="S231" i="10"/>
  <c r="L231" i="10"/>
  <c r="X230" i="10"/>
  <c r="U230" i="10"/>
  <c r="W230" i="10" s="1"/>
  <c r="T230" i="10"/>
  <c r="S230" i="10"/>
  <c r="L230" i="10"/>
  <c r="X229" i="10"/>
  <c r="U229" i="10"/>
  <c r="W229" i="10" s="1"/>
  <c r="T229" i="10"/>
  <c r="S229" i="10"/>
  <c r="L229" i="10"/>
  <c r="X228" i="10"/>
  <c r="U228" i="10"/>
  <c r="W228" i="10" s="1"/>
  <c r="T228" i="10"/>
  <c r="S228" i="10"/>
  <c r="L228" i="10"/>
  <c r="X227" i="10"/>
  <c r="U227" i="10"/>
  <c r="W227" i="10" s="1"/>
  <c r="T227" i="10"/>
  <c r="S227" i="10"/>
  <c r="L227" i="10"/>
  <c r="X226" i="10"/>
  <c r="U226" i="10"/>
  <c r="W226" i="10" s="1"/>
  <c r="T226" i="10"/>
  <c r="S226" i="10"/>
  <c r="L226" i="10"/>
  <c r="X225" i="10"/>
  <c r="U225" i="10"/>
  <c r="W225" i="10" s="1"/>
  <c r="T225" i="10"/>
  <c r="S225" i="10"/>
  <c r="L225" i="10"/>
  <c r="X224" i="10"/>
  <c r="U224" i="10"/>
  <c r="W224" i="10" s="1"/>
  <c r="T224" i="10"/>
  <c r="S224" i="10"/>
  <c r="L224" i="10"/>
  <c r="X223" i="10"/>
  <c r="U223" i="10"/>
  <c r="W223" i="10" s="1"/>
  <c r="T223" i="10"/>
  <c r="S223" i="10"/>
  <c r="L223" i="10"/>
  <c r="X222" i="10"/>
  <c r="U222" i="10"/>
  <c r="W222" i="10" s="1"/>
  <c r="T222" i="10"/>
  <c r="S222" i="10"/>
  <c r="L222" i="10"/>
  <c r="X221" i="10"/>
  <c r="U221" i="10"/>
  <c r="W221" i="10" s="1"/>
  <c r="T221" i="10"/>
  <c r="S221" i="10"/>
  <c r="L221" i="10"/>
  <c r="X220" i="10"/>
  <c r="U220" i="10"/>
  <c r="W220" i="10" s="1"/>
  <c r="T220" i="10"/>
  <c r="S220" i="10"/>
  <c r="L220" i="10"/>
  <c r="X219" i="10"/>
  <c r="U219" i="10"/>
  <c r="W219" i="10" s="1"/>
  <c r="T219" i="10"/>
  <c r="S219" i="10"/>
  <c r="L219" i="10"/>
  <c r="X218" i="10"/>
  <c r="U218" i="10"/>
  <c r="W218" i="10" s="1"/>
  <c r="T218" i="10"/>
  <c r="S218" i="10"/>
  <c r="L218" i="10"/>
  <c r="X217" i="10"/>
  <c r="U217" i="10"/>
  <c r="W217" i="10" s="1"/>
  <c r="T217" i="10"/>
  <c r="S217" i="10"/>
  <c r="L217" i="10"/>
  <c r="X216" i="10"/>
  <c r="U216" i="10"/>
  <c r="W216" i="10" s="1"/>
  <c r="T216" i="10"/>
  <c r="S216" i="10"/>
  <c r="L216" i="10"/>
  <c r="X215" i="10"/>
  <c r="U215" i="10"/>
  <c r="W215" i="10" s="1"/>
  <c r="T215" i="10"/>
  <c r="S215" i="10"/>
  <c r="L215" i="10"/>
  <c r="X214" i="10"/>
  <c r="U214" i="10"/>
  <c r="W214" i="10" s="1"/>
  <c r="T214" i="10"/>
  <c r="S214" i="10"/>
  <c r="L214" i="10"/>
  <c r="X213" i="10"/>
  <c r="U213" i="10"/>
  <c r="W213" i="10" s="1"/>
  <c r="T213" i="10"/>
  <c r="S213" i="10"/>
  <c r="L213" i="10"/>
  <c r="X212" i="10"/>
  <c r="U212" i="10"/>
  <c r="W212" i="10" s="1"/>
  <c r="T212" i="10"/>
  <c r="S212" i="10"/>
  <c r="L212" i="10"/>
  <c r="X211" i="10"/>
  <c r="U211" i="10"/>
  <c r="W211" i="10" s="1"/>
  <c r="T211" i="10"/>
  <c r="S211" i="10"/>
  <c r="L211" i="10"/>
  <c r="X210" i="10"/>
  <c r="U210" i="10"/>
  <c r="W210" i="10" s="1"/>
  <c r="T210" i="10"/>
  <c r="S210" i="10"/>
  <c r="L210" i="10"/>
  <c r="X209" i="10"/>
  <c r="U209" i="10"/>
  <c r="W209" i="10" s="1"/>
  <c r="T209" i="10"/>
  <c r="S209" i="10"/>
  <c r="L209" i="10"/>
  <c r="X208" i="10"/>
  <c r="U208" i="10"/>
  <c r="W208" i="10" s="1"/>
  <c r="T208" i="10"/>
  <c r="S208" i="10"/>
  <c r="L208" i="10"/>
  <c r="X207" i="10"/>
  <c r="U207" i="10"/>
  <c r="W207" i="10" s="1"/>
  <c r="T207" i="10"/>
  <c r="S207" i="10"/>
  <c r="L207" i="10"/>
  <c r="X206" i="10"/>
  <c r="U206" i="10"/>
  <c r="W206" i="10" s="1"/>
  <c r="T206" i="10"/>
  <c r="S206" i="10"/>
  <c r="L206" i="10"/>
  <c r="X205" i="10"/>
  <c r="U205" i="10"/>
  <c r="W205" i="10" s="1"/>
  <c r="T205" i="10"/>
  <c r="S205" i="10"/>
  <c r="L205" i="10"/>
  <c r="X204" i="10"/>
  <c r="U204" i="10"/>
  <c r="W204" i="10" s="1"/>
  <c r="T204" i="10"/>
  <c r="S204" i="10"/>
  <c r="L204" i="10"/>
  <c r="X203" i="10"/>
  <c r="U203" i="10"/>
  <c r="W203" i="10" s="1"/>
  <c r="T203" i="10"/>
  <c r="S203" i="10"/>
  <c r="L203" i="10"/>
  <c r="X202" i="10"/>
  <c r="U202" i="10"/>
  <c r="W202" i="10" s="1"/>
  <c r="T202" i="10"/>
  <c r="S202" i="10"/>
  <c r="L202" i="10"/>
  <c r="X201" i="10"/>
  <c r="U201" i="10"/>
  <c r="W201" i="10" s="1"/>
  <c r="T201" i="10"/>
  <c r="S201" i="10"/>
  <c r="L201" i="10"/>
  <c r="X200" i="10"/>
  <c r="U200" i="10"/>
  <c r="W200" i="10" s="1"/>
  <c r="T200" i="10"/>
  <c r="S200" i="10"/>
  <c r="L200" i="10"/>
  <c r="X199" i="10"/>
  <c r="U199" i="10"/>
  <c r="W199" i="10" s="1"/>
  <c r="T199" i="10"/>
  <c r="S199" i="10"/>
  <c r="L199" i="10"/>
  <c r="X198" i="10"/>
  <c r="U198" i="10"/>
  <c r="W198" i="10" s="1"/>
  <c r="T198" i="10"/>
  <c r="S198" i="10"/>
  <c r="L198" i="10"/>
  <c r="X197" i="10"/>
  <c r="U197" i="10"/>
  <c r="W197" i="10" s="1"/>
  <c r="T197" i="10"/>
  <c r="S197" i="10"/>
  <c r="L197" i="10"/>
  <c r="X196" i="10"/>
  <c r="U196" i="10"/>
  <c r="W196" i="10" s="1"/>
  <c r="T196" i="10"/>
  <c r="S196" i="10"/>
  <c r="L196" i="10"/>
  <c r="X195" i="10"/>
  <c r="U195" i="10"/>
  <c r="W195" i="10" s="1"/>
  <c r="T195" i="10"/>
  <c r="S195" i="10"/>
  <c r="L195" i="10"/>
  <c r="X194" i="10"/>
  <c r="U194" i="10"/>
  <c r="W194" i="10" s="1"/>
  <c r="T194" i="10"/>
  <c r="S194" i="10"/>
  <c r="L194" i="10"/>
  <c r="X193" i="10"/>
  <c r="U193" i="10"/>
  <c r="W193" i="10" s="1"/>
  <c r="T193" i="10"/>
  <c r="S193" i="10"/>
  <c r="L193" i="10"/>
  <c r="X192" i="10"/>
  <c r="U192" i="10"/>
  <c r="W192" i="10" s="1"/>
  <c r="T192" i="10"/>
  <c r="S192" i="10"/>
  <c r="L192" i="10"/>
  <c r="X191" i="10"/>
  <c r="U191" i="10"/>
  <c r="W191" i="10" s="1"/>
  <c r="T191" i="10"/>
  <c r="S191" i="10"/>
  <c r="L191" i="10"/>
  <c r="X190" i="10"/>
  <c r="U190" i="10"/>
  <c r="W190" i="10" s="1"/>
  <c r="T190" i="10"/>
  <c r="S190" i="10"/>
  <c r="L190" i="10"/>
  <c r="X189" i="10"/>
  <c r="U189" i="10"/>
  <c r="W189" i="10" s="1"/>
  <c r="T189" i="10"/>
  <c r="S189" i="10"/>
  <c r="L189" i="10"/>
  <c r="X188" i="10"/>
  <c r="U188" i="10"/>
  <c r="W188" i="10" s="1"/>
  <c r="T188" i="10"/>
  <c r="S188" i="10"/>
  <c r="L188" i="10"/>
  <c r="X187" i="10"/>
  <c r="U187" i="10"/>
  <c r="W187" i="10" s="1"/>
  <c r="T187" i="10"/>
  <c r="S187" i="10"/>
  <c r="L187" i="10"/>
  <c r="X186" i="10"/>
  <c r="U186" i="10"/>
  <c r="W186" i="10" s="1"/>
  <c r="T186" i="10"/>
  <c r="S186" i="10"/>
  <c r="L186" i="10"/>
  <c r="X185" i="10"/>
  <c r="U185" i="10"/>
  <c r="W185" i="10" s="1"/>
  <c r="T185" i="10"/>
  <c r="S185" i="10"/>
  <c r="L185" i="10"/>
  <c r="X184" i="10"/>
  <c r="U184" i="10"/>
  <c r="W184" i="10" s="1"/>
  <c r="T184" i="10"/>
  <c r="S184" i="10"/>
  <c r="L184" i="10"/>
  <c r="X183" i="10"/>
  <c r="U183" i="10"/>
  <c r="W183" i="10" s="1"/>
  <c r="T183" i="10"/>
  <c r="S183" i="10"/>
  <c r="L183" i="10"/>
  <c r="X182" i="10"/>
  <c r="U182" i="10"/>
  <c r="W182" i="10" s="1"/>
  <c r="T182" i="10"/>
  <c r="S182" i="10"/>
  <c r="L182" i="10"/>
  <c r="X181" i="10"/>
  <c r="U181" i="10"/>
  <c r="W181" i="10" s="1"/>
  <c r="T181" i="10"/>
  <c r="S181" i="10"/>
  <c r="L181" i="10"/>
  <c r="X180" i="10"/>
  <c r="U180" i="10"/>
  <c r="W180" i="10" s="1"/>
  <c r="T180" i="10"/>
  <c r="S180" i="10"/>
  <c r="L180" i="10"/>
  <c r="X179" i="10"/>
  <c r="U179" i="10"/>
  <c r="W179" i="10" s="1"/>
  <c r="T179" i="10"/>
  <c r="S179" i="10"/>
  <c r="L179" i="10"/>
  <c r="X178" i="10"/>
  <c r="U178" i="10"/>
  <c r="W178" i="10" s="1"/>
  <c r="T178" i="10"/>
  <c r="S178" i="10"/>
  <c r="L178" i="10"/>
  <c r="X177" i="10"/>
  <c r="U177" i="10"/>
  <c r="W177" i="10" s="1"/>
  <c r="T177" i="10"/>
  <c r="S177" i="10"/>
  <c r="L177" i="10"/>
  <c r="X176" i="10"/>
  <c r="U176" i="10"/>
  <c r="W176" i="10" s="1"/>
  <c r="T176" i="10"/>
  <c r="S176" i="10"/>
  <c r="L176" i="10"/>
  <c r="X175" i="10"/>
  <c r="U175" i="10"/>
  <c r="W175" i="10" s="1"/>
  <c r="T175" i="10"/>
  <c r="S175" i="10"/>
  <c r="L175" i="10"/>
  <c r="X174" i="10"/>
  <c r="U174" i="10"/>
  <c r="W174" i="10" s="1"/>
  <c r="T174" i="10"/>
  <c r="S174" i="10"/>
  <c r="L174" i="10"/>
  <c r="X173" i="10"/>
  <c r="U173" i="10"/>
  <c r="W173" i="10" s="1"/>
  <c r="T173" i="10"/>
  <c r="S173" i="10"/>
  <c r="L173" i="10"/>
  <c r="X172" i="10"/>
  <c r="U172" i="10"/>
  <c r="W172" i="10" s="1"/>
  <c r="T172" i="10"/>
  <c r="S172" i="10"/>
  <c r="L172" i="10"/>
  <c r="X171" i="10"/>
  <c r="U171" i="10"/>
  <c r="W171" i="10" s="1"/>
  <c r="T171" i="10"/>
  <c r="S171" i="10"/>
  <c r="L171" i="10"/>
  <c r="X170" i="10"/>
  <c r="U170" i="10"/>
  <c r="W170" i="10" s="1"/>
  <c r="T170" i="10"/>
  <c r="S170" i="10"/>
  <c r="L170" i="10"/>
  <c r="X169" i="10"/>
  <c r="U169" i="10"/>
  <c r="W169" i="10" s="1"/>
  <c r="T169" i="10"/>
  <c r="S169" i="10"/>
  <c r="L169" i="10"/>
  <c r="X168" i="10"/>
  <c r="U168" i="10"/>
  <c r="W168" i="10" s="1"/>
  <c r="T168" i="10"/>
  <c r="S168" i="10"/>
  <c r="L168" i="10"/>
  <c r="X167" i="10"/>
  <c r="U167" i="10"/>
  <c r="W167" i="10" s="1"/>
  <c r="T167" i="10"/>
  <c r="S167" i="10"/>
  <c r="L167" i="10"/>
  <c r="X166" i="10"/>
  <c r="U166" i="10"/>
  <c r="W166" i="10" s="1"/>
  <c r="T166" i="10"/>
  <c r="S166" i="10"/>
  <c r="L166" i="10"/>
  <c r="X165" i="10"/>
  <c r="U165" i="10"/>
  <c r="W165" i="10" s="1"/>
  <c r="T165" i="10"/>
  <c r="S165" i="10"/>
  <c r="L165" i="10"/>
  <c r="X164" i="10"/>
  <c r="U164" i="10"/>
  <c r="W164" i="10" s="1"/>
  <c r="T164" i="10"/>
  <c r="S164" i="10"/>
  <c r="L164" i="10"/>
  <c r="X163" i="10"/>
  <c r="U163" i="10"/>
  <c r="W163" i="10" s="1"/>
  <c r="T163" i="10"/>
  <c r="S163" i="10"/>
  <c r="L163" i="10"/>
  <c r="X162" i="10"/>
  <c r="U162" i="10"/>
  <c r="W162" i="10" s="1"/>
  <c r="T162" i="10"/>
  <c r="S162" i="10"/>
  <c r="L162" i="10"/>
  <c r="X161" i="10"/>
  <c r="U161" i="10"/>
  <c r="W161" i="10" s="1"/>
  <c r="T161" i="10"/>
  <c r="S161" i="10"/>
  <c r="L161" i="10"/>
  <c r="X160" i="10"/>
  <c r="U160" i="10"/>
  <c r="W160" i="10" s="1"/>
  <c r="T160" i="10"/>
  <c r="S160" i="10"/>
  <c r="L160" i="10"/>
  <c r="X159" i="10"/>
  <c r="U159" i="10"/>
  <c r="W159" i="10" s="1"/>
  <c r="T159" i="10"/>
  <c r="S159" i="10"/>
  <c r="L159" i="10"/>
  <c r="X158" i="10"/>
  <c r="U158" i="10"/>
  <c r="W158" i="10" s="1"/>
  <c r="T158" i="10"/>
  <c r="S158" i="10"/>
  <c r="L158" i="10"/>
  <c r="X157" i="10"/>
  <c r="U157" i="10"/>
  <c r="W157" i="10" s="1"/>
  <c r="T157" i="10"/>
  <c r="S157" i="10"/>
  <c r="L157" i="10"/>
  <c r="X156" i="10"/>
  <c r="U156" i="10"/>
  <c r="W156" i="10" s="1"/>
  <c r="T156" i="10"/>
  <c r="S156" i="10"/>
  <c r="L156" i="10"/>
  <c r="X155" i="10"/>
  <c r="U155" i="10"/>
  <c r="W155" i="10" s="1"/>
  <c r="T155" i="10"/>
  <c r="S155" i="10"/>
  <c r="L155" i="10"/>
  <c r="X154" i="10"/>
  <c r="U154" i="10"/>
  <c r="W154" i="10" s="1"/>
  <c r="T154" i="10"/>
  <c r="S154" i="10"/>
  <c r="L154" i="10"/>
  <c r="X153" i="10"/>
  <c r="U153" i="10"/>
  <c r="W153" i="10" s="1"/>
  <c r="T153" i="10"/>
  <c r="S153" i="10"/>
  <c r="L153" i="10"/>
  <c r="X152" i="10"/>
  <c r="U152" i="10"/>
  <c r="W152" i="10" s="1"/>
  <c r="T152" i="10"/>
  <c r="S152" i="10"/>
  <c r="L152" i="10"/>
  <c r="X151" i="10"/>
  <c r="U151" i="10"/>
  <c r="W151" i="10" s="1"/>
  <c r="T151" i="10"/>
  <c r="S151" i="10"/>
  <c r="L151" i="10"/>
  <c r="X150" i="10"/>
  <c r="U150" i="10"/>
  <c r="W150" i="10" s="1"/>
  <c r="T150" i="10"/>
  <c r="S150" i="10"/>
  <c r="L150" i="10"/>
  <c r="X149" i="10"/>
  <c r="U149" i="10"/>
  <c r="W149" i="10" s="1"/>
  <c r="T149" i="10"/>
  <c r="S149" i="10"/>
  <c r="L149" i="10"/>
  <c r="X148" i="10"/>
  <c r="U148" i="10"/>
  <c r="W148" i="10" s="1"/>
  <c r="T148" i="10"/>
  <c r="S148" i="10"/>
  <c r="L148" i="10"/>
  <c r="X147" i="10"/>
  <c r="U147" i="10"/>
  <c r="W147" i="10" s="1"/>
  <c r="T147" i="10"/>
  <c r="S147" i="10"/>
  <c r="L147" i="10"/>
  <c r="X146" i="10"/>
  <c r="U146" i="10"/>
  <c r="W146" i="10" s="1"/>
  <c r="T146" i="10"/>
  <c r="S146" i="10"/>
  <c r="L146" i="10"/>
  <c r="X145" i="10"/>
  <c r="U145" i="10"/>
  <c r="W145" i="10" s="1"/>
  <c r="T145" i="10"/>
  <c r="S145" i="10"/>
  <c r="L145" i="10"/>
  <c r="X144" i="10"/>
  <c r="U144" i="10"/>
  <c r="W144" i="10" s="1"/>
  <c r="T144" i="10"/>
  <c r="S144" i="10"/>
  <c r="L144" i="10"/>
  <c r="X143" i="10"/>
  <c r="U143" i="10"/>
  <c r="W143" i="10" s="1"/>
  <c r="T143" i="10"/>
  <c r="S143" i="10"/>
  <c r="L143" i="10"/>
  <c r="X142" i="10"/>
  <c r="U142" i="10"/>
  <c r="W142" i="10" s="1"/>
  <c r="T142" i="10"/>
  <c r="S142" i="10"/>
  <c r="L142" i="10"/>
  <c r="X141" i="10"/>
  <c r="U141" i="10"/>
  <c r="W141" i="10" s="1"/>
  <c r="T141" i="10"/>
  <c r="S141" i="10"/>
  <c r="L141" i="10"/>
  <c r="X140" i="10"/>
  <c r="U140" i="10"/>
  <c r="W140" i="10" s="1"/>
  <c r="T140" i="10"/>
  <c r="S140" i="10"/>
  <c r="L140" i="10"/>
  <c r="X139" i="10"/>
  <c r="U139" i="10"/>
  <c r="W139" i="10" s="1"/>
  <c r="T139" i="10"/>
  <c r="S139" i="10"/>
  <c r="L139" i="10"/>
  <c r="X138" i="10"/>
  <c r="U138" i="10"/>
  <c r="W138" i="10" s="1"/>
  <c r="T138" i="10"/>
  <c r="S138" i="10"/>
  <c r="L138" i="10"/>
  <c r="X137" i="10"/>
  <c r="U137" i="10"/>
  <c r="W137" i="10" s="1"/>
  <c r="T137" i="10"/>
  <c r="S137" i="10"/>
  <c r="L137" i="10"/>
  <c r="X136" i="10"/>
  <c r="U136" i="10"/>
  <c r="W136" i="10" s="1"/>
  <c r="T136" i="10"/>
  <c r="S136" i="10"/>
  <c r="L136" i="10"/>
  <c r="X135" i="10"/>
  <c r="U135" i="10"/>
  <c r="W135" i="10" s="1"/>
  <c r="T135" i="10"/>
  <c r="S135" i="10"/>
  <c r="L135" i="10"/>
  <c r="X134" i="10"/>
  <c r="U134" i="10"/>
  <c r="W134" i="10" s="1"/>
  <c r="T134" i="10"/>
  <c r="S134" i="10"/>
  <c r="L134" i="10"/>
  <c r="X133" i="10"/>
  <c r="U133" i="10"/>
  <c r="W133" i="10" s="1"/>
  <c r="T133" i="10"/>
  <c r="S133" i="10"/>
  <c r="L133" i="10"/>
  <c r="X132" i="10"/>
  <c r="U132" i="10"/>
  <c r="W132" i="10" s="1"/>
  <c r="T132" i="10"/>
  <c r="S132" i="10"/>
  <c r="L132" i="10"/>
  <c r="X131" i="10"/>
  <c r="U131" i="10"/>
  <c r="W131" i="10" s="1"/>
  <c r="T131" i="10"/>
  <c r="S131" i="10"/>
  <c r="L131" i="10"/>
  <c r="X130" i="10"/>
  <c r="U130" i="10"/>
  <c r="W130" i="10" s="1"/>
  <c r="T130" i="10"/>
  <c r="S130" i="10"/>
  <c r="L130" i="10"/>
  <c r="X129" i="10"/>
  <c r="U129" i="10"/>
  <c r="W129" i="10" s="1"/>
  <c r="T129" i="10"/>
  <c r="S129" i="10"/>
  <c r="L129" i="10"/>
  <c r="X128" i="10"/>
  <c r="U128" i="10"/>
  <c r="W128" i="10" s="1"/>
  <c r="T128" i="10"/>
  <c r="S128" i="10"/>
  <c r="L128" i="10"/>
  <c r="X127" i="10"/>
  <c r="U127" i="10"/>
  <c r="W127" i="10" s="1"/>
  <c r="T127" i="10"/>
  <c r="S127" i="10"/>
  <c r="L127" i="10"/>
  <c r="X126" i="10"/>
  <c r="U126" i="10"/>
  <c r="W126" i="10" s="1"/>
  <c r="T126" i="10"/>
  <c r="S126" i="10"/>
  <c r="L126" i="10"/>
  <c r="X125" i="10"/>
  <c r="U125" i="10"/>
  <c r="W125" i="10" s="1"/>
  <c r="T125" i="10"/>
  <c r="S125" i="10"/>
  <c r="L125" i="10"/>
  <c r="X124" i="10"/>
  <c r="U124" i="10"/>
  <c r="W124" i="10" s="1"/>
  <c r="T124" i="10"/>
  <c r="S124" i="10"/>
  <c r="L124" i="10"/>
  <c r="X123" i="10"/>
  <c r="U123" i="10"/>
  <c r="W123" i="10" s="1"/>
  <c r="T123" i="10"/>
  <c r="S123" i="10"/>
  <c r="L123" i="10"/>
  <c r="X122" i="10"/>
  <c r="U122" i="10"/>
  <c r="W122" i="10" s="1"/>
  <c r="T122" i="10"/>
  <c r="S122" i="10"/>
  <c r="L122" i="10"/>
  <c r="X121" i="10"/>
  <c r="U121" i="10"/>
  <c r="W121" i="10" s="1"/>
  <c r="T121" i="10"/>
  <c r="S121" i="10"/>
  <c r="L121" i="10"/>
  <c r="X120" i="10"/>
  <c r="U120" i="10"/>
  <c r="W120" i="10" s="1"/>
  <c r="T120" i="10"/>
  <c r="S120" i="10"/>
  <c r="L120" i="10"/>
  <c r="X119" i="10"/>
  <c r="U119" i="10"/>
  <c r="W119" i="10" s="1"/>
  <c r="T119" i="10"/>
  <c r="S119" i="10"/>
  <c r="L119" i="10"/>
  <c r="X118" i="10"/>
  <c r="U118" i="10"/>
  <c r="W118" i="10" s="1"/>
  <c r="T118" i="10"/>
  <c r="S118" i="10"/>
  <c r="L118" i="10"/>
  <c r="X117" i="10"/>
  <c r="U117" i="10"/>
  <c r="W117" i="10" s="1"/>
  <c r="T117" i="10"/>
  <c r="S117" i="10"/>
  <c r="L117" i="10"/>
  <c r="X116" i="10"/>
  <c r="U116" i="10"/>
  <c r="W116" i="10" s="1"/>
  <c r="T116" i="10"/>
  <c r="S116" i="10"/>
  <c r="L116" i="10"/>
  <c r="X115" i="10"/>
  <c r="U115" i="10"/>
  <c r="W115" i="10" s="1"/>
  <c r="T115" i="10"/>
  <c r="S115" i="10"/>
  <c r="L115" i="10"/>
  <c r="X114" i="10"/>
  <c r="U114" i="10"/>
  <c r="W114" i="10" s="1"/>
  <c r="T114" i="10"/>
  <c r="S114" i="10"/>
  <c r="L114" i="10"/>
  <c r="X113" i="10"/>
  <c r="U113" i="10"/>
  <c r="W113" i="10" s="1"/>
  <c r="T113" i="10"/>
  <c r="S113" i="10"/>
  <c r="L113" i="10"/>
  <c r="X112" i="10"/>
  <c r="U112" i="10"/>
  <c r="W112" i="10" s="1"/>
  <c r="T112" i="10"/>
  <c r="S112" i="10"/>
  <c r="L112" i="10"/>
  <c r="X111" i="10"/>
  <c r="U111" i="10"/>
  <c r="W111" i="10" s="1"/>
  <c r="T111" i="10"/>
  <c r="S111" i="10"/>
  <c r="L111" i="10"/>
  <c r="X110" i="10"/>
  <c r="U110" i="10"/>
  <c r="W110" i="10" s="1"/>
  <c r="T110" i="10"/>
  <c r="S110" i="10"/>
  <c r="L110" i="10"/>
  <c r="X109" i="10"/>
  <c r="U109" i="10"/>
  <c r="W109" i="10" s="1"/>
  <c r="T109" i="10"/>
  <c r="S109" i="10"/>
  <c r="L109" i="10"/>
  <c r="X108" i="10"/>
  <c r="U108" i="10"/>
  <c r="W108" i="10" s="1"/>
  <c r="T108" i="10"/>
  <c r="S108" i="10"/>
  <c r="L108" i="10"/>
  <c r="X107" i="10"/>
  <c r="U107" i="10"/>
  <c r="W107" i="10" s="1"/>
  <c r="T107" i="10"/>
  <c r="S107" i="10"/>
  <c r="L107" i="10"/>
  <c r="X106" i="10"/>
  <c r="U106" i="10"/>
  <c r="W106" i="10" s="1"/>
  <c r="T106" i="10"/>
  <c r="S106" i="10"/>
  <c r="L106" i="10"/>
  <c r="X105" i="10"/>
  <c r="U105" i="10"/>
  <c r="W105" i="10" s="1"/>
  <c r="T105" i="10"/>
  <c r="S105" i="10"/>
  <c r="L105" i="10"/>
  <c r="X104" i="10"/>
  <c r="U104" i="10"/>
  <c r="W104" i="10" s="1"/>
  <c r="T104" i="10"/>
  <c r="S104" i="10"/>
  <c r="L104" i="10"/>
  <c r="X103" i="10"/>
  <c r="U103" i="10"/>
  <c r="W103" i="10" s="1"/>
  <c r="T103" i="10"/>
  <c r="S103" i="10"/>
  <c r="L103" i="10"/>
  <c r="X102" i="10"/>
  <c r="U102" i="10"/>
  <c r="W102" i="10" s="1"/>
  <c r="T102" i="10"/>
  <c r="S102" i="10"/>
  <c r="L102" i="10"/>
  <c r="X101" i="10"/>
  <c r="U101" i="10"/>
  <c r="W101" i="10" s="1"/>
  <c r="T101" i="10"/>
  <c r="S101" i="10"/>
  <c r="L101" i="10"/>
  <c r="X100" i="10"/>
  <c r="U100" i="10"/>
  <c r="W100" i="10" s="1"/>
  <c r="T100" i="10"/>
  <c r="S100" i="10"/>
  <c r="L100" i="10"/>
  <c r="X99" i="10"/>
  <c r="U99" i="10"/>
  <c r="W99" i="10" s="1"/>
  <c r="T99" i="10"/>
  <c r="S99" i="10"/>
  <c r="L99" i="10"/>
  <c r="X98" i="10"/>
  <c r="U98" i="10"/>
  <c r="W98" i="10" s="1"/>
  <c r="T98" i="10"/>
  <c r="S98" i="10"/>
  <c r="L98" i="10"/>
  <c r="X97" i="10"/>
  <c r="U97" i="10"/>
  <c r="W97" i="10" s="1"/>
  <c r="T97" i="10"/>
  <c r="S97" i="10"/>
  <c r="L97" i="10"/>
  <c r="X96" i="10"/>
  <c r="U96" i="10"/>
  <c r="W96" i="10" s="1"/>
  <c r="T96" i="10"/>
  <c r="S96" i="10"/>
  <c r="L96" i="10"/>
  <c r="X95" i="10"/>
  <c r="U95" i="10"/>
  <c r="W95" i="10" s="1"/>
  <c r="T95" i="10"/>
  <c r="S95" i="10"/>
  <c r="L95" i="10"/>
  <c r="X94" i="10"/>
  <c r="U94" i="10"/>
  <c r="W94" i="10" s="1"/>
  <c r="T94" i="10"/>
  <c r="S94" i="10"/>
  <c r="L94" i="10"/>
  <c r="X93" i="10"/>
  <c r="U93" i="10"/>
  <c r="W93" i="10" s="1"/>
  <c r="T93" i="10"/>
  <c r="S93" i="10"/>
  <c r="L93" i="10"/>
  <c r="X92" i="10"/>
  <c r="U92" i="10"/>
  <c r="W92" i="10" s="1"/>
  <c r="T92" i="10"/>
  <c r="S92" i="10"/>
  <c r="L92" i="10"/>
  <c r="X91" i="10"/>
  <c r="U91" i="10"/>
  <c r="W91" i="10" s="1"/>
  <c r="T91" i="10"/>
  <c r="S91" i="10"/>
  <c r="L91" i="10"/>
  <c r="X90" i="10"/>
  <c r="U90" i="10"/>
  <c r="W90" i="10" s="1"/>
  <c r="T90" i="10"/>
  <c r="S90" i="10"/>
  <c r="L90" i="10"/>
  <c r="X89" i="10"/>
  <c r="U89" i="10"/>
  <c r="W89" i="10" s="1"/>
  <c r="T89" i="10"/>
  <c r="S89" i="10"/>
  <c r="L89" i="10"/>
  <c r="X88" i="10"/>
  <c r="U88" i="10"/>
  <c r="W88" i="10" s="1"/>
  <c r="T88" i="10"/>
  <c r="S88" i="10"/>
  <c r="L88" i="10"/>
  <c r="X87" i="10"/>
  <c r="U87" i="10"/>
  <c r="W87" i="10" s="1"/>
  <c r="T87" i="10"/>
  <c r="S87" i="10"/>
  <c r="L87" i="10"/>
  <c r="X86" i="10"/>
  <c r="U86" i="10"/>
  <c r="W86" i="10" s="1"/>
  <c r="T86" i="10"/>
  <c r="S86" i="10"/>
  <c r="L86" i="10"/>
  <c r="X85" i="10"/>
  <c r="U85" i="10"/>
  <c r="W85" i="10" s="1"/>
  <c r="T85" i="10"/>
  <c r="S85" i="10"/>
  <c r="L85" i="10"/>
  <c r="X84" i="10"/>
  <c r="U84" i="10"/>
  <c r="W84" i="10" s="1"/>
  <c r="T84" i="10"/>
  <c r="S84" i="10"/>
  <c r="L84" i="10"/>
  <c r="X83" i="10"/>
  <c r="U83" i="10"/>
  <c r="W83" i="10" s="1"/>
  <c r="T83" i="10"/>
  <c r="S83" i="10"/>
  <c r="L83" i="10"/>
  <c r="X82" i="10"/>
  <c r="U82" i="10"/>
  <c r="W82" i="10" s="1"/>
  <c r="T82" i="10"/>
  <c r="S82" i="10"/>
  <c r="L82" i="10"/>
  <c r="X81" i="10"/>
  <c r="U81" i="10"/>
  <c r="W81" i="10" s="1"/>
  <c r="T81" i="10"/>
  <c r="S81" i="10"/>
  <c r="L81" i="10"/>
  <c r="X80" i="10"/>
  <c r="U80" i="10"/>
  <c r="W80" i="10" s="1"/>
  <c r="T80" i="10"/>
  <c r="S80" i="10"/>
  <c r="L80" i="10"/>
  <c r="X79" i="10"/>
  <c r="U79" i="10"/>
  <c r="W79" i="10" s="1"/>
  <c r="T79" i="10"/>
  <c r="S79" i="10"/>
  <c r="L79" i="10"/>
  <c r="X78" i="10"/>
  <c r="U78" i="10"/>
  <c r="W78" i="10" s="1"/>
  <c r="T78" i="10"/>
  <c r="S78" i="10"/>
  <c r="L78" i="10"/>
  <c r="X77" i="10"/>
  <c r="U77" i="10"/>
  <c r="W77" i="10" s="1"/>
  <c r="T77" i="10"/>
  <c r="S77" i="10"/>
  <c r="L77" i="10"/>
  <c r="X76" i="10"/>
  <c r="U76" i="10"/>
  <c r="W76" i="10" s="1"/>
  <c r="T76" i="10"/>
  <c r="S76" i="10"/>
  <c r="L76" i="10"/>
  <c r="X75" i="10"/>
  <c r="U75" i="10"/>
  <c r="W75" i="10" s="1"/>
  <c r="T75" i="10"/>
  <c r="S75" i="10"/>
  <c r="L75" i="10"/>
  <c r="X74" i="10"/>
  <c r="U74" i="10"/>
  <c r="W74" i="10" s="1"/>
  <c r="T74" i="10"/>
  <c r="S74" i="10"/>
  <c r="L74" i="10"/>
  <c r="X73" i="10"/>
  <c r="U73" i="10"/>
  <c r="W73" i="10" s="1"/>
  <c r="T73" i="10"/>
  <c r="S73" i="10"/>
  <c r="L73" i="10"/>
  <c r="X72" i="10"/>
  <c r="U72" i="10"/>
  <c r="W72" i="10" s="1"/>
  <c r="T72" i="10"/>
  <c r="S72" i="10"/>
  <c r="L72" i="10"/>
  <c r="X71" i="10"/>
  <c r="U71" i="10"/>
  <c r="W71" i="10" s="1"/>
  <c r="T71" i="10"/>
  <c r="S71" i="10"/>
  <c r="L71" i="10"/>
  <c r="X70" i="10"/>
  <c r="U70" i="10"/>
  <c r="W70" i="10" s="1"/>
  <c r="T70" i="10"/>
  <c r="S70" i="10"/>
  <c r="L70" i="10"/>
  <c r="X69" i="10"/>
  <c r="U69" i="10"/>
  <c r="W69" i="10" s="1"/>
  <c r="T69" i="10"/>
  <c r="S69" i="10"/>
  <c r="L69" i="10"/>
  <c r="X68" i="10"/>
  <c r="U68" i="10"/>
  <c r="W68" i="10" s="1"/>
  <c r="T68" i="10"/>
  <c r="S68" i="10"/>
  <c r="L68" i="10"/>
  <c r="X67" i="10"/>
  <c r="U67" i="10"/>
  <c r="W67" i="10" s="1"/>
  <c r="T67" i="10"/>
  <c r="S67" i="10"/>
  <c r="L67" i="10"/>
  <c r="X66" i="10"/>
  <c r="U66" i="10"/>
  <c r="W66" i="10" s="1"/>
  <c r="T66" i="10"/>
  <c r="S66" i="10"/>
  <c r="L66" i="10"/>
  <c r="X65" i="10"/>
  <c r="U65" i="10"/>
  <c r="W65" i="10" s="1"/>
  <c r="T65" i="10"/>
  <c r="S65" i="10"/>
  <c r="L65" i="10"/>
  <c r="X64" i="10"/>
  <c r="U64" i="10"/>
  <c r="W64" i="10" s="1"/>
  <c r="T64" i="10"/>
  <c r="S64" i="10"/>
  <c r="L64" i="10"/>
  <c r="X63" i="10"/>
  <c r="U63" i="10"/>
  <c r="W63" i="10" s="1"/>
  <c r="T63" i="10"/>
  <c r="S63" i="10"/>
  <c r="L63" i="10"/>
  <c r="X62" i="10"/>
  <c r="U62" i="10"/>
  <c r="W62" i="10" s="1"/>
  <c r="T62" i="10"/>
  <c r="S62" i="10"/>
  <c r="L62" i="10"/>
  <c r="X61" i="10"/>
  <c r="U61" i="10"/>
  <c r="W61" i="10" s="1"/>
  <c r="T61" i="10"/>
  <c r="S61" i="10"/>
  <c r="L61" i="10"/>
  <c r="X60" i="10"/>
  <c r="U60" i="10"/>
  <c r="W60" i="10" s="1"/>
  <c r="T60" i="10"/>
  <c r="S60" i="10"/>
  <c r="L60" i="10"/>
  <c r="X59" i="10"/>
  <c r="U59" i="10"/>
  <c r="W59" i="10" s="1"/>
  <c r="T59" i="10"/>
  <c r="S59" i="10"/>
  <c r="L59" i="10"/>
  <c r="X58" i="10"/>
  <c r="U58" i="10"/>
  <c r="W58" i="10" s="1"/>
  <c r="T58" i="10"/>
  <c r="S58" i="10"/>
  <c r="L58" i="10"/>
  <c r="X57" i="10"/>
  <c r="U57" i="10"/>
  <c r="W57" i="10" s="1"/>
  <c r="T57" i="10"/>
  <c r="S57" i="10"/>
  <c r="L57" i="10"/>
  <c r="X56" i="10"/>
  <c r="U56" i="10"/>
  <c r="W56" i="10" s="1"/>
  <c r="T56" i="10"/>
  <c r="S56" i="10"/>
  <c r="L56" i="10"/>
  <c r="X55" i="10"/>
  <c r="U55" i="10"/>
  <c r="W55" i="10" s="1"/>
  <c r="T55" i="10"/>
  <c r="S55" i="10"/>
  <c r="L55" i="10"/>
  <c r="X54" i="10"/>
  <c r="U54" i="10"/>
  <c r="W54" i="10" s="1"/>
  <c r="T54" i="10"/>
  <c r="S54" i="10"/>
  <c r="L54" i="10"/>
  <c r="X53" i="10"/>
  <c r="U53" i="10"/>
  <c r="W53" i="10" s="1"/>
  <c r="T53" i="10"/>
  <c r="S53" i="10"/>
  <c r="L53" i="10"/>
  <c r="X52" i="10"/>
  <c r="U52" i="10"/>
  <c r="W52" i="10" s="1"/>
  <c r="T52" i="10"/>
  <c r="S52" i="10"/>
  <c r="L52" i="10"/>
  <c r="X51" i="10"/>
  <c r="U51" i="10"/>
  <c r="W51" i="10" s="1"/>
  <c r="T51" i="10"/>
  <c r="S51" i="10"/>
  <c r="L51" i="10"/>
  <c r="X50" i="10"/>
  <c r="U50" i="10"/>
  <c r="W50" i="10" s="1"/>
  <c r="T50" i="10"/>
  <c r="S50" i="10"/>
  <c r="L50" i="10"/>
  <c r="X49" i="10"/>
  <c r="U49" i="10"/>
  <c r="W49" i="10" s="1"/>
  <c r="T49" i="10"/>
  <c r="S49" i="10"/>
  <c r="L49" i="10"/>
  <c r="X48" i="10"/>
  <c r="U48" i="10"/>
  <c r="W48" i="10" s="1"/>
  <c r="T48" i="10"/>
  <c r="S48" i="10"/>
  <c r="L48" i="10"/>
  <c r="X47" i="10"/>
  <c r="U47" i="10"/>
  <c r="W47" i="10" s="1"/>
  <c r="T47" i="10"/>
  <c r="S47" i="10"/>
  <c r="L47" i="10"/>
  <c r="X46" i="10"/>
  <c r="U46" i="10"/>
  <c r="W46" i="10" s="1"/>
  <c r="T46" i="10"/>
  <c r="S46" i="10"/>
  <c r="L46" i="10"/>
  <c r="X45" i="10"/>
  <c r="U45" i="10"/>
  <c r="W45" i="10" s="1"/>
  <c r="T45" i="10"/>
  <c r="S45" i="10"/>
  <c r="L45" i="10"/>
  <c r="X44" i="10"/>
  <c r="U44" i="10"/>
  <c r="W44" i="10" s="1"/>
  <c r="T44" i="10"/>
  <c r="S44" i="10"/>
  <c r="L44" i="10"/>
  <c r="X43" i="10"/>
  <c r="U43" i="10"/>
  <c r="W43" i="10" s="1"/>
  <c r="T43" i="10"/>
  <c r="S43" i="10"/>
  <c r="L43" i="10"/>
  <c r="X42" i="10"/>
  <c r="U42" i="10"/>
  <c r="W42" i="10" s="1"/>
  <c r="T42" i="10"/>
  <c r="S42" i="10"/>
  <c r="L42" i="10"/>
  <c r="X41" i="10"/>
  <c r="U41" i="10"/>
  <c r="W41" i="10" s="1"/>
  <c r="T41" i="10"/>
  <c r="S41" i="10"/>
  <c r="L41" i="10"/>
  <c r="X40" i="10"/>
  <c r="U40" i="10"/>
  <c r="W40" i="10" s="1"/>
  <c r="T40" i="10"/>
  <c r="S40" i="10"/>
  <c r="L40" i="10"/>
  <c r="X39" i="10"/>
  <c r="U39" i="10"/>
  <c r="W39" i="10" s="1"/>
  <c r="T39" i="10"/>
  <c r="S39" i="10"/>
  <c r="L39" i="10"/>
  <c r="X38" i="10"/>
  <c r="U38" i="10"/>
  <c r="W38" i="10" s="1"/>
  <c r="T38" i="10"/>
  <c r="S38" i="10"/>
  <c r="L38" i="10"/>
  <c r="X37" i="10"/>
  <c r="U37" i="10"/>
  <c r="W37" i="10" s="1"/>
  <c r="T37" i="10"/>
  <c r="S37" i="10"/>
  <c r="L37" i="10"/>
  <c r="X36" i="10"/>
  <c r="U36" i="10"/>
  <c r="W36" i="10" s="1"/>
  <c r="T36" i="10"/>
  <c r="S36" i="10"/>
  <c r="L36" i="10"/>
  <c r="X35" i="10"/>
  <c r="U35" i="10"/>
  <c r="W35" i="10" s="1"/>
  <c r="T35" i="10"/>
  <c r="S35" i="10"/>
  <c r="L35" i="10"/>
  <c r="X34" i="10"/>
  <c r="U34" i="10"/>
  <c r="W34" i="10" s="1"/>
  <c r="T34" i="10"/>
  <c r="S34" i="10"/>
  <c r="L34" i="10"/>
  <c r="X33" i="10"/>
  <c r="U33" i="10"/>
  <c r="W33" i="10" s="1"/>
  <c r="T33" i="10"/>
  <c r="S33" i="10"/>
  <c r="L33" i="10"/>
  <c r="X32" i="10"/>
  <c r="U32" i="10"/>
  <c r="W32" i="10" s="1"/>
  <c r="T32" i="10"/>
  <c r="S32" i="10"/>
  <c r="L32" i="10"/>
  <c r="X31" i="10"/>
  <c r="U31" i="10"/>
  <c r="W31" i="10" s="1"/>
  <c r="T31" i="10"/>
  <c r="S31" i="10"/>
  <c r="L31" i="10"/>
  <c r="X30" i="10"/>
  <c r="U30" i="10"/>
  <c r="W30" i="10" s="1"/>
  <c r="T30" i="10"/>
  <c r="S30" i="10"/>
  <c r="L30" i="10"/>
  <c r="X29" i="10"/>
  <c r="U29" i="10"/>
  <c r="W29" i="10" s="1"/>
  <c r="T29" i="10"/>
  <c r="S29" i="10"/>
  <c r="L29" i="10"/>
  <c r="X28" i="10"/>
  <c r="U28" i="10"/>
  <c r="W28" i="10" s="1"/>
  <c r="T28" i="10"/>
  <c r="S28" i="10"/>
  <c r="L28" i="10"/>
  <c r="X27" i="10"/>
  <c r="U27" i="10"/>
  <c r="W27" i="10" s="1"/>
  <c r="T27" i="10"/>
  <c r="S27" i="10"/>
  <c r="L27" i="10"/>
  <c r="X26" i="10"/>
  <c r="U26" i="10"/>
  <c r="W26" i="10" s="1"/>
  <c r="T26" i="10"/>
  <c r="S26" i="10"/>
  <c r="L26" i="10"/>
  <c r="X25" i="10"/>
  <c r="U25" i="10"/>
  <c r="W25" i="10" s="1"/>
  <c r="T25" i="10"/>
  <c r="S25" i="10"/>
  <c r="L25" i="10"/>
  <c r="X24" i="10"/>
  <c r="U24" i="10"/>
  <c r="W24" i="10" s="1"/>
  <c r="T24" i="10"/>
  <c r="S24" i="10"/>
  <c r="L24" i="10"/>
  <c r="X23" i="10"/>
  <c r="U23" i="10"/>
  <c r="W23" i="10" s="1"/>
  <c r="T23" i="10"/>
  <c r="S23" i="10"/>
  <c r="L23" i="10"/>
  <c r="X22" i="10"/>
  <c r="U22" i="10"/>
  <c r="W22" i="10" s="1"/>
  <c r="T22" i="10"/>
  <c r="S22" i="10"/>
  <c r="L22" i="10"/>
  <c r="X21" i="10"/>
  <c r="U21" i="10"/>
  <c r="W21" i="10" s="1"/>
  <c r="T21" i="10"/>
  <c r="S21" i="10"/>
  <c r="L21" i="10"/>
  <c r="X20" i="10"/>
  <c r="U20" i="10"/>
  <c r="W20" i="10" s="1"/>
  <c r="T20" i="10"/>
  <c r="S20" i="10"/>
  <c r="L20" i="10"/>
  <c r="X19" i="10"/>
  <c r="U19" i="10"/>
  <c r="W19" i="10" s="1"/>
  <c r="T19" i="10"/>
  <c r="S19" i="10"/>
  <c r="L19" i="10"/>
  <c r="X18" i="10"/>
  <c r="U18" i="10"/>
  <c r="W18" i="10" s="1"/>
  <c r="T18" i="10"/>
  <c r="S18" i="10"/>
  <c r="L18" i="10"/>
  <c r="X17" i="10"/>
  <c r="U17" i="10"/>
  <c r="W17" i="10" s="1"/>
  <c r="T17" i="10"/>
  <c r="S17" i="10"/>
  <c r="L17" i="10"/>
  <c r="X16" i="10"/>
  <c r="U16" i="10"/>
  <c r="W16" i="10" s="1"/>
  <c r="T16" i="10"/>
  <c r="S16" i="10"/>
  <c r="L16" i="10"/>
  <c r="X15" i="10"/>
  <c r="U15" i="10"/>
  <c r="W15" i="10" s="1"/>
  <c r="T15" i="10"/>
  <c r="S15" i="10"/>
  <c r="L15" i="10"/>
  <c r="U14" i="10"/>
  <c r="W14" i="10" s="1"/>
  <c r="T14" i="10"/>
  <c r="S14" i="10"/>
  <c r="L14" i="10"/>
  <c r="X13" i="10"/>
  <c r="U13" i="10"/>
  <c r="W13" i="10" s="1"/>
  <c r="T13" i="10"/>
  <c r="S13" i="10"/>
  <c r="L13" i="10"/>
  <c r="X12" i="10"/>
  <c r="U12" i="10"/>
  <c r="W12" i="10" s="1"/>
  <c r="T12" i="10"/>
  <c r="S12" i="10"/>
  <c r="L12" i="10"/>
  <c r="X11" i="10"/>
  <c r="U11" i="10"/>
  <c r="W11" i="10" s="1"/>
  <c r="T11" i="10"/>
  <c r="S11" i="10"/>
  <c r="L11" i="10"/>
  <c r="X10" i="10"/>
  <c r="U10" i="10"/>
  <c r="W10" i="10" s="1"/>
  <c r="T10" i="10"/>
  <c r="S10" i="10"/>
  <c r="L10" i="10"/>
  <c r="X9" i="10"/>
  <c r="U9" i="10"/>
  <c r="W9" i="10" s="1"/>
  <c r="T9" i="10"/>
  <c r="S9" i="10"/>
  <c r="L9" i="10"/>
  <c r="X8" i="10"/>
  <c r="U8" i="10"/>
  <c r="W8" i="10" s="1"/>
  <c r="T8" i="10"/>
  <c r="S8" i="10"/>
  <c r="L8" i="10"/>
  <c r="X7" i="10"/>
  <c r="U7" i="10"/>
  <c r="W7" i="10" s="1"/>
  <c r="T7" i="10"/>
  <c r="S7" i="10"/>
  <c r="L7" i="10"/>
  <c r="X6" i="10"/>
  <c r="U6" i="10"/>
  <c r="W6" i="10" s="1"/>
  <c r="T6" i="10"/>
  <c r="S6" i="10"/>
  <c r="L6" i="10"/>
  <c r="AJ5" i="10"/>
  <c r="X5" i="10"/>
  <c r="U5" i="10"/>
  <c r="W5" i="10" s="1"/>
  <c r="T5" i="10"/>
  <c r="S5" i="10"/>
  <c r="L5" i="10"/>
  <c r="AJ4" i="10"/>
  <c r="X4" i="10"/>
  <c r="U4" i="10"/>
  <c r="W4" i="10" s="1"/>
  <c r="T4" i="10"/>
  <c r="S4" i="10"/>
  <c r="L4" i="10"/>
  <c r="AJ3" i="10"/>
  <c r="X3" i="10"/>
  <c r="U3" i="10"/>
  <c r="W3" i="10" s="1"/>
  <c r="T3" i="10"/>
  <c r="S3" i="10"/>
  <c r="L3" i="10"/>
  <c r="X276" i="1"/>
  <c r="U276" i="1"/>
  <c r="W276" i="1" s="1"/>
  <c r="T276" i="1"/>
  <c r="S276" i="1"/>
  <c r="X275" i="1"/>
  <c r="U275" i="1"/>
  <c r="W275" i="1" s="1"/>
  <c r="T275" i="1"/>
  <c r="S275" i="1"/>
  <c r="X274" i="1"/>
  <c r="U274" i="1"/>
  <c r="W274" i="1" s="1"/>
  <c r="T274" i="1"/>
  <c r="S274" i="1"/>
  <c r="X273" i="1"/>
  <c r="U273" i="1"/>
  <c r="W273" i="1" s="1"/>
  <c r="T273" i="1"/>
  <c r="S273" i="1"/>
  <c r="X272" i="1"/>
  <c r="U272" i="1"/>
  <c r="W272" i="1" s="1"/>
  <c r="T272" i="1"/>
  <c r="S272" i="1"/>
  <c r="X271" i="1"/>
  <c r="U271" i="1"/>
  <c r="W271" i="1" s="1"/>
  <c r="T271" i="1"/>
  <c r="S271" i="1"/>
  <c r="X270" i="1"/>
  <c r="U270" i="1"/>
  <c r="W270" i="1" s="1"/>
  <c r="T270" i="1"/>
  <c r="S270" i="1"/>
  <c r="X266" i="1"/>
  <c r="U266" i="1"/>
  <c r="W266" i="1" s="1"/>
  <c r="T266" i="1"/>
  <c r="S266" i="1"/>
  <c r="X265" i="1"/>
  <c r="U265" i="1"/>
  <c r="W265" i="1" s="1"/>
  <c r="T265" i="1"/>
  <c r="S265" i="1"/>
  <c r="X264" i="1"/>
  <c r="U264" i="1"/>
  <c r="W264" i="1" s="1"/>
  <c r="T264" i="1"/>
  <c r="S264" i="1"/>
  <c r="X263" i="1"/>
  <c r="U263" i="1"/>
  <c r="W263" i="1" s="1"/>
  <c r="T263" i="1"/>
  <c r="S263" i="1"/>
  <c r="X262" i="1"/>
  <c r="U262" i="1"/>
  <c r="W262" i="1" s="1"/>
  <c r="T262" i="1"/>
  <c r="S262" i="1"/>
  <c r="X261" i="1"/>
  <c r="U261" i="1"/>
  <c r="W261" i="1" s="1"/>
  <c r="T261" i="1"/>
  <c r="S261" i="1"/>
  <c r="X257" i="1"/>
  <c r="U257" i="1"/>
  <c r="W257" i="1" s="1"/>
  <c r="T257" i="1"/>
  <c r="S257" i="1"/>
  <c r="X256" i="1"/>
  <c r="U256" i="1"/>
  <c r="W256" i="1" s="1"/>
  <c r="T256" i="1"/>
  <c r="S256" i="1"/>
  <c r="X255" i="1"/>
  <c r="U255" i="1"/>
  <c r="W255" i="1" s="1"/>
  <c r="T255" i="1"/>
  <c r="S255" i="1"/>
  <c r="X254" i="1"/>
  <c r="U254" i="1"/>
  <c r="W254" i="1" s="1"/>
  <c r="T254" i="1"/>
  <c r="S254" i="1"/>
  <c r="X253" i="1"/>
  <c r="U253" i="1"/>
  <c r="W253" i="1" s="1"/>
  <c r="T253" i="1"/>
  <c r="S253" i="1"/>
  <c r="X249" i="1"/>
  <c r="U249" i="1"/>
  <c r="W249" i="1" s="1"/>
  <c r="T249" i="1"/>
  <c r="S249" i="1"/>
  <c r="X248" i="1"/>
  <c r="U248" i="1"/>
  <c r="W248" i="1" s="1"/>
  <c r="T248" i="1"/>
  <c r="S248" i="1"/>
  <c r="X247" i="1"/>
  <c r="U247" i="1"/>
  <c r="W247" i="1" s="1"/>
  <c r="T247" i="1"/>
  <c r="S247" i="1"/>
  <c r="X246" i="1"/>
  <c r="U246" i="1"/>
  <c r="W246" i="1" s="1"/>
  <c r="T246" i="1"/>
  <c r="S246" i="1"/>
  <c r="X242" i="1"/>
  <c r="U242" i="1"/>
  <c r="W242" i="1" s="1"/>
  <c r="T242" i="1"/>
  <c r="S242" i="1"/>
  <c r="X241" i="1"/>
  <c r="U241" i="1"/>
  <c r="W241" i="1" s="1"/>
  <c r="T241" i="1"/>
  <c r="S241" i="1"/>
  <c r="X240" i="1"/>
  <c r="U240" i="1"/>
  <c r="W240" i="1" s="1"/>
  <c r="T240" i="1"/>
  <c r="S240" i="1"/>
  <c r="X239" i="1"/>
  <c r="U239" i="1"/>
  <c r="W239" i="1" s="1"/>
  <c r="T239" i="1"/>
  <c r="S239" i="1"/>
  <c r="X238" i="1"/>
  <c r="U238" i="1"/>
  <c r="W238" i="1" s="1"/>
  <c r="T238" i="1"/>
  <c r="S238" i="1"/>
  <c r="X237" i="1"/>
  <c r="U237" i="1"/>
  <c r="W237" i="1" s="1"/>
  <c r="T237" i="1"/>
  <c r="S237" i="1"/>
  <c r="X236" i="1"/>
  <c r="U236" i="1"/>
  <c r="W236" i="1" s="1"/>
  <c r="T236" i="1"/>
  <c r="S236" i="1"/>
  <c r="X235" i="1"/>
  <c r="U235" i="1"/>
  <c r="W235" i="1" s="1"/>
  <c r="T235" i="1"/>
  <c r="S235" i="1"/>
  <c r="X234" i="1"/>
  <c r="U234" i="1"/>
  <c r="W234" i="1" s="1"/>
  <c r="T234" i="1"/>
  <c r="S234" i="1"/>
  <c r="X233" i="1"/>
  <c r="U233" i="1"/>
  <c r="W233" i="1" s="1"/>
  <c r="T233" i="1"/>
  <c r="S233" i="1"/>
  <c r="X232" i="1"/>
  <c r="U232" i="1"/>
  <c r="W232" i="1" s="1"/>
  <c r="T232" i="1"/>
  <c r="S232" i="1"/>
  <c r="X231" i="1"/>
  <c r="U231" i="1"/>
  <c r="W231" i="1" s="1"/>
  <c r="T231" i="1"/>
  <c r="S231" i="1"/>
  <c r="X230" i="1"/>
  <c r="U230" i="1"/>
  <c r="W230" i="1" s="1"/>
  <c r="T230" i="1"/>
  <c r="S230" i="1"/>
  <c r="X229" i="1"/>
  <c r="U229" i="1"/>
  <c r="W229" i="1" s="1"/>
  <c r="T229" i="1"/>
  <c r="S229" i="1"/>
  <c r="X228" i="1"/>
  <c r="U228" i="1"/>
  <c r="W228" i="1" s="1"/>
  <c r="T228" i="1"/>
  <c r="S228" i="1"/>
  <c r="X227" i="1"/>
  <c r="U227" i="1"/>
  <c r="W227" i="1" s="1"/>
  <c r="T227" i="1"/>
  <c r="S227" i="1"/>
  <c r="X226" i="1"/>
  <c r="U226" i="1"/>
  <c r="W226" i="1" s="1"/>
  <c r="T226" i="1"/>
  <c r="S226" i="1"/>
  <c r="X225" i="1"/>
  <c r="U225" i="1"/>
  <c r="W225" i="1" s="1"/>
  <c r="T225" i="1"/>
  <c r="S225" i="1"/>
  <c r="X224" i="1"/>
  <c r="U224" i="1"/>
  <c r="W224" i="1" s="1"/>
  <c r="T224" i="1"/>
  <c r="S224" i="1"/>
  <c r="X223" i="1"/>
  <c r="U223" i="1"/>
  <c r="W223" i="1" s="1"/>
  <c r="T223" i="1"/>
  <c r="S223" i="1"/>
  <c r="X222" i="1"/>
  <c r="U222" i="1"/>
  <c r="W222" i="1" s="1"/>
  <c r="T222" i="1"/>
  <c r="S222" i="1"/>
  <c r="X221" i="1"/>
  <c r="U221" i="1"/>
  <c r="W221" i="1" s="1"/>
  <c r="T221" i="1"/>
  <c r="S221" i="1"/>
  <c r="X220" i="1"/>
  <c r="U220" i="1"/>
  <c r="W220" i="1" s="1"/>
  <c r="T220" i="1"/>
  <c r="S220" i="1"/>
  <c r="X219" i="1"/>
  <c r="U219" i="1"/>
  <c r="W219" i="1" s="1"/>
  <c r="T219" i="1"/>
  <c r="S219" i="1"/>
  <c r="X218" i="1"/>
  <c r="U218" i="1"/>
  <c r="W218" i="1" s="1"/>
  <c r="T218" i="1"/>
  <c r="S218" i="1"/>
  <c r="X217" i="1"/>
  <c r="U217" i="1"/>
  <c r="W217" i="1" s="1"/>
  <c r="T217" i="1"/>
  <c r="S217" i="1"/>
  <c r="X216" i="1"/>
  <c r="U216" i="1"/>
  <c r="W216" i="1" s="1"/>
  <c r="T216" i="1"/>
  <c r="S216" i="1"/>
  <c r="X215" i="1"/>
  <c r="U215" i="1"/>
  <c r="W215" i="1" s="1"/>
  <c r="T215" i="1"/>
  <c r="S215" i="1"/>
  <c r="X214" i="1"/>
  <c r="U214" i="1"/>
  <c r="W214" i="1" s="1"/>
  <c r="T214" i="1"/>
  <c r="S214" i="1"/>
  <c r="X213" i="1"/>
  <c r="U213" i="1"/>
  <c r="W213" i="1" s="1"/>
  <c r="T213" i="1"/>
  <c r="S213" i="1"/>
  <c r="X212" i="1"/>
  <c r="U212" i="1"/>
  <c r="W212" i="1" s="1"/>
  <c r="T212" i="1"/>
  <c r="S212" i="1"/>
  <c r="X211" i="1"/>
  <c r="U211" i="1"/>
  <c r="W211" i="1" s="1"/>
  <c r="T211" i="1"/>
  <c r="S211" i="1"/>
  <c r="X210" i="1"/>
  <c r="U210" i="1"/>
  <c r="W210" i="1" s="1"/>
  <c r="T210" i="1"/>
  <c r="S210" i="1"/>
  <c r="X209" i="1"/>
  <c r="U209" i="1"/>
  <c r="W209" i="1" s="1"/>
  <c r="T209" i="1"/>
  <c r="S209" i="1"/>
  <c r="X208" i="1"/>
  <c r="U208" i="1"/>
  <c r="W208" i="1" s="1"/>
  <c r="T208" i="1"/>
  <c r="S208" i="1"/>
  <c r="X207" i="1"/>
  <c r="U207" i="1"/>
  <c r="W207" i="1" s="1"/>
  <c r="T207" i="1"/>
  <c r="S207" i="1"/>
  <c r="X206" i="1"/>
  <c r="U206" i="1"/>
  <c r="W206" i="1" s="1"/>
  <c r="T206" i="1"/>
  <c r="S206" i="1"/>
  <c r="X205" i="1"/>
  <c r="U205" i="1"/>
  <c r="W205" i="1" s="1"/>
  <c r="T205" i="1"/>
  <c r="S205" i="1"/>
  <c r="X204" i="1"/>
  <c r="U204" i="1"/>
  <c r="W204" i="1" s="1"/>
  <c r="T204" i="1"/>
  <c r="S204" i="1"/>
  <c r="X203" i="1"/>
  <c r="U203" i="1"/>
  <c r="W203" i="1" s="1"/>
  <c r="T203" i="1"/>
  <c r="S203" i="1"/>
  <c r="X202" i="1"/>
  <c r="U202" i="1"/>
  <c r="W202" i="1" s="1"/>
  <c r="T202" i="1"/>
  <c r="S202" i="1"/>
  <c r="X201" i="1"/>
  <c r="U201" i="1"/>
  <c r="W201" i="1" s="1"/>
  <c r="T201" i="1"/>
  <c r="S201" i="1"/>
  <c r="X200" i="1"/>
  <c r="U200" i="1"/>
  <c r="W200" i="1" s="1"/>
  <c r="T200" i="1"/>
  <c r="S200" i="1"/>
  <c r="X199" i="1"/>
  <c r="U199" i="1"/>
  <c r="W199" i="1" s="1"/>
  <c r="T199" i="1"/>
  <c r="S199" i="1"/>
  <c r="X198" i="1"/>
  <c r="U198" i="1"/>
  <c r="W198" i="1" s="1"/>
  <c r="T198" i="1"/>
  <c r="S198" i="1"/>
  <c r="X197" i="1"/>
  <c r="U197" i="1"/>
  <c r="W197" i="1" s="1"/>
  <c r="T197" i="1"/>
  <c r="S197" i="1"/>
  <c r="X196" i="1"/>
  <c r="U196" i="1"/>
  <c r="W196" i="1" s="1"/>
  <c r="T196" i="1"/>
  <c r="S196" i="1"/>
  <c r="X195" i="1"/>
  <c r="U195" i="1"/>
  <c r="W195" i="1" s="1"/>
  <c r="T195" i="1"/>
  <c r="S195" i="1"/>
  <c r="X194" i="1"/>
  <c r="U194" i="1"/>
  <c r="W194" i="1" s="1"/>
  <c r="T194" i="1"/>
  <c r="S194" i="1"/>
  <c r="X193" i="1"/>
  <c r="U193" i="1"/>
  <c r="W193" i="1" s="1"/>
  <c r="T193" i="1"/>
  <c r="S193" i="1"/>
  <c r="X192" i="1"/>
  <c r="U192" i="1"/>
  <c r="W192" i="1" s="1"/>
  <c r="T192" i="1"/>
  <c r="S192" i="1"/>
  <c r="X191" i="1"/>
  <c r="U191" i="1"/>
  <c r="W191" i="1" s="1"/>
  <c r="T191" i="1"/>
  <c r="S191" i="1"/>
  <c r="X187" i="1"/>
  <c r="U187" i="1"/>
  <c r="W187" i="1" s="1"/>
  <c r="T187" i="1"/>
  <c r="S187" i="1"/>
  <c r="X186" i="1"/>
  <c r="U186" i="1"/>
  <c r="W186" i="1" s="1"/>
  <c r="T186" i="1"/>
  <c r="S186" i="1"/>
  <c r="X185" i="1"/>
  <c r="U185" i="1"/>
  <c r="W185" i="1" s="1"/>
  <c r="T185" i="1"/>
  <c r="S185" i="1"/>
  <c r="X184" i="1"/>
  <c r="U184" i="1"/>
  <c r="W184" i="1" s="1"/>
  <c r="T184" i="1"/>
  <c r="S184" i="1"/>
  <c r="X183" i="1"/>
  <c r="U183" i="1"/>
  <c r="W183" i="1" s="1"/>
  <c r="T183" i="1"/>
  <c r="S183" i="1"/>
  <c r="X182" i="1"/>
  <c r="U182" i="1"/>
  <c r="W182" i="1" s="1"/>
  <c r="T182" i="1"/>
  <c r="S182" i="1"/>
  <c r="X178" i="1"/>
  <c r="U178" i="1"/>
  <c r="W178" i="1" s="1"/>
  <c r="T178" i="1"/>
  <c r="S178" i="1"/>
  <c r="X177" i="1"/>
  <c r="U177" i="1"/>
  <c r="W177" i="1" s="1"/>
  <c r="T177" i="1"/>
  <c r="S177" i="1"/>
  <c r="X176" i="1"/>
  <c r="U176" i="1"/>
  <c r="W176" i="1" s="1"/>
  <c r="T176" i="1"/>
  <c r="S176" i="1"/>
  <c r="X175" i="1"/>
  <c r="U175" i="1"/>
  <c r="W175" i="1" s="1"/>
  <c r="T175" i="1"/>
  <c r="S175" i="1"/>
  <c r="X174" i="1"/>
  <c r="U174" i="1"/>
  <c r="W174" i="1" s="1"/>
  <c r="T174" i="1"/>
  <c r="S174" i="1"/>
  <c r="X170" i="1"/>
  <c r="U170" i="1"/>
  <c r="W170" i="1" s="1"/>
  <c r="T170" i="1"/>
  <c r="S170" i="1"/>
  <c r="X169" i="1"/>
  <c r="U169" i="1"/>
  <c r="W169" i="1" s="1"/>
  <c r="T169" i="1"/>
  <c r="S169" i="1"/>
  <c r="X168" i="1"/>
  <c r="U168" i="1"/>
  <c r="W168" i="1" s="1"/>
  <c r="T168" i="1"/>
  <c r="S168" i="1"/>
  <c r="X167" i="1"/>
  <c r="U167" i="1"/>
  <c r="W167" i="1" s="1"/>
  <c r="T167" i="1"/>
  <c r="S167" i="1"/>
  <c r="X163" i="1"/>
  <c r="U163" i="1"/>
  <c r="W163" i="1" s="1"/>
  <c r="T163" i="1"/>
  <c r="S163" i="1"/>
  <c r="X162" i="1"/>
  <c r="U162" i="1"/>
  <c r="W162" i="1" s="1"/>
  <c r="T162" i="1"/>
  <c r="S162" i="1"/>
  <c r="X161" i="1"/>
  <c r="U161" i="1"/>
  <c r="W161" i="1" s="1"/>
  <c r="T161" i="1"/>
  <c r="S161" i="1"/>
  <c r="X160" i="1"/>
  <c r="U160" i="1"/>
  <c r="W160" i="1" s="1"/>
  <c r="T160" i="1"/>
  <c r="S160" i="1"/>
  <c r="X159" i="1"/>
  <c r="U159" i="1"/>
  <c r="W159" i="1" s="1"/>
  <c r="T159" i="1"/>
  <c r="S159" i="1"/>
  <c r="X158" i="1"/>
  <c r="U158" i="1"/>
  <c r="W158" i="1" s="1"/>
  <c r="T158" i="1"/>
  <c r="S158" i="1"/>
  <c r="X157" i="1"/>
  <c r="U157" i="1"/>
  <c r="W157" i="1" s="1"/>
  <c r="T157" i="1"/>
  <c r="S157" i="1"/>
  <c r="X156" i="1"/>
  <c r="U156" i="1"/>
  <c r="W156" i="1" s="1"/>
  <c r="T156" i="1"/>
  <c r="S156" i="1"/>
  <c r="X155" i="1"/>
  <c r="U155" i="1"/>
  <c r="W155" i="1" s="1"/>
  <c r="T155" i="1"/>
  <c r="S155" i="1"/>
  <c r="X154" i="1"/>
  <c r="U154" i="1"/>
  <c r="W154" i="1" s="1"/>
  <c r="T154" i="1"/>
  <c r="S154" i="1"/>
  <c r="X153" i="1"/>
  <c r="U153" i="1"/>
  <c r="W153" i="1" s="1"/>
  <c r="T153" i="1"/>
  <c r="S153" i="1"/>
  <c r="X152" i="1"/>
  <c r="U152" i="1"/>
  <c r="W152" i="1" s="1"/>
  <c r="T152" i="1"/>
  <c r="S152" i="1"/>
  <c r="X151" i="1"/>
  <c r="U151" i="1"/>
  <c r="W151" i="1" s="1"/>
  <c r="T151" i="1"/>
  <c r="S151" i="1"/>
  <c r="X150" i="1"/>
  <c r="U150" i="1"/>
  <c r="W150" i="1" s="1"/>
  <c r="T150" i="1"/>
  <c r="S150" i="1"/>
  <c r="X149" i="1"/>
  <c r="U149" i="1"/>
  <c r="W149" i="1" s="1"/>
  <c r="T149" i="1"/>
  <c r="S149" i="1"/>
  <c r="X148" i="1"/>
  <c r="U148" i="1"/>
  <c r="W148" i="1" s="1"/>
  <c r="T148" i="1"/>
  <c r="S148" i="1"/>
  <c r="X147" i="1"/>
  <c r="U147" i="1"/>
  <c r="W147" i="1" s="1"/>
  <c r="T147" i="1"/>
  <c r="S147" i="1"/>
  <c r="X146" i="1"/>
  <c r="U146" i="1"/>
  <c r="W146" i="1" s="1"/>
  <c r="T146" i="1"/>
  <c r="S146" i="1"/>
  <c r="X145" i="1"/>
  <c r="U145" i="1"/>
  <c r="W145" i="1" s="1"/>
  <c r="T145" i="1"/>
  <c r="S145" i="1"/>
  <c r="X144" i="1"/>
  <c r="U144" i="1"/>
  <c r="W144" i="1" s="1"/>
  <c r="T144" i="1"/>
  <c r="S144" i="1"/>
  <c r="X143" i="1"/>
  <c r="U143" i="1"/>
  <c r="W143" i="1" s="1"/>
  <c r="T143" i="1"/>
  <c r="S143" i="1"/>
  <c r="X142" i="1"/>
  <c r="U142" i="1"/>
  <c r="W142" i="1" s="1"/>
  <c r="T142" i="1"/>
  <c r="S142" i="1"/>
  <c r="X141" i="1"/>
  <c r="U141" i="1"/>
  <c r="W141" i="1" s="1"/>
  <c r="T141" i="1"/>
  <c r="S141" i="1"/>
  <c r="X140" i="1"/>
  <c r="U140" i="1"/>
  <c r="W140" i="1" s="1"/>
  <c r="T140" i="1"/>
  <c r="S140" i="1"/>
  <c r="X139" i="1"/>
  <c r="U139" i="1"/>
  <c r="W139" i="1" s="1"/>
  <c r="T139" i="1"/>
  <c r="S139" i="1"/>
  <c r="X138" i="1"/>
  <c r="U138" i="1"/>
  <c r="W138" i="1" s="1"/>
  <c r="T138" i="1"/>
  <c r="S138" i="1"/>
  <c r="X137" i="1"/>
  <c r="U137" i="1"/>
  <c r="W137" i="1" s="1"/>
  <c r="T137" i="1"/>
  <c r="S137" i="1"/>
  <c r="X136" i="1"/>
  <c r="U136" i="1"/>
  <c r="W136" i="1" s="1"/>
  <c r="T136" i="1"/>
  <c r="S136" i="1"/>
  <c r="X135" i="1"/>
  <c r="U135" i="1"/>
  <c r="W135" i="1" s="1"/>
  <c r="T135" i="1"/>
  <c r="S135" i="1"/>
  <c r="X134" i="1"/>
  <c r="U134" i="1"/>
  <c r="W134" i="1" s="1"/>
  <c r="T134" i="1"/>
  <c r="S134" i="1"/>
  <c r="X133" i="1"/>
  <c r="U133" i="1"/>
  <c r="W133" i="1" s="1"/>
  <c r="T133" i="1"/>
  <c r="S133" i="1"/>
  <c r="X132" i="1"/>
  <c r="U132" i="1"/>
  <c r="W132" i="1" s="1"/>
  <c r="T132" i="1"/>
  <c r="S132" i="1"/>
  <c r="X131" i="1"/>
  <c r="U131" i="1"/>
  <c r="W131" i="1" s="1"/>
  <c r="T131" i="1"/>
  <c r="S131" i="1"/>
  <c r="X130" i="1"/>
  <c r="U130" i="1"/>
  <c r="W130" i="1" s="1"/>
  <c r="T130" i="1"/>
  <c r="S130" i="1"/>
  <c r="X129" i="1"/>
  <c r="U129" i="1"/>
  <c r="W129" i="1" s="1"/>
  <c r="T129" i="1"/>
  <c r="S129" i="1"/>
  <c r="X128" i="1"/>
  <c r="U128" i="1"/>
  <c r="W128" i="1" s="1"/>
  <c r="T128" i="1"/>
  <c r="S128" i="1"/>
  <c r="X127" i="1"/>
  <c r="U127" i="1"/>
  <c r="W127" i="1" s="1"/>
  <c r="T127" i="1"/>
  <c r="S127" i="1"/>
  <c r="X123" i="1"/>
  <c r="U123" i="1"/>
  <c r="W123" i="1" s="1"/>
  <c r="T123" i="1"/>
  <c r="S123" i="1"/>
  <c r="X122" i="1"/>
  <c r="U122" i="1"/>
  <c r="W122" i="1" s="1"/>
  <c r="T122" i="1"/>
  <c r="S122" i="1"/>
  <c r="X121" i="1"/>
  <c r="U121" i="1"/>
  <c r="W121" i="1" s="1"/>
  <c r="T121" i="1"/>
  <c r="S121" i="1"/>
  <c r="X120" i="1"/>
  <c r="U120" i="1"/>
  <c r="W120" i="1" s="1"/>
  <c r="T120" i="1"/>
  <c r="S120" i="1"/>
  <c r="X119" i="1"/>
  <c r="U119" i="1"/>
  <c r="W119" i="1" s="1"/>
  <c r="T119" i="1"/>
  <c r="S119" i="1"/>
  <c r="X118" i="1"/>
  <c r="U118" i="1"/>
  <c r="W118" i="1" s="1"/>
  <c r="T118" i="1"/>
  <c r="S118" i="1"/>
  <c r="X114" i="1"/>
  <c r="U114" i="1"/>
  <c r="W114" i="1" s="1"/>
  <c r="T114" i="1"/>
  <c r="S114" i="1"/>
  <c r="X113" i="1"/>
  <c r="U113" i="1"/>
  <c r="W113" i="1" s="1"/>
  <c r="T113" i="1"/>
  <c r="S113" i="1"/>
  <c r="X112" i="1"/>
  <c r="U112" i="1"/>
  <c r="W112" i="1" s="1"/>
  <c r="T112" i="1"/>
  <c r="S112" i="1"/>
  <c r="X111" i="1"/>
  <c r="U111" i="1"/>
  <c r="W111" i="1" s="1"/>
  <c r="T111" i="1"/>
  <c r="S111" i="1"/>
  <c r="X110" i="1"/>
  <c r="U110" i="1"/>
  <c r="W110" i="1" s="1"/>
  <c r="T110" i="1"/>
  <c r="S110" i="1"/>
  <c r="X106" i="1"/>
  <c r="U106" i="1"/>
  <c r="W106" i="1" s="1"/>
  <c r="T106" i="1"/>
  <c r="S106" i="1"/>
  <c r="X105" i="1"/>
  <c r="U105" i="1"/>
  <c r="W105" i="1" s="1"/>
  <c r="T105" i="1"/>
  <c r="S105" i="1"/>
  <c r="X104" i="1"/>
  <c r="U104" i="1"/>
  <c r="W104" i="1" s="1"/>
  <c r="T104" i="1"/>
  <c r="S104" i="1"/>
  <c r="X103" i="1"/>
  <c r="U103" i="1"/>
  <c r="W103" i="1" s="1"/>
  <c r="T103" i="1"/>
  <c r="S103" i="1"/>
  <c r="X99" i="1"/>
  <c r="U99" i="1"/>
  <c r="W99" i="1" s="1"/>
  <c r="T99" i="1"/>
  <c r="S99" i="1"/>
  <c r="X98" i="1"/>
  <c r="U98" i="1"/>
  <c r="W98" i="1" s="1"/>
  <c r="T98" i="1"/>
  <c r="S98" i="1"/>
  <c r="X97" i="1"/>
  <c r="U97" i="1"/>
  <c r="W97" i="1" s="1"/>
  <c r="T97" i="1"/>
  <c r="S97" i="1"/>
  <c r="X96" i="1"/>
  <c r="U96" i="1"/>
  <c r="W96" i="1" s="1"/>
  <c r="T96" i="1"/>
  <c r="S96" i="1"/>
  <c r="X95" i="1"/>
  <c r="U95" i="1"/>
  <c r="W95" i="1" s="1"/>
  <c r="T95" i="1"/>
  <c r="S95" i="1"/>
  <c r="X94" i="1"/>
  <c r="U94" i="1"/>
  <c r="W94" i="1" s="1"/>
  <c r="T94" i="1"/>
  <c r="S94" i="1"/>
  <c r="X93" i="1"/>
  <c r="U93" i="1"/>
  <c r="W93" i="1" s="1"/>
  <c r="T93" i="1"/>
  <c r="S93" i="1"/>
  <c r="X92" i="1"/>
  <c r="U92" i="1"/>
  <c r="W92" i="1" s="1"/>
  <c r="T92" i="1"/>
  <c r="S92" i="1"/>
  <c r="X91" i="1"/>
  <c r="U91" i="1"/>
  <c r="W91" i="1" s="1"/>
  <c r="T91" i="1"/>
  <c r="S91" i="1"/>
  <c r="X90" i="1"/>
  <c r="U90" i="1"/>
  <c r="W90" i="1" s="1"/>
  <c r="T90" i="1"/>
  <c r="S90" i="1"/>
  <c r="X89" i="1"/>
  <c r="U89" i="1"/>
  <c r="W89" i="1" s="1"/>
  <c r="T89" i="1"/>
  <c r="S89" i="1"/>
  <c r="X88" i="1"/>
  <c r="U88" i="1"/>
  <c r="W88" i="1" s="1"/>
  <c r="T88" i="1"/>
  <c r="S88" i="1"/>
  <c r="X87" i="1"/>
  <c r="U87" i="1"/>
  <c r="W87" i="1" s="1"/>
  <c r="T87" i="1"/>
  <c r="S87" i="1"/>
  <c r="X86" i="1"/>
  <c r="U86" i="1"/>
  <c r="W86" i="1" s="1"/>
  <c r="T86" i="1"/>
  <c r="S86" i="1"/>
  <c r="X85" i="1"/>
  <c r="U85" i="1"/>
  <c r="W85" i="1" s="1"/>
  <c r="T85" i="1"/>
  <c r="S85" i="1"/>
  <c r="X84" i="1"/>
  <c r="U84" i="1"/>
  <c r="W84" i="1" s="1"/>
  <c r="T84" i="1"/>
  <c r="S84" i="1"/>
  <c r="X83" i="1"/>
  <c r="U83" i="1"/>
  <c r="W83" i="1" s="1"/>
  <c r="T83" i="1"/>
  <c r="S83" i="1"/>
  <c r="X82" i="1"/>
  <c r="U82" i="1"/>
  <c r="W82" i="1" s="1"/>
  <c r="T82" i="1"/>
  <c r="S82" i="1"/>
  <c r="X81" i="1"/>
  <c r="U81" i="1"/>
  <c r="W81" i="1" s="1"/>
  <c r="T81" i="1"/>
  <c r="S81" i="1"/>
  <c r="X80" i="1"/>
  <c r="U80" i="1"/>
  <c r="W80" i="1" s="1"/>
  <c r="T80" i="1"/>
  <c r="S80" i="1"/>
  <c r="X79" i="1"/>
  <c r="U79" i="1"/>
  <c r="W79" i="1" s="1"/>
  <c r="T79" i="1"/>
  <c r="S79" i="1"/>
  <c r="X78" i="1"/>
  <c r="U78" i="1"/>
  <c r="W78" i="1" s="1"/>
  <c r="T78" i="1"/>
  <c r="S78" i="1"/>
  <c r="X77" i="1"/>
  <c r="U77" i="1"/>
  <c r="W77" i="1" s="1"/>
  <c r="T77" i="1"/>
  <c r="S77" i="1"/>
  <c r="X76" i="1"/>
  <c r="U76" i="1"/>
  <c r="W76" i="1" s="1"/>
  <c r="T76" i="1"/>
  <c r="S76" i="1"/>
  <c r="X72" i="1"/>
  <c r="U72" i="1"/>
  <c r="W72" i="1" s="1"/>
  <c r="T72" i="1"/>
  <c r="S72" i="1"/>
  <c r="X71" i="1"/>
  <c r="U71" i="1"/>
  <c r="W71" i="1" s="1"/>
  <c r="T71" i="1"/>
  <c r="S71" i="1"/>
  <c r="X70" i="1"/>
  <c r="U70" i="1"/>
  <c r="W70" i="1" s="1"/>
  <c r="T70" i="1"/>
  <c r="S70" i="1"/>
  <c r="X69" i="1"/>
  <c r="U69" i="1"/>
  <c r="W69" i="1" s="1"/>
  <c r="T69" i="1"/>
  <c r="S69" i="1"/>
  <c r="X68" i="1"/>
  <c r="U68" i="1"/>
  <c r="W68" i="1" s="1"/>
  <c r="T68" i="1"/>
  <c r="S68" i="1"/>
  <c r="X67" i="1"/>
  <c r="U67" i="1"/>
  <c r="W67" i="1" s="1"/>
  <c r="T67" i="1"/>
  <c r="S67" i="1"/>
  <c r="X63" i="1"/>
  <c r="U63" i="1"/>
  <c r="W63" i="1" s="1"/>
  <c r="T63" i="1"/>
  <c r="S63" i="1"/>
  <c r="X62" i="1"/>
  <c r="U62" i="1"/>
  <c r="W62" i="1" s="1"/>
  <c r="T62" i="1"/>
  <c r="S62" i="1"/>
  <c r="X61" i="1"/>
  <c r="U61" i="1"/>
  <c r="W61" i="1" s="1"/>
  <c r="T61" i="1"/>
  <c r="S61" i="1"/>
  <c r="X60" i="1"/>
  <c r="U60" i="1"/>
  <c r="W60" i="1" s="1"/>
  <c r="T60" i="1"/>
  <c r="S60" i="1"/>
  <c r="X59" i="1"/>
  <c r="U59" i="1"/>
  <c r="W59" i="1" s="1"/>
  <c r="T59" i="1"/>
  <c r="S59" i="1"/>
  <c r="X55" i="1"/>
  <c r="U55" i="1"/>
  <c r="W55" i="1" s="1"/>
  <c r="T55" i="1"/>
  <c r="S55" i="1"/>
  <c r="X54" i="1"/>
  <c r="U54" i="1"/>
  <c r="W54" i="1" s="1"/>
  <c r="T54" i="1"/>
  <c r="S54" i="1"/>
  <c r="X53" i="1"/>
  <c r="U53" i="1"/>
  <c r="W53" i="1" s="1"/>
  <c r="T53" i="1"/>
  <c r="S53" i="1"/>
  <c r="X52" i="1"/>
  <c r="U52" i="1"/>
  <c r="W52" i="1" s="1"/>
  <c r="T52" i="1"/>
  <c r="S52" i="1"/>
  <c r="X51" i="1"/>
  <c r="U51" i="1"/>
  <c r="W51" i="1" s="1"/>
  <c r="T51" i="1"/>
  <c r="S51" i="1"/>
  <c r="X50" i="1"/>
  <c r="U50" i="1"/>
  <c r="W50" i="1" s="1"/>
  <c r="T50" i="1"/>
  <c r="S50" i="1"/>
  <c r="X49" i="1"/>
  <c r="U49" i="1"/>
  <c r="W49" i="1" s="1"/>
  <c r="T49" i="1"/>
  <c r="S49" i="1"/>
  <c r="X48" i="1"/>
  <c r="U48" i="1"/>
  <c r="W48" i="1" s="1"/>
  <c r="T48" i="1"/>
  <c r="S48" i="1"/>
  <c r="X47" i="1"/>
  <c r="U47" i="1"/>
  <c r="W47" i="1" s="1"/>
  <c r="T47" i="1"/>
  <c r="S47" i="1"/>
  <c r="X46" i="1"/>
  <c r="U46" i="1"/>
  <c r="W46" i="1" s="1"/>
  <c r="T46" i="1"/>
  <c r="S46" i="1"/>
  <c r="X45" i="1"/>
  <c r="U45" i="1"/>
  <c r="W45" i="1" s="1"/>
  <c r="T45" i="1"/>
  <c r="S45" i="1"/>
  <c r="X44" i="1"/>
  <c r="U44" i="1"/>
  <c r="W44" i="1" s="1"/>
  <c r="T44" i="1"/>
  <c r="S44" i="1"/>
  <c r="X43" i="1"/>
  <c r="U43" i="1"/>
  <c r="W43" i="1" s="1"/>
  <c r="T43" i="1"/>
  <c r="S43" i="1"/>
  <c r="X42" i="1"/>
  <c r="U42" i="1"/>
  <c r="W42" i="1" s="1"/>
  <c r="T42" i="1"/>
  <c r="S42" i="1"/>
  <c r="X41" i="1"/>
  <c r="U41" i="1"/>
  <c r="W41" i="1" s="1"/>
  <c r="T41" i="1"/>
  <c r="S41" i="1"/>
  <c r="X40" i="1"/>
  <c r="U40" i="1"/>
  <c r="W40" i="1" s="1"/>
  <c r="T40" i="1"/>
  <c r="S40" i="1"/>
  <c r="X39" i="1"/>
  <c r="U39" i="1"/>
  <c r="W39" i="1" s="1"/>
  <c r="T39" i="1"/>
  <c r="S39" i="1"/>
  <c r="X38" i="1"/>
  <c r="U38" i="1"/>
  <c r="W38" i="1" s="1"/>
  <c r="T38" i="1"/>
  <c r="S38" i="1"/>
  <c r="X37" i="1"/>
  <c r="U37" i="1"/>
  <c r="W37" i="1" s="1"/>
  <c r="T37" i="1"/>
  <c r="S37" i="1"/>
  <c r="X36" i="1"/>
  <c r="U36" i="1"/>
  <c r="W36" i="1" s="1"/>
  <c r="T36" i="1"/>
  <c r="S36" i="1"/>
  <c r="X35" i="1"/>
  <c r="U35" i="1"/>
  <c r="W35" i="1" s="1"/>
  <c r="T35" i="1"/>
  <c r="S35" i="1"/>
  <c r="X34" i="1"/>
  <c r="U34" i="1"/>
  <c r="W34" i="1" s="1"/>
  <c r="T34" i="1"/>
  <c r="S34" i="1"/>
  <c r="X33" i="1"/>
  <c r="U33" i="1"/>
  <c r="W33" i="1" s="1"/>
  <c r="T33" i="1"/>
  <c r="S33" i="1"/>
  <c r="X32" i="1"/>
  <c r="U32" i="1"/>
  <c r="W32" i="1" s="1"/>
  <c r="T32" i="1"/>
  <c r="S32" i="1"/>
  <c r="X28" i="1"/>
  <c r="U28" i="1"/>
  <c r="W28" i="1" s="1"/>
  <c r="T28" i="1"/>
  <c r="S28" i="1"/>
  <c r="X27" i="1"/>
  <c r="U27" i="1"/>
  <c r="W27" i="1" s="1"/>
  <c r="T27" i="1"/>
  <c r="S27" i="1"/>
  <c r="X26" i="1"/>
  <c r="U26" i="1"/>
  <c r="W26" i="1" s="1"/>
  <c r="T26" i="1"/>
  <c r="S26" i="1"/>
  <c r="X25" i="1"/>
  <c r="U25" i="1"/>
  <c r="W25" i="1" s="1"/>
  <c r="T25" i="1"/>
  <c r="S25" i="1"/>
  <c r="X24" i="1"/>
  <c r="U24" i="1"/>
  <c r="W24" i="1" s="1"/>
  <c r="T24" i="1"/>
  <c r="S24" i="1"/>
  <c r="X23" i="1"/>
  <c r="U23" i="1"/>
  <c r="W23" i="1" s="1"/>
  <c r="T23" i="1"/>
  <c r="S23" i="1"/>
  <c r="X19" i="1"/>
  <c r="U19" i="1"/>
  <c r="W19" i="1" s="1"/>
  <c r="T19" i="1"/>
  <c r="S19" i="1"/>
  <c r="X18" i="1"/>
  <c r="U18" i="1"/>
  <c r="W18" i="1" s="1"/>
  <c r="T18" i="1"/>
  <c r="S18" i="1"/>
  <c r="X17" i="1"/>
  <c r="U17" i="1"/>
  <c r="W17" i="1" s="1"/>
  <c r="T17" i="1"/>
  <c r="S17" i="1"/>
  <c r="X16" i="1"/>
  <c r="U16" i="1"/>
  <c r="W16" i="1" s="1"/>
  <c r="T16" i="1"/>
  <c r="S16" i="1"/>
  <c r="X15" i="1"/>
  <c r="U15" i="1"/>
  <c r="W15" i="1" s="1"/>
  <c r="T15" i="1"/>
  <c r="S15" i="1"/>
  <c r="X14" i="1"/>
  <c r="U14" i="1"/>
  <c r="W14" i="1" s="1"/>
  <c r="T14" i="1"/>
  <c r="S14" i="1"/>
  <c r="X13" i="1"/>
  <c r="U13" i="1"/>
  <c r="W13" i="1" s="1"/>
  <c r="T13" i="1"/>
  <c r="S13" i="1"/>
  <c r="X12" i="1"/>
  <c r="U12" i="1"/>
  <c r="W12" i="1" s="1"/>
  <c r="T12" i="1"/>
  <c r="S12" i="1"/>
  <c r="L12" i="1"/>
  <c r="X11" i="1"/>
  <c r="U11" i="1"/>
  <c r="W11" i="1" s="1"/>
  <c r="T11" i="1"/>
  <c r="S11" i="1"/>
  <c r="L11" i="1"/>
  <c r="X10" i="1"/>
  <c r="U10" i="1"/>
  <c r="W10" i="1" s="1"/>
  <c r="T10" i="1"/>
  <c r="S10" i="1"/>
  <c r="L10" i="1"/>
  <c r="X9" i="1"/>
  <c r="U9" i="1"/>
  <c r="W9" i="1" s="1"/>
  <c r="T9" i="1"/>
  <c r="S9" i="1"/>
  <c r="L9" i="1"/>
  <c r="X8" i="1"/>
  <c r="U8" i="1"/>
  <c r="W8" i="1" s="1"/>
  <c r="T8" i="1"/>
  <c r="S8" i="1"/>
  <c r="L8" i="1"/>
  <c r="X7" i="1"/>
  <c r="U7" i="1"/>
  <c r="W7" i="1" s="1"/>
  <c r="T7" i="1"/>
  <c r="S7" i="1"/>
  <c r="L7" i="1"/>
  <c r="X6" i="1"/>
  <c r="U6" i="1"/>
  <c r="W6" i="1" s="1"/>
  <c r="T6" i="1"/>
  <c r="S6" i="1"/>
  <c r="L6" i="1"/>
  <c r="AJ5" i="1"/>
  <c r="X5" i="1"/>
  <c r="U5" i="1"/>
  <c r="W5" i="1" s="1"/>
  <c r="T5" i="1"/>
  <c r="S5" i="1"/>
  <c r="L5" i="1"/>
  <c r="AJ4" i="1"/>
  <c r="X4" i="1"/>
  <c r="U4" i="1"/>
  <c r="W4" i="1" s="1"/>
  <c r="T4" i="1"/>
  <c r="S4" i="1"/>
  <c r="L4" i="1"/>
  <c r="AJ3" i="1"/>
  <c r="X3" i="1"/>
  <c r="W3" i="1"/>
  <c r="T3" i="1"/>
  <c r="S3" i="1"/>
  <c r="L3" i="1"/>
  <c r="Q29" i="23" l="1"/>
  <c r="AJ6" i="1"/>
  <c r="AB3" i="24"/>
  <c r="X14" i="10"/>
  <c r="AJ6" i="10"/>
  <c r="AC251" i="10" s="1"/>
  <c r="T27" i="23"/>
  <c r="Q29" i="17"/>
  <c r="AD3" i="24"/>
  <c r="AE3" i="24" s="1"/>
  <c r="W29" i="15"/>
  <c r="W25" i="23"/>
  <c r="AJ6" i="14"/>
  <c r="N29" i="15"/>
  <c r="T29" i="17"/>
  <c r="N25" i="17"/>
  <c r="N29" i="17" s="1"/>
  <c r="AA6" i="24"/>
  <c r="AB6" i="24" s="1"/>
  <c r="AA9" i="24"/>
  <c r="AB9" i="24" s="1"/>
  <c r="AA16" i="24"/>
  <c r="AB16" i="24" s="1"/>
  <c r="AA18" i="24"/>
  <c r="AB18" i="24" s="1"/>
  <c r="AA34" i="24"/>
  <c r="AB34" i="24" s="1"/>
  <c r="AA41" i="24"/>
  <c r="AB41" i="24" s="1"/>
  <c r="AA49" i="24"/>
  <c r="AB49" i="24" s="1"/>
  <c r="AA69" i="24"/>
  <c r="AB69" i="24" s="1"/>
  <c r="AA70" i="24"/>
  <c r="AB70" i="24" s="1"/>
  <c r="W72" i="24"/>
  <c r="J72" i="24"/>
  <c r="AA12" i="24"/>
  <c r="AB12" i="24" s="1"/>
  <c r="AA13" i="24"/>
  <c r="AB13" i="24" s="1"/>
  <c r="AA14" i="24"/>
  <c r="AB14" i="24" s="1"/>
  <c r="AA20" i="24"/>
  <c r="AB20" i="24" s="1"/>
  <c r="AA27" i="24"/>
  <c r="AB27" i="24" s="1"/>
  <c r="AA28" i="24"/>
  <c r="AB28" i="24" s="1"/>
  <c r="AA29" i="24"/>
  <c r="AB29" i="24" s="1"/>
  <c r="AA30" i="24"/>
  <c r="AB30" i="24" s="1"/>
  <c r="AA37" i="24"/>
  <c r="AB37" i="24" s="1"/>
  <c r="AA38" i="24"/>
  <c r="AB38" i="24" s="1"/>
  <c r="AA45" i="24"/>
  <c r="AB45" i="24" s="1"/>
  <c r="AA46" i="24"/>
  <c r="AB46" i="24" s="1"/>
  <c r="AA59" i="24"/>
  <c r="AB59" i="24" s="1"/>
  <c r="AA60" i="24"/>
  <c r="AB60" i="24" s="1"/>
  <c r="AA79" i="24"/>
  <c r="AB79" i="24" s="1"/>
  <c r="AA80" i="24"/>
  <c r="AB80" i="24" s="1"/>
  <c r="AA81" i="24"/>
  <c r="AB81" i="24" s="1"/>
  <c r="AA82" i="24"/>
  <c r="AB82" i="24" s="1"/>
  <c r="AA83" i="24"/>
  <c r="AB83" i="24" s="1"/>
  <c r="AA84" i="24"/>
  <c r="AB84" i="24" s="1"/>
  <c r="AA85" i="24"/>
  <c r="AB85" i="24" s="1"/>
  <c r="AA86" i="24"/>
  <c r="AB86" i="24" s="1"/>
  <c r="AA87" i="24"/>
  <c r="AB87" i="24" s="1"/>
  <c r="AA89" i="24"/>
  <c r="AB89" i="24" s="1"/>
  <c r="AA8" i="24"/>
  <c r="AB8" i="24" s="1"/>
  <c r="AA17" i="24"/>
  <c r="AB17" i="24" s="1"/>
  <c r="AA23" i="24"/>
  <c r="AB23" i="24" s="1"/>
  <c r="AA33" i="24"/>
  <c r="AB33" i="24" s="1"/>
  <c r="AA42" i="24"/>
  <c r="AB42" i="24" s="1"/>
  <c r="AA50" i="24"/>
  <c r="AB50" i="24" s="1"/>
  <c r="AA68" i="24"/>
  <c r="AB68" i="24" s="1"/>
  <c r="AA71" i="24"/>
  <c r="AB71" i="24" s="1"/>
  <c r="J6" i="24"/>
  <c r="AA10" i="24"/>
  <c r="AB10" i="24" s="1"/>
  <c r="AA11" i="24"/>
  <c r="AB11" i="24" s="1"/>
  <c r="AA19" i="24"/>
  <c r="AB19" i="24" s="1"/>
  <c r="AA25" i="24"/>
  <c r="AB25" i="24" s="1"/>
  <c r="AA26" i="24"/>
  <c r="AB26" i="24" s="1"/>
  <c r="AA35" i="24"/>
  <c r="AB35" i="24" s="1"/>
  <c r="AA36" i="24"/>
  <c r="AB36" i="24" s="1"/>
  <c r="AA43" i="24"/>
  <c r="AB43" i="24" s="1"/>
  <c r="AA44" i="24"/>
  <c r="AB44" i="24" s="1"/>
  <c r="AA51" i="24"/>
  <c r="AB51" i="24" s="1"/>
  <c r="AA52" i="24"/>
  <c r="AB52" i="24" s="1"/>
  <c r="AA53" i="24"/>
  <c r="AB53" i="24" s="1"/>
  <c r="AA54" i="24"/>
  <c r="AB54" i="24" s="1"/>
  <c r="AA55" i="24"/>
  <c r="AB55" i="24" s="1"/>
  <c r="AA56" i="24"/>
  <c r="AB56" i="24" s="1"/>
  <c r="AA57" i="24"/>
  <c r="AB57" i="24" s="1"/>
  <c r="AA58" i="24"/>
  <c r="AB58" i="24" s="1"/>
  <c r="J68" i="24"/>
  <c r="J69" i="24"/>
  <c r="K69" i="24" s="1"/>
  <c r="L69" i="24" s="1"/>
  <c r="AA75" i="24"/>
  <c r="AB75" i="24" s="1"/>
  <c r="AA76" i="24"/>
  <c r="AB76" i="24" s="1"/>
  <c r="AA77" i="24"/>
  <c r="AB77" i="24" s="1"/>
  <c r="AA78" i="24"/>
  <c r="AB78" i="24" s="1"/>
  <c r="AA88" i="24"/>
  <c r="AB88" i="24" s="1"/>
  <c r="AA74" i="24"/>
  <c r="AB74" i="24" s="1"/>
  <c r="W91" i="24"/>
  <c r="J91" i="24"/>
  <c r="AA7" i="24"/>
  <c r="AB7" i="24" s="1"/>
  <c r="AA24" i="24"/>
  <c r="AB24" i="24" s="1"/>
  <c r="AA67" i="24"/>
  <c r="AB67" i="24" s="1"/>
  <c r="AA73" i="24"/>
  <c r="AB73" i="24" s="1"/>
  <c r="AA4" i="24"/>
  <c r="AB4" i="24" s="1"/>
  <c r="AA5" i="24"/>
  <c r="AB5" i="24" s="1"/>
  <c r="AA15" i="24"/>
  <c r="AB15" i="24" s="1"/>
  <c r="AA21" i="24"/>
  <c r="AB21" i="24" s="1"/>
  <c r="AA22" i="24"/>
  <c r="AB22" i="24" s="1"/>
  <c r="AA31" i="24"/>
  <c r="AB31" i="24" s="1"/>
  <c r="AA32" i="24"/>
  <c r="AB32" i="24" s="1"/>
  <c r="AA39" i="24"/>
  <c r="AB39" i="24" s="1"/>
  <c r="AA40" i="24"/>
  <c r="AB40" i="24" s="1"/>
  <c r="AA47" i="24"/>
  <c r="AB47" i="24" s="1"/>
  <c r="AA48" i="24"/>
  <c r="AB48" i="24" s="1"/>
  <c r="J59" i="24"/>
  <c r="K59" i="24" s="1"/>
  <c r="L59" i="24" s="1"/>
  <c r="AA61" i="24"/>
  <c r="AB61" i="24" s="1"/>
  <c r="AA62" i="24"/>
  <c r="AB62" i="24" s="1"/>
  <c r="AA63" i="24"/>
  <c r="AB63" i="24" s="1"/>
  <c r="AA64" i="24"/>
  <c r="AB64" i="24" s="1"/>
  <c r="AA65" i="24"/>
  <c r="AB65" i="24" s="1"/>
  <c r="AA66" i="24"/>
  <c r="AB66" i="24" s="1"/>
  <c r="X90" i="24"/>
  <c r="AA90" i="24"/>
  <c r="AB90" i="24" s="1"/>
  <c r="J60" i="24"/>
  <c r="J11" i="24"/>
  <c r="X15" i="24"/>
  <c r="X31" i="24"/>
  <c r="X39" i="24"/>
  <c r="X48" i="24"/>
  <c r="X62" i="24"/>
  <c r="X65" i="24"/>
  <c r="X71" i="24"/>
  <c r="X73" i="24"/>
  <c r="X12" i="24"/>
  <c r="X13" i="24"/>
  <c r="X14" i="24"/>
  <c r="X20" i="24"/>
  <c r="X27" i="24"/>
  <c r="X28" i="24"/>
  <c r="X29" i="24"/>
  <c r="X30" i="24"/>
  <c r="X37" i="24"/>
  <c r="X38" i="24"/>
  <c r="X45" i="24"/>
  <c r="X46" i="24"/>
  <c r="X59" i="24"/>
  <c r="X60" i="24"/>
  <c r="X21" i="24"/>
  <c r="X32" i="24"/>
  <c r="X47" i="24"/>
  <c r="X61" i="24"/>
  <c r="X64" i="24"/>
  <c r="X70" i="24"/>
  <c r="X74" i="24"/>
  <c r="X3" i="24"/>
  <c r="X4" i="24"/>
  <c r="X6" i="24"/>
  <c r="X10" i="24"/>
  <c r="X11" i="24"/>
  <c r="X19" i="24"/>
  <c r="X25" i="24"/>
  <c r="X26" i="24"/>
  <c r="X35" i="24"/>
  <c r="X36" i="24"/>
  <c r="X43" i="24"/>
  <c r="X44" i="24"/>
  <c r="X51" i="24"/>
  <c r="X52" i="24"/>
  <c r="X53" i="24"/>
  <c r="X54" i="24"/>
  <c r="X55" i="24"/>
  <c r="X56" i="24"/>
  <c r="X57" i="24"/>
  <c r="X58" i="24"/>
  <c r="X79" i="24"/>
  <c r="X80" i="24"/>
  <c r="X81" i="24"/>
  <c r="X82" i="24"/>
  <c r="X83" i="24"/>
  <c r="X84" i="24"/>
  <c r="X85" i="24"/>
  <c r="X86" i="24"/>
  <c r="X87" i="24"/>
  <c r="X89" i="24"/>
  <c r="X22" i="24"/>
  <c r="X40" i="24"/>
  <c r="X63" i="24"/>
  <c r="X66" i="24"/>
  <c r="X5" i="24"/>
  <c r="X7" i="24"/>
  <c r="X8" i="24"/>
  <c r="X9" i="24"/>
  <c r="X16" i="24"/>
  <c r="X17" i="24"/>
  <c r="X18" i="24"/>
  <c r="J22" i="24"/>
  <c r="X23" i="24"/>
  <c r="X24" i="24"/>
  <c r="X33" i="24"/>
  <c r="X34" i="24"/>
  <c r="X41" i="24"/>
  <c r="X42" i="24"/>
  <c r="X49" i="24"/>
  <c r="X50" i="24"/>
  <c r="J61" i="24"/>
  <c r="X67" i="24"/>
  <c r="X68" i="24"/>
  <c r="X69" i="24"/>
  <c r="X75" i="24"/>
  <c r="X76" i="24"/>
  <c r="X77" i="24"/>
  <c r="X78" i="24"/>
  <c r="X88" i="24"/>
  <c r="J19" i="24"/>
  <c r="J32" i="24"/>
  <c r="J74" i="24"/>
  <c r="K74" i="24" s="1"/>
  <c r="L74" i="24" s="1"/>
  <c r="J3" i="24"/>
  <c r="R3" i="24" s="1"/>
  <c r="S3" i="24" s="1"/>
  <c r="J5" i="24"/>
  <c r="J12" i="24"/>
  <c r="K12" i="24" s="1"/>
  <c r="L12" i="24" s="1"/>
  <c r="J20" i="24"/>
  <c r="J29" i="24"/>
  <c r="K29" i="24" s="1"/>
  <c r="L29" i="24" s="1"/>
  <c r="J30" i="24"/>
  <c r="J31" i="24"/>
  <c r="J49" i="24"/>
  <c r="J50" i="24"/>
  <c r="J51" i="24"/>
  <c r="K51" i="24" s="1"/>
  <c r="L51" i="24" s="1"/>
  <c r="J52" i="24"/>
  <c r="K52" i="24" s="1"/>
  <c r="L52" i="24" s="1"/>
  <c r="J53" i="24"/>
  <c r="J56" i="24"/>
  <c r="K56" i="24" s="1"/>
  <c r="L56" i="24" s="1"/>
  <c r="J62" i="24"/>
  <c r="J67" i="24"/>
  <c r="K67" i="24" s="1"/>
  <c r="L67" i="24" s="1"/>
  <c r="J78" i="24"/>
  <c r="K78" i="24" s="1"/>
  <c r="L78" i="24" s="1"/>
  <c r="N89" i="24"/>
  <c r="W27" i="22"/>
  <c r="W29" i="22" s="1"/>
  <c r="J79" i="24"/>
  <c r="J80" i="24"/>
  <c r="J81" i="24"/>
  <c r="J82" i="24"/>
  <c r="J83" i="24"/>
  <c r="J84" i="24"/>
  <c r="J85" i="24"/>
  <c r="J86" i="24"/>
  <c r="J87" i="24"/>
  <c r="K87" i="24" s="1"/>
  <c r="L87" i="24" s="1"/>
  <c r="N17" i="24"/>
  <c r="N52" i="24"/>
  <c r="N55" i="24"/>
  <c r="N60" i="24"/>
  <c r="N72" i="24"/>
  <c r="J7" i="24"/>
  <c r="N8" i="24"/>
  <c r="N14" i="24"/>
  <c r="J16" i="24"/>
  <c r="J24" i="24"/>
  <c r="J26" i="24"/>
  <c r="N30" i="24"/>
  <c r="J36" i="24"/>
  <c r="J38" i="24"/>
  <c r="J40" i="24"/>
  <c r="J42" i="24"/>
  <c r="K42" i="24" s="1"/>
  <c r="L42" i="24" s="1"/>
  <c r="J44" i="24"/>
  <c r="J45" i="24"/>
  <c r="J46" i="24"/>
  <c r="J47" i="24"/>
  <c r="N50" i="24"/>
  <c r="J54" i="24"/>
  <c r="N57" i="24"/>
  <c r="N64" i="24"/>
  <c r="J66" i="24"/>
  <c r="K66" i="24" s="1"/>
  <c r="L66" i="24" s="1"/>
  <c r="N69" i="24"/>
  <c r="N76" i="24"/>
  <c r="N79" i="24"/>
  <c r="N80" i="24"/>
  <c r="N81" i="24"/>
  <c r="N82" i="24"/>
  <c r="N83" i="24"/>
  <c r="N84" i="24"/>
  <c r="N85" i="24"/>
  <c r="N86" i="24"/>
  <c r="N87" i="24"/>
  <c r="N18" i="24"/>
  <c r="N56" i="24"/>
  <c r="N73" i="24"/>
  <c r="K24" i="24"/>
  <c r="L24" i="24" s="1"/>
  <c r="J28" i="24"/>
  <c r="N68" i="24"/>
  <c r="N71" i="24"/>
  <c r="J9" i="24"/>
  <c r="J10" i="24"/>
  <c r="N13" i="24"/>
  <c r="J15" i="24"/>
  <c r="N22" i="24"/>
  <c r="N24" i="24"/>
  <c r="N26" i="24"/>
  <c r="J33" i="24"/>
  <c r="J34" i="24"/>
  <c r="J35" i="24"/>
  <c r="N36" i="24"/>
  <c r="N40" i="24"/>
  <c r="N44" i="24"/>
  <c r="J48" i="24"/>
  <c r="N53" i="24"/>
  <c r="J58" i="24"/>
  <c r="N63" i="24"/>
  <c r="J64" i="24"/>
  <c r="N65" i="24"/>
  <c r="J70" i="24"/>
  <c r="J75" i="24"/>
  <c r="J76" i="24"/>
  <c r="J77" i="24"/>
  <c r="J88" i="24"/>
  <c r="J89" i="24"/>
  <c r="J90" i="24"/>
  <c r="AD158" i="1"/>
  <c r="Y158" i="1" s="1"/>
  <c r="Z158" i="1" s="1"/>
  <c r="AD142" i="1"/>
  <c r="Y142" i="1" s="1"/>
  <c r="Z142" i="1" s="1"/>
  <c r="AD123" i="1"/>
  <c r="Y123" i="1" s="1"/>
  <c r="Z123" i="1" s="1"/>
  <c r="AD98" i="1"/>
  <c r="Y98" i="1" s="1"/>
  <c r="Z98" i="1" s="1"/>
  <c r="AD82" i="1"/>
  <c r="Y82" i="1" s="1"/>
  <c r="Z82" i="1" s="1"/>
  <c r="AD60" i="1"/>
  <c r="Y60" i="1" s="1"/>
  <c r="Z60" i="1" s="1"/>
  <c r="AD275" i="1"/>
  <c r="Y275" i="1" s="1"/>
  <c r="Z275" i="1" s="1"/>
  <c r="AD253" i="1"/>
  <c r="Y253" i="1" s="1"/>
  <c r="Z253" i="1" s="1"/>
  <c r="AD231" i="1"/>
  <c r="Y231" i="1" s="1"/>
  <c r="Z231" i="1" s="1"/>
  <c r="AD215" i="1"/>
  <c r="Y215" i="1" s="1"/>
  <c r="Z215" i="1" s="1"/>
  <c r="AD199" i="1"/>
  <c r="Y199" i="1" s="1"/>
  <c r="Z199" i="1" s="1"/>
  <c r="AD177" i="1"/>
  <c r="Y177" i="1" s="1"/>
  <c r="Z177" i="1" s="1"/>
  <c r="AD155" i="1"/>
  <c r="Y155" i="1" s="1"/>
  <c r="Z155" i="1" s="1"/>
  <c r="AD139" i="1"/>
  <c r="Y139" i="1" s="1"/>
  <c r="Z139" i="1" s="1"/>
  <c r="AD120" i="1"/>
  <c r="Y120" i="1" s="1"/>
  <c r="Z120" i="1" s="1"/>
  <c r="AD95" i="1"/>
  <c r="Y95" i="1" s="1"/>
  <c r="Z95" i="1" s="1"/>
  <c r="AD79" i="1"/>
  <c r="Y79" i="1" s="1"/>
  <c r="Z79" i="1" s="1"/>
  <c r="AD54" i="1"/>
  <c r="Y54" i="1" s="1"/>
  <c r="Z54" i="1" s="1"/>
  <c r="AC266" i="1"/>
  <c r="AC241" i="1"/>
  <c r="AC225" i="1"/>
  <c r="AC209" i="1"/>
  <c r="AC193" i="1"/>
  <c r="AC168" i="1"/>
  <c r="AC149" i="1"/>
  <c r="AC133" i="1"/>
  <c r="AC111" i="1"/>
  <c r="AD23" i="1"/>
  <c r="Y23" i="1" s="1"/>
  <c r="Z23" i="1" s="1"/>
  <c r="AC200" i="1"/>
  <c r="AD9" i="1"/>
  <c r="Y9" i="1" s="1"/>
  <c r="Z9" i="1" s="1"/>
  <c r="AD28" i="1"/>
  <c r="Y28" i="1" s="1"/>
  <c r="Z28" i="1" s="1"/>
  <c r="AC48" i="1"/>
  <c r="AC89" i="1"/>
  <c r="AC162" i="1"/>
  <c r="AD305" i="10"/>
  <c r="Y305" i="10" s="1"/>
  <c r="Z305" i="10" s="1"/>
  <c r="AD289" i="10"/>
  <c r="Y289" i="10" s="1"/>
  <c r="Z289" i="10" s="1"/>
  <c r="AD322" i="10"/>
  <c r="Y322" i="10" s="1"/>
  <c r="Z322" i="10" s="1"/>
  <c r="AC273" i="10"/>
  <c r="AD284" i="10"/>
  <c r="Y284" i="10" s="1"/>
  <c r="Z284" i="10" s="1"/>
  <c r="AD230" i="10"/>
  <c r="Y230" i="10" s="1"/>
  <c r="Z230" i="10" s="1"/>
  <c r="AD222" i="10"/>
  <c r="Y222" i="10" s="1"/>
  <c r="Z222" i="10" s="1"/>
  <c r="AD214" i="10"/>
  <c r="Y214" i="10" s="1"/>
  <c r="Z214" i="10" s="1"/>
  <c r="AD150" i="10"/>
  <c r="Y150" i="10" s="1"/>
  <c r="Z150" i="10" s="1"/>
  <c r="AD148" i="10"/>
  <c r="Y148" i="10" s="1"/>
  <c r="Z148" i="10" s="1"/>
  <c r="AD124" i="10"/>
  <c r="Y124" i="10" s="1"/>
  <c r="Z124" i="10" s="1"/>
  <c r="AD118" i="10"/>
  <c r="Y118" i="10" s="1"/>
  <c r="Z118" i="10" s="1"/>
  <c r="AD76" i="10"/>
  <c r="Y76" i="10" s="1"/>
  <c r="Z76" i="10" s="1"/>
  <c r="AD72" i="10"/>
  <c r="Y72" i="10" s="1"/>
  <c r="Z72" i="10" s="1"/>
  <c r="AD70" i="10"/>
  <c r="Y70" i="10" s="1"/>
  <c r="Z70" i="10" s="1"/>
  <c r="AD239" i="10"/>
  <c r="Y239" i="10" s="1"/>
  <c r="Z239" i="10" s="1"/>
  <c r="AD169" i="10"/>
  <c r="Y169" i="10" s="1"/>
  <c r="Z169" i="10" s="1"/>
  <c r="AD153" i="10"/>
  <c r="Y153" i="10" s="1"/>
  <c r="Z153" i="10" s="1"/>
  <c r="AD149" i="10"/>
  <c r="Y149" i="10" s="1"/>
  <c r="Z149" i="10" s="1"/>
  <c r="AD147" i="10"/>
  <c r="Y147" i="10" s="1"/>
  <c r="Z147" i="10" s="1"/>
  <c r="AD109" i="10"/>
  <c r="Y109" i="10" s="1"/>
  <c r="Z109" i="10" s="1"/>
  <c r="AD107" i="10"/>
  <c r="Y107" i="10" s="1"/>
  <c r="Z107" i="10" s="1"/>
  <c r="AD105" i="10"/>
  <c r="Y105" i="10" s="1"/>
  <c r="Z105" i="10" s="1"/>
  <c r="AD91" i="10"/>
  <c r="Y91" i="10" s="1"/>
  <c r="Z91" i="10" s="1"/>
  <c r="AD302" i="10"/>
  <c r="Y302" i="10" s="1"/>
  <c r="Z302" i="10" s="1"/>
  <c r="AD286" i="10"/>
  <c r="Y286" i="10" s="1"/>
  <c r="Z286" i="10" s="1"/>
  <c r="AD261" i="10"/>
  <c r="Y261" i="10" s="1"/>
  <c r="Z261" i="10" s="1"/>
  <c r="AD221" i="10"/>
  <c r="Y221" i="10" s="1"/>
  <c r="Z221" i="10" s="1"/>
  <c r="AC180" i="10"/>
  <c r="AC177" i="10"/>
  <c r="AC172" i="10"/>
  <c r="AC159" i="10"/>
  <c r="AC135" i="10"/>
  <c r="AC133" i="10"/>
  <c r="AC131" i="10"/>
  <c r="AC119" i="10"/>
  <c r="AC192" i="10"/>
  <c r="AC184" i="10"/>
  <c r="AC176" i="10"/>
  <c r="AC134" i="10"/>
  <c r="AC88" i="10"/>
  <c r="AC85" i="10"/>
  <c r="AC82" i="10"/>
  <c r="AC64" i="10"/>
  <c r="AC46" i="10"/>
  <c r="AC44" i="10"/>
  <c r="AC42" i="10"/>
  <c r="AC32" i="10"/>
  <c r="AC14" i="10"/>
  <c r="AC12" i="10"/>
  <c r="AC10" i="10"/>
  <c r="AD245" i="10"/>
  <c r="Y245" i="10" s="1"/>
  <c r="Z245" i="10" s="1"/>
  <c r="AC130" i="10"/>
  <c r="AC122" i="10"/>
  <c r="AC114" i="10"/>
  <c r="AC89" i="10"/>
  <c r="AC59" i="10"/>
  <c r="AC57" i="10"/>
  <c r="AC55" i="10"/>
  <c r="AC45" i="10"/>
  <c r="AC27" i="10"/>
  <c r="AC25" i="10"/>
  <c r="AC23" i="10"/>
  <c r="AC13" i="10"/>
  <c r="AC189" i="10"/>
  <c r="AC181" i="10"/>
  <c r="AC173" i="10"/>
  <c r="AC132" i="10"/>
  <c r="AC86" i="10"/>
  <c r="AC83" i="10"/>
  <c r="AC80" i="10"/>
  <c r="AD64" i="10"/>
  <c r="Y64" i="10" s="1"/>
  <c r="Z64" i="10" s="1"/>
  <c r="AD46" i="10"/>
  <c r="Y46" i="10" s="1"/>
  <c r="Z46" i="10" s="1"/>
  <c r="AD44" i="10"/>
  <c r="Y44" i="10" s="1"/>
  <c r="Z44" i="10" s="1"/>
  <c r="AD42" i="10"/>
  <c r="Y42" i="10" s="1"/>
  <c r="Z42" i="10" s="1"/>
  <c r="AD32" i="10"/>
  <c r="Y32" i="10" s="1"/>
  <c r="Z32" i="10" s="1"/>
  <c r="AD14" i="10"/>
  <c r="Y14" i="10" s="1"/>
  <c r="Z14" i="10" s="1"/>
  <c r="AD12" i="10"/>
  <c r="Y12" i="10" s="1"/>
  <c r="Z12" i="10" s="1"/>
  <c r="AD10" i="10"/>
  <c r="Y10" i="10" s="1"/>
  <c r="Z10" i="10" s="1"/>
  <c r="AD55" i="10"/>
  <c r="Y55" i="10" s="1"/>
  <c r="Z55" i="10" s="1"/>
  <c r="AD8" i="1"/>
  <c r="Y8" i="1" s="1"/>
  <c r="Z8" i="1" s="1"/>
  <c r="AC63" i="1"/>
  <c r="AC85" i="1"/>
  <c r="AC14" i="1"/>
  <c r="AC16" i="1"/>
  <c r="AC36" i="1"/>
  <c r="AC38" i="1"/>
  <c r="AC62" i="1"/>
  <c r="AC68" i="1"/>
  <c r="AC114" i="1"/>
  <c r="AC128" i="1"/>
  <c r="AC202" i="1"/>
  <c r="AC214" i="1"/>
  <c r="AC249" i="1"/>
  <c r="AC256" i="1"/>
  <c r="AD53" i="10"/>
  <c r="Y53" i="10" s="1"/>
  <c r="Z53" i="10" s="1"/>
  <c r="AA53" i="10" s="1"/>
  <c r="R53" i="10" s="1"/>
  <c r="AD61" i="10"/>
  <c r="Y61" i="10" s="1"/>
  <c r="Z61" i="10" s="1"/>
  <c r="AD16" i="1"/>
  <c r="Y16" i="1" s="1"/>
  <c r="Z16" i="1" s="1"/>
  <c r="AD32" i="1"/>
  <c r="Y32" i="1" s="1"/>
  <c r="Z32" i="1" s="1"/>
  <c r="AC60" i="1"/>
  <c r="AC71" i="1"/>
  <c r="AC93" i="1"/>
  <c r="AC123" i="1"/>
  <c r="AC150" i="1"/>
  <c r="AC158" i="1"/>
  <c r="AD4" i="1"/>
  <c r="Y4" i="1" s="1"/>
  <c r="Z4" i="1" s="1"/>
  <c r="AC7" i="1"/>
  <c r="AC13" i="1"/>
  <c r="AC15" i="1"/>
  <c r="AC24" i="1"/>
  <c r="AC26" i="1"/>
  <c r="AC35" i="1"/>
  <c r="AC37" i="1"/>
  <c r="AC47" i="1"/>
  <c r="AC50" i="1"/>
  <c r="AC69" i="1"/>
  <c r="AC72" i="1"/>
  <c r="AC88" i="1"/>
  <c r="AC96" i="1"/>
  <c r="AC132" i="1"/>
  <c r="AC140" i="1"/>
  <c r="AC167" i="1"/>
  <c r="AC178" i="1"/>
  <c r="AC206" i="1"/>
  <c r="AC218" i="1"/>
  <c r="AC232" i="1"/>
  <c r="AC236" i="1"/>
  <c r="AC254" i="1"/>
  <c r="AC261" i="1"/>
  <c r="AD23" i="10"/>
  <c r="Y23" i="10" s="1"/>
  <c r="Z23" i="10" s="1"/>
  <c r="AD27" i="10"/>
  <c r="Y27" i="10" s="1"/>
  <c r="Z27" i="10" s="1"/>
  <c r="AC74" i="10"/>
  <c r="AC87" i="10"/>
  <c r="AD175" i="10"/>
  <c r="Y175" i="10" s="1"/>
  <c r="Z175" i="10" s="1"/>
  <c r="AD191" i="10"/>
  <c r="Y191" i="10" s="1"/>
  <c r="Z191" i="10" s="1"/>
  <c r="AC32" i="14"/>
  <c r="AC90" i="14"/>
  <c r="J23" i="24"/>
  <c r="AC212" i="14"/>
  <c r="AC208" i="14"/>
  <c r="AC209" i="14"/>
  <c r="AD202" i="14"/>
  <c r="AD195" i="14"/>
  <c r="AD192" i="14"/>
  <c r="AD172" i="14"/>
  <c r="AD168" i="14"/>
  <c r="AD164" i="14"/>
  <c r="AD160" i="14"/>
  <c r="AD200" i="14"/>
  <c r="AC193" i="14"/>
  <c r="AC189" i="14"/>
  <c r="AC185" i="14"/>
  <c r="AC167" i="14"/>
  <c r="AD161" i="14"/>
  <c r="AC154" i="14"/>
  <c r="AC151" i="14"/>
  <c r="AC131" i="14"/>
  <c r="AC127" i="14"/>
  <c r="AC123" i="14"/>
  <c r="AC119" i="14"/>
  <c r="AC163" i="14"/>
  <c r="AD157" i="14"/>
  <c r="AC150" i="14"/>
  <c r="AC146" i="14"/>
  <c r="AC126" i="14"/>
  <c r="AC122" i="14"/>
  <c r="AC118" i="14"/>
  <c r="AC114" i="14"/>
  <c r="AC172" i="14"/>
  <c r="AC168" i="14"/>
  <c r="AD145" i="14"/>
  <c r="AD137" i="14"/>
  <c r="AC104" i="14"/>
  <c r="AC100" i="14"/>
  <c r="AC96" i="14"/>
  <c r="AC92" i="14"/>
  <c r="AD173" i="14"/>
  <c r="AC165" i="14"/>
  <c r="AD155" i="14"/>
  <c r="AC152" i="14"/>
  <c r="AD114" i="14"/>
  <c r="AC107" i="14"/>
  <c r="AC103" i="14"/>
  <c r="AC99" i="14"/>
  <c r="AD183" i="14"/>
  <c r="AD175" i="14"/>
  <c r="AC161" i="14"/>
  <c r="AD151" i="14"/>
  <c r="AD113" i="14"/>
  <c r="AD110" i="14"/>
  <c r="AD106" i="14"/>
  <c r="AD102" i="14"/>
  <c r="AD82" i="14"/>
  <c r="AD105" i="14"/>
  <c r="AC82" i="14"/>
  <c r="AD80" i="14"/>
  <c r="AD60" i="14"/>
  <c r="AD56" i="14"/>
  <c r="AD52" i="14"/>
  <c r="AD48" i="14"/>
  <c r="AD28" i="14"/>
  <c r="AD24" i="14"/>
  <c r="AD20" i="14"/>
  <c r="AD16" i="14"/>
  <c r="AD109" i="14"/>
  <c r="AD93" i="14"/>
  <c r="AD85" i="14"/>
  <c r="AD79" i="14"/>
  <c r="AD59" i="14"/>
  <c r="AD55" i="14"/>
  <c r="AD51" i="14"/>
  <c r="AD47" i="14"/>
  <c r="AD27" i="14"/>
  <c r="AD23" i="14"/>
  <c r="AD19" i="14"/>
  <c r="AD15" i="14"/>
  <c r="AD112" i="14"/>
  <c r="AD95" i="14"/>
  <c r="AC88" i="14"/>
  <c r="AC79" i="14"/>
  <c r="AC59" i="14"/>
  <c r="AC55" i="14"/>
  <c r="AC51" i="14"/>
  <c r="AC47" i="14"/>
  <c r="AC27" i="14"/>
  <c r="AC23" i="14"/>
  <c r="AC19" i="14"/>
  <c r="AC15" i="14"/>
  <c r="AC22" i="14"/>
  <c r="AC38" i="14"/>
  <c r="AC72" i="14"/>
  <c r="AD91" i="14"/>
  <c r="AC26" i="14"/>
  <c r="AC42" i="14"/>
  <c r="AC68" i="14"/>
  <c r="AD83" i="14"/>
  <c r="N67" i="24"/>
  <c r="W29" i="17"/>
  <c r="J17" i="24"/>
  <c r="K38" i="24"/>
  <c r="L38" i="24" s="1"/>
  <c r="N42" i="24"/>
  <c r="J57" i="24"/>
  <c r="N15" i="24"/>
  <c r="N45" i="24"/>
  <c r="N61" i="24"/>
  <c r="N19" i="24"/>
  <c r="J21" i="24"/>
  <c r="J43" i="24"/>
  <c r="J63" i="24"/>
  <c r="J73" i="24"/>
  <c r="AD3" i="18"/>
  <c r="Y3" i="18" s="1"/>
  <c r="Z3" i="18" s="1"/>
  <c r="AC2" i="18"/>
  <c r="J13" i="24"/>
  <c r="J27" i="24"/>
  <c r="N31" i="24"/>
  <c r="N32" i="24"/>
  <c r="N49" i="24"/>
  <c r="N51" i="24"/>
  <c r="N6" i="24"/>
  <c r="N10" i="24"/>
  <c r="N12" i="24"/>
  <c r="J14" i="24"/>
  <c r="N16" i="24"/>
  <c r="J18" i="24"/>
  <c r="N20" i="24"/>
  <c r="J25" i="24"/>
  <c r="J37" i="24"/>
  <c r="J39" i="24"/>
  <c r="N47" i="24"/>
  <c r="N48" i="24"/>
  <c r="J55" i="24"/>
  <c r="N59" i="24"/>
  <c r="J71" i="24"/>
  <c r="N75" i="24"/>
  <c r="J4" i="24"/>
  <c r="J8" i="24"/>
  <c r="N29" i="24"/>
  <c r="N33" i="24"/>
  <c r="N35" i="24"/>
  <c r="J41" i="24"/>
  <c r="J65" i="24"/>
  <c r="N25" i="24"/>
  <c r="N27" i="24"/>
  <c r="N41" i="24"/>
  <c r="N43" i="24"/>
  <c r="K49" i="24"/>
  <c r="L49" i="24" s="1"/>
  <c r="N3" i="24"/>
  <c r="N7" i="24"/>
  <c r="N11" i="24"/>
  <c r="N21" i="24"/>
  <c r="N23" i="24"/>
  <c r="N37" i="24"/>
  <c r="N39" i="24"/>
  <c r="K47" i="24"/>
  <c r="L47" i="24" s="1"/>
  <c r="K61" i="24"/>
  <c r="L61" i="24" s="1"/>
  <c r="N54" i="24"/>
  <c r="N58" i="24"/>
  <c r="N62" i="24"/>
  <c r="N66" i="24"/>
  <c r="N70" i="24"/>
  <c r="N74" i="24"/>
  <c r="N78" i="24"/>
  <c r="K68" i="24"/>
  <c r="L68" i="24" s="1"/>
  <c r="K72" i="24"/>
  <c r="L72" i="24" s="1"/>
  <c r="J3" i="2"/>
  <c r="AD65" i="10" l="1"/>
  <c r="Y65" i="10" s="1"/>
  <c r="Z65" i="10" s="1"/>
  <c r="AD49" i="10"/>
  <c r="Y49" i="10" s="1"/>
  <c r="Z49" i="10" s="1"/>
  <c r="AD16" i="10"/>
  <c r="Y16" i="10" s="1"/>
  <c r="Z16" i="10" s="1"/>
  <c r="AD48" i="10"/>
  <c r="Y48" i="10" s="1"/>
  <c r="Z48" i="10" s="1"/>
  <c r="AA48" i="10" s="1"/>
  <c r="R48" i="10" s="1"/>
  <c r="AC91" i="10"/>
  <c r="AD211" i="10"/>
  <c r="Y211" i="10" s="1"/>
  <c r="Z211" i="10" s="1"/>
  <c r="O211" i="10" s="1"/>
  <c r="AC29" i="10"/>
  <c r="AC61" i="10"/>
  <c r="AC138" i="10"/>
  <c r="AC16" i="10"/>
  <c r="AC48" i="10"/>
  <c r="AC93" i="10"/>
  <c r="AD215" i="10"/>
  <c r="Y215" i="10" s="1"/>
  <c r="Z215" i="10" s="1"/>
  <c r="O215" i="10" s="1"/>
  <c r="AC139" i="10"/>
  <c r="AC185" i="10"/>
  <c r="AD69" i="10"/>
  <c r="Y69" i="10" s="1"/>
  <c r="Z69" i="10" s="1"/>
  <c r="AD113" i="10"/>
  <c r="Y113" i="10" s="1"/>
  <c r="Z113" i="10" s="1"/>
  <c r="AC170" i="10"/>
  <c r="AD92" i="10"/>
  <c r="Y92" i="10" s="1"/>
  <c r="Z92" i="10" s="1"/>
  <c r="AD156" i="10"/>
  <c r="Y156" i="10" s="1"/>
  <c r="Z156" i="10" s="1"/>
  <c r="AA156" i="10" s="1"/>
  <c r="R156" i="10" s="1"/>
  <c r="AD300" i="10"/>
  <c r="Y300" i="10" s="1"/>
  <c r="Z300" i="10" s="1"/>
  <c r="AA300" i="10" s="1"/>
  <c r="R300" i="10" s="1"/>
  <c r="W27" i="23"/>
  <c r="W29" i="23" s="1"/>
  <c r="T29" i="23"/>
  <c r="AD26" i="10"/>
  <c r="Y26" i="10" s="1"/>
  <c r="Z26" i="10" s="1"/>
  <c r="AC7" i="10"/>
  <c r="AD223" i="10"/>
  <c r="Y223" i="10" s="1"/>
  <c r="Z223" i="10" s="1"/>
  <c r="AC58" i="10"/>
  <c r="AC113" i="10"/>
  <c r="AC151" i="10"/>
  <c r="AD83" i="10"/>
  <c r="Y83" i="10" s="1"/>
  <c r="Z83" i="10" s="1"/>
  <c r="O83" i="10" s="1"/>
  <c r="AD125" i="10"/>
  <c r="Y125" i="10" s="1"/>
  <c r="Z125" i="10" s="1"/>
  <c r="O125" i="10" s="1"/>
  <c r="AC175" i="10"/>
  <c r="AD94" i="10"/>
  <c r="Y94" i="10" s="1"/>
  <c r="Z94" i="10" s="1"/>
  <c r="AD199" i="10"/>
  <c r="Y199" i="10" s="1"/>
  <c r="Z199" i="10" s="1"/>
  <c r="AC197" i="10"/>
  <c r="AC58" i="14"/>
  <c r="AC200" i="14"/>
  <c r="AD184" i="14"/>
  <c r="AD152" i="14"/>
  <c r="Y152" i="14" s="1"/>
  <c r="Z152" i="14" s="1"/>
  <c r="AC177" i="14"/>
  <c r="AC143" i="14"/>
  <c r="AD206" i="14"/>
  <c r="AC138" i="14"/>
  <c r="AC195" i="14"/>
  <c r="AD120" i="14"/>
  <c r="Y120" i="14" s="1"/>
  <c r="Z120" i="14" s="1"/>
  <c r="AD196" i="14"/>
  <c r="Y196" i="14" s="1"/>
  <c r="Z196" i="14" s="1"/>
  <c r="AD138" i="14"/>
  <c r="AC91" i="14"/>
  <c r="AD135" i="14"/>
  <c r="AD94" i="14"/>
  <c r="AD72" i="14"/>
  <c r="AD40" i="14"/>
  <c r="AD8" i="14"/>
  <c r="AD71" i="14"/>
  <c r="Y71" i="14" s="1"/>
  <c r="Z71" i="14" s="1"/>
  <c r="AD39" i="14"/>
  <c r="Y39" i="14" s="1"/>
  <c r="Z39" i="14" s="1"/>
  <c r="AD7" i="14"/>
  <c r="AC71" i="14"/>
  <c r="AC39" i="14"/>
  <c r="AC7" i="14"/>
  <c r="AD147" i="14"/>
  <c r="AC174" i="14"/>
  <c r="AC66" i="14"/>
  <c r="AC196" i="14"/>
  <c r="AD180" i="14"/>
  <c r="AD209" i="14"/>
  <c r="AC173" i="14"/>
  <c r="AC139" i="14"/>
  <c r="AD198" i="14"/>
  <c r="Y198" i="14" s="1"/>
  <c r="Z198" i="14" s="1"/>
  <c r="AC134" i="14"/>
  <c r="AC188" i="14"/>
  <c r="AC111" i="14"/>
  <c r="AD189" i="14"/>
  <c r="AD130" i="14"/>
  <c r="AC87" i="14"/>
  <c r="AD129" i="14"/>
  <c r="AD90" i="14"/>
  <c r="Y90" i="14" s="1"/>
  <c r="Z90" i="14" s="1"/>
  <c r="AD68" i="14"/>
  <c r="Y68" i="14" s="1"/>
  <c r="Z68" i="14" s="1"/>
  <c r="AD36" i="14"/>
  <c r="Y36" i="14" s="1"/>
  <c r="Z36" i="14" s="1"/>
  <c r="AC4" i="14"/>
  <c r="AD67" i="14"/>
  <c r="AD35" i="14"/>
  <c r="AD3" i="14"/>
  <c r="AC67" i="14"/>
  <c r="AC35" i="14"/>
  <c r="AC3" i="14"/>
  <c r="AD213" i="14"/>
  <c r="AC182" i="14"/>
  <c r="AC81" i="14"/>
  <c r="AD211" i="14"/>
  <c r="AD176" i="14"/>
  <c r="AC207" i="14"/>
  <c r="AC170" i="14"/>
  <c r="AC135" i="14"/>
  <c r="AC166" i="14"/>
  <c r="AC130" i="14"/>
  <c r="AC180" i="14"/>
  <c r="AC108" i="14"/>
  <c r="AD181" i="14"/>
  <c r="AD122" i="14"/>
  <c r="AD191" i="14"/>
  <c r="AD121" i="14"/>
  <c r="Y121" i="14" s="1"/>
  <c r="Z121" i="14" s="1"/>
  <c r="AD86" i="14"/>
  <c r="Y86" i="14" s="1"/>
  <c r="Z86" i="14" s="1"/>
  <c r="AD64" i="14"/>
  <c r="Y64" i="14" s="1"/>
  <c r="Z64" i="14" s="1"/>
  <c r="AD32" i="14"/>
  <c r="AD144" i="14"/>
  <c r="AD63" i="14"/>
  <c r="AD31" i="14"/>
  <c r="AD127" i="14"/>
  <c r="Y127" i="14" s="1"/>
  <c r="Z127" i="14" s="1"/>
  <c r="AC63" i="14"/>
  <c r="AC31" i="14"/>
  <c r="AD6" i="14"/>
  <c r="Y6" i="14" s="1"/>
  <c r="Z6" i="14" s="1"/>
  <c r="AC10" i="14"/>
  <c r="AC190" i="14"/>
  <c r="AC48" i="14"/>
  <c r="AC204" i="14"/>
  <c r="AD188" i="14"/>
  <c r="Y188" i="14" s="1"/>
  <c r="Z188" i="14" s="1"/>
  <c r="AD156" i="14"/>
  <c r="AC181" i="14"/>
  <c r="AC147" i="14"/>
  <c r="AC115" i="14"/>
  <c r="AC142" i="14"/>
  <c r="AC211" i="14"/>
  <c r="AD128" i="14"/>
  <c r="AD204" i="14"/>
  <c r="AD146" i="14"/>
  <c r="Y146" i="14" s="1"/>
  <c r="Z146" i="14" s="1"/>
  <c r="AC95" i="14"/>
  <c r="AD143" i="14"/>
  <c r="AD98" i="14"/>
  <c r="AD76" i="14"/>
  <c r="AD44" i="14"/>
  <c r="AD12" i="14"/>
  <c r="AD75" i="14"/>
  <c r="Y75" i="14" s="1"/>
  <c r="Z75" i="14" s="1"/>
  <c r="AD43" i="14"/>
  <c r="Y43" i="14" s="1"/>
  <c r="Z43" i="14" s="1"/>
  <c r="AD11" i="14"/>
  <c r="Y11" i="14" s="1"/>
  <c r="Z11" i="14" s="1"/>
  <c r="AC75" i="14"/>
  <c r="AC43" i="14"/>
  <c r="AC11" i="14"/>
  <c r="AD107" i="14"/>
  <c r="AD131" i="14"/>
  <c r="AD57" i="10"/>
  <c r="Y57" i="10" s="1"/>
  <c r="Z57" i="10" s="1"/>
  <c r="O57" i="10" s="1"/>
  <c r="AD45" i="10"/>
  <c r="Y45" i="10" s="1"/>
  <c r="Z45" i="10" s="1"/>
  <c r="AC136" i="10"/>
  <c r="AD58" i="10"/>
  <c r="Y58" i="10" s="1"/>
  <c r="Z58" i="10" s="1"/>
  <c r="AA58" i="10" s="1"/>
  <c r="R58" i="10" s="1"/>
  <c r="AC108" i="10"/>
  <c r="AC39" i="10"/>
  <c r="AC71" i="10"/>
  <c r="AC26" i="10"/>
  <c r="AC110" i="10"/>
  <c r="AD205" i="10"/>
  <c r="Y205" i="10" s="1"/>
  <c r="Z205" i="10" s="1"/>
  <c r="AD35" i="10"/>
  <c r="Y35" i="10" s="1"/>
  <c r="Z35" i="10" s="1"/>
  <c r="O35" i="10" s="1"/>
  <c r="AC69" i="10"/>
  <c r="AD28" i="10"/>
  <c r="Y28" i="10" s="1"/>
  <c r="Z28" i="10" s="1"/>
  <c r="AD60" i="10"/>
  <c r="Y60" i="10" s="1"/>
  <c r="Z60" i="10" s="1"/>
  <c r="AC116" i="10"/>
  <c r="AC9" i="10"/>
  <c r="AC41" i="10"/>
  <c r="AC77" i="10"/>
  <c r="AD229" i="10"/>
  <c r="Y229" i="10" s="1"/>
  <c r="Z229" i="10" s="1"/>
  <c r="AA229" i="10" s="1"/>
  <c r="R229" i="10" s="1"/>
  <c r="AC28" i="10"/>
  <c r="AC60" i="10"/>
  <c r="AC118" i="10"/>
  <c r="AC115" i="10"/>
  <c r="AC155" i="10"/>
  <c r="AD209" i="10"/>
  <c r="Y209" i="10" s="1"/>
  <c r="Z209" i="10" s="1"/>
  <c r="AA209" i="10" s="1"/>
  <c r="R209" i="10" s="1"/>
  <c r="AD85" i="10"/>
  <c r="Y85" i="10" s="1"/>
  <c r="Z85" i="10" s="1"/>
  <c r="AD129" i="10"/>
  <c r="Y129" i="10" s="1"/>
  <c r="Z129" i="10" s="1"/>
  <c r="AA129" i="10" s="1"/>
  <c r="R129" i="10" s="1"/>
  <c r="AC194" i="10"/>
  <c r="AD96" i="10"/>
  <c r="Y96" i="10" s="1"/>
  <c r="Z96" i="10" s="1"/>
  <c r="AD251" i="10"/>
  <c r="Y251" i="10" s="1"/>
  <c r="Z251" i="10" s="1"/>
  <c r="AC295" i="10"/>
  <c r="AC248" i="10"/>
  <c r="AC231" i="10"/>
  <c r="AD262" i="10"/>
  <c r="Y262" i="10" s="1"/>
  <c r="Z262" i="10" s="1"/>
  <c r="AD198" i="10"/>
  <c r="Y198" i="10" s="1"/>
  <c r="Z198" i="10" s="1"/>
  <c r="AC174" i="10"/>
  <c r="AD140" i="10"/>
  <c r="Y140" i="10" s="1"/>
  <c r="Z140" i="10" s="1"/>
  <c r="AD108" i="10"/>
  <c r="Y108" i="10" s="1"/>
  <c r="Z108" i="10" s="1"/>
  <c r="AD86" i="10"/>
  <c r="Y86" i="10" s="1"/>
  <c r="Z86" i="10" s="1"/>
  <c r="AD282" i="10"/>
  <c r="Y282" i="10" s="1"/>
  <c r="Z282" i="10" s="1"/>
  <c r="AC191" i="10"/>
  <c r="AD163" i="10"/>
  <c r="Y163" i="10" s="1"/>
  <c r="Z163" i="10" s="1"/>
  <c r="AA163" i="10" s="1"/>
  <c r="R163" i="10" s="1"/>
  <c r="AD141" i="10"/>
  <c r="Y141" i="10" s="1"/>
  <c r="Z141" i="10" s="1"/>
  <c r="AA141" i="10" s="1"/>
  <c r="R141" i="10" s="1"/>
  <c r="AD121" i="10"/>
  <c r="Y121" i="10" s="1"/>
  <c r="Z121" i="10" s="1"/>
  <c r="AA121" i="10" s="1"/>
  <c r="R121" i="10" s="1"/>
  <c r="AD99" i="10"/>
  <c r="Y99" i="10" s="1"/>
  <c r="Z99" i="10" s="1"/>
  <c r="AD77" i="10"/>
  <c r="Y77" i="10" s="1"/>
  <c r="Z77" i="10" s="1"/>
  <c r="AD249" i="10"/>
  <c r="Y249" i="10" s="1"/>
  <c r="Z249" i="10" s="1"/>
  <c r="AD195" i="10"/>
  <c r="Y195" i="10" s="1"/>
  <c r="Z195" i="10" s="1"/>
  <c r="AC167" i="10"/>
  <c r="AC147" i="10"/>
  <c r="AC125" i="10"/>
  <c r="AC109" i="10"/>
  <c r="AC158" i="10"/>
  <c r="AC102" i="10"/>
  <c r="AC75" i="10"/>
  <c r="AC54" i="10"/>
  <c r="AC38" i="10"/>
  <c r="AC22" i="10"/>
  <c r="AD6" i="10"/>
  <c r="Y6" i="10" s="1"/>
  <c r="Z6" i="10" s="1"/>
  <c r="AC162" i="10"/>
  <c r="AC103" i="10"/>
  <c r="AC67" i="10"/>
  <c r="AC51" i="10"/>
  <c r="AC35" i="10"/>
  <c r="AC19" i="10"/>
  <c r="AC3" i="10"/>
  <c r="AC156" i="10"/>
  <c r="AC100" i="10"/>
  <c r="AC73" i="10"/>
  <c r="AD54" i="10"/>
  <c r="Y54" i="10" s="1"/>
  <c r="Z54" i="10" s="1"/>
  <c r="AD38" i="10"/>
  <c r="Y38" i="10" s="1"/>
  <c r="Z38" i="10" s="1"/>
  <c r="AD22" i="10"/>
  <c r="Y22" i="10" s="1"/>
  <c r="Z22" i="10" s="1"/>
  <c r="AD5" i="10"/>
  <c r="Y5" i="10" s="1"/>
  <c r="Z5" i="10" s="1"/>
  <c r="AD201" i="10"/>
  <c r="Y201" i="10" s="1"/>
  <c r="Z201" i="10" s="1"/>
  <c r="AA201" i="10" s="1"/>
  <c r="R201" i="10" s="1"/>
  <c r="AD33" i="10"/>
  <c r="Y33" i="10" s="1"/>
  <c r="Z33" i="10" s="1"/>
  <c r="AA33" i="10" s="1"/>
  <c r="R33" i="10" s="1"/>
  <c r="AC128" i="10"/>
  <c r="AD43" i="10"/>
  <c r="Y43" i="10" s="1"/>
  <c r="Z43" i="10" s="1"/>
  <c r="AC101" i="10"/>
  <c r="AD158" i="10"/>
  <c r="Y158" i="10" s="1"/>
  <c r="Z158" i="10" s="1"/>
  <c r="AD155" i="10"/>
  <c r="Y155" i="10" s="1"/>
  <c r="Z155" i="10" s="1"/>
  <c r="AC316" i="10"/>
  <c r="AC232" i="10"/>
  <c r="AC221" i="10"/>
  <c r="AD254" i="10"/>
  <c r="Y254" i="10" s="1"/>
  <c r="Z254" i="10" s="1"/>
  <c r="AA254" i="10" s="1"/>
  <c r="R254" i="10" s="1"/>
  <c r="AD190" i="10"/>
  <c r="Y190" i="10" s="1"/>
  <c r="Z190" i="10" s="1"/>
  <c r="AD166" i="10"/>
  <c r="Y166" i="10" s="1"/>
  <c r="Z166" i="10" s="1"/>
  <c r="AD134" i="10"/>
  <c r="Y134" i="10" s="1"/>
  <c r="Z134" i="10" s="1"/>
  <c r="AD104" i="10"/>
  <c r="Y104" i="10" s="1"/>
  <c r="Z104" i="10" s="1"/>
  <c r="AD84" i="10"/>
  <c r="Y84" i="10" s="1"/>
  <c r="Z84" i="10" s="1"/>
  <c r="AD273" i="10"/>
  <c r="Y273" i="10" s="1"/>
  <c r="Z273" i="10" s="1"/>
  <c r="AD185" i="10"/>
  <c r="Y185" i="10" s="1"/>
  <c r="Z185" i="10" s="1"/>
  <c r="AA185" i="10" s="1"/>
  <c r="R185" i="10" s="1"/>
  <c r="AD161" i="10"/>
  <c r="Y161" i="10" s="1"/>
  <c r="Z161" i="10" s="1"/>
  <c r="O161" i="10" s="1"/>
  <c r="AD139" i="10"/>
  <c r="Y139" i="10" s="1"/>
  <c r="Z139" i="10" s="1"/>
  <c r="AD117" i="10"/>
  <c r="Y117" i="10" s="1"/>
  <c r="Z117" i="10" s="1"/>
  <c r="AD97" i="10"/>
  <c r="Y97" i="10" s="1"/>
  <c r="Z97" i="10" s="1"/>
  <c r="AD75" i="10"/>
  <c r="Y75" i="10" s="1"/>
  <c r="Z75" i="10" s="1"/>
  <c r="AD233" i="10"/>
  <c r="Y233" i="10" s="1"/>
  <c r="Z233" i="10" s="1"/>
  <c r="AC193" i="10"/>
  <c r="AC165" i="10"/>
  <c r="AC143" i="10"/>
  <c r="AC123" i="10"/>
  <c r="AD294" i="10"/>
  <c r="Y294" i="10" s="1"/>
  <c r="Z294" i="10" s="1"/>
  <c r="AC150" i="10"/>
  <c r="AC99" i="10"/>
  <c r="AC72" i="10"/>
  <c r="AC52" i="10"/>
  <c r="AC36" i="10"/>
  <c r="AC20" i="10"/>
  <c r="AC5" i="10"/>
  <c r="AC154" i="10"/>
  <c r="AC98" i="10"/>
  <c r="AC65" i="10"/>
  <c r="AC49" i="10"/>
  <c r="AC33" i="10"/>
  <c r="AC17" i="10"/>
  <c r="AD278" i="10"/>
  <c r="Y278" i="10" s="1"/>
  <c r="Z278" i="10" s="1"/>
  <c r="O278" i="10" s="1"/>
  <c r="AC148" i="10"/>
  <c r="AC97" i="10"/>
  <c r="AC70" i="10"/>
  <c r="AD52" i="10"/>
  <c r="Y52" i="10" s="1"/>
  <c r="Z52" i="10" s="1"/>
  <c r="AD36" i="10"/>
  <c r="Y36" i="10" s="1"/>
  <c r="Z36" i="10" s="1"/>
  <c r="AA36" i="10" s="1"/>
  <c r="R36" i="10" s="1"/>
  <c r="AD20" i="10"/>
  <c r="Y20" i="10" s="1"/>
  <c r="Z20" i="10" s="1"/>
  <c r="O20" i="10" s="1"/>
  <c r="AC4" i="10"/>
  <c r="AD37" i="10"/>
  <c r="Y37" i="10" s="1"/>
  <c r="Z37" i="10" s="1"/>
  <c r="O37" i="10" s="1"/>
  <c r="AC160" i="10"/>
  <c r="AD47" i="10"/>
  <c r="Y47" i="10" s="1"/>
  <c r="Z47" i="10" s="1"/>
  <c r="AC112" i="10"/>
  <c r="AD327" i="10"/>
  <c r="Y327" i="10" s="1"/>
  <c r="Z327" i="10" s="1"/>
  <c r="AC200" i="10"/>
  <c r="AC205" i="10"/>
  <c r="AD174" i="10"/>
  <c r="Y174" i="10" s="1"/>
  <c r="Z174" i="10" s="1"/>
  <c r="O174" i="10" s="1"/>
  <c r="AD126" i="10"/>
  <c r="Y126" i="10" s="1"/>
  <c r="Z126" i="10" s="1"/>
  <c r="AA126" i="10" s="1"/>
  <c r="R126" i="10" s="1"/>
  <c r="AD78" i="10"/>
  <c r="Y78" i="10" s="1"/>
  <c r="Z78" i="10" s="1"/>
  <c r="AC178" i="10"/>
  <c r="AD133" i="10"/>
  <c r="Y133" i="10" s="1"/>
  <c r="Z133" i="10" s="1"/>
  <c r="AC120" i="10"/>
  <c r="AC294" i="10"/>
  <c r="AC216" i="10"/>
  <c r="AC213" i="10"/>
  <c r="AD246" i="10"/>
  <c r="Y246" i="10" s="1"/>
  <c r="Z246" i="10" s="1"/>
  <c r="AA246" i="10" s="1"/>
  <c r="R246" i="10" s="1"/>
  <c r="AD182" i="10"/>
  <c r="Y182" i="10" s="1"/>
  <c r="Z182" i="10" s="1"/>
  <c r="AD164" i="10"/>
  <c r="Y164" i="10" s="1"/>
  <c r="Z164" i="10" s="1"/>
  <c r="AD132" i="10"/>
  <c r="Y132" i="10" s="1"/>
  <c r="Z132" i="10" s="1"/>
  <c r="AD102" i="10"/>
  <c r="Y102" i="10" s="1"/>
  <c r="Z102" i="10" s="1"/>
  <c r="AD80" i="10"/>
  <c r="Y80" i="10" s="1"/>
  <c r="Z80" i="10" s="1"/>
  <c r="AD267" i="10"/>
  <c r="Y267" i="10" s="1"/>
  <c r="Z267" i="10" s="1"/>
  <c r="AA267" i="10" s="1"/>
  <c r="R267" i="10" s="1"/>
  <c r="AC183" i="10"/>
  <c r="AD157" i="10"/>
  <c r="Y157" i="10" s="1"/>
  <c r="Z157" i="10" s="1"/>
  <c r="O157" i="10" s="1"/>
  <c r="AD137" i="10"/>
  <c r="Y137" i="10" s="1"/>
  <c r="Z137" i="10" s="1"/>
  <c r="AD115" i="10"/>
  <c r="Y115" i="10" s="1"/>
  <c r="Z115" i="10" s="1"/>
  <c r="AD93" i="10"/>
  <c r="Y93" i="10" s="1"/>
  <c r="Z93" i="10" s="1"/>
  <c r="AD73" i="10"/>
  <c r="Y73" i="10" s="1"/>
  <c r="Z73" i="10" s="1"/>
  <c r="AD225" i="10"/>
  <c r="Y225" i="10" s="1"/>
  <c r="Z225" i="10" s="1"/>
  <c r="AD187" i="10"/>
  <c r="Y187" i="10" s="1"/>
  <c r="Z187" i="10" s="1"/>
  <c r="AA187" i="10" s="1"/>
  <c r="R187" i="10" s="1"/>
  <c r="AC163" i="10"/>
  <c r="AC141" i="10"/>
  <c r="AC121" i="10"/>
  <c r="AD263" i="10"/>
  <c r="Y263" i="10" s="1"/>
  <c r="Z263" i="10" s="1"/>
  <c r="AC142" i="10"/>
  <c r="AC96" i="10"/>
  <c r="AC66" i="10"/>
  <c r="AC50" i="10"/>
  <c r="AC34" i="10"/>
  <c r="AC18" i="10"/>
  <c r="AD253" i="10"/>
  <c r="Y253" i="10" s="1"/>
  <c r="Z253" i="10" s="1"/>
  <c r="AC146" i="10"/>
  <c r="AC92" i="10"/>
  <c r="AC63" i="10"/>
  <c r="AC47" i="10"/>
  <c r="AC31" i="10"/>
  <c r="AC15" i="10"/>
  <c r="AD259" i="10"/>
  <c r="Y259" i="10" s="1"/>
  <c r="Z259" i="10" s="1"/>
  <c r="O259" i="10" s="1"/>
  <c r="AC140" i="10"/>
  <c r="AC94" i="10"/>
  <c r="AD66" i="10"/>
  <c r="Y66" i="10" s="1"/>
  <c r="Z66" i="10" s="1"/>
  <c r="AD50" i="10"/>
  <c r="Y50" i="10" s="1"/>
  <c r="Z50" i="10" s="1"/>
  <c r="AD34" i="10"/>
  <c r="Y34" i="10" s="1"/>
  <c r="Z34" i="10" s="1"/>
  <c r="AD18" i="10"/>
  <c r="Y18" i="10" s="1"/>
  <c r="Z18" i="10" s="1"/>
  <c r="AA18" i="10" s="1"/>
  <c r="R18" i="10" s="1"/>
  <c r="AC2" i="10"/>
  <c r="AD41" i="10"/>
  <c r="Y41" i="10" s="1"/>
  <c r="Z41" i="10" s="1"/>
  <c r="AA41" i="10" s="1"/>
  <c r="R41" i="10" s="1"/>
  <c r="AD183" i="10"/>
  <c r="Y183" i="10" s="1"/>
  <c r="Z183" i="10" s="1"/>
  <c r="AD51" i="10"/>
  <c r="Y51" i="10" s="1"/>
  <c r="Z51" i="10" s="1"/>
  <c r="AC144" i="10"/>
  <c r="AD100" i="10"/>
  <c r="Y100" i="10" s="1"/>
  <c r="Z100" i="10" s="1"/>
  <c r="AC327" i="10"/>
  <c r="AC264" i="10"/>
  <c r="AC241" i="10"/>
  <c r="AD270" i="10"/>
  <c r="Y270" i="10" s="1"/>
  <c r="Z270" i="10" s="1"/>
  <c r="AA270" i="10" s="1"/>
  <c r="R270" i="10" s="1"/>
  <c r="AD206" i="10"/>
  <c r="Y206" i="10" s="1"/>
  <c r="Z206" i="10" s="1"/>
  <c r="AC187" i="10"/>
  <c r="AD142" i="10"/>
  <c r="Y142" i="10" s="1"/>
  <c r="Z142" i="10" s="1"/>
  <c r="AD110" i="10"/>
  <c r="Y110" i="10" s="1"/>
  <c r="Z110" i="10" s="1"/>
  <c r="AD88" i="10"/>
  <c r="Y88" i="10" s="1"/>
  <c r="Z88" i="10" s="1"/>
  <c r="AD68" i="10"/>
  <c r="Y68" i="10" s="1"/>
  <c r="Z68" i="10" s="1"/>
  <c r="AA68" i="10" s="1"/>
  <c r="R68" i="10" s="1"/>
  <c r="AD193" i="10"/>
  <c r="Y193" i="10" s="1"/>
  <c r="Z193" i="10" s="1"/>
  <c r="AA193" i="10" s="1"/>
  <c r="R193" i="10" s="1"/>
  <c r="AD165" i="10"/>
  <c r="Y165" i="10" s="1"/>
  <c r="Z165" i="10" s="1"/>
  <c r="AA165" i="10" s="1"/>
  <c r="R165" i="10" s="1"/>
  <c r="AD145" i="10"/>
  <c r="Y145" i="10" s="1"/>
  <c r="Z145" i="10" s="1"/>
  <c r="AD123" i="10"/>
  <c r="Y123" i="10" s="1"/>
  <c r="Z123" i="10" s="1"/>
  <c r="AD101" i="10"/>
  <c r="Y101" i="10" s="1"/>
  <c r="Z101" i="10" s="1"/>
  <c r="AD81" i="10"/>
  <c r="Y81" i="10" s="1"/>
  <c r="Z81" i="10" s="1"/>
  <c r="AD257" i="10"/>
  <c r="Y257" i="10" s="1"/>
  <c r="Z257" i="10" s="1"/>
  <c r="AC196" i="10"/>
  <c r="AD171" i="10"/>
  <c r="Y171" i="10" s="1"/>
  <c r="Z171" i="10" s="1"/>
  <c r="AC149" i="10"/>
  <c r="AC127" i="10"/>
  <c r="AC111" i="10"/>
  <c r="AC166" i="10"/>
  <c r="AC107" i="10"/>
  <c r="AC79" i="10"/>
  <c r="AC56" i="10"/>
  <c r="AC40" i="10"/>
  <c r="AC24" i="10"/>
  <c r="AC8" i="10"/>
  <c r="AD207" i="10"/>
  <c r="Y207" i="10" s="1"/>
  <c r="Z207" i="10" s="1"/>
  <c r="AC106" i="10"/>
  <c r="AC68" i="10"/>
  <c r="AC53" i="10"/>
  <c r="AC37" i="10"/>
  <c r="AC21" i="10"/>
  <c r="AD4" i="10"/>
  <c r="Y4" i="10" s="1"/>
  <c r="Z4" i="10" s="1"/>
  <c r="AA4" i="10" s="1"/>
  <c r="R4" i="10" s="1"/>
  <c r="AC164" i="10"/>
  <c r="AC105" i="10"/>
  <c r="AC76" i="10"/>
  <c r="AD56" i="10"/>
  <c r="Y56" i="10" s="1"/>
  <c r="Z56" i="10" s="1"/>
  <c r="AD40" i="10"/>
  <c r="Y40" i="10" s="1"/>
  <c r="Z40" i="10" s="1"/>
  <c r="O40" i="10" s="1"/>
  <c r="AD24" i="10"/>
  <c r="Y24" i="10" s="1"/>
  <c r="Z24" i="10" s="1"/>
  <c r="AA24" i="10" s="1"/>
  <c r="R24" i="10" s="1"/>
  <c r="AD8" i="10"/>
  <c r="Y8" i="10" s="1"/>
  <c r="Z8" i="10" s="1"/>
  <c r="O8" i="10" s="1"/>
  <c r="AC168" i="10"/>
  <c r="AC78" i="10"/>
  <c r="AD39" i="10"/>
  <c r="Y39" i="10" s="1"/>
  <c r="Z39" i="10" s="1"/>
  <c r="AC90" i="10"/>
  <c r="AD3" i="10"/>
  <c r="Y3" i="10" s="1"/>
  <c r="Z3" i="10" s="1"/>
  <c r="AA3" i="10" s="1"/>
  <c r="R3" i="10" s="1"/>
  <c r="AD238" i="10"/>
  <c r="Y238" i="10" s="1"/>
  <c r="Z238" i="10" s="1"/>
  <c r="O238" i="10" s="1"/>
  <c r="AD247" i="10"/>
  <c r="Y247" i="10" s="1"/>
  <c r="Z247" i="10" s="1"/>
  <c r="AD219" i="10"/>
  <c r="Y219" i="10" s="1"/>
  <c r="Z219" i="10" s="1"/>
  <c r="O219" i="10" s="1"/>
  <c r="AD31" i="10"/>
  <c r="Y31" i="10" s="1"/>
  <c r="Z31" i="10" s="1"/>
  <c r="O31" i="10" s="1"/>
  <c r="AD63" i="10"/>
  <c r="Y63" i="10" s="1"/>
  <c r="Z63" i="10" s="1"/>
  <c r="AD30" i="10"/>
  <c r="Y30" i="10" s="1"/>
  <c r="Z30" i="10" s="1"/>
  <c r="AD62" i="10"/>
  <c r="Y62" i="10" s="1"/>
  <c r="Z62" i="10" s="1"/>
  <c r="AC124" i="10"/>
  <c r="AC11" i="10"/>
  <c r="AC43" i="10"/>
  <c r="AC84" i="10"/>
  <c r="AD237" i="10"/>
  <c r="Y237" i="10" s="1"/>
  <c r="Z237" i="10" s="1"/>
  <c r="O237" i="10" s="1"/>
  <c r="AC30" i="10"/>
  <c r="AC62" i="10"/>
  <c r="AC126" i="10"/>
  <c r="AC117" i="10"/>
  <c r="AC157" i="10"/>
  <c r="AD213" i="10"/>
  <c r="Y213" i="10" s="1"/>
  <c r="Z213" i="10" s="1"/>
  <c r="AA213" i="10" s="1"/>
  <c r="R213" i="10" s="1"/>
  <c r="AD89" i="10"/>
  <c r="Y89" i="10" s="1"/>
  <c r="Z89" i="10" s="1"/>
  <c r="AA89" i="10" s="1"/>
  <c r="R89" i="10" s="1"/>
  <c r="AD131" i="10"/>
  <c r="Y131" i="10" s="1"/>
  <c r="Z131" i="10" s="1"/>
  <c r="AA131" i="10" s="1"/>
  <c r="R131" i="10" s="1"/>
  <c r="AD231" i="10"/>
  <c r="Y231" i="10" s="1"/>
  <c r="Z231" i="10" s="1"/>
  <c r="AD116" i="10"/>
  <c r="Y116" i="10" s="1"/>
  <c r="Z116" i="10" s="1"/>
  <c r="AD306" i="10"/>
  <c r="Y306" i="10" s="1"/>
  <c r="Z306" i="10" s="1"/>
  <c r="AC263" i="10"/>
  <c r="Y3" i="14"/>
  <c r="Z3" i="14" s="1"/>
  <c r="Y51" i="14"/>
  <c r="Z51" i="14" s="1"/>
  <c r="Y20" i="14"/>
  <c r="Z20" i="14" s="1"/>
  <c r="O20" i="14" s="1"/>
  <c r="Y129" i="14"/>
  <c r="Z129" i="14" s="1"/>
  <c r="Y155" i="14"/>
  <c r="Z155" i="14" s="1"/>
  <c r="Y164" i="14"/>
  <c r="Z164" i="14" s="1"/>
  <c r="Y147" i="14"/>
  <c r="Z147" i="14" s="1"/>
  <c r="Y95" i="14"/>
  <c r="Z95" i="14" s="1"/>
  <c r="Y7" i="14"/>
  <c r="Z7" i="14" s="1"/>
  <c r="Y23" i="14"/>
  <c r="Z23" i="14" s="1"/>
  <c r="O23" i="14" s="1"/>
  <c r="Y55" i="14"/>
  <c r="Z55" i="14" s="1"/>
  <c r="O55" i="14" s="1"/>
  <c r="Y93" i="14"/>
  <c r="Z93" i="14" s="1"/>
  <c r="Y8" i="14"/>
  <c r="Z8" i="14" s="1"/>
  <c r="Y24" i="14"/>
  <c r="Z24" i="14" s="1"/>
  <c r="O24" i="14" s="1"/>
  <c r="Y40" i="14"/>
  <c r="Z40" i="14" s="1"/>
  <c r="O40" i="14" s="1"/>
  <c r="Y56" i="14"/>
  <c r="Z56" i="14" s="1"/>
  <c r="O56" i="14" s="1"/>
  <c r="Y72" i="14"/>
  <c r="Z72" i="14" s="1"/>
  <c r="Y105" i="14"/>
  <c r="Z105" i="14" s="1"/>
  <c r="Y94" i="14"/>
  <c r="Z94" i="14" s="1"/>
  <c r="Y110" i="14"/>
  <c r="Z110" i="14" s="1"/>
  <c r="O110" i="14" s="1"/>
  <c r="Y135" i="14"/>
  <c r="Z135" i="14" s="1"/>
  <c r="O135" i="14" s="1"/>
  <c r="Y175" i="14"/>
  <c r="Z175" i="14" s="1"/>
  <c r="O175" i="14" s="1"/>
  <c r="Y138" i="14"/>
  <c r="Z138" i="14" s="1"/>
  <c r="Y157" i="14"/>
  <c r="Z157" i="14" s="1"/>
  <c r="O157" i="14" s="1"/>
  <c r="Y206" i="14"/>
  <c r="Z206" i="14" s="1"/>
  <c r="Y161" i="14"/>
  <c r="Z161" i="14" s="1"/>
  <c r="O161" i="14" s="1"/>
  <c r="Y168" i="14"/>
  <c r="Z168" i="14" s="1"/>
  <c r="Y184" i="14"/>
  <c r="Z184" i="14" s="1"/>
  <c r="Y202" i="14"/>
  <c r="Z202" i="14" s="1"/>
  <c r="Y35" i="14"/>
  <c r="Z35" i="14" s="1"/>
  <c r="Y67" i="14"/>
  <c r="Z67" i="14" s="1"/>
  <c r="Y52" i="14"/>
  <c r="Z52" i="14" s="1"/>
  <c r="O52" i="14" s="1"/>
  <c r="Y106" i="14"/>
  <c r="Z106" i="14" s="1"/>
  <c r="Y189" i="14"/>
  <c r="Z189" i="14" s="1"/>
  <c r="Y195" i="14"/>
  <c r="Z195" i="14" s="1"/>
  <c r="Y107" i="14"/>
  <c r="Z107" i="14" s="1"/>
  <c r="Y27" i="14"/>
  <c r="Z27" i="14" s="1"/>
  <c r="Y59" i="14"/>
  <c r="Z59" i="14" s="1"/>
  <c r="Y109" i="14"/>
  <c r="Z109" i="14" s="1"/>
  <c r="Y28" i="14"/>
  <c r="Z28" i="14" s="1"/>
  <c r="Y60" i="14"/>
  <c r="Z60" i="14" s="1"/>
  <c r="Y82" i="14"/>
  <c r="Z82" i="14" s="1"/>
  <c r="O82" i="14" s="1"/>
  <c r="Y98" i="14"/>
  <c r="Z98" i="14" s="1"/>
  <c r="Y113" i="14"/>
  <c r="Z113" i="14" s="1"/>
  <c r="O113" i="14" s="1"/>
  <c r="Y183" i="14"/>
  <c r="Z183" i="14" s="1"/>
  <c r="Y114" i="14"/>
  <c r="Z114" i="14" s="1"/>
  <c r="O114" i="14" s="1"/>
  <c r="Y173" i="14"/>
  <c r="Z173" i="14" s="1"/>
  <c r="O173" i="14" s="1"/>
  <c r="Y204" i="14"/>
  <c r="Z204" i="14" s="1"/>
  <c r="Y128" i="14"/>
  <c r="Z128" i="14" s="1"/>
  <c r="Y200" i="14"/>
  <c r="Z200" i="14" s="1"/>
  <c r="Y156" i="14"/>
  <c r="Z156" i="14" s="1"/>
  <c r="O156" i="14" s="1"/>
  <c r="Y172" i="14"/>
  <c r="Z172" i="14" s="1"/>
  <c r="AC104" i="10"/>
  <c r="AD269" i="10"/>
  <c r="Y269" i="10" s="1"/>
  <c r="Z269" i="10" s="1"/>
  <c r="AA269" i="10" s="1"/>
  <c r="R269" i="10" s="1"/>
  <c r="AD59" i="10"/>
  <c r="Y59" i="10" s="1"/>
  <c r="Z59" i="10" s="1"/>
  <c r="O59" i="10" s="1"/>
  <c r="AC301" i="10"/>
  <c r="AC322" i="10"/>
  <c r="AC298" i="10"/>
  <c r="AC276" i="10"/>
  <c r="AD307" i="10"/>
  <c r="Y307" i="10" s="1"/>
  <c r="Z307" i="10" s="1"/>
  <c r="AA307" i="10" s="1"/>
  <c r="R307" i="10" s="1"/>
  <c r="AD291" i="10"/>
  <c r="Y291" i="10" s="1"/>
  <c r="Z291" i="10" s="1"/>
  <c r="AD326" i="10"/>
  <c r="Y326" i="10" s="1"/>
  <c r="Z326" i="10" s="1"/>
  <c r="AC266" i="10"/>
  <c r="AC250" i="10"/>
  <c r="AC234" i="10"/>
  <c r="AC218" i="10"/>
  <c r="AC202" i="10"/>
  <c r="AC275" i="10"/>
  <c r="AC265" i="10"/>
  <c r="AC255" i="10"/>
  <c r="AC243" i="10"/>
  <c r="AC233" i="10"/>
  <c r="AC223" i="10"/>
  <c r="AC215" i="10"/>
  <c r="AC207" i="10"/>
  <c r="AC199" i="10"/>
  <c r="AD304" i="10"/>
  <c r="Y304" i="10" s="1"/>
  <c r="Z304" i="10" s="1"/>
  <c r="AD288" i="10"/>
  <c r="Y288" i="10" s="1"/>
  <c r="Z288" i="10" s="1"/>
  <c r="AD272" i="10"/>
  <c r="Y272" i="10" s="1"/>
  <c r="Z272" i="10" s="1"/>
  <c r="AA272" i="10" s="1"/>
  <c r="R272" i="10" s="1"/>
  <c r="AD264" i="10"/>
  <c r="Y264" i="10" s="1"/>
  <c r="Z264" i="10" s="1"/>
  <c r="O264" i="10" s="1"/>
  <c r="AD256" i="10"/>
  <c r="Y256" i="10" s="1"/>
  <c r="Z256" i="10" s="1"/>
  <c r="AA256" i="10" s="1"/>
  <c r="R256" i="10" s="1"/>
  <c r="AD248" i="10"/>
  <c r="Y248" i="10" s="1"/>
  <c r="Z248" i="10" s="1"/>
  <c r="O248" i="10" s="1"/>
  <c r="AD240" i="10"/>
  <c r="Y240" i="10" s="1"/>
  <c r="Z240" i="10" s="1"/>
  <c r="AD232" i="10"/>
  <c r="Y232" i="10" s="1"/>
  <c r="Z232" i="10" s="1"/>
  <c r="AA232" i="10" s="1"/>
  <c r="R232" i="10" s="1"/>
  <c r="AD224" i="10"/>
  <c r="Y224" i="10" s="1"/>
  <c r="Z224" i="10" s="1"/>
  <c r="AD216" i="10"/>
  <c r="Y216" i="10" s="1"/>
  <c r="Z216" i="10" s="1"/>
  <c r="AD208" i="10"/>
  <c r="Y208" i="10" s="1"/>
  <c r="Z208" i="10" s="1"/>
  <c r="AD200" i="10"/>
  <c r="Y200" i="10" s="1"/>
  <c r="Z200" i="10" s="1"/>
  <c r="O200" i="10" s="1"/>
  <c r="AD192" i="10"/>
  <c r="Y192" i="10" s="1"/>
  <c r="Z192" i="10" s="1"/>
  <c r="AA192" i="10" s="1"/>
  <c r="R192" i="10" s="1"/>
  <c r="AD184" i="10"/>
  <c r="Y184" i="10" s="1"/>
  <c r="Z184" i="10" s="1"/>
  <c r="AA184" i="10" s="1"/>
  <c r="R184" i="10" s="1"/>
  <c r="AD176" i="10"/>
  <c r="Y176" i="10" s="1"/>
  <c r="Z176" i="10" s="1"/>
  <c r="AD314" i="10"/>
  <c r="Y314" i="10" s="1"/>
  <c r="Z314" i="10" s="1"/>
  <c r="AA314" i="10" s="1"/>
  <c r="R314" i="10" s="1"/>
  <c r="AD271" i="10"/>
  <c r="Y271" i="10" s="1"/>
  <c r="Z271" i="10" s="1"/>
  <c r="AD227" i="10"/>
  <c r="Y227" i="10" s="1"/>
  <c r="Z227" i="10" s="1"/>
  <c r="AD189" i="10"/>
  <c r="Y189" i="10" s="1"/>
  <c r="Z189" i="10" s="1"/>
  <c r="AA189" i="10" s="1"/>
  <c r="R189" i="10" s="1"/>
  <c r="AC179" i="10"/>
  <c r="AD168" i="10"/>
  <c r="Y168" i="10" s="1"/>
  <c r="Z168" i="10" s="1"/>
  <c r="O168" i="10" s="1"/>
  <c r="AD160" i="10"/>
  <c r="Y160" i="10" s="1"/>
  <c r="Z160" i="10" s="1"/>
  <c r="AA160" i="10" s="1"/>
  <c r="R160" i="10" s="1"/>
  <c r="AD152" i="10"/>
  <c r="Y152" i="10" s="1"/>
  <c r="Z152" i="10" s="1"/>
  <c r="AD144" i="10"/>
  <c r="Y144" i="10" s="1"/>
  <c r="Z144" i="10" s="1"/>
  <c r="O144" i="10" s="1"/>
  <c r="AD136" i="10"/>
  <c r="Y136" i="10" s="1"/>
  <c r="Z136" i="10" s="1"/>
  <c r="AD128" i="10"/>
  <c r="Y128" i="10" s="1"/>
  <c r="Z128" i="10" s="1"/>
  <c r="AD120" i="10"/>
  <c r="Y120" i="10" s="1"/>
  <c r="Z120" i="10" s="1"/>
  <c r="AD112" i="10"/>
  <c r="Y112" i="10" s="1"/>
  <c r="Z112" i="10" s="1"/>
  <c r="O112" i="10" s="1"/>
  <c r="AD29" i="10"/>
  <c r="Y29" i="10" s="1"/>
  <c r="Z29" i="10" s="1"/>
  <c r="O29" i="10" s="1"/>
  <c r="AC317" i="10"/>
  <c r="AC285" i="10"/>
  <c r="AC308" i="10"/>
  <c r="AC286" i="10"/>
  <c r="AD319" i="10"/>
  <c r="Y319" i="10" s="1"/>
  <c r="Z319" i="10" s="1"/>
  <c r="AD299" i="10"/>
  <c r="Y299" i="10" s="1"/>
  <c r="Z299" i="10" s="1"/>
  <c r="AA299" i="10" s="1"/>
  <c r="R299" i="10" s="1"/>
  <c r="AD283" i="10"/>
  <c r="Y283" i="10" s="1"/>
  <c r="Z283" i="10" s="1"/>
  <c r="AA283" i="10" s="1"/>
  <c r="R283" i="10" s="1"/>
  <c r="AC274" i="10"/>
  <c r="AC258" i="10"/>
  <c r="AC242" i="10"/>
  <c r="AC226" i="10"/>
  <c r="AC210" i="10"/>
  <c r="AD324" i="10"/>
  <c r="Y324" i="10" s="1"/>
  <c r="Z324" i="10" s="1"/>
  <c r="AC271" i="10"/>
  <c r="AC259" i="10"/>
  <c r="AC249" i="10"/>
  <c r="AC239" i="10"/>
  <c r="AC227" i="10"/>
  <c r="AC219" i="10"/>
  <c r="AC211" i="10"/>
  <c r="AC203" i="10"/>
  <c r="AD318" i="10"/>
  <c r="Y318" i="10" s="1"/>
  <c r="Z318" i="10" s="1"/>
  <c r="O318" i="10" s="1"/>
  <c r="AD296" i="10"/>
  <c r="Y296" i="10" s="1"/>
  <c r="Z296" i="10" s="1"/>
  <c r="AA296" i="10" s="1"/>
  <c r="R296" i="10" s="1"/>
  <c r="AD280" i="10"/>
  <c r="Y280" i="10" s="1"/>
  <c r="Z280" i="10" s="1"/>
  <c r="AA280" i="10" s="1"/>
  <c r="R280" i="10" s="1"/>
  <c r="AD268" i="10"/>
  <c r="Y268" i="10" s="1"/>
  <c r="Z268" i="10" s="1"/>
  <c r="O268" i="10" s="1"/>
  <c r="AD260" i="10"/>
  <c r="Y260" i="10" s="1"/>
  <c r="Z260" i="10" s="1"/>
  <c r="AD252" i="10"/>
  <c r="Y252" i="10" s="1"/>
  <c r="Z252" i="10" s="1"/>
  <c r="O252" i="10" s="1"/>
  <c r="AD244" i="10"/>
  <c r="Y244" i="10" s="1"/>
  <c r="Z244" i="10" s="1"/>
  <c r="AD236" i="10"/>
  <c r="Y236" i="10" s="1"/>
  <c r="Z236" i="10" s="1"/>
  <c r="AD228" i="10"/>
  <c r="Y228" i="10" s="1"/>
  <c r="Z228" i="10" s="1"/>
  <c r="AA228" i="10" s="1"/>
  <c r="R228" i="10" s="1"/>
  <c r="AD220" i="10"/>
  <c r="Y220" i="10" s="1"/>
  <c r="Z220" i="10" s="1"/>
  <c r="AA220" i="10" s="1"/>
  <c r="R220" i="10" s="1"/>
  <c r="AD212" i="10"/>
  <c r="Y212" i="10" s="1"/>
  <c r="Z212" i="10" s="1"/>
  <c r="O212" i="10" s="1"/>
  <c r="AD204" i="10"/>
  <c r="Y204" i="10" s="1"/>
  <c r="Z204" i="10" s="1"/>
  <c r="O204" i="10" s="1"/>
  <c r="AD196" i="10"/>
  <c r="Y196" i="10" s="1"/>
  <c r="Z196" i="10" s="1"/>
  <c r="AD188" i="10"/>
  <c r="Y188" i="10" s="1"/>
  <c r="Z188" i="10" s="1"/>
  <c r="AA188" i="10" s="1"/>
  <c r="R188" i="10" s="1"/>
  <c r="AD180" i="10"/>
  <c r="Y180" i="10" s="1"/>
  <c r="Z180" i="10" s="1"/>
  <c r="AD172" i="10"/>
  <c r="Y172" i="10" s="1"/>
  <c r="Z172" i="10" s="1"/>
  <c r="AD290" i="10"/>
  <c r="Y290" i="10" s="1"/>
  <c r="Z290" i="10" s="1"/>
  <c r="AD243" i="10"/>
  <c r="Y243" i="10" s="1"/>
  <c r="Z243" i="10" s="1"/>
  <c r="AA243" i="10" s="1"/>
  <c r="R243" i="10" s="1"/>
  <c r="AC195" i="10"/>
  <c r="AC182" i="10"/>
  <c r="AD173" i="10"/>
  <c r="Y173" i="10" s="1"/>
  <c r="Z173" i="10" s="1"/>
  <c r="AC6" i="10"/>
  <c r="AC311" i="10"/>
  <c r="AC279" i="10"/>
  <c r="AC306" i="10"/>
  <c r="AC284" i="10"/>
  <c r="AD315" i="10"/>
  <c r="Y315" i="10" s="1"/>
  <c r="Z315" i="10" s="1"/>
  <c r="AA315" i="10" s="1"/>
  <c r="R315" i="10" s="1"/>
  <c r="AD297" i="10"/>
  <c r="Y297" i="10" s="1"/>
  <c r="Z297" i="10" s="1"/>
  <c r="AA297" i="10" s="1"/>
  <c r="R297" i="10" s="1"/>
  <c r="AD281" i="10"/>
  <c r="Y281" i="10" s="1"/>
  <c r="Z281" i="10" s="1"/>
  <c r="AC272" i="10"/>
  <c r="AC256" i="10"/>
  <c r="AC240" i="10"/>
  <c r="AC224" i="10"/>
  <c r="AC208" i="10"/>
  <c r="AD320" i="10"/>
  <c r="Y320" i="10" s="1"/>
  <c r="Z320" i="10" s="1"/>
  <c r="O320" i="10" s="1"/>
  <c r="AC267" i="10"/>
  <c r="AC257" i="10"/>
  <c r="AC247" i="10"/>
  <c r="AC235" i="10"/>
  <c r="AC225" i="10"/>
  <c r="AC217" i="10"/>
  <c r="AC209" i="10"/>
  <c r="AC201" i="10"/>
  <c r="AD310" i="10"/>
  <c r="Y310" i="10" s="1"/>
  <c r="Z310" i="10" s="1"/>
  <c r="AA310" i="10" s="1"/>
  <c r="R310" i="10" s="1"/>
  <c r="AD292" i="10"/>
  <c r="Y292" i="10" s="1"/>
  <c r="Z292" i="10" s="1"/>
  <c r="AD274" i="10"/>
  <c r="Y274" i="10" s="1"/>
  <c r="Z274" i="10" s="1"/>
  <c r="AA274" i="10" s="1"/>
  <c r="R274" i="10" s="1"/>
  <c r="AD266" i="10"/>
  <c r="Y266" i="10" s="1"/>
  <c r="Z266" i="10" s="1"/>
  <c r="AD258" i="10"/>
  <c r="Y258" i="10" s="1"/>
  <c r="Z258" i="10" s="1"/>
  <c r="AD250" i="10"/>
  <c r="Y250" i="10" s="1"/>
  <c r="Z250" i="10" s="1"/>
  <c r="AA250" i="10" s="1"/>
  <c r="R250" i="10" s="1"/>
  <c r="AD242" i="10"/>
  <c r="Y242" i="10" s="1"/>
  <c r="Z242" i="10" s="1"/>
  <c r="AA242" i="10" s="1"/>
  <c r="R242" i="10" s="1"/>
  <c r="AD234" i="10"/>
  <c r="Y234" i="10" s="1"/>
  <c r="Z234" i="10" s="1"/>
  <c r="AA234" i="10" s="1"/>
  <c r="R234" i="10" s="1"/>
  <c r="AD226" i="10"/>
  <c r="Y226" i="10" s="1"/>
  <c r="Z226" i="10" s="1"/>
  <c r="AA226" i="10" s="1"/>
  <c r="R226" i="10" s="1"/>
  <c r="AD218" i="10"/>
  <c r="Y218" i="10" s="1"/>
  <c r="Z218" i="10" s="1"/>
  <c r="AD210" i="10"/>
  <c r="Y210" i="10" s="1"/>
  <c r="Z210" i="10" s="1"/>
  <c r="AA210" i="10" s="1"/>
  <c r="R210" i="10" s="1"/>
  <c r="AD202" i="10"/>
  <c r="Y202" i="10" s="1"/>
  <c r="Z202" i="10" s="1"/>
  <c r="AD194" i="10"/>
  <c r="Y194" i="10" s="1"/>
  <c r="Z194" i="10" s="1"/>
  <c r="AD186" i="10"/>
  <c r="Y186" i="10" s="1"/>
  <c r="Z186" i="10" s="1"/>
  <c r="AD178" i="10"/>
  <c r="Y178" i="10" s="1"/>
  <c r="Z178" i="10" s="1"/>
  <c r="O178" i="10" s="1"/>
  <c r="AD170" i="10"/>
  <c r="Y170" i="10" s="1"/>
  <c r="Z170" i="10" s="1"/>
  <c r="O170" i="10" s="1"/>
  <c r="AD275" i="10"/>
  <c r="Y275" i="10" s="1"/>
  <c r="Z275" i="10" s="1"/>
  <c r="AA275" i="10" s="1"/>
  <c r="R275" i="10" s="1"/>
  <c r="AD235" i="10"/>
  <c r="Y235" i="10" s="1"/>
  <c r="Z235" i="10" s="1"/>
  <c r="AC190" i="10"/>
  <c r="AD181" i="10"/>
  <c r="Y181" i="10" s="1"/>
  <c r="Z181" i="10" s="1"/>
  <c r="AC171" i="10"/>
  <c r="AD162" i="10"/>
  <c r="Y162" i="10" s="1"/>
  <c r="Z162" i="10" s="1"/>
  <c r="AD154" i="10"/>
  <c r="Y154" i="10" s="1"/>
  <c r="Z154" i="10" s="1"/>
  <c r="AA154" i="10" s="1"/>
  <c r="R154" i="10" s="1"/>
  <c r="AD146" i="10"/>
  <c r="Y146" i="10" s="1"/>
  <c r="Z146" i="10" s="1"/>
  <c r="AA146" i="10" s="1"/>
  <c r="R146" i="10" s="1"/>
  <c r="AD138" i="10"/>
  <c r="Y138" i="10" s="1"/>
  <c r="Z138" i="10" s="1"/>
  <c r="AA138" i="10" s="1"/>
  <c r="R138" i="10" s="1"/>
  <c r="AD130" i="10"/>
  <c r="Y130" i="10" s="1"/>
  <c r="Z130" i="10" s="1"/>
  <c r="AD122" i="10"/>
  <c r="Y122" i="10" s="1"/>
  <c r="Z122" i="10" s="1"/>
  <c r="AA122" i="10" s="1"/>
  <c r="R122" i="10" s="1"/>
  <c r="AD114" i="10"/>
  <c r="Y114" i="10" s="1"/>
  <c r="Z114" i="10" s="1"/>
  <c r="AD106" i="10"/>
  <c r="Y106" i="10" s="1"/>
  <c r="Z106" i="10" s="1"/>
  <c r="AD98" i="10"/>
  <c r="Y98" i="10" s="1"/>
  <c r="Z98" i="10" s="1"/>
  <c r="O98" i="10" s="1"/>
  <c r="AD90" i="10"/>
  <c r="Y90" i="10" s="1"/>
  <c r="Z90" i="10" s="1"/>
  <c r="AA90" i="10" s="1"/>
  <c r="R90" i="10" s="1"/>
  <c r="AD82" i="10"/>
  <c r="Y82" i="10" s="1"/>
  <c r="Z82" i="10" s="1"/>
  <c r="AD74" i="10"/>
  <c r="Y74" i="10" s="1"/>
  <c r="Z74" i="10" s="1"/>
  <c r="AA74" i="10" s="1"/>
  <c r="R74" i="10" s="1"/>
  <c r="AD298" i="10"/>
  <c r="Y298" i="10" s="1"/>
  <c r="Z298" i="10" s="1"/>
  <c r="AD255" i="10"/>
  <c r="Y255" i="10" s="1"/>
  <c r="Z255" i="10" s="1"/>
  <c r="AA255" i="10" s="1"/>
  <c r="R255" i="10" s="1"/>
  <c r="AD203" i="10"/>
  <c r="Y203" i="10" s="1"/>
  <c r="Z203" i="10" s="1"/>
  <c r="AC186" i="10"/>
  <c r="AD177" i="10"/>
  <c r="Y177" i="10" s="1"/>
  <c r="Z177" i="10" s="1"/>
  <c r="AD167" i="10"/>
  <c r="Y167" i="10" s="1"/>
  <c r="Z167" i="10" s="1"/>
  <c r="AA167" i="10" s="1"/>
  <c r="R167" i="10" s="1"/>
  <c r="AD159" i="10"/>
  <c r="Y159" i="10" s="1"/>
  <c r="Z159" i="10" s="1"/>
  <c r="O159" i="10" s="1"/>
  <c r="AD151" i="10"/>
  <c r="Y151" i="10" s="1"/>
  <c r="Z151" i="10" s="1"/>
  <c r="AA151" i="10" s="1"/>
  <c r="R151" i="10" s="1"/>
  <c r="AD143" i="10"/>
  <c r="Y143" i="10" s="1"/>
  <c r="Z143" i="10" s="1"/>
  <c r="AD135" i="10"/>
  <c r="Y135" i="10" s="1"/>
  <c r="Z135" i="10" s="1"/>
  <c r="AA135" i="10" s="1"/>
  <c r="R135" i="10" s="1"/>
  <c r="AD127" i="10"/>
  <c r="Y127" i="10" s="1"/>
  <c r="Z127" i="10" s="1"/>
  <c r="AD119" i="10"/>
  <c r="Y119" i="10" s="1"/>
  <c r="Z119" i="10" s="1"/>
  <c r="AD111" i="10"/>
  <c r="Y111" i="10" s="1"/>
  <c r="Z111" i="10" s="1"/>
  <c r="AA111" i="10" s="1"/>
  <c r="R111" i="10" s="1"/>
  <c r="AD103" i="10"/>
  <c r="Y103" i="10" s="1"/>
  <c r="Z103" i="10" s="1"/>
  <c r="AA103" i="10" s="1"/>
  <c r="R103" i="10" s="1"/>
  <c r="AD95" i="10"/>
  <c r="Y95" i="10" s="1"/>
  <c r="Z95" i="10" s="1"/>
  <c r="AA95" i="10" s="1"/>
  <c r="R95" i="10" s="1"/>
  <c r="AD87" i="10"/>
  <c r="Y87" i="10" s="1"/>
  <c r="Z87" i="10" s="1"/>
  <c r="AA87" i="10" s="1"/>
  <c r="R87" i="10" s="1"/>
  <c r="AD79" i="10"/>
  <c r="Y79" i="10" s="1"/>
  <c r="Z79" i="10" s="1"/>
  <c r="AD71" i="10"/>
  <c r="Y71" i="10" s="1"/>
  <c r="Z71" i="10" s="1"/>
  <c r="AA71" i="10" s="1"/>
  <c r="R71" i="10" s="1"/>
  <c r="AD265" i="10"/>
  <c r="Y265" i="10" s="1"/>
  <c r="Z265" i="10" s="1"/>
  <c r="AD241" i="10"/>
  <c r="Y241" i="10" s="1"/>
  <c r="Z241" i="10" s="1"/>
  <c r="AD217" i="10"/>
  <c r="Y217" i="10" s="1"/>
  <c r="Z217" i="10" s="1"/>
  <c r="AA217" i="10" s="1"/>
  <c r="R217" i="10" s="1"/>
  <c r="AD197" i="10"/>
  <c r="Y197" i="10" s="1"/>
  <c r="Z197" i="10" s="1"/>
  <c r="AA197" i="10" s="1"/>
  <c r="R197" i="10" s="1"/>
  <c r="AC188" i="10"/>
  <c r="AD179" i="10"/>
  <c r="Y179" i="10" s="1"/>
  <c r="Z179" i="10" s="1"/>
  <c r="O179" i="10" s="1"/>
  <c r="AC169" i="10"/>
  <c r="AC161" i="10"/>
  <c r="AC153" i="10"/>
  <c r="AC145" i="10"/>
  <c r="AC137" i="10"/>
  <c r="AC129" i="10"/>
  <c r="Y213" i="14"/>
  <c r="Z213" i="14" s="1"/>
  <c r="O213" i="14" s="1"/>
  <c r="Y19" i="14"/>
  <c r="Z19" i="14" s="1"/>
  <c r="Y85" i="14"/>
  <c r="Z85" i="14" s="1"/>
  <c r="Y130" i="14"/>
  <c r="Z130" i="14" s="1"/>
  <c r="Y145" i="14"/>
  <c r="Z145" i="14" s="1"/>
  <c r="O145" i="14" s="1"/>
  <c r="Y209" i="14"/>
  <c r="Z209" i="14" s="1"/>
  <c r="Y180" i="14"/>
  <c r="Z180" i="14" s="1"/>
  <c r="Y131" i="14"/>
  <c r="Z131" i="14" s="1"/>
  <c r="Y112" i="14"/>
  <c r="Z112" i="14" s="1"/>
  <c r="Y12" i="14"/>
  <c r="Z12" i="14" s="1"/>
  <c r="Y44" i="14"/>
  <c r="Z44" i="14" s="1"/>
  <c r="Y76" i="14"/>
  <c r="Z76" i="14" s="1"/>
  <c r="Y143" i="14"/>
  <c r="Z143" i="14" s="1"/>
  <c r="Y83" i="14"/>
  <c r="Z83" i="14" s="1"/>
  <c r="O83" i="14" s="1"/>
  <c r="Y91" i="14"/>
  <c r="Z91" i="14" s="1"/>
  <c r="Y15" i="14"/>
  <c r="Z15" i="14" s="1"/>
  <c r="Y31" i="14"/>
  <c r="Z31" i="14" s="1"/>
  <c r="Y47" i="14"/>
  <c r="Z47" i="14" s="1"/>
  <c r="Y63" i="14"/>
  <c r="Z63" i="14" s="1"/>
  <c r="Y79" i="14"/>
  <c r="Z79" i="14" s="1"/>
  <c r="Y144" i="14"/>
  <c r="Z144" i="14" s="1"/>
  <c r="Y16" i="14"/>
  <c r="Z16" i="14" s="1"/>
  <c r="Y32" i="14"/>
  <c r="Z32" i="14" s="1"/>
  <c r="Y48" i="14"/>
  <c r="Z48" i="14" s="1"/>
  <c r="Y80" i="14"/>
  <c r="Z80" i="14" s="1"/>
  <c r="Z102" i="14"/>
  <c r="O102" i="14" s="1"/>
  <c r="Y102" i="14"/>
  <c r="Y151" i="14"/>
  <c r="Z151" i="14" s="1"/>
  <c r="Y191" i="14"/>
  <c r="Z191" i="14" s="1"/>
  <c r="Z122" i="14"/>
  <c r="O122" i="14" s="1"/>
  <c r="Y122" i="14"/>
  <c r="Y181" i="14"/>
  <c r="Z181" i="14" s="1"/>
  <c r="Y137" i="14"/>
  <c r="Z137" i="14" s="1"/>
  <c r="Y160" i="14"/>
  <c r="Z160" i="14" s="1"/>
  <c r="Y176" i="14"/>
  <c r="Z176" i="14" s="1"/>
  <c r="Y192" i="14"/>
  <c r="Z192" i="14" s="1"/>
  <c r="Y211" i="14"/>
  <c r="Z211" i="14" s="1"/>
  <c r="AD183" i="1"/>
  <c r="Y183" i="1" s="1"/>
  <c r="Z183" i="1" s="1"/>
  <c r="AA183" i="1" s="1"/>
  <c r="R183" i="1" s="1"/>
  <c r="AD269" i="1"/>
  <c r="Y269" i="1" s="1"/>
  <c r="Z269" i="1" s="1"/>
  <c r="AD260" i="1"/>
  <c r="Y260" i="1" s="1"/>
  <c r="Z260" i="1" s="1"/>
  <c r="AC258" i="1"/>
  <c r="AD252" i="1"/>
  <c r="Y252" i="1" s="1"/>
  <c r="Z252" i="1" s="1"/>
  <c r="AC250" i="1"/>
  <c r="AC243" i="1"/>
  <c r="AD188" i="1"/>
  <c r="Y188" i="1" s="1"/>
  <c r="Z188" i="1" s="1"/>
  <c r="AD179" i="1"/>
  <c r="Y179" i="1" s="1"/>
  <c r="Z179" i="1" s="1"/>
  <c r="AD172" i="1"/>
  <c r="Y172" i="1" s="1"/>
  <c r="Z172" i="1" s="1"/>
  <c r="AD166" i="1"/>
  <c r="Y166" i="1" s="1"/>
  <c r="Z166" i="1" s="1"/>
  <c r="AD164" i="1"/>
  <c r="Y164" i="1" s="1"/>
  <c r="Z164" i="1" s="1"/>
  <c r="AC125" i="1"/>
  <c r="AD124" i="1"/>
  <c r="Y124" i="1" s="1"/>
  <c r="Z124" i="1" s="1"/>
  <c r="AC116" i="1"/>
  <c r="AD109" i="1"/>
  <c r="Y109" i="1" s="1"/>
  <c r="Z109" i="1" s="1"/>
  <c r="AC108" i="1"/>
  <c r="AD107" i="1"/>
  <c r="Y107" i="1" s="1"/>
  <c r="Z107" i="1" s="1"/>
  <c r="AD101" i="1"/>
  <c r="Y101" i="1" s="1"/>
  <c r="Z101" i="1" s="1"/>
  <c r="AC75" i="1"/>
  <c r="AD74" i="1"/>
  <c r="Y74" i="1" s="1"/>
  <c r="Z74" i="1" s="1"/>
  <c r="AC65" i="1"/>
  <c r="AD64" i="1"/>
  <c r="Y64" i="1" s="1"/>
  <c r="Z64" i="1" s="1"/>
  <c r="AC56" i="1"/>
  <c r="AD31" i="1"/>
  <c r="Y31" i="1" s="1"/>
  <c r="Z31" i="1" s="1"/>
  <c r="AC29" i="1"/>
  <c r="AC21" i="1"/>
  <c r="AC267" i="1"/>
  <c r="AD258" i="1"/>
  <c r="Y258" i="1" s="1"/>
  <c r="Z258" i="1" s="1"/>
  <c r="AD250" i="1"/>
  <c r="Y250" i="1" s="1"/>
  <c r="Z250" i="1" s="1"/>
  <c r="AD243" i="1"/>
  <c r="Y243" i="1" s="1"/>
  <c r="Z243" i="1" s="1"/>
  <c r="AC189" i="1"/>
  <c r="AD116" i="1"/>
  <c r="Y116" i="1" s="1"/>
  <c r="Z116" i="1" s="1"/>
  <c r="AD108" i="1"/>
  <c r="Y108" i="1" s="1"/>
  <c r="Z108" i="1" s="1"/>
  <c r="AC57" i="1"/>
  <c r="AC269" i="1"/>
  <c r="AD268" i="1"/>
  <c r="Y268" i="1" s="1"/>
  <c r="Z268" i="1" s="1"/>
  <c r="AC260" i="1"/>
  <c r="AD259" i="1"/>
  <c r="Y259" i="1" s="1"/>
  <c r="Z259" i="1" s="1"/>
  <c r="AC252" i="1"/>
  <c r="AD245" i="1"/>
  <c r="Y245" i="1" s="1"/>
  <c r="Z245" i="1" s="1"/>
  <c r="AD190" i="1"/>
  <c r="Y190" i="1" s="1"/>
  <c r="Z190" i="1" s="1"/>
  <c r="AC188" i="1"/>
  <c r="AD181" i="1"/>
  <c r="Y181" i="1" s="1"/>
  <c r="Z181" i="1" s="1"/>
  <c r="AC179" i="1"/>
  <c r="AD173" i="1"/>
  <c r="Y173" i="1" s="1"/>
  <c r="Z173" i="1" s="1"/>
  <c r="AC172" i="1"/>
  <c r="AD171" i="1"/>
  <c r="Y171" i="1" s="1"/>
  <c r="Z171" i="1" s="1"/>
  <c r="AC166" i="1"/>
  <c r="AC164" i="1"/>
  <c r="AC124" i="1"/>
  <c r="AD117" i="1"/>
  <c r="Y117" i="1" s="1"/>
  <c r="Z117" i="1" s="1"/>
  <c r="AD115" i="1"/>
  <c r="Y115" i="1" s="1"/>
  <c r="Z115" i="1" s="1"/>
  <c r="AC109" i="1"/>
  <c r="AC107" i="1"/>
  <c r="AD102" i="1"/>
  <c r="Y102" i="1" s="1"/>
  <c r="Z102" i="1" s="1"/>
  <c r="AC101" i="1"/>
  <c r="AC74" i="1"/>
  <c r="AD73" i="1"/>
  <c r="Y73" i="1" s="1"/>
  <c r="Z73" i="1" s="1"/>
  <c r="AC64" i="1"/>
  <c r="AD58" i="1"/>
  <c r="Y58" i="1" s="1"/>
  <c r="Z58" i="1" s="1"/>
  <c r="AC31" i="1"/>
  <c r="AC244" i="1"/>
  <c r="AC180" i="1"/>
  <c r="AC165" i="1"/>
  <c r="AC100" i="1"/>
  <c r="AD75" i="1"/>
  <c r="Y75" i="1" s="1"/>
  <c r="Z75" i="1" s="1"/>
  <c r="AC66" i="1"/>
  <c r="AD65" i="1"/>
  <c r="Y65" i="1" s="1"/>
  <c r="Z65" i="1" s="1"/>
  <c r="AD56" i="1"/>
  <c r="Y56" i="1" s="1"/>
  <c r="Z56" i="1" s="1"/>
  <c r="AC30" i="1"/>
  <c r="AD29" i="1"/>
  <c r="Y29" i="1" s="1"/>
  <c r="Z29" i="1" s="1"/>
  <c r="AC20" i="1"/>
  <c r="AC268" i="1"/>
  <c r="AD267" i="1"/>
  <c r="Y267" i="1" s="1"/>
  <c r="Z267" i="1" s="1"/>
  <c r="AC259" i="1"/>
  <c r="AD251" i="1"/>
  <c r="Y251" i="1" s="1"/>
  <c r="Z251" i="1" s="1"/>
  <c r="AC245" i="1"/>
  <c r="AD244" i="1"/>
  <c r="Y244" i="1" s="1"/>
  <c r="Z244" i="1" s="1"/>
  <c r="AC190" i="1"/>
  <c r="AD189" i="1"/>
  <c r="Y189" i="1" s="1"/>
  <c r="Z189" i="1" s="1"/>
  <c r="AC181" i="1"/>
  <c r="AD180" i="1"/>
  <c r="Y180" i="1" s="1"/>
  <c r="Z180" i="1" s="1"/>
  <c r="AC173" i="1"/>
  <c r="AC171" i="1"/>
  <c r="AD165" i="1"/>
  <c r="Y165" i="1" s="1"/>
  <c r="Z165" i="1" s="1"/>
  <c r="AD126" i="1"/>
  <c r="Y126" i="1" s="1"/>
  <c r="Z126" i="1" s="1"/>
  <c r="AC117" i="1"/>
  <c r="AC115" i="1"/>
  <c r="AC102" i="1"/>
  <c r="AD100" i="1"/>
  <c r="Y100" i="1" s="1"/>
  <c r="Z100" i="1" s="1"/>
  <c r="AC73" i="1"/>
  <c r="AD66" i="1"/>
  <c r="Y66" i="1" s="1"/>
  <c r="Z66" i="1" s="1"/>
  <c r="AC58" i="1"/>
  <c r="AD57" i="1"/>
  <c r="Y57" i="1" s="1"/>
  <c r="Z57" i="1" s="1"/>
  <c r="AD30" i="1"/>
  <c r="Y30" i="1" s="1"/>
  <c r="Z30" i="1" s="1"/>
  <c r="AD22" i="1"/>
  <c r="Y22" i="1" s="1"/>
  <c r="Z22" i="1" s="1"/>
  <c r="AD20" i="1"/>
  <c r="Y20" i="1" s="1"/>
  <c r="Z20" i="1" s="1"/>
  <c r="AC251" i="1"/>
  <c r="AC126" i="1"/>
  <c r="AD125" i="1"/>
  <c r="Y125" i="1" s="1"/>
  <c r="Z125" i="1" s="1"/>
  <c r="AC22" i="1"/>
  <c r="AD21" i="1"/>
  <c r="Y21" i="1" s="1"/>
  <c r="Z21" i="1" s="1"/>
  <c r="AC154" i="1"/>
  <c r="AC45" i="1"/>
  <c r="AD7" i="1"/>
  <c r="Y7" i="1" s="1"/>
  <c r="Z7" i="1" s="1"/>
  <c r="AA7" i="1" s="1"/>
  <c r="R7" i="1" s="1"/>
  <c r="AD18" i="1"/>
  <c r="Y18" i="1" s="1"/>
  <c r="Z18" i="1" s="1"/>
  <c r="AA18" i="1" s="1"/>
  <c r="R18" i="1" s="1"/>
  <c r="AC135" i="1"/>
  <c r="AC170" i="1"/>
  <c r="AC211" i="1"/>
  <c r="AC227" i="1"/>
  <c r="AC271" i="1"/>
  <c r="AD81" i="1"/>
  <c r="Y81" i="1" s="1"/>
  <c r="Z81" i="1" s="1"/>
  <c r="AA81" i="1" s="1"/>
  <c r="R81" i="1" s="1"/>
  <c r="AD141" i="1"/>
  <c r="Y141" i="1" s="1"/>
  <c r="Z141" i="1" s="1"/>
  <c r="AA141" i="1" s="1"/>
  <c r="R141" i="1" s="1"/>
  <c r="AD182" i="1"/>
  <c r="Y182" i="1" s="1"/>
  <c r="Z182" i="1" s="1"/>
  <c r="AA182" i="1" s="1"/>
  <c r="R182" i="1" s="1"/>
  <c r="AD217" i="1"/>
  <c r="Y217" i="1" s="1"/>
  <c r="Z217" i="1" s="1"/>
  <c r="AA217" i="1" s="1"/>
  <c r="R217" i="1" s="1"/>
  <c r="AD255" i="1"/>
  <c r="Y255" i="1" s="1"/>
  <c r="Z255" i="1" s="1"/>
  <c r="AA255" i="1" s="1"/>
  <c r="R255" i="1" s="1"/>
  <c r="AD62" i="1"/>
  <c r="Y62" i="1" s="1"/>
  <c r="Z62" i="1" s="1"/>
  <c r="AA62" i="1" s="1"/>
  <c r="R62" i="1" s="1"/>
  <c r="AD128" i="1"/>
  <c r="Y128" i="1" s="1"/>
  <c r="Z128" i="1" s="1"/>
  <c r="AA128" i="1" s="1"/>
  <c r="R128" i="1" s="1"/>
  <c r="AD160" i="1"/>
  <c r="Y160" i="1" s="1"/>
  <c r="Z160" i="1" s="1"/>
  <c r="AA160" i="1" s="1"/>
  <c r="R160" i="1" s="1"/>
  <c r="AC274" i="1"/>
  <c r="AC228" i="1"/>
  <c r="AC156" i="1"/>
  <c r="AC208" i="1"/>
  <c r="AC265" i="1"/>
  <c r="AC240" i="1"/>
  <c r="AC224" i="1"/>
  <c r="AC187" i="1"/>
  <c r="AC148" i="1"/>
  <c r="AC110" i="1"/>
  <c r="AC80" i="1"/>
  <c r="AC55" i="1"/>
  <c r="AC39" i="1"/>
  <c r="AC28" i="1"/>
  <c r="AC17" i="1"/>
  <c r="AC9" i="1"/>
  <c r="AC169" i="1"/>
  <c r="AC134" i="1"/>
  <c r="AC77" i="1"/>
  <c r="AD34" i="1"/>
  <c r="Y34" i="1" s="1"/>
  <c r="Z34" i="1" s="1"/>
  <c r="AA34" i="1" s="1"/>
  <c r="R34" i="1" s="1"/>
  <c r="AC270" i="1"/>
  <c r="AC230" i="1"/>
  <c r="AC152" i="1"/>
  <c r="AC84" i="1"/>
  <c r="AD44" i="1"/>
  <c r="Y44" i="1" s="1"/>
  <c r="Z44" i="1" s="1"/>
  <c r="O44" i="1" s="1"/>
  <c r="AC25" i="1"/>
  <c r="AD6" i="1"/>
  <c r="Y6" i="1" s="1"/>
  <c r="Z6" i="1" s="1"/>
  <c r="O6" i="1" s="1"/>
  <c r="AD27" i="1"/>
  <c r="Y27" i="1" s="1"/>
  <c r="Z27" i="1" s="1"/>
  <c r="AA27" i="1" s="1"/>
  <c r="R27" i="1" s="1"/>
  <c r="AC196" i="1"/>
  <c r="AC119" i="1"/>
  <c r="AC67" i="1"/>
  <c r="AD37" i="1"/>
  <c r="Y37" i="1" s="1"/>
  <c r="Z37" i="1" s="1"/>
  <c r="AA37" i="1" s="1"/>
  <c r="R37" i="1" s="1"/>
  <c r="AD15" i="1"/>
  <c r="Y15" i="1" s="1"/>
  <c r="Z15" i="1" s="1"/>
  <c r="O15" i="1" s="1"/>
  <c r="AC272" i="1"/>
  <c r="AC52" i="1"/>
  <c r="AC99" i="1"/>
  <c r="AC127" i="1"/>
  <c r="AC143" i="1"/>
  <c r="AC159" i="1"/>
  <c r="AC184" i="1"/>
  <c r="AC203" i="1"/>
  <c r="AC219" i="1"/>
  <c r="AC235" i="1"/>
  <c r="AC257" i="1"/>
  <c r="AD48" i="1"/>
  <c r="Y48" i="1" s="1"/>
  <c r="Z48" i="1" s="1"/>
  <c r="AA48" i="1" s="1"/>
  <c r="R48" i="1" s="1"/>
  <c r="AD70" i="1"/>
  <c r="Y70" i="1" s="1"/>
  <c r="Z70" i="1" s="1"/>
  <c r="AA70" i="1" s="1"/>
  <c r="R70" i="1" s="1"/>
  <c r="AD89" i="1"/>
  <c r="Y89" i="1" s="1"/>
  <c r="Z89" i="1" s="1"/>
  <c r="AA89" i="1" s="1"/>
  <c r="R89" i="1" s="1"/>
  <c r="AD111" i="1"/>
  <c r="Y111" i="1" s="1"/>
  <c r="Z111" i="1" s="1"/>
  <c r="AA111" i="1" s="1"/>
  <c r="R111" i="1" s="1"/>
  <c r="AD133" i="1"/>
  <c r="Y133" i="1" s="1"/>
  <c r="Z133" i="1" s="1"/>
  <c r="AA133" i="1" s="1"/>
  <c r="R133" i="1" s="1"/>
  <c r="AD149" i="1"/>
  <c r="Y149" i="1" s="1"/>
  <c r="Z149" i="1" s="1"/>
  <c r="AA149" i="1" s="1"/>
  <c r="R149" i="1" s="1"/>
  <c r="AD168" i="1"/>
  <c r="Y168" i="1" s="1"/>
  <c r="Z168" i="1" s="1"/>
  <c r="AA168" i="1" s="1"/>
  <c r="R168" i="1" s="1"/>
  <c r="AD193" i="1"/>
  <c r="Y193" i="1" s="1"/>
  <c r="Z193" i="1" s="1"/>
  <c r="AA193" i="1" s="1"/>
  <c r="R193" i="1" s="1"/>
  <c r="AD209" i="1"/>
  <c r="Y209" i="1" s="1"/>
  <c r="Z209" i="1" s="1"/>
  <c r="AA209" i="1" s="1"/>
  <c r="R209" i="1" s="1"/>
  <c r="AD225" i="1"/>
  <c r="Y225" i="1" s="1"/>
  <c r="Z225" i="1" s="1"/>
  <c r="O225" i="1" s="1"/>
  <c r="AD241" i="1"/>
  <c r="Y241" i="1" s="1"/>
  <c r="Z241" i="1" s="1"/>
  <c r="AA241" i="1" s="1"/>
  <c r="R241" i="1" s="1"/>
  <c r="AD266" i="1"/>
  <c r="Y266" i="1" s="1"/>
  <c r="Z266" i="1" s="1"/>
  <c r="AA266" i="1" s="1"/>
  <c r="R266" i="1" s="1"/>
  <c r="AD51" i="1"/>
  <c r="Y51" i="1" s="1"/>
  <c r="Z51" i="1" s="1"/>
  <c r="AA51" i="1" s="1"/>
  <c r="R51" i="1" s="1"/>
  <c r="AD76" i="1"/>
  <c r="Y76" i="1" s="1"/>
  <c r="Z76" i="1" s="1"/>
  <c r="AA76" i="1" s="1"/>
  <c r="R76" i="1" s="1"/>
  <c r="AD92" i="1"/>
  <c r="Y92" i="1" s="1"/>
  <c r="Z92" i="1" s="1"/>
  <c r="AA92" i="1" s="1"/>
  <c r="R92" i="1" s="1"/>
  <c r="AD114" i="1"/>
  <c r="Y114" i="1" s="1"/>
  <c r="Z114" i="1" s="1"/>
  <c r="AA114" i="1" s="1"/>
  <c r="R114" i="1" s="1"/>
  <c r="AD136" i="1"/>
  <c r="Y136" i="1" s="1"/>
  <c r="Z136" i="1" s="1"/>
  <c r="AA136" i="1" s="1"/>
  <c r="R136" i="1" s="1"/>
  <c r="AD152" i="1"/>
  <c r="Y152" i="1" s="1"/>
  <c r="Z152" i="1" s="1"/>
  <c r="AA152" i="1" s="1"/>
  <c r="R152" i="1" s="1"/>
  <c r="AJ8" i="1"/>
  <c r="AD202" i="1"/>
  <c r="Y202" i="1" s="1"/>
  <c r="Z202" i="1" s="1"/>
  <c r="O202" i="1" s="1"/>
  <c r="AD162" i="1"/>
  <c r="Y162" i="1" s="1"/>
  <c r="Z162" i="1" s="1"/>
  <c r="AA162" i="1" s="1"/>
  <c r="R162" i="1" s="1"/>
  <c r="AD154" i="1"/>
  <c r="Y154" i="1" s="1"/>
  <c r="Z154" i="1" s="1"/>
  <c r="O154" i="1" s="1"/>
  <c r="AD146" i="1"/>
  <c r="Y146" i="1" s="1"/>
  <c r="Z146" i="1" s="1"/>
  <c r="AA146" i="1" s="1"/>
  <c r="R146" i="1" s="1"/>
  <c r="AD138" i="1"/>
  <c r="Y138" i="1" s="1"/>
  <c r="Z138" i="1" s="1"/>
  <c r="AA138" i="1" s="1"/>
  <c r="R138" i="1" s="1"/>
  <c r="AD130" i="1"/>
  <c r="Y130" i="1" s="1"/>
  <c r="Z130" i="1" s="1"/>
  <c r="AA130" i="1" s="1"/>
  <c r="R130" i="1" s="1"/>
  <c r="AD119" i="1"/>
  <c r="Y119" i="1" s="1"/>
  <c r="Z119" i="1" s="1"/>
  <c r="O119" i="1" s="1"/>
  <c r="AD105" i="1"/>
  <c r="Y105" i="1" s="1"/>
  <c r="Z105" i="1" s="1"/>
  <c r="AA105" i="1" s="1"/>
  <c r="R105" i="1" s="1"/>
  <c r="AD94" i="1"/>
  <c r="Y94" i="1" s="1"/>
  <c r="Z94" i="1" s="1"/>
  <c r="AA94" i="1" s="1"/>
  <c r="R94" i="1" s="1"/>
  <c r="AD86" i="1"/>
  <c r="Y86" i="1" s="1"/>
  <c r="Z86" i="1" s="1"/>
  <c r="AA86" i="1" s="1"/>
  <c r="R86" i="1" s="1"/>
  <c r="AD78" i="1"/>
  <c r="Y78" i="1" s="1"/>
  <c r="Z78" i="1" s="1"/>
  <c r="AA78" i="1" s="1"/>
  <c r="R78" i="1" s="1"/>
  <c r="AD67" i="1"/>
  <c r="Y67" i="1" s="1"/>
  <c r="Z67" i="1" s="1"/>
  <c r="AA67" i="1" s="1"/>
  <c r="R67" i="1" s="1"/>
  <c r="AD53" i="1"/>
  <c r="Y53" i="1" s="1"/>
  <c r="Z53" i="1" s="1"/>
  <c r="AA53" i="1" s="1"/>
  <c r="R53" i="1" s="1"/>
  <c r="AD45" i="1"/>
  <c r="Y45" i="1" s="1"/>
  <c r="Z45" i="1" s="1"/>
  <c r="AA45" i="1" s="1"/>
  <c r="R45" i="1" s="1"/>
  <c r="AD271" i="1"/>
  <c r="Y271" i="1" s="1"/>
  <c r="Z271" i="1" s="1"/>
  <c r="AA271" i="1" s="1"/>
  <c r="R271" i="1" s="1"/>
  <c r="AD257" i="1"/>
  <c r="Y257" i="1" s="1"/>
  <c r="Z257" i="1" s="1"/>
  <c r="AA257" i="1" s="1"/>
  <c r="R257" i="1" s="1"/>
  <c r="AD246" i="1"/>
  <c r="Y246" i="1" s="1"/>
  <c r="Z246" i="1" s="1"/>
  <c r="AA246" i="1" s="1"/>
  <c r="R246" i="1" s="1"/>
  <c r="AD235" i="1"/>
  <c r="Y235" i="1" s="1"/>
  <c r="Z235" i="1" s="1"/>
  <c r="AA235" i="1" s="1"/>
  <c r="R235" i="1" s="1"/>
  <c r="AD227" i="1"/>
  <c r="Y227" i="1" s="1"/>
  <c r="Z227" i="1" s="1"/>
  <c r="O227" i="1" s="1"/>
  <c r="AD219" i="1"/>
  <c r="Y219" i="1" s="1"/>
  <c r="Z219" i="1" s="1"/>
  <c r="AA219" i="1" s="1"/>
  <c r="R219" i="1" s="1"/>
  <c r="AD211" i="1"/>
  <c r="Y211" i="1" s="1"/>
  <c r="Z211" i="1" s="1"/>
  <c r="AA211" i="1" s="1"/>
  <c r="R211" i="1" s="1"/>
  <c r="AD203" i="1"/>
  <c r="Y203" i="1" s="1"/>
  <c r="Z203" i="1" s="1"/>
  <c r="AA203" i="1" s="1"/>
  <c r="R203" i="1" s="1"/>
  <c r="AD195" i="1"/>
  <c r="Y195" i="1" s="1"/>
  <c r="Z195" i="1" s="1"/>
  <c r="O195" i="1" s="1"/>
  <c r="AD184" i="1"/>
  <c r="Y184" i="1" s="1"/>
  <c r="Z184" i="1" s="1"/>
  <c r="AA184" i="1" s="1"/>
  <c r="R184" i="1" s="1"/>
  <c r="AD170" i="1"/>
  <c r="Y170" i="1" s="1"/>
  <c r="Z170" i="1" s="1"/>
  <c r="AA170" i="1" s="1"/>
  <c r="R170" i="1" s="1"/>
  <c r="AD159" i="1"/>
  <c r="Y159" i="1" s="1"/>
  <c r="Z159" i="1" s="1"/>
  <c r="AA159" i="1" s="1"/>
  <c r="R159" i="1" s="1"/>
  <c r="AD151" i="1"/>
  <c r="Y151" i="1" s="1"/>
  <c r="Z151" i="1" s="1"/>
  <c r="AA151" i="1" s="1"/>
  <c r="R151" i="1" s="1"/>
  <c r="AD143" i="1"/>
  <c r="Y143" i="1" s="1"/>
  <c r="Z143" i="1" s="1"/>
  <c r="AA143" i="1" s="1"/>
  <c r="R143" i="1" s="1"/>
  <c r="AD135" i="1"/>
  <c r="Y135" i="1" s="1"/>
  <c r="Z135" i="1" s="1"/>
  <c r="AA135" i="1" s="1"/>
  <c r="R135" i="1" s="1"/>
  <c r="AD127" i="1"/>
  <c r="Y127" i="1" s="1"/>
  <c r="Z127" i="1" s="1"/>
  <c r="AA127" i="1" s="1"/>
  <c r="R127" i="1" s="1"/>
  <c r="AD113" i="1"/>
  <c r="Y113" i="1" s="1"/>
  <c r="Z113" i="1" s="1"/>
  <c r="AA113" i="1" s="1"/>
  <c r="R113" i="1" s="1"/>
  <c r="AD99" i="1"/>
  <c r="Y99" i="1" s="1"/>
  <c r="Z99" i="1" s="1"/>
  <c r="AA99" i="1" s="1"/>
  <c r="R99" i="1" s="1"/>
  <c r="AD91" i="1"/>
  <c r="Y91" i="1" s="1"/>
  <c r="Z91" i="1" s="1"/>
  <c r="O91" i="1" s="1"/>
  <c r="AD83" i="1"/>
  <c r="Y83" i="1" s="1"/>
  <c r="Z83" i="1" s="1"/>
  <c r="AA83" i="1" s="1"/>
  <c r="R83" i="1" s="1"/>
  <c r="AD72" i="1"/>
  <c r="Y72" i="1" s="1"/>
  <c r="Z72" i="1" s="1"/>
  <c r="O72" i="1" s="1"/>
  <c r="AD61" i="1"/>
  <c r="Y61" i="1" s="1"/>
  <c r="Z61" i="1" s="1"/>
  <c r="AA61" i="1" s="1"/>
  <c r="R61" i="1" s="1"/>
  <c r="AD50" i="1"/>
  <c r="Y50" i="1" s="1"/>
  <c r="Z50" i="1" s="1"/>
  <c r="AA50" i="1" s="1"/>
  <c r="R50" i="1" s="1"/>
  <c r="AC273" i="1"/>
  <c r="AC262" i="1"/>
  <c r="AC248" i="1"/>
  <c r="AC237" i="1"/>
  <c r="AC229" i="1"/>
  <c r="AC221" i="1"/>
  <c r="AC213" i="1"/>
  <c r="AC205" i="1"/>
  <c r="AC197" i="1"/>
  <c r="AC186" i="1"/>
  <c r="AC175" i="1"/>
  <c r="AC161" i="1"/>
  <c r="AC153" i="1"/>
  <c r="AC145" i="1"/>
  <c r="AC137" i="1"/>
  <c r="AC129" i="1"/>
  <c r="AC118" i="1"/>
  <c r="AC104" i="1"/>
  <c r="AD12" i="1"/>
  <c r="Y12" i="1" s="1"/>
  <c r="Z12" i="1" s="1"/>
  <c r="AA12" i="1" s="1"/>
  <c r="R12" i="1" s="1"/>
  <c r="AD38" i="1"/>
  <c r="Y38" i="1" s="1"/>
  <c r="Z38" i="1" s="1"/>
  <c r="O38" i="1" s="1"/>
  <c r="AC112" i="1"/>
  <c r="AC220" i="1"/>
  <c r="AC6" i="1"/>
  <c r="AD13" i="1"/>
  <c r="Y13" i="1" s="1"/>
  <c r="Z13" i="1" s="1"/>
  <c r="O13" i="1" s="1"/>
  <c r="AD24" i="1"/>
  <c r="Y24" i="1" s="1"/>
  <c r="Z24" i="1" s="1"/>
  <c r="AA24" i="1" s="1"/>
  <c r="R24" i="1" s="1"/>
  <c r="AD35" i="1"/>
  <c r="Y35" i="1" s="1"/>
  <c r="Z35" i="1" s="1"/>
  <c r="AA35" i="1" s="1"/>
  <c r="R35" i="1" s="1"/>
  <c r="AC44" i="1"/>
  <c r="AC59" i="1"/>
  <c r="AC81" i="1"/>
  <c r="AC105" i="1"/>
  <c r="AC146" i="1"/>
  <c r="AC185" i="1"/>
  <c r="AC216" i="1"/>
  <c r="AD25" i="1"/>
  <c r="Y25" i="1" s="1"/>
  <c r="Z25" i="1" s="1"/>
  <c r="O25" i="1" s="1"/>
  <c r="AC49" i="1"/>
  <c r="AC5" i="1"/>
  <c r="AC12" i="1"/>
  <c r="AC23" i="1"/>
  <c r="AC34" i="1"/>
  <c r="AC42" i="1"/>
  <c r="AC54" i="1"/>
  <c r="AC79" i="1"/>
  <c r="AC103" i="1"/>
  <c r="AC144" i="1"/>
  <c r="AC194" i="1"/>
  <c r="AC226" i="1"/>
  <c r="AC242" i="1"/>
  <c r="AD234" i="1"/>
  <c r="Y234" i="1" s="1"/>
  <c r="Z234" i="1" s="1"/>
  <c r="AA234" i="1" s="1"/>
  <c r="R234" i="1" s="1"/>
  <c r="AD169" i="1"/>
  <c r="Y169" i="1" s="1"/>
  <c r="Z169" i="1" s="1"/>
  <c r="O169" i="1" s="1"/>
  <c r="AD156" i="1"/>
  <c r="Y156" i="1" s="1"/>
  <c r="Z156" i="1" s="1"/>
  <c r="AA156" i="1" s="1"/>
  <c r="R156" i="1" s="1"/>
  <c r="AD148" i="1"/>
  <c r="Y148" i="1" s="1"/>
  <c r="Z148" i="1" s="1"/>
  <c r="O148" i="1" s="1"/>
  <c r="AD140" i="1"/>
  <c r="Y140" i="1" s="1"/>
  <c r="Z140" i="1" s="1"/>
  <c r="AA140" i="1" s="1"/>
  <c r="R140" i="1" s="1"/>
  <c r="AD132" i="1"/>
  <c r="Y132" i="1" s="1"/>
  <c r="Z132" i="1" s="1"/>
  <c r="O132" i="1" s="1"/>
  <c r="AD121" i="1"/>
  <c r="Y121" i="1" s="1"/>
  <c r="Z121" i="1" s="1"/>
  <c r="O121" i="1" s="1"/>
  <c r="AD110" i="1"/>
  <c r="Y110" i="1" s="1"/>
  <c r="Z110" i="1" s="1"/>
  <c r="O110" i="1" s="1"/>
  <c r="AD96" i="1"/>
  <c r="Y96" i="1" s="1"/>
  <c r="Z96" i="1" s="1"/>
  <c r="AA96" i="1" s="1"/>
  <c r="R96" i="1" s="1"/>
  <c r="AD88" i="1"/>
  <c r="Y88" i="1" s="1"/>
  <c r="Z88" i="1" s="1"/>
  <c r="O88" i="1" s="1"/>
  <c r="AD80" i="1"/>
  <c r="Y80" i="1" s="1"/>
  <c r="Z80" i="1" s="1"/>
  <c r="AA80" i="1" s="1"/>
  <c r="R80" i="1" s="1"/>
  <c r="AD69" i="1"/>
  <c r="Y69" i="1" s="1"/>
  <c r="Z69" i="1" s="1"/>
  <c r="O69" i="1" s="1"/>
  <c r="AD55" i="1"/>
  <c r="Y55" i="1" s="1"/>
  <c r="Z55" i="1" s="1"/>
  <c r="O55" i="1" s="1"/>
  <c r="AD47" i="1"/>
  <c r="Y47" i="1" s="1"/>
  <c r="Z47" i="1" s="1"/>
  <c r="O47" i="1" s="1"/>
  <c r="AD273" i="1"/>
  <c r="Y273" i="1" s="1"/>
  <c r="Z273" i="1" s="1"/>
  <c r="O273" i="1" s="1"/>
  <c r="AD262" i="1"/>
  <c r="Y262" i="1" s="1"/>
  <c r="Z262" i="1" s="1"/>
  <c r="O262" i="1" s="1"/>
  <c r="AD248" i="1"/>
  <c r="Y248" i="1" s="1"/>
  <c r="Z248" i="1" s="1"/>
  <c r="AA248" i="1" s="1"/>
  <c r="R248" i="1" s="1"/>
  <c r="AD237" i="1"/>
  <c r="Y237" i="1" s="1"/>
  <c r="Z237" i="1" s="1"/>
  <c r="O237" i="1" s="1"/>
  <c r="AD229" i="1"/>
  <c r="Y229" i="1" s="1"/>
  <c r="Z229" i="1" s="1"/>
  <c r="AA229" i="1" s="1"/>
  <c r="R229" i="1" s="1"/>
  <c r="AD221" i="1"/>
  <c r="Y221" i="1" s="1"/>
  <c r="Z221" i="1" s="1"/>
  <c r="O221" i="1" s="1"/>
  <c r="AD213" i="1"/>
  <c r="Y213" i="1" s="1"/>
  <c r="Z213" i="1" s="1"/>
  <c r="O213" i="1" s="1"/>
  <c r="AD205" i="1"/>
  <c r="Y205" i="1" s="1"/>
  <c r="Z205" i="1" s="1"/>
  <c r="O205" i="1" s="1"/>
  <c r="AD197" i="1"/>
  <c r="Y197" i="1" s="1"/>
  <c r="Z197" i="1" s="1"/>
  <c r="O197" i="1" s="1"/>
  <c r="AD186" i="1"/>
  <c r="Y186" i="1" s="1"/>
  <c r="Z186" i="1" s="1"/>
  <c r="O186" i="1" s="1"/>
  <c r="AD175" i="1"/>
  <c r="Y175" i="1" s="1"/>
  <c r="Z175" i="1" s="1"/>
  <c r="AA175" i="1" s="1"/>
  <c r="R175" i="1" s="1"/>
  <c r="AD161" i="1"/>
  <c r="Y161" i="1" s="1"/>
  <c r="Z161" i="1" s="1"/>
  <c r="O161" i="1" s="1"/>
  <c r="AD153" i="1"/>
  <c r="Y153" i="1" s="1"/>
  <c r="Z153" i="1" s="1"/>
  <c r="AA153" i="1" s="1"/>
  <c r="R153" i="1" s="1"/>
  <c r="AD145" i="1"/>
  <c r="Y145" i="1" s="1"/>
  <c r="Z145" i="1" s="1"/>
  <c r="O145" i="1" s="1"/>
  <c r="AD137" i="1"/>
  <c r="Y137" i="1" s="1"/>
  <c r="Z137" i="1" s="1"/>
  <c r="AA137" i="1" s="1"/>
  <c r="R137" i="1" s="1"/>
  <c r="AD129" i="1"/>
  <c r="Y129" i="1" s="1"/>
  <c r="Z129" i="1" s="1"/>
  <c r="O129" i="1" s="1"/>
  <c r="AD118" i="1"/>
  <c r="Y118" i="1" s="1"/>
  <c r="Z118" i="1" s="1"/>
  <c r="O118" i="1" s="1"/>
  <c r="AD104" i="1"/>
  <c r="Y104" i="1" s="1"/>
  <c r="Z104" i="1" s="1"/>
  <c r="O104" i="1" s="1"/>
  <c r="AD93" i="1"/>
  <c r="Y93" i="1" s="1"/>
  <c r="Z93" i="1" s="1"/>
  <c r="AA93" i="1" s="1"/>
  <c r="R93" i="1" s="1"/>
  <c r="AD85" i="1"/>
  <c r="Y85" i="1" s="1"/>
  <c r="Z85" i="1" s="1"/>
  <c r="O85" i="1" s="1"/>
  <c r="AD77" i="1"/>
  <c r="Y77" i="1" s="1"/>
  <c r="Z77" i="1" s="1"/>
  <c r="AA77" i="1" s="1"/>
  <c r="R77" i="1" s="1"/>
  <c r="AD63" i="1"/>
  <c r="Y63" i="1" s="1"/>
  <c r="Z63" i="1" s="1"/>
  <c r="O63" i="1" s="1"/>
  <c r="AD52" i="1"/>
  <c r="Y52" i="1" s="1"/>
  <c r="Z52" i="1" s="1"/>
  <c r="AA52" i="1" s="1"/>
  <c r="R52" i="1" s="1"/>
  <c r="AC275" i="1"/>
  <c r="AC264" i="1"/>
  <c r="AC253" i="1"/>
  <c r="AC239" i="1"/>
  <c r="AC231" i="1"/>
  <c r="AC223" i="1"/>
  <c r="AC215" i="1"/>
  <c r="AC207" i="1"/>
  <c r="AC199" i="1"/>
  <c r="AC191" i="1"/>
  <c r="AC177" i="1"/>
  <c r="AC163" i="1"/>
  <c r="AC155" i="1"/>
  <c r="AC147" i="1"/>
  <c r="AC139" i="1"/>
  <c r="AC131" i="1"/>
  <c r="AC120" i="1"/>
  <c r="AC106" i="1"/>
  <c r="AC95" i="1"/>
  <c r="AD36" i="1"/>
  <c r="Y36" i="1" s="1"/>
  <c r="Z36" i="1" s="1"/>
  <c r="AA36" i="1" s="1"/>
  <c r="R36" i="1" s="1"/>
  <c r="AC98" i="1"/>
  <c r="AC212" i="1"/>
  <c r="AD3" i="1"/>
  <c r="Y3" i="1" s="1"/>
  <c r="Z3" i="1" s="1"/>
  <c r="AA3" i="1" s="1"/>
  <c r="R3" i="1" s="1"/>
  <c r="AD11" i="1"/>
  <c r="Y11" i="1" s="1"/>
  <c r="Z11" i="1" s="1"/>
  <c r="AA11" i="1" s="1"/>
  <c r="R11" i="1" s="1"/>
  <c r="AD19" i="1"/>
  <c r="Y19" i="1" s="1"/>
  <c r="Z19" i="1" s="1"/>
  <c r="AA19" i="1" s="1"/>
  <c r="R19" i="1" s="1"/>
  <c r="AD33" i="1"/>
  <c r="Y33" i="1" s="1"/>
  <c r="Z33" i="1" s="1"/>
  <c r="AA33" i="1" s="1"/>
  <c r="R33" i="1" s="1"/>
  <c r="AD41" i="1"/>
  <c r="Y41" i="1" s="1"/>
  <c r="Z41" i="1" s="1"/>
  <c r="AA41" i="1" s="1"/>
  <c r="R41" i="1" s="1"/>
  <c r="AC53" i="1"/>
  <c r="AC78" i="1"/>
  <c r="AC94" i="1"/>
  <c r="AC138" i="1"/>
  <c r="AC176" i="1"/>
  <c r="AC210" i="1"/>
  <c r="AD10" i="1"/>
  <c r="Y10" i="1" s="1"/>
  <c r="Z10" i="1" s="1"/>
  <c r="AA10" i="1" s="1"/>
  <c r="R10" i="1" s="1"/>
  <c r="AC43" i="1"/>
  <c r="AC183" i="1"/>
  <c r="AC10" i="1"/>
  <c r="AC18" i="1"/>
  <c r="AC32" i="1"/>
  <c r="AC40" i="1"/>
  <c r="AC51" i="1"/>
  <c r="AC76" i="1"/>
  <c r="AC92" i="1"/>
  <c r="AC136" i="1"/>
  <c r="AC174" i="1"/>
  <c r="AC222" i="1"/>
  <c r="AC238" i="1"/>
  <c r="AC263" i="1"/>
  <c r="AC86" i="1"/>
  <c r="AD26" i="1"/>
  <c r="Y26" i="1" s="1"/>
  <c r="Z26" i="1" s="1"/>
  <c r="O26" i="1" s="1"/>
  <c r="AC192" i="1"/>
  <c r="AC113" i="1"/>
  <c r="AC151" i="1"/>
  <c r="AC195" i="1"/>
  <c r="AC246" i="1"/>
  <c r="AD59" i="1"/>
  <c r="Y59" i="1" s="1"/>
  <c r="Z59" i="1" s="1"/>
  <c r="AA59" i="1" s="1"/>
  <c r="R59" i="1" s="1"/>
  <c r="AD97" i="1"/>
  <c r="Y97" i="1" s="1"/>
  <c r="Z97" i="1" s="1"/>
  <c r="AA97" i="1" s="1"/>
  <c r="R97" i="1" s="1"/>
  <c r="AD122" i="1"/>
  <c r="Y122" i="1" s="1"/>
  <c r="Z122" i="1" s="1"/>
  <c r="O122" i="1" s="1"/>
  <c r="AD157" i="1"/>
  <c r="Y157" i="1" s="1"/>
  <c r="Z157" i="1" s="1"/>
  <c r="AA157" i="1" s="1"/>
  <c r="R157" i="1" s="1"/>
  <c r="AD201" i="1"/>
  <c r="Y201" i="1" s="1"/>
  <c r="Z201" i="1" s="1"/>
  <c r="AA201" i="1" s="1"/>
  <c r="R201" i="1" s="1"/>
  <c r="AD233" i="1"/>
  <c r="Y233" i="1" s="1"/>
  <c r="Z233" i="1" s="1"/>
  <c r="AA233" i="1" s="1"/>
  <c r="R233" i="1" s="1"/>
  <c r="AD43" i="1"/>
  <c r="Y43" i="1" s="1"/>
  <c r="Z43" i="1" s="1"/>
  <c r="O43" i="1" s="1"/>
  <c r="AD84" i="1"/>
  <c r="Y84" i="1" s="1"/>
  <c r="Z84" i="1" s="1"/>
  <c r="AA84" i="1" s="1"/>
  <c r="R84" i="1" s="1"/>
  <c r="AD103" i="1"/>
  <c r="Y103" i="1" s="1"/>
  <c r="Z103" i="1" s="1"/>
  <c r="AA103" i="1" s="1"/>
  <c r="R103" i="1" s="1"/>
  <c r="AD144" i="1"/>
  <c r="Y144" i="1" s="1"/>
  <c r="Z144" i="1" s="1"/>
  <c r="AA144" i="1" s="1"/>
  <c r="R144" i="1" s="1"/>
  <c r="AC247" i="1"/>
  <c r="AC198" i="1"/>
  <c r="AC121" i="1"/>
  <c r="AC83" i="1"/>
  <c r="AC61" i="1"/>
  <c r="AC41" i="1"/>
  <c r="AC33" i="1"/>
  <c r="AC19" i="1"/>
  <c r="AC11" i="1"/>
  <c r="AC142" i="1"/>
  <c r="AC82" i="1"/>
  <c r="AD42" i="1"/>
  <c r="Y42" i="1" s="1"/>
  <c r="Z42" i="1" s="1"/>
  <c r="O42" i="1" s="1"/>
  <c r="AD14" i="1"/>
  <c r="Y14" i="1" s="1"/>
  <c r="Z14" i="1" s="1"/>
  <c r="O14" i="1" s="1"/>
  <c r="AC276" i="1"/>
  <c r="AC234" i="1"/>
  <c r="AC160" i="1"/>
  <c r="AC87" i="1"/>
  <c r="AC46" i="1"/>
  <c r="AC27" i="1"/>
  <c r="AC8" i="1"/>
  <c r="AD40" i="1"/>
  <c r="Y40" i="1" s="1"/>
  <c r="Z40" i="1" s="1"/>
  <c r="AA40" i="1" s="1"/>
  <c r="R40" i="1" s="1"/>
  <c r="AC204" i="1"/>
  <c r="AC130" i="1"/>
  <c r="AC70" i="1"/>
  <c r="AD39" i="1"/>
  <c r="Y39" i="1" s="1"/>
  <c r="Z39" i="1" s="1"/>
  <c r="AA39" i="1" s="1"/>
  <c r="R39" i="1" s="1"/>
  <c r="AD17" i="1"/>
  <c r="Y17" i="1" s="1"/>
  <c r="Z17" i="1" s="1"/>
  <c r="AA17" i="1" s="1"/>
  <c r="R17" i="1" s="1"/>
  <c r="AC3" i="1"/>
  <c r="AC90" i="1"/>
  <c r="AC97" i="1"/>
  <c r="AC122" i="1"/>
  <c r="AC141" i="1"/>
  <c r="AC157" i="1"/>
  <c r="AC182" i="1"/>
  <c r="AC201" i="1"/>
  <c r="AC217" i="1"/>
  <c r="AC233" i="1"/>
  <c r="AC255" i="1"/>
  <c r="AD46" i="1"/>
  <c r="Y46" i="1" s="1"/>
  <c r="Z46" i="1" s="1"/>
  <c r="O46" i="1" s="1"/>
  <c r="AD68" i="1"/>
  <c r="Y68" i="1" s="1"/>
  <c r="Z68" i="1" s="1"/>
  <c r="AA68" i="1" s="1"/>
  <c r="R68" i="1" s="1"/>
  <c r="AD87" i="1"/>
  <c r="Y87" i="1" s="1"/>
  <c r="Z87" i="1" s="1"/>
  <c r="O87" i="1" s="1"/>
  <c r="AD106" i="1"/>
  <c r="Y106" i="1" s="1"/>
  <c r="Z106" i="1" s="1"/>
  <c r="O106" i="1" s="1"/>
  <c r="AD131" i="1"/>
  <c r="Y131" i="1" s="1"/>
  <c r="Z131" i="1" s="1"/>
  <c r="O131" i="1" s="1"/>
  <c r="AD147" i="1"/>
  <c r="Y147" i="1" s="1"/>
  <c r="Z147" i="1" s="1"/>
  <c r="AA147" i="1" s="1"/>
  <c r="R147" i="1" s="1"/>
  <c r="AD163" i="1"/>
  <c r="Y163" i="1" s="1"/>
  <c r="Z163" i="1" s="1"/>
  <c r="O163" i="1" s="1"/>
  <c r="AD191" i="1"/>
  <c r="Y191" i="1" s="1"/>
  <c r="Z191" i="1" s="1"/>
  <c r="AA191" i="1" s="1"/>
  <c r="R191" i="1" s="1"/>
  <c r="AD207" i="1"/>
  <c r="Y207" i="1" s="1"/>
  <c r="Z207" i="1" s="1"/>
  <c r="O207" i="1" s="1"/>
  <c r="AD223" i="1"/>
  <c r="Y223" i="1" s="1"/>
  <c r="Z223" i="1" s="1"/>
  <c r="AA223" i="1" s="1"/>
  <c r="R223" i="1" s="1"/>
  <c r="AD239" i="1"/>
  <c r="Y239" i="1" s="1"/>
  <c r="Z239" i="1" s="1"/>
  <c r="O239" i="1" s="1"/>
  <c r="AD264" i="1"/>
  <c r="Y264" i="1" s="1"/>
  <c r="Z264" i="1" s="1"/>
  <c r="AA264" i="1" s="1"/>
  <c r="R264" i="1" s="1"/>
  <c r="AD49" i="1"/>
  <c r="Y49" i="1" s="1"/>
  <c r="Z49" i="1" s="1"/>
  <c r="O49" i="1" s="1"/>
  <c r="AD71" i="1"/>
  <c r="Y71" i="1" s="1"/>
  <c r="Z71" i="1" s="1"/>
  <c r="AA71" i="1" s="1"/>
  <c r="R71" i="1" s="1"/>
  <c r="AD90" i="1"/>
  <c r="Y90" i="1" s="1"/>
  <c r="Z90" i="1" s="1"/>
  <c r="O90" i="1" s="1"/>
  <c r="AD112" i="1"/>
  <c r="Y112" i="1" s="1"/>
  <c r="Z112" i="1" s="1"/>
  <c r="AA112" i="1" s="1"/>
  <c r="R112" i="1" s="1"/>
  <c r="AD134" i="1"/>
  <c r="Y134" i="1" s="1"/>
  <c r="Z134" i="1" s="1"/>
  <c r="O134" i="1" s="1"/>
  <c r="AD150" i="1"/>
  <c r="Y150" i="1" s="1"/>
  <c r="Z150" i="1" s="1"/>
  <c r="AA150" i="1" s="1"/>
  <c r="R150" i="1" s="1"/>
  <c r="AD176" i="1"/>
  <c r="Y176" i="1" s="1"/>
  <c r="Z176" i="1" s="1"/>
  <c r="AA176" i="1" s="1"/>
  <c r="R176" i="1" s="1"/>
  <c r="AD194" i="1"/>
  <c r="Y194" i="1" s="1"/>
  <c r="Z194" i="1" s="1"/>
  <c r="AA194" i="1" s="1"/>
  <c r="R194" i="1" s="1"/>
  <c r="AD226" i="1"/>
  <c r="Y226" i="1" s="1"/>
  <c r="Z226" i="1" s="1"/>
  <c r="O226" i="1" s="1"/>
  <c r="AD270" i="1"/>
  <c r="Y270" i="1" s="1"/>
  <c r="Z270" i="1" s="1"/>
  <c r="AA270" i="1" s="1"/>
  <c r="R270" i="1" s="1"/>
  <c r="AD210" i="1"/>
  <c r="Y210" i="1" s="1"/>
  <c r="Z210" i="1" s="1"/>
  <c r="O210" i="1" s="1"/>
  <c r="AD242" i="1"/>
  <c r="Y242" i="1" s="1"/>
  <c r="Z242" i="1" s="1"/>
  <c r="AA242" i="1" s="1"/>
  <c r="R242" i="1" s="1"/>
  <c r="AD218" i="1"/>
  <c r="Y218" i="1" s="1"/>
  <c r="Z218" i="1" s="1"/>
  <c r="O218" i="1" s="1"/>
  <c r="AD256" i="1"/>
  <c r="Y256" i="1" s="1"/>
  <c r="Z256" i="1" s="1"/>
  <c r="AA256" i="1" s="1"/>
  <c r="R256" i="1" s="1"/>
  <c r="AD167" i="1"/>
  <c r="Y167" i="1" s="1"/>
  <c r="Z167" i="1" s="1"/>
  <c r="O167" i="1" s="1"/>
  <c r="AD178" i="1"/>
  <c r="Y178" i="1" s="1"/>
  <c r="Z178" i="1" s="1"/>
  <c r="O178" i="1" s="1"/>
  <c r="AD192" i="1"/>
  <c r="Y192" i="1" s="1"/>
  <c r="Z192" i="1" s="1"/>
  <c r="O192" i="1" s="1"/>
  <c r="AD200" i="1"/>
  <c r="Y200" i="1" s="1"/>
  <c r="Z200" i="1" s="1"/>
  <c r="AA200" i="1" s="1"/>
  <c r="R200" i="1" s="1"/>
  <c r="AD208" i="1"/>
  <c r="Y208" i="1" s="1"/>
  <c r="Z208" i="1" s="1"/>
  <c r="O208" i="1" s="1"/>
  <c r="AD216" i="1"/>
  <c r="Y216" i="1" s="1"/>
  <c r="Z216" i="1" s="1"/>
  <c r="AA216" i="1" s="1"/>
  <c r="R216" i="1" s="1"/>
  <c r="AD224" i="1"/>
  <c r="Y224" i="1" s="1"/>
  <c r="Z224" i="1" s="1"/>
  <c r="O224" i="1" s="1"/>
  <c r="AD232" i="1"/>
  <c r="Y232" i="1" s="1"/>
  <c r="Z232" i="1" s="1"/>
  <c r="AA232" i="1" s="1"/>
  <c r="R232" i="1" s="1"/>
  <c r="AD240" i="1"/>
  <c r="Y240" i="1" s="1"/>
  <c r="Z240" i="1" s="1"/>
  <c r="O240" i="1" s="1"/>
  <c r="AD254" i="1"/>
  <c r="Y254" i="1" s="1"/>
  <c r="Z254" i="1" s="1"/>
  <c r="AA254" i="1" s="1"/>
  <c r="R254" i="1" s="1"/>
  <c r="AD265" i="1"/>
  <c r="Y265" i="1" s="1"/>
  <c r="Z265" i="1" s="1"/>
  <c r="O265" i="1" s="1"/>
  <c r="AD276" i="1"/>
  <c r="Y276" i="1" s="1"/>
  <c r="Z276" i="1" s="1"/>
  <c r="AA276" i="1" s="1"/>
  <c r="R276" i="1" s="1"/>
  <c r="AD174" i="1"/>
  <c r="Y174" i="1" s="1"/>
  <c r="Z174" i="1" s="1"/>
  <c r="AA174" i="1" s="1"/>
  <c r="R174" i="1" s="1"/>
  <c r="AD185" i="1"/>
  <c r="Y185" i="1" s="1"/>
  <c r="Z185" i="1" s="1"/>
  <c r="O185" i="1" s="1"/>
  <c r="AD196" i="1"/>
  <c r="Y196" i="1" s="1"/>
  <c r="Z196" i="1" s="1"/>
  <c r="AA196" i="1" s="1"/>
  <c r="R196" i="1" s="1"/>
  <c r="AD204" i="1"/>
  <c r="Y204" i="1" s="1"/>
  <c r="Z204" i="1" s="1"/>
  <c r="AA204" i="1" s="1"/>
  <c r="R204" i="1" s="1"/>
  <c r="AD212" i="1"/>
  <c r="Y212" i="1" s="1"/>
  <c r="Z212" i="1" s="1"/>
  <c r="AA212" i="1" s="1"/>
  <c r="R212" i="1" s="1"/>
  <c r="AD220" i="1"/>
  <c r="Y220" i="1" s="1"/>
  <c r="Z220" i="1" s="1"/>
  <c r="O220" i="1" s="1"/>
  <c r="AD228" i="1"/>
  <c r="Y228" i="1" s="1"/>
  <c r="Z228" i="1" s="1"/>
  <c r="AA228" i="1" s="1"/>
  <c r="R228" i="1" s="1"/>
  <c r="AD236" i="1"/>
  <c r="Y236" i="1" s="1"/>
  <c r="Z236" i="1" s="1"/>
  <c r="AA236" i="1" s="1"/>
  <c r="R236" i="1" s="1"/>
  <c r="AD247" i="1"/>
  <c r="Y247" i="1" s="1"/>
  <c r="Z247" i="1" s="1"/>
  <c r="AA247" i="1" s="1"/>
  <c r="R247" i="1" s="1"/>
  <c r="AD261" i="1"/>
  <c r="Y261" i="1" s="1"/>
  <c r="Z261" i="1" s="1"/>
  <c r="AA261" i="1" s="1"/>
  <c r="R261" i="1" s="1"/>
  <c r="AD272" i="1"/>
  <c r="Y272" i="1" s="1"/>
  <c r="Z272" i="1" s="1"/>
  <c r="AA272" i="1" s="1"/>
  <c r="R272" i="1" s="1"/>
  <c r="AD187" i="1"/>
  <c r="Y187" i="1" s="1"/>
  <c r="Z187" i="1" s="1"/>
  <c r="AA187" i="1" s="1"/>
  <c r="R187" i="1" s="1"/>
  <c r="AD198" i="1"/>
  <c r="Y198" i="1" s="1"/>
  <c r="Z198" i="1" s="1"/>
  <c r="AA198" i="1" s="1"/>
  <c r="R198" i="1" s="1"/>
  <c r="AD206" i="1"/>
  <c r="Y206" i="1" s="1"/>
  <c r="Z206" i="1" s="1"/>
  <c r="AA206" i="1" s="1"/>
  <c r="R206" i="1" s="1"/>
  <c r="AD214" i="1"/>
  <c r="Y214" i="1" s="1"/>
  <c r="Z214" i="1" s="1"/>
  <c r="AA214" i="1" s="1"/>
  <c r="R214" i="1" s="1"/>
  <c r="AD222" i="1"/>
  <c r="Y222" i="1" s="1"/>
  <c r="Z222" i="1" s="1"/>
  <c r="AA222" i="1" s="1"/>
  <c r="R222" i="1" s="1"/>
  <c r="AD230" i="1"/>
  <c r="Y230" i="1" s="1"/>
  <c r="Z230" i="1" s="1"/>
  <c r="AA230" i="1" s="1"/>
  <c r="R230" i="1" s="1"/>
  <c r="AD238" i="1"/>
  <c r="Y238" i="1" s="1"/>
  <c r="Z238" i="1" s="1"/>
  <c r="O238" i="1" s="1"/>
  <c r="AD249" i="1"/>
  <c r="Y249" i="1" s="1"/>
  <c r="Z249" i="1" s="1"/>
  <c r="AA249" i="1" s="1"/>
  <c r="R249" i="1" s="1"/>
  <c r="AD263" i="1"/>
  <c r="Y263" i="1" s="1"/>
  <c r="Z263" i="1" s="1"/>
  <c r="AA263" i="1" s="1"/>
  <c r="R263" i="1" s="1"/>
  <c r="AD274" i="1"/>
  <c r="Y274" i="1" s="1"/>
  <c r="Z274" i="1" s="1"/>
  <c r="AA274" i="1" s="1"/>
  <c r="R274" i="1" s="1"/>
  <c r="AC4" i="1"/>
  <c r="AC91" i="1"/>
  <c r="O3" i="10"/>
  <c r="AC229" i="10"/>
  <c r="AC237" i="10"/>
  <c r="AC245" i="10"/>
  <c r="AC253" i="10"/>
  <c r="AC261" i="10"/>
  <c r="AC269" i="10"/>
  <c r="AD276" i="10"/>
  <c r="Y276" i="10" s="1"/>
  <c r="Z276" i="10" s="1"/>
  <c r="O276" i="10" s="1"/>
  <c r="AD328" i="10"/>
  <c r="Y328" i="10" s="1"/>
  <c r="Z328" i="10" s="1"/>
  <c r="O328" i="10" s="1"/>
  <c r="AC204" i="10"/>
  <c r="AC212" i="10"/>
  <c r="AC220" i="10"/>
  <c r="AC228" i="10"/>
  <c r="AC236" i="10"/>
  <c r="AC244" i="10"/>
  <c r="AC252" i="10"/>
  <c r="AC260" i="10"/>
  <c r="AC268" i="10"/>
  <c r="AD308" i="10"/>
  <c r="Y308" i="10" s="1"/>
  <c r="Z308" i="10" s="1"/>
  <c r="O308" i="10" s="1"/>
  <c r="AD277" i="10"/>
  <c r="Y277" i="10" s="1"/>
  <c r="Z277" i="10" s="1"/>
  <c r="AA277" i="10" s="1"/>
  <c r="R277" i="10" s="1"/>
  <c r="AD285" i="10"/>
  <c r="Y285" i="10" s="1"/>
  <c r="Z285" i="10" s="1"/>
  <c r="AD293" i="10"/>
  <c r="Y293" i="10" s="1"/>
  <c r="Z293" i="10" s="1"/>
  <c r="O293" i="10" s="1"/>
  <c r="AD301" i="10"/>
  <c r="Y301" i="10" s="1"/>
  <c r="Z301" i="10" s="1"/>
  <c r="AA301" i="10" s="1"/>
  <c r="R301" i="10" s="1"/>
  <c r="AD311" i="10"/>
  <c r="Y311" i="10" s="1"/>
  <c r="Z311" i="10" s="1"/>
  <c r="AA311" i="10" s="1"/>
  <c r="R311" i="10" s="1"/>
  <c r="AD321" i="10"/>
  <c r="Y321" i="10" s="1"/>
  <c r="Z321" i="10" s="1"/>
  <c r="AA321" i="10" s="1"/>
  <c r="R321" i="10" s="1"/>
  <c r="AC278" i="10"/>
  <c r="AC290" i="10"/>
  <c r="AC300" i="10"/>
  <c r="AC310" i="10"/>
  <c r="AC324" i="10"/>
  <c r="AC287" i="10"/>
  <c r="AC303" i="10"/>
  <c r="AC319" i="10"/>
  <c r="AD17" i="10"/>
  <c r="Y17" i="10" s="1"/>
  <c r="Z17" i="10" s="1"/>
  <c r="AC81" i="10"/>
  <c r="AD312" i="10"/>
  <c r="Y312" i="10" s="1"/>
  <c r="Z312" i="10" s="1"/>
  <c r="O312" i="10" s="1"/>
  <c r="AC198" i="10"/>
  <c r="AC206" i="10"/>
  <c r="AC214" i="10"/>
  <c r="AC222" i="10"/>
  <c r="AC230" i="10"/>
  <c r="AC238" i="10"/>
  <c r="AC246" i="10"/>
  <c r="AC254" i="10"/>
  <c r="AC262" i="10"/>
  <c r="AC270" i="10"/>
  <c r="AD316" i="10"/>
  <c r="Y316" i="10" s="1"/>
  <c r="Z316" i="10" s="1"/>
  <c r="AA316" i="10" s="1"/>
  <c r="R316" i="10" s="1"/>
  <c r="AD279" i="10"/>
  <c r="Y279" i="10" s="1"/>
  <c r="Z279" i="10" s="1"/>
  <c r="O279" i="10" s="1"/>
  <c r="AD287" i="10"/>
  <c r="Y287" i="10" s="1"/>
  <c r="Z287" i="10" s="1"/>
  <c r="AA287" i="10" s="1"/>
  <c r="R287" i="10" s="1"/>
  <c r="AD295" i="10"/>
  <c r="Y295" i="10" s="1"/>
  <c r="Z295" i="10" s="1"/>
  <c r="O295" i="10" s="1"/>
  <c r="AD303" i="10"/>
  <c r="Y303" i="10" s="1"/>
  <c r="Z303" i="10" s="1"/>
  <c r="AA303" i="10" s="1"/>
  <c r="R303" i="10" s="1"/>
  <c r="AD313" i="10"/>
  <c r="Y313" i="10" s="1"/>
  <c r="Z313" i="10" s="1"/>
  <c r="AA313" i="10" s="1"/>
  <c r="R313" i="10" s="1"/>
  <c r="AD323" i="10"/>
  <c r="Y323" i="10" s="1"/>
  <c r="Z323" i="10" s="1"/>
  <c r="AC282" i="10"/>
  <c r="AC292" i="10"/>
  <c r="AC302" i="10"/>
  <c r="AC314" i="10"/>
  <c r="AC277" i="10"/>
  <c r="AC293" i="10"/>
  <c r="AC309" i="10"/>
  <c r="AC325" i="10"/>
  <c r="AD67" i="10"/>
  <c r="Y67" i="10" s="1"/>
  <c r="Z67" i="10" s="1"/>
  <c r="AA67" i="10" s="1"/>
  <c r="R67" i="10" s="1"/>
  <c r="AC95" i="10"/>
  <c r="AC318" i="10"/>
  <c r="AC326" i="10"/>
  <c r="AC281" i="10"/>
  <c r="AC289" i="10"/>
  <c r="AC297" i="10"/>
  <c r="AC305" i="10"/>
  <c r="AC313" i="10"/>
  <c r="AC321" i="10"/>
  <c r="AD7" i="10"/>
  <c r="Y7" i="10" s="1"/>
  <c r="Z7" i="10" s="1"/>
  <c r="AD19" i="10"/>
  <c r="Y19" i="10" s="1"/>
  <c r="Z19" i="10" s="1"/>
  <c r="AD13" i="10"/>
  <c r="Y13" i="10" s="1"/>
  <c r="Z13" i="10" s="1"/>
  <c r="AD9" i="10"/>
  <c r="Y9" i="10" s="1"/>
  <c r="Z9" i="10" s="1"/>
  <c r="AC152" i="10"/>
  <c r="AD309" i="10"/>
  <c r="Y309" i="10" s="1"/>
  <c r="Z309" i="10" s="1"/>
  <c r="AA309" i="10" s="1"/>
  <c r="R309" i="10" s="1"/>
  <c r="AD317" i="10"/>
  <c r="Y317" i="10" s="1"/>
  <c r="Z317" i="10" s="1"/>
  <c r="AA317" i="10" s="1"/>
  <c r="R317" i="10" s="1"/>
  <c r="AD325" i="10"/>
  <c r="Y325" i="10" s="1"/>
  <c r="Z325" i="10" s="1"/>
  <c r="AC280" i="10"/>
  <c r="AC288" i="10"/>
  <c r="AC296" i="10"/>
  <c r="AC304" i="10"/>
  <c r="AC312" i="10"/>
  <c r="AC320" i="10"/>
  <c r="AC328" i="10"/>
  <c r="AC283" i="10"/>
  <c r="AC291" i="10"/>
  <c r="AC299" i="10"/>
  <c r="AC307" i="10"/>
  <c r="AC315" i="10"/>
  <c r="AC323" i="10"/>
  <c r="AD21" i="10"/>
  <c r="Y21" i="10" s="1"/>
  <c r="Z21" i="10" s="1"/>
  <c r="AD25" i="10"/>
  <c r="Y25" i="10" s="1"/>
  <c r="Z25" i="10" s="1"/>
  <c r="AD15" i="10"/>
  <c r="Y15" i="10" s="1"/>
  <c r="Z15" i="10" s="1"/>
  <c r="AD11" i="10"/>
  <c r="Y11" i="10" s="1"/>
  <c r="Z11" i="10" s="1"/>
  <c r="AD5" i="1"/>
  <c r="Y5" i="1" s="1"/>
  <c r="Z5" i="1" s="1"/>
  <c r="AD123" i="14"/>
  <c r="AC52" i="14"/>
  <c r="AC20" i="14"/>
  <c r="AC56" i="14"/>
  <c r="AD139" i="14"/>
  <c r="AC78" i="14"/>
  <c r="AC60" i="14"/>
  <c r="AC36" i="14"/>
  <c r="AC12" i="14"/>
  <c r="AD207" i="14"/>
  <c r="AC70" i="14"/>
  <c r="AC64" i="14"/>
  <c r="AC28" i="14"/>
  <c r="AC8" i="14"/>
  <c r="AC44" i="14"/>
  <c r="AC16" i="14"/>
  <c r="K60" i="24"/>
  <c r="L60" i="24" s="1"/>
  <c r="AD187" i="14"/>
  <c r="AD171" i="14"/>
  <c r="AC76" i="14"/>
  <c r="AC34" i="14"/>
  <c r="AD115" i="14"/>
  <c r="AC80" i="14"/>
  <c r="AC30" i="14"/>
  <c r="AC5" i="14"/>
  <c r="AC9" i="14"/>
  <c r="AC17" i="14"/>
  <c r="AC25" i="14"/>
  <c r="AC33" i="14"/>
  <c r="AC41" i="14"/>
  <c r="AC49" i="14"/>
  <c r="AC57" i="14"/>
  <c r="AC65" i="14"/>
  <c r="AC73" i="14"/>
  <c r="AC85" i="14"/>
  <c r="AD103" i="14"/>
  <c r="AC156" i="14"/>
  <c r="AD9" i="14"/>
  <c r="AD17" i="14"/>
  <c r="AD25" i="14"/>
  <c r="AD33" i="14"/>
  <c r="AD41" i="14"/>
  <c r="AD49" i="14"/>
  <c r="AD57" i="14"/>
  <c r="AD65" i="14"/>
  <c r="AD73" i="14"/>
  <c r="AC83" i="14"/>
  <c r="AD101" i="14"/>
  <c r="AC2" i="14"/>
  <c r="AD10" i="14"/>
  <c r="AD18" i="14"/>
  <c r="AD26" i="14"/>
  <c r="AD34" i="14"/>
  <c r="AD42" i="14"/>
  <c r="AD50" i="14"/>
  <c r="AD58" i="14"/>
  <c r="AD66" i="14"/>
  <c r="AD74" i="14"/>
  <c r="AD81" i="14"/>
  <c r="AD159" i="14"/>
  <c r="AD88" i="14"/>
  <c r="AD96" i="14"/>
  <c r="AD104" i="14"/>
  <c r="AD111" i="14"/>
  <c r="AD125" i="14"/>
  <c r="AD140" i="14"/>
  <c r="AC160" i="14"/>
  <c r="AC178" i="14"/>
  <c r="AC194" i="14"/>
  <c r="AC93" i="14"/>
  <c r="AC101" i="14"/>
  <c r="AC109" i="14"/>
  <c r="AD126" i="14"/>
  <c r="AD141" i="14"/>
  <c r="AC153" i="14"/>
  <c r="AD167" i="14"/>
  <c r="AC184" i="14"/>
  <c r="AC197" i="14"/>
  <c r="AC94" i="14"/>
  <c r="AC102" i="14"/>
  <c r="AC110" i="14"/>
  <c r="AD124" i="14"/>
  <c r="AD142" i="14"/>
  <c r="AC169" i="14"/>
  <c r="AD185" i="14"/>
  <c r="AC203" i="14"/>
  <c r="AC116" i="14"/>
  <c r="AC124" i="14"/>
  <c r="AC132" i="14"/>
  <c r="AC140" i="14"/>
  <c r="AC148" i="14"/>
  <c r="AC158" i="14"/>
  <c r="AD197" i="14"/>
  <c r="AC113" i="14"/>
  <c r="AC121" i="14"/>
  <c r="AC129" i="14"/>
  <c r="AC137" i="14"/>
  <c r="AC145" i="14"/>
  <c r="AD153" i="14"/>
  <c r="AC162" i="14"/>
  <c r="AC171" i="14"/>
  <c r="AC179" i="14"/>
  <c r="AC187" i="14"/>
  <c r="AC199" i="14"/>
  <c r="AD208" i="14"/>
  <c r="AD154" i="14"/>
  <c r="AD162" i="14"/>
  <c r="AD170" i="14"/>
  <c r="AD178" i="14"/>
  <c r="AD186" i="14"/>
  <c r="AD194" i="14"/>
  <c r="AD203" i="14"/>
  <c r="AD212" i="14"/>
  <c r="AC202" i="14"/>
  <c r="AC210" i="14"/>
  <c r="AC84" i="14"/>
  <c r="AC62" i="14"/>
  <c r="AC40" i="14"/>
  <c r="O67" i="10"/>
  <c r="O269" i="10"/>
  <c r="AD199" i="14"/>
  <c r="AD179" i="14"/>
  <c r="AD87" i="14"/>
  <c r="AC50" i="14"/>
  <c r="AC18" i="14"/>
  <c r="AC157" i="14"/>
  <c r="AD99" i="14"/>
  <c r="AC46" i="14"/>
  <c r="AC14" i="14"/>
  <c r="AD4" i="14"/>
  <c r="AC13" i="14"/>
  <c r="AC21" i="14"/>
  <c r="AC29" i="14"/>
  <c r="AC37" i="14"/>
  <c r="AC45" i="14"/>
  <c r="AC53" i="14"/>
  <c r="AC61" i="14"/>
  <c r="AC69" i="14"/>
  <c r="AC77" i="14"/>
  <c r="AD89" i="14"/>
  <c r="AD119" i="14"/>
  <c r="AC6" i="14"/>
  <c r="AD13" i="14"/>
  <c r="AD21" i="14"/>
  <c r="AD29" i="14"/>
  <c r="AD37" i="14"/>
  <c r="AD45" i="14"/>
  <c r="AD53" i="14"/>
  <c r="AD61" i="14"/>
  <c r="AD69" i="14"/>
  <c r="AD77" i="14"/>
  <c r="AC86" i="14"/>
  <c r="AD136" i="14"/>
  <c r="AD5" i="14"/>
  <c r="AD14" i="14"/>
  <c r="AD22" i="14"/>
  <c r="AD30" i="14"/>
  <c r="AD38" i="14"/>
  <c r="AD46" i="14"/>
  <c r="AD54" i="14"/>
  <c r="AD62" i="14"/>
  <c r="AD70" i="14"/>
  <c r="AD78" i="14"/>
  <c r="AD97" i="14"/>
  <c r="AD84" i="14"/>
  <c r="AD92" i="14"/>
  <c r="AD100" i="14"/>
  <c r="AD108" i="14"/>
  <c r="AD117" i="14"/>
  <c r="AD132" i="14"/>
  <c r="AD148" i="14"/>
  <c r="AD163" i="14"/>
  <c r="AC186" i="14"/>
  <c r="AC89" i="14"/>
  <c r="AC97" i="14"/>
  <c r="AC105" i="14"/>
  <c r="AD118" i="14"/>
  <c r="AD133" i="14"/>
  <c r="AD149" i="14"/>
  <c r="AC164" i="14"/>
  <c r="AC176" i="14"/>
  <c r="AC192" i="14"/>
  <c r="AC205" i="14"/>
  <c r="AC98" i="14"/>
  <c r="AC106" i="14"/>
  <c r="AD116" i="14"/>
  <c r="AD134" i="14"/>
  <c r="AD150" i="14"/>
  <c r="AD177" i="14"/>
  <c r="AD193" i="14"/>
  <c r="AC112" i="14"/>
  <c r="AC120" i="14"/>
  <c r="AC128" i="14"/>
  <c r="AC136" i="14"/>
  <c r="AC144" i="14"/>
  <c r="AC155" i="14"/>
  <c r="AD165" i="14"/>
  <c r="AD205" i="14"/>
  <c r="AC117" i="14"/>
  <c r="AC125" i="14"/>
  <c r="AC133" i="14"/>
  <c r="AC141" i="14"/>
  <c r="AC149" i="14"/>
  <c r="AC159" i="14"/>
  <c r="AD169" i="14"/>
  <c r="AC175" i="14"/>
  <c r="AC183" i="14"/>
  <c r="AC191" i="14"/>
  <c r="AD201" i="14"/>
  <c r="AC213" i="14"/>
  <c r="AD158" i="14"/>
  <c r="AD166" i="14"/>
  <c r="AD174" i="14"/>
  <c r="AD182" i="14"/>
  <c r="AD190" i="14"/>
  <c r="AC201" i="14"/>
  <c r="AD210" i="14"/>
  <c r="AC198" i="14"/>
  <c r="AC206" i="14"/>
  <c r="AC74" i="14"/>
  <c r="AC54" i="14"/>
  <c r="AC24" i="14"/>
  <c r="Z59" i="24"/>
  <c r="Z42" i="24"/>
  <c r="Z7" i="24"/>
  <c r="Z85" i="24"/>
  <c r="Z21" i="24"/>
  <c r="Z26" i="24"/>
  <c r="Z75" i="24"/>
  <c r="Z81" i="24"/>
  <c r="Z65" i="24"/>
  <c r="Z10" i="24"/>
  <c r="Z64" i="24"/>
  <c r="Z73" i="24"/>
  <c r="Z39" i="24"/>
  <c r="Z8" i="24"/>
  <c r="Z37" i="24"/>
  <c r="Z68" i="24"/>
  <c r="Z51" i="24"/>
  <c r="Z14" i="24"/>
  <c r="Z23" i="24"/>
  <c r="Z71" i="24"/>
  <c r="Z67" i="24"/>
  <c r="Z41" i="24"/>
  <c r="Z25" i="24"/>
  <c r="Z66" i="24"/>
  <c r="Z32" i="24"/>
  <c r="Z78" i="24"/>
  <c r="Z58" i="24"/>
  <c r="Z54" i="24"/>
  <c r="Z44" i="24"/>
  <c r="Z28" i="24"/>
  <c r="Z13" i="24"/>
  <c r="Z61" i="24"/>
  <c r="Z88" i="24"/>
  <c r="Z84" i="24"/>
  <c r="Z80" i="24"/>
  <c r="Z46" i="24"/>
  <c r="Z30" i="24"/>
  <c r="Z15" i="24"/>
  <c r="Z62" i="24"/>
  <c r="Z17" i="24"/>
  <c r="Z55" i="24"/>
  <c r="Z35" i="24"/>
  <c r="X72" i="24"/>
  <c r="Z90" i="24"/>
  <c r="Z70" i="24"/>
  <c r="Z50" i="24"/>
  <c r="Z34" i="24"/>
  <c r="Z19" i="24"/>
  <c r="Z63" i="24"/>
  <c r="Z24" i="24"/>
  <c r="Z77" i="24"/>
  <c r="Z57" i="24"/>
  <c r="Z53" i="24"/>
  <c r="Z43" i="24"/>
  <c r="Z27" i="24"/>
  <c r="Z12" i="24"/>
  <c r="Z40" i="24"/>
  <c r="Z87" i="24"/>
  <c r="Z83" i="24"/>
  <c r="Z79" i="24"/>
  <c r="Z45" i="24"/>
  <c r="Z29" i="24"/>
  <c r="Z5" i="24"/>
  <c r="Z47" i="24"/>
  <c r="Z9" i="24"/>
  <c r="Z74" i="24"/>
  <c r="Z69" i="24"/>
  <c r="Z49" i="24"/>
  <c r="Z33" i="24"/>
  <c r="Z11" i="24"/>
  <c r="Z48" i="24"/>
  <c r="Z16" i="24"/>
  <c r="Z76" i="24"/>
  <c r="Z56" i="24"/>
  <c r="Z52" i="24"/>
  <c r="Z36" i="24"/>
  <c r="Z20" i="24"/>
  <c r="Z89" i="24"/>
  <c r="Z18" i="24"/>
  <c r="Z86" i="24"/>
  <c r="Z82" i="24"/>
  <c r="Z60" i="24"/>
  <c r="Z38" i="24"/>
  <c r="Z22" i="24"/>
  <c r="Z4" i="24"/>
  <c r="Z31" i="24"/>
  <c r="Z6" i="24"/>
  <c r="R8" i="24"/>
  <c r="S8" i="24" s="1"/>
  <c r="R39" i="24"/>
  <c r="S39" i="24" s="1"/>
  <c r="R14" i="24"/>
  <c r="S14" i="24" s="1"/>
  <c r="R41" i="24"/>
  <c r="S41" i="24" s="1"/>
  <c r="R4" i="24"/>
  <c r="S4" i="24" s="1"/>
  <c r="R18" i="24"/>
  <c r="S18" i="24" s="1"/>
  <c r="R25" i="24"/>
  <c r="S25" i="24" s="1"/>
  <c r="R27" i="24"/>
  <c r="S27" i="24" s="1"/>
  <c r="R73" i="24"/>
  <c r="S73" i="24" s="1"/>
  <c r="R90" i="24"/>
  <c r="S90" i="24" s="1"/>
  <c r="R76" i="24"/>
  <c r="S76" i="24" s="1"/>
  <c r="R64" i="24"/>
  <c r="S64" i="24" s="1"/>
  <c r="R48" i="24"/>
  <c r="S48" i="24" s="1"/>
  <c r="R28" i="24"/>
  <c r="S28" i="24" s="1"/>
  <c r="R54" i="24"/>
  <c r="S54" i="24" s="1"/>
  <c r="R45" i="24"/>
  <c r="S45" i="24" s="1"/>
  <c r="R38" i="24"/>
  <c r="S38" i="24" s="1"/>
  <c r="R24" i="24"/>
  <c r="S24" i="24" s="1"/>
  <c r="R7" i="24"/>
  <c r="S7" i="24" s="1"/>
  <c r="R85" i="24"/>
  <c r="S85" i="24" s="1"/>
  <c r="R81" i="24"/>
  <c r="S81" i="24" s="1"/>
  <c r="R51" i="24"/>
  <c r="S51" i="24" s="1"/>
  <c r="R30" i="24"/>
  <c r="S30" i="24" s="1"/>
  <c r="R19" i="24"/>
  <c r="S19" i="24" s="1"/>
  <c r="R91" i="24"/>
  <c r="S91" i="24" s="1"/>
  <c r="R89" i="24"/>
  <c r="S89" i="24" s="1"/>
  <c r="R34" i="24"/>
  <c r="S34" i="24" s="1"/>
  <c r="R9" i="24"/>
  <c r="S9" i="24" s="1"/>
  <c r="R66" i="24"/>
  <c r="S66" i="24" s="1"/>
  <c r="R44" i="24"/>
  <c r="S44" i="24" s="1"/>
  <c r="R84" i="24"/>
  <c r="S84" i="24" s="1"/>
  <c r="R56" i="24"/>
  <c r="S56" i="24" s="1"/>
  <c r="R29" i="24"/>
  <c r="S29" i="24" s="1"/>
  <c r="R63" i="24"/>
  <c r="S63" i="24" s="1"/>
  <c r="R43" i="24"/>
  <c r="S43" i="24" s="1"/>
  <c r="R17" i="24"/>
  <c r="S17" i="24" s="1"/>
  <c r="R23" i="24"/>
  <c r="S23" i="24" s="1"/>
  <c r="R88" i="24"/>
  <c r="S88" i="24" s="1"/>
  <c r="R70" i="24"/>
  <c r="S70" i="24" s="1"/>
  <c r="R58" i="24"/>
  <c r="S58" i="24" s="1"/>
  <c r="R33" i="24"/>
  <c r="S33" i="24" s="1"/>
  <c r="R15" i="24"/>
  <c r="S15" i="24" s="1"/>
  <c r="R47" i="24"/>
  <c r="S47" i="24" s="1"/>
  <c r="R42" i="24"/>
  <c r="S42" i="24" s="1"/>
  <c r="R87" i="24"/>
  <c r="S87" i="24" s="1"/>
  <c r="R83" i="24"/>
  <c r="S83" i="24" s="1"/>
  <c r="R79" i="24"/>
  <c r="S79" i="24" s="1"/>
  <c r="R78" i="24"/>
  <c r="S78" i="24" s="1"/>
  <c r="R49" i="24"/>
  <c r="S49" i="24" s="1"/>
  <c r="R20" i="24"/>
  <c r="S20" i="24" s="1"/>
  <c r="R74" i="24"/>
  <c r="S74" i="24" s="1"/>
  <c r="R61" i="24"/>
  <c r="S61" i="24" s="1"/>
  <c r="R11" i="24"/>
  <c r="S11" i="24" s="1"/>
  <c r="R69" i="24"/>
  <c r="S69" i="24" s="1"/>
  <c r="R6" i="24"/>
  <c r="S6" i="24" s="1"/>
  <c r="R13" i="24"/>
  <c r="S13" i="24" s="1"/>
  <c r="R65" i="24"/>
  <c r="S65" i="24" s="1"/>
  <c r="R55" i="24"/>
  <c r="S55" i="24" s="1"/>
  <c r="R71" i="24"/>
  <c r="S71" i="24" s="1"/>
  <c r="R37" i="24"/>
  <c r="S37" i="24" s="1"/>
  <c r="R21" i="24"/>
  <c r="S21" i="24" s="1"/>
  <c r="R57" i="24"/>
  <c r="S57" i="24" s="1"/>
  <c r="R46" i="24"/>
  <c r="S46" i="24" s="1"/>
  <c r="R40" i="24"/>
  <c r="S40" i="24" s="1"/>
  <c r="R26" i="24"/>
  <c r="S26" i="24" s="1"/>
  <c r="R86" i="24"/>
  <c r="S86" i="24" s="1"/>
  <c r="R67" i="24"/>
  <c r="S67" i="24" s="1"/>
  <c r="R52" i="24"/>
  <c r="S52" i="24" s="1"/>
  <c r="R31" i="24"/>
  <c r="S31" i="24" s="1"/>
  <c r="R12" i="24"/>
  <c r="S12" i="24" s="1"/>
  <c r="R32" i="24"/>
  <c r="S32" i="24" s="1"/>
  <c r="R60" i="24"/>
  <c r="S60" i="24" s="1"/>
  <c r="R59" i="24"/>
  <c r="S59" i="24" s="1"/>
  <c r="R68" i="24"/>
  <c r="S68" i="24" s="1"/>
  <c r="R72" i="24"/>
  <c r="S72" i="24" s="1"/>
  <c r="K77" i="24"/>
  <c r="L77" i="24" s="1"/>
  <c r="R77" i="24"/>
  <c r="S77" i="24" s="1"/>
  <c r="K82" i="24"/>
  <c r="L82" i="24" s="1"/>
  <c r="R82" i="24"/>
  <c r="S82" i="24" s="1"/>
  <c r="K22" i="24"/>
  <c r="L22" i="24" s="1"/>
  <c r="R22" i="24"/>
  <c r="S22" i="24" s="1"/>
  <c r="K35" i="24"/>
  <c r="L35" i="24" s="1"/>
  <c r="R35" i="24"/>
  <c r="S35" i="24" s="1"/>
  <c r="R10" i="24"/>
  <c r="S10" i="24" s="1"/>
  <c r="K86" i="24"/>
  <c r="L86" i="24" s="1"/>
  <c r="K83" i="24"/>
  <c r="L83" i="24" s="1"/>
  <c r="K62" i="24"/>
  <c r="L62" i="24" s="1"/>
  <c r="R62" i="24"/>
  <c r="S62" i="24" s="1"/>
  <c r="K5" i="24"/>
  <c r="L5" i="24" s="1"/>
  <c r="R5" i="24"/>
  <c r="S5" i="24" s="1"/>
  <c r="AA72" i="24"/>
  <c r="AB72" i="24" s="1"/>
  <c r="K75" i="24"/>
  <c r="L75" i="24" s="1"/>
  <c r="R75" i="24"/>
  <c r="S75" i="24" s="1"/>
  <c r="K11" i="24"/>
  <c r="L11" i="24" s="1"/>
  <c r="K79" i="24"/>
  <c r="L79" i="24" s="1"/>
  <c r="K36" i="24"/>
  <c r="L36" i="24" s="1"/>
  <c r="R36" i="24"/>
  <c r="S36" i="24" s="1"/>
  <c r="K16" i="24"/>
  <c r="L16" i="24" s="1"/>
  <c r="R16" i="24"/>
  <c r="S16" i="24" s="1"/>
  <c r="K80" i="24"/>
  <c r="L80" i="24" s="1"/>
  <c r="R80" i="24"/>
  <c r="S80" i="24" s="1"/>
  <c r="K50" i="24"/>
  <c r="L50" i="24" s="1"/>
  <c r="R50" i="24"/>
  <c r="S50" i="24" s="1"/>
  <c r="K3" i="24"/>
  <c r="L3" i="24" s="1"/>
  <c r="K6" i="24"/>
  <c r="L6" i="24" s="1"/>
  <c r="X91" i="24"/>
  <c r="AA91" i="24"/>
  <c r="AB91" i="24" s="1"/>
  <c r="K53" i="24"/>
  <c r="L53" i="24" s="1"/>
  <c r="R53" i="24"/>
  <c r="S53" i="24" s="1"/>
  <c r="K19" i="24"/>
  <c r="L19" i="24" s="1"/>
  <c r="K33" i="24"/>
  <c r="L33" i="24" s="1"/>
  <c r="K15" i="24"/>
  <c r="L15" i="24" s="1"/>
  <c r="K23" i="24"/>
  <c r="L23" i="24" s="1"/>
  <c r="K48" i="24"/>
  <c r="L48" i="24" s="1"/>
  <c r="K44" i="24"/>
  <c r="L44" i="24" s="1"/>
  <c r="K4" i="24"/>
  <c r="L4" i="24" s="1"/>
  <c r="K63" i="24"/>
  <c r="L63" i="24" s="1"/>
  <c r="K10" i="24"/>
  <c r="L10" i="24" s="1"/>
  <c r="K32" i="24"/>
  <c r="L32" i="24" s="1"/>
  <c r="K65" i="24"/>
  <c r="L65" i="24" s="1"/>
  <c r="K43" i="24"/>
  <c r="L43" i="24" s="1"/>
  <c r="K57" i="24"/>
  <c r="L57" i="24" s="1"/>
  <c r="K9" i="24"/>
  <c r="L9" i="24" s="1"/>
  <c r="K28" i="24"/>
  <c r="L28" i="24" s="1"/>
  <c r="K30" i="24"/>
  <c r="L30" i="24" s="1"/>
  <c r="K8" i="24"/>
  <c r="L8" i="24" s="1"/>
  <c r="K71" i="24"/>
  <c r="L71" i="24" s="1"/>
  <c r="K55" i="24"/>
  <c r="L55" i="24" s="1"/>
  <c r="K18" i="24"/>
  <c r="L18" i="24" s="1"/>
  <c r="K73" i="24"/>
  <c r="L73" i="24" s="1"/>
  <c r="K21" i="24"/>
  <c r="L21" i="24" s="1"/>
  <c r="K84" i="24"/>
  <c r="L84" i="24" s="1"/>
  <c r="K45" i="24"/>
  <c r="L45" i="24" s="1"/>
  <c r="K7" i="24"/>
  <c r="L7" i="24" s="1"/>
  <c r="K85" i="24"/>
  <c r="L85" i="24" s="1"/>
  <c r="K81" i="24"/>
  <c r="L81" i="24" s="1"/>
  <c r="K64" i="24"/>
  <c r="L64" i="24" s="1"/>
  <c r="K31" i="24"/>
  <c r="L31" i="24" s="1"/>
  <c r="K46" i="24"/>
  <c r="L46" i="24" s="1"/>
  <c r="K76" i="24"/>
  <c r="L76" i="24" s="1"/>
  <c r="K20" i="24"/>
  <c r="L20" i="24" s="1"/>
  <c r="K26" i="24"/>
  <c r="L26" i="24" s="1"/>
  <c r="K88" i="24"/>
  <c r="L88" i="24" s="1"/>
  <c r="K58" i="24"/>
  <c r="L58" i="24" s="1"/>
  <c r="K91" i="24"/>
  <c r="L91" i="24" s="1"/>
  <c r="K89" i="24"/>
  <c r="L89" i="24" s="1"/>
  <c r="K40" i="24"/>
  <c r="L40" i="24" s="1"/>
  <c r="K90" i="24"/>
  <c r="L90" i="24" s="1"/>
  <c r="K70" i="24"/>
  <c r="L70" i="24" s="1"/>
  <c r="K54" i="24"/>
  <c r="L54" i="24" s="1"/>
  <c r="K34" i="24"/>
  <c r="L34" i="24" s="1"/>
  <c r="AA3" i="18"/>
  <c r="R3" i="18" s="1"/>
  <c r="O3" i="18"/>
  <c r="AA55" i="14"/>
  <c r="R55" i="14" s="1"/>
  <c r="AA65" i="10"/>
  <c r="R65" i="10" s="1"/>
  <c r="O65" i="10"/>
  <c r="AA16" i="1"/>
  <c r="R16" i="1" s="1"/>
  <c r="O16" i="1"/>
  <c r="O40" i="1"/>
  <c r="O60" i="10"/>
  <c r="AA60" i="10"/>
  <c r="R60" i="10" s="1"/>
  <c r="AA205" i="10"/>
  <c r="R205" i="10" s="1"/>
  <c r="O205" i="10"/>
  <c r="AA286" i="10"/>
  <c r="R286" i="10" s="1"/>
  <c r="O286" i="10"/>
  <c r="AA113" i="10"/>
  <c r="R113" i="10" s="1"/>
  <c r="O113" i="10"/>
  <c r="AA137" i="10"/>
  <c r="R137" i="10" s="1"/>
  <c r="O137" i="10"/>
  <c r="AA84" i="10"/>
  <c r="R84" i="10" s="1"/>
  <c r="O84" i="10"/>
  <c r="AA108" i="10"/>
  <c r="R108" i="10" s="1"/>
  <c r="O108" i="10"/>
  <c r="AA132" i="10"/>
  <c r="R132" i="10" s="1"/>
  <c r="O132" i="10"/>
  <c r="AA180" i="10"/>
  <c r="R180" i="10" s="1"/>
  <c r="O180" i="10"/>
  <c r="AA204" i="10"/>
  <c r="R204" i="10" s="1"/>
  <c r="AA324" i="10"/>
  <c r="R324" i="10" s="1"/>
  <c r="O324" i="10"/>
  <c r="O283" i="10"/>
  <c r="O35" i="1"/>
  <c r="AA23" i="1"/>
  <c r="R23" i="1" s="1"/>
  <c r="O23" i="1"/>
  <c r="AA95" i="1"/>
  <c r="R95" i="1" s="1"/>
  <c r="O95" i="1"/>
  <c r="AA155" i="1"/>
  <c r="R155" i="1" s="1"/>
  <c r="O155" i="1"/>
  <c r="AA177" i="1"/>
  <c r="R177" i="1" s="1"/>
  <c r="O177" i="1"/>
  <c r="AA231" i="1"/>
  <c r="R231" i="1" s="1"/>
  <c r="O231" i="1"/>
  <c r="AA60" i="1"/>
  <c r="R60" i="1" s="1"/>
  <c r="O60" i="1"/>
  <c r="AA123" i="1"/>
  <c r="R123" i="1" s="1"/>
  <c r="O123" i="1"/>
  <c r="AA142" i="1"/>
  <c r="R142" i="1" s="1"/>
  <c r="O142" i="1"/>
  <c r="AA158" i="1"/>
  <c r="R158" i="1" s="1"/>
  <c r="O158" i="1"/>
  <c r="AA202" i="1"/>
  <c r="R202" i="1" s="1"/>
  <c r="AA52" i="14"/>
  <c r="R52" i="14" s="1"/>
  <c r="AA114" i="14"/>
  <c r="R114" i="14" s="1"/>
  <c r="AA173" i="14"/>
  <c r="R173" i="14" s="1"/>
  <c r="AA145" i="14"/>
  <c r="R145" i="14" s="1"/>
  <c r="AA156" i="14"/>
  <c r="R156" i="14" s="1"/>
  <c r="AA51" i="10"/>
  <c r="R51" i="10" s="1"/>
  <c r="O51" i="10"/>
  <c r="AA4" i="1"/>
  <c r="R4" i="1" s="1"/>
  <c r="O4" i="1"/>
  <c r="O34" i="1"/>
  <c r="AA183" i="10"/>
  <c r="R183" i="10" s="1"/>
  <c r="O183" i="10"/>
  <c r="AA61" i="10"/>
  <c r="R61" i="10" s="1"/>
  <c r="O61" i="10"/>
  <c r="AA55" i="10"/>
  <c r="R55" i="10" s="1"/>
  <c r="O55" i="10"/>
  <c r="AA16" i="10"/>
  <c r="R16" i="10" s="1"/>
  <c r="O16" i="10"/>
  <c r="O24" i="10"/>
  <c r="AA32" i="10"/>
  <c r="R32" i="10" s="1"/>
  <c r="O32" i="10"/>
  <c r="AA56" i="10"/>
  <c r="R56" i="10" s="1"/>
  <c r="O56" i="10"/>
  <c r="AA64" i="10"/>
  <c r="R64" i="10" s="1"/>
  <c r="O64" i="10"/>
  <c r="AA207" i="10"/>
  <c r="R207" i="10" s="1"/>
  <c r="O207" i="10"/>
  <c r="AA245" i="10"/>
  <c r="R245" i="10" s="1"/>
  <c r="O245" i="10"/>
  <c r="O213" i="10"/>
  <c r="AA233" i="10"/>
  <c r="R233" i="10" s="1"/>
  <c r="O233" i="10"/>
  <c r="AA261" i="10"/>
  <c r="R261" i="10" s="1"/>
  <c r="O261" i="10"/>
  <c r="AA69" i="10"/>
  <c r="R69" i="10" s="1"/>
  <c r="O69" i="10"/>
  <c r="AA77" i="10"/>
  <c r="R77" i="10" s="1"/>
  <c r="O77" i="10"/>
  <c r="AA85" i="10"/>
  <c r="R85" i="10" s="1"/>
  <c r="O85" i="10"/>
  <c r="AA93" i="10"/>
  <c r="R93" i="10" s="1"/>
  <c r="O93" i="10"/>
  <c r="AA101" i="10"/>
  <c r="R101" i="10" s="1"/>
  <c r="O101" i="10"/>
  <c r="AA109" i="10"/>
  <c r="R109" i="10" s="1"/>
  <c r="O109" i="10"/>
  <c r="AA117" i="10"/>
  <c r="R117" i="10" s="1"/>
  <c r="O117" i="10"/>
  <c r="AA133" i="10"/>
  <c r="R133" i="10" s="1"/>
  <c r="O133" i="10"/>
  <c r="AA149" i="10"/>
  <c r="R149" i="10" s="1"/>
  <c r="O149" i="10"/>
  <c r="AA247" i="10"/>
  <c r="R247" i="10" s="1"/>
  <c r="O247" i="10"/>
  <c r="AA282" i="10"/>
  <c r="R282" i="10" s="1"/>
  <c r="O282" i="10"/>
  <c r="AA72" i="10"/>
  <c r="R72" i="10" s="1"/>
  <c r="O72" i="10"/>
  <c r="AA80" i="10"/>
  <c r="R80" i="10" s="1"/>
  <c r="O80" i="10"/>
  <c r="AA88" i="10"/>
  <c r="R88" i="10" s="1"/>
  <c r="O88" i="10"/>
  <c r="AA96" i="10"/>
  <c r="R96" i="10" s="1"/>
  <c r="O96" i="10"/>
  <c r="AA104" i="10"/>
  <c r="R104" i="10" s="1"/>
  <c r="O104" i="10"/>
  <c r="AA120" i="10"/>
  <c r="R120" i="10" s="1"/>
  <c r="O120" i="10"/>
  <c r="AA128" i="10"/>
  <c r="R128" i="10" s="1"/>
  <c r="O128" i="10"/>
  <c r="AA136" i="10"/>
  <c r="R136" i="10" s="1"/>
  <c r="O136" i="10"/>
  <c r="AA144" i="10"/>
  <c r="R144" i="10" s="1"/>
  <c r="AA152" i="10"/>
  <c r="R152" i="10" s="1"/>
  <c r="O152" i="10"/>
  <c r="O160" i="10"/>
  <c r="AA227" i="10"/>
  <c r="R227" i="10" s="1"/>
  <c r="O227" i="10"/>
  <c r="AA271" i="10"/>
  <c r="R271" i="10" s="1"/>
  <c r="O271" i="10"/>
  <c r="AA176" i="10"/>
  <c r="R176" i="10" s="1"/>
  <c r="O176" i="10"/>
  <c r="AA208" i="10"/>
  <c r="R208" i="10" s="1"/>
  <c r="O208" i="10"/>
  <c r="AA216" i="10"/>
  <c r="R216" i="10" s="1"/>
  <c r="O216" i="10"/>
  <c r="AA224" i="10"/>
  <c r="R224" i="10" s="1"/>
  <c r="O224" i="10"/>
  <c r="O240" i="10"/>
  <c r="AA240" i="10"/>
  <c r="R240" i="10" s="1"/>
  <c r="AA248" i="10"/>
  <c r="R248" i="10" s="1"/>
  <c r="AA288" i="10"/>
  <c r="R288" i="10" s="1"/>
  <c r="O288" i="10"/>
  <c r="AA304" i="10"/>
  <c r="R304" i="10" s="1"/>
  <c r="O304" i="10"/>
  <c r="AA312" i="10"/>
  <c r="R312" i="10" s="1"/>
  <c r="AA319" i="10"/>
  <c r="R319" i="10" s="1"/>
  <c r="O319" i="10"/>
  <c r="O327" i="10"/>
  <c r="AA327" i="10"/>
  <c r="R327" i="10" s="1"/>
  <c r="AA28" i="1"/>
  <c r="R28" i="1" s="1"/>
  <c r="O28" i="1"/>
  <c r="AA9" i="1"/>
  <c r="R9" i="1" s="1"/>
  <c r="O9" i="1"/>
  <c r="AA38" i="1"/>
  <c r="R38" i="1" s="1"/>
  <c r="AA91" i="1"/>
  <c r="R91" i="1" s="1"/>
  <c r="O135" i="1"/>
  <c r="O187" i="1"/>
  <c r="O263" i="1"/>
  <c r="AA102" i="14"/>
  <c r="R102" i="14" s="1"/>
  <c r="AA135" i="14"/>
  <c r="R135" i="14" s="1"/>
  <c r="AA191" i="10"/>
  <c r="R191" i="10" s="1"/>
  <c r="O191" i="10"/>
  <c r="AA43" i="10"/>
  <c r="R43" i="10" s="1"/>
  <c r="O43" i="10"/>
  <c r="AA49" i="10"/>
  <c r="R49" i="10" s="1"/>
  <c r="O49" i="10"/>
  <c r="AA12" i="10"/>
  <c r="R12" i="10" s="1"/>
  <c r="O12" i="10"/>
  <c r="AA28" i="10"/>
  <c r="R28" i="10" s="1"/>
  <c r="O28" i="10"/>
  <c r="AA52" i="10"/>
  <c r="R52" i="10" s="1"/>
  <c r="O52" i="10"/>
  <c r="AA171" i="10"/>
  <c r="R171" i="10" s="1"/>
  <c r="O171" i="10"/>
  <c r="AA221" i="10"/>
  <c r="R221" i="10" s="1"/>
  <c r="O221" i="10"/>
  <c r="AA73" i="10"/>
  <c r="R73" i="10" s="1"/>
  <c r="O73" i="10"/>
  <c r="AA97" i="10"/>
  <c r="R97" i="10" s="1"/>
  <c r="O97" i="10"/>
  <c r="O121" i="10"/>
  <c r="AA145" i="10"/>
  <c r="R145" i="10" s="1"/>
  <c r="O145" i="10"/>
  <c r="AA169" i="10"/>
  <c r="R169" i="10" s="1"/>
  <c r="O169" i="10"/>
  <c r="O68" i="10"/>
  <c r="AA92" i="10"/>
  <c r="R92" i="10" s="1"/>
  <c r="O92" i="10"/>
  <c r="AA116" i="10"/>
  <c r="R116" i="10" s="1"/>
  <c r="O116" i="10"/>
  <c r="AA140" i="10"/>
  <c r="R140" i="10" s="1"/>
  <c r="O140" i="10"/>
  <c r="AA173" i="10"/>
  <c r="R173" i="10" s="1"/>
  <c r="O173" i="10"/>
  <c r="AA290" i="10"/>
  <c r="R290" i="10" s="1"/>
  <c r="O290" i="10"/>
  <c r="AA196" i="10"/>
  <c r="R196" i="10" s="1"/>
  <c r="O196" i="10"/>
  <c r="O244" i="10"/>
  <c r="AA244" i="10"/>
  <c r="R244" i="10" s="1"/>
  <c r="AA318" i="10"/>
  <c r="R318" i="10" s="1"/>
  <c r="AA326" i="10"/>
  <c r="R326" i="10" s="1"/>
  <c r="O326" i="10"/>
  <c r="O299" i="10"/>
  <c r="O315" i="10"/>
  <c r="AA54" i="1"/>
  <c r="R54" i="1" s="1"/>
  <c r="O54" i="1"/>
  <c r="AA120" i="1"/>
  <c r="R120" i="1" s="1"/>
  <c r="O120" i="1"/>
  <c r="AA215" i="1"/>
  <c r="R215" i="1" s="1"/>
  <c r="O215" i="1"/>
  <c r="AA275" i="1"/>
  <c r="R275" i="1" s="1"/>
  <c r="O275" i="1"/>
  <c r="O71" i="1"/>
  <c r="K37" i="24"/>
  <c r="L37" i="24" s="1"/>
  <c r="K25" i="24"/>
  <c r="L25" i="24" s="1"/>
  <c r="K27" i="24"/>
  <c r="L27" i="24" s="1"/>
  <c r="K17" i="24"/>
  <c r="L17" i="24" s="1"/>
  <c r="AA47" i="10"/>
  <c r="R47" i="10" s="1"/>
  <c r="O47" i="10"/>
  <c r="AA32" i="1"/>
  <c r="R32" i="1" s="1"/>
  <c r="O32" i="1"/>
  <c r="O53" i="10"/>
  <c r="AA10" i="10"/>
  <c r="R10" i="10" s="1"/>
  <c r="O10" i="10"/>
  <c r="AA26" i="10"/>
  <c r="R26" i="10" s="1"/>
  <c r="O26" i="10"/>
  <c r="AA34" i="10"/>
  <c r="R34" i="10" s="1"/>
  <c r="O34" i="10"/>
  <c r="AA42" i="10"/>
  <c r="R42" i="10" s="1"/>
  <c r="O42" i="10"/>
  <c r="AA50" i="10"/>
  <c r="R50" i="10" s="1"/>
  <c r="O50" i="10"/>
  <c r="AA66" i="10"/>
  <c r="R66" i="10" s="1"/>
  <c r="O66" i="10"/>
  <c r="AA259" i="10"/>
  <c r="R259" i="10" s="1"/>
  <c r="AA223" i="10"/>
  <c r="R223" i="10" s="1"/>
  <c r="O223" i="10"/>
  <c r="AA253" i="10"/>
  <c r="R253" i="10" s="1"/>
  <c r="O253" i="10"/>
  <c r="AA263" i="10"/>
  <c r="R263" i="10" s="1"/>
  <c r="O263" i="10"/>
  <c r="AA179" i="10"/>
  <c r="R179" i="10" s="1"/>
  <c r="AA241" i="10"/>
  <c r="R241" i="10" s="1"/>
  <c r="O241" i="10"/>
  <c r="AA265" i="10"/>
  <c r="R265" i="10" s="1"/>
  <c r="O265" i="10"/>
  <c r="O71" i="10"/>
  <c r="AA79" i="10"/>
  <c r="R79" i="10" s="1"/>
  <c r="O79" i="10"/>
  <c r="O95" i="10"/>
  <c r="O103" i="10"/>
  <c r="AA119" i="10"/>
  <c r="R119" i="10" s="1"/>
  <c r="O119" i="10"/>
  <c r="AA127" i="10"/>
  <c r="R127" i="10" s="1"/>
  <c r="O127" i="10"/>
  <c r="O135" i="10"/>
  <c r="AA143" i="10"/>
  <c r="R143" i="10" s="1"/>
  <c r="O143" i="10"/>
  <c r="O167" i="10"/>
  <c r="AA177" i="10"/>
  <c r="R177" i="10" s="1"/>
  <c r="O177" i="10"/>
  <c r="AA203" i="10"/>
  <c r="R203" i="10" s="1"/>
  <c r="O203" i="10"/>
  <c r="AA298" i="10"/>
  <c r="R298" i="10" s="1"/>
  <c r="O298" i="10"/>
  <c r="AA82" i="10"/>
  <c r="R82" i="10" s="1"/>
  <c r="O82" i="10"/>
  <c r="AA106" i="10"/>
  <c r="R106" i="10" s="1"/>
  <c r="O106" i="10"/>
  <c r="AA114" i="10"/>
  <c r="R114" i="10" s="1"/>
  <c r="O114" i="10"/>
  <c r="AA130" i="10"/>
  <c r="R130" i="10" s="1"/>
  <c r="O130" i="10"/>
  <c r="AA162" i="10"/>
  <c r="R162" i="10" s="1"/>
  <c r="O162" i="10"/>
  <c r="AA181" i="10"/>
  <c r="R181" i="10" s="1"/>
  <c r="O181" i="10"/>
  <c r="AA235" i="10"/>
  <c r="R235" i="10" s="1"/>
  <c r="O235" i="10"/>
  <c r="O186" i="10"/>
  <c r="AA186" i="10"/>
  <c r="R186" i="10" s="1"/>
  <c r="O194" i="10"/>
  <c r="AA194" i="10"/>
  <c r="R194" i="10" s="1"/>
  <c r="AA202" i="10"/>
  <c r="R202" i="10" s="1"/>
  <c r="O202" i="10"/>
  <c r="AA218" i="10"/>
  <c r="R218" i="10" s="1"/>
  <c r="O218" i="10"/>
  <c r="O226" i="10"/>
  <c r="AA258" i="10"/>
  <c r="R258" i="10" s="1"/>
  <c r="O258" i="10"/>
  <c r="AA266" i="10"/>
  <c r="R266" i="10" s="1"/>
  <c r="O266" i="10"/>
  <c r="AA292" i="10"/>
  <c r="R292" i="10" s="1"/>
  <c r="O292" i="10"/>
  <c r="AA322" i="10"/>
  <c r="R322" i="10" s="1"/>
  <c r="O322" i="10"/>
  <c r="AA281" i="10"/>
  <c r="R281" i="10" s="1"/>
  <c r="O281" i="10"/>
  <c r="AA289" i="10"/>
  <c r="R289" i="10" s="1"/>
  <c r="O289" i="10"/>
  <c r="AA305" i="10"/>
  <c r="R305" i="10" s="1"/>
  <c r="O305" i="10"/>
  <c r="O313" i="10"/>
  <c r="O7" i="1"/>
  <c r="O52" i="1"/>
  <c r="O137" i="1"/>
  <c r="AA213" i="1"/>
  <c r="R213" i="1" s="1"/>
  <c r="AA55" i="1"/>
  <c r="R55" i="1" s="1"/>
  <c r="AA23" i="14"/>
  <c r="R23" i="14" s="1"/>
  <c r="AA157" i="14"/>
  <c r="R157" i="14" s="1"/>
  <c r="AA27" i="10"/>
  <c r="R27" i="10" s="1"/>
  <c r="O27" i="10"/>
  <c r="AA8" i="1"/>
  <c r="R8" i="1" s="1"/>
  <c r="O8" i="1"/>
  <c r="AA44" i="10"/>
  <c r="R44" i="10" s="1"/>
  <c r="O44" i="10"/>
  <c r="AA294" i="10"/>
  <c r="R294" i="10" s="1"/>
  <c r="O294" i="10"/>
  <c r="AA249" i="10"/>
  <c r="R249" i="10" s="1"/>
  <c r="O249" i="10"/>
  <c r="AA81" i="10"/>
  <c r="R81" i="10" s="1"/>
  <c r="O81" i="10"/>
  <c r="AA105" i="10"/>
  <c r="R105" i="10" s="1"/>
  <c r="O105" i="10"/>
  <c r="O129" i="10"/>
  <c r="AA153" i="10"/>
  <c r="R153" i="10" s="1"/>
  <c r="O153" i="10"/>
  <c r="AA231" i="10"/>
  <c r="R231" i="10" s="1"/>
  <c r="O231" i="10"/>
  <c r="AA76" i="10"/>
  <c r="R76" i="10" s="1"/>
  <c r="O76" i="10"/>
  <c r="AA100" i="10"/>
  <c r="R100" i="10" s="1"/>
  <c r="O100" i="10"/>
  <c r="AA124" i="10"/>
  <c r="R124" i="10" s="1"/>
  <c r="O124" i="10"/>
  <c r="AA148" i="10"/>
  <c r="R148" i="10" s="1"/>
  <c r="O148" i="10"/>
  <c r="AA164" i="10"/>
  <c r="R164" i="10" s="1"/>
  <c r="O164" i="10"/>
  <c r="AA172" i="10"/>
  <c r="R172" i="10" s="1"/>
  <c r="O172" i="10"/>
  <c r="AA212" i="10"/>
  <c r="R212" i="10" s="1"/>
  <c r="O236" i="10"/>
  <c r="AA236" i="10"/>
  <c r="R236" i="10" s="1"/>
  <c r="AA260" i="10"/>
  <c r="R260" i="10" s="1"/>
  <c r="O260" i="10"/>
  <c r="AA291" i="10"/>
  <c r="R291" i="10" s="1"/>
  <c r="O291" i="10"/>
  <c r="O323" i="10"/>
  <c r="AA323" i="10"/>
  <c r="R323" i="10" s="1"/>
  <c r="AA79" i="1"/>
  <c r="R79" i="1" s="1"/>
  <c r="O79" i="1"/>
  <c r="AA139" i="1"/>
  <c r="R139" i="1" s="1"/>
  <c r="O139" i="1"/>
  <c r="AA199" i="1"/>
  <c r="R199" i="1" s="1"/>
  <c r="O199" i="1"/>
  <c r="O223" i="1"/>
  <c r="AA253" i="1"/>
  <c r="R253" i="1" s="1"/>
  <c r="O253" i="1"/>
  <c r="AA82" i="1"/>
  <c r="R82" i="1" s="1"/>
  <c r="O82" i="1"/>
  <c r="AA98" i="1"/>
  <c r="R98" i="1" s="1"/>
  <c r="O98" i="1"/>
  <c r="O150" i="1"/>
  <c r="K41" i="24"/>
  <c r="L41" i="24" s="1"/>
  <c r="K39" i="24"/>
  <c r="L39" i="24" s="1"/>
  <c r="K14" i="24"/>
  <c r="L14" i="24" s="1"/>
  <c r="K13" i="24"/>
  <c r="L13" i="24" s="1"/>
  <c r="AA175" i="10"/>
  <c r="R175" i="10" s="1"/>
  <c r="O175" i="10"/>
  <c r="AA57" i="10"/>
  <c r="R57" i="10" s="1"/>
  <c r="AA39" i="10"/>
  <c r="R39" i="10" s="1"/>
  <c r="O39" i="10"/>
  <c r="AA23" i="10"/>
  <c r="R23" i="10" s="1"/>
  <c r="O23" i="10"/>
  <c r="AA45" i="10"/>
  <c r="R45" i="10" s="1"/>
  <c r="O45" i="10"/>
  <c r="O27" i="1"/>
  <c r="AA63" i="10"/>
  <c r="R63" i="10" s="1"/>
  <c r="O63" i="10"/>
  <c r="AA5" i="10"/>
  <c r="R5" i="10" s="1"/>
  <c r="O5" i="10"/>
  <c r="AA14" i="10"/>
  <c r="R14" i="10" s="1"/>
  <c r="O14" i="10"/>
  <c r="AA22" i="10"/>
  <c r="R22" i="10" s="1"/>
  <c r="O22" i="10"/>
  <c r="AA30" i="10"/>
  <c r="R30" i="10" s="1"/>
  <c r="O30" i="10"/>
  <c r="AA38" i="10"/>
  <c r="R38" i="10" s="1"/>
  <c r="O38" i="10"/>
  <c r="AA46" i="10"/>
  <c r="R46" i="10" s="1"/>
  <c r="O46" i="10"/>
  <c r="AA54" i="10"/>
  <c r="R54" i="10" s="1"/>
  <c r="O54" i="10"/>
  <c r="AA62" i="10"/>
  <c r="R62" i="10" s="1"/>
  <c r="O62" i="10"/>
  <c r="AA6" i="10"/>
  <c r="R6" i="10" s="1"/>
  <c r="O6" i="10"/>
  <c r="AA195" i="10"/>
  <c r="R195" i="10" s="1"/>
  <c r="O195" i="10"/>
  <c r="AA225" i="10"/>
  <c r="R225" i="10" s="1"/>
  <c r="O225" i="10"/>
  <c r="AA257" i="10"/>
  <c r="R257" i="10" s="1"/>
  <c r="O257" i="10"/>
  <c r="AA302" i="10"/>
  <c r="R302" i="10" s="1"/>
  <c r="O302" i="10"/>
  <c r="AA75" i="10"/>
  <c r="R75" i="10" s="1"/>
  <c r="O75" i="10"/>
  <c r="AA91" i="10"/>
  <c r="R91" i="10" s="1"/>
  <c r="O91" i="10"/>
  <c r="AA99" i="10"/>
  <c r="R99" i="10" s="1"/>
  <c r="O99" i="10"/>
  <c r="AA107" i="10"/>
  <c r="R107" i="10" s="1"/>
  <c r="O107" i="10"/>
  <c r="AA115" i="10"/>
  <c r="R115" i="10" s="1"/>
  <c r="O115" i="10"/>
  <c r="AA123" i="10"/>
  <c r="R123" i="10" s="1"/>
  <c r="O123" i="10"/>
  <c r="AA139" i="10"/>
  <c r="R139" i="10" s="1"/>
  <c r="O139" i="10"/>
  <c r="AA147" i="10"/>
  <c r="R147" i="10" s="1"/>
  <c r="O147" i="10"/>
  <c r="AA155" i="10"/>
  <c r="R155" i="10" s="1"/>
  <c r="O155" i="10"/>
  <c r="AA239" i="10"/>
  <c r="R239" i="10" s="1"/>
  <c r="O239" i="10"/>
  <c r="AA273" i="10"/>
  <c r="R273" i="10" s="1"/>
  <c r="O273" i="10"/>
  <c r="AA70" i="10"/>
  <c r="R70" i="10" s="1"/>
  <c r="O70" i="10"/>
  <c r="AA78" i="10"/>
  <c r="R78" i="10" s="1"/>
  <c r="O78" i="10"/>
  <c r="AA86" i="10"/>
  <c r="R86" i="10" s="1"/>
  <c r="O86" i="10"/>
  <c r="AA94" i="10"/>
  <c r="R94" i="10" s="1"/>
  <c r="O94" i="10"/>
  <c r="AA102" i="10"/>
  <c r="R102" i="10" s="1"/>
  <c r="O102" i="10"/>
  <c r="AA110" i="10"/>
  <c r="R110" i="10" s="1"/>
  <c r="O110" i="10"/>
  <c r="AA118" i="10"/>
  <c r="R118" i="10" s="1"/>
  <c r="O118" i="10"/>
  <c r="O126" i="10"/>
  <c r="AA134" i="10"/>
  <c r="R134" i="10" s="1"/>
  <c r="O134" i="10"/>
  <c r="AA142" i="10"/>
  <c r="R142" i="10" s="1"/>
  <c r="O142" i="10"/>
  <c r="AA150" i="10"/>
  <c r="R150" i="10" s="1"/>
  <c r="O150" i="10"/>
  <c r="AA158" i="10"/>
  <c r="R158" i="10" s="1"/>
  <c r="O158" i="10"/>
  <c r="AA166" i="10"/>
  <c r="R166" i="10" s="1"/>
  <c r="O166" i="10"/>
  <c r="AA199" i="10"/>
  <c r="R199" i="10" s="1"/>
  <c r="O199" i="10"/>
  <c r="AA251" i="10"/>
  <c r="R251" i="10" s="1"/>
  <c r="O251" i="10"/>
  <c r="AA306" i="10"/>
  <c r="R306" i="10" s="1"/>
  <c r="O306" i="10"/>
  <c r="O182" i="10"/>
  <c r="AA182" i="10"/>
  <c r="R182" i="10" s="1"/>
  <c r="O190" i="10"/>
  <c r="AA190" i="10"/>
  <c r="R190" i="10" s="1"/>
  <c r="AA198" i="10"/>
  <c r="R198" i="10" s="1"/>
  <c r="O198" i="10"/>
  <c r="AA206" i="10"/>
  <c r="R206" i="10" s="1"/>
  <c r="O206" i="10"/>
  <c r="AA214" i="10"/>
  <c r="R214" i="10" s="1"/>
  <c r="O214" i="10"/>
  <c r="AA222" i="10"/>
  <c r="R222" i="10" s="1"/>
  <c r="O222" i="10"/>
  <c r="AA230" i="10"/>
  <c r="R230" i="10" s="1"/>
  <c r="O230" i="10"/>
  <c r="AA262" i="10"/>
  <c r="R262" i="10" s="1"/>
  <c r="O262" i="10"/>
  <c r="AA284" i="10"/>
  <c r="R284" i="10" s="1"/>
  <c r="O284" i="10"/>
  <c r="O300" i="10"/>
  <c r="AA276" i="10"/>
  <c r="R276" i="10" s="1"/>
  <c r="AA328" i="10"/>
  <c r="R328" i="10" s="1"/>
  <c r="O277" i="10"/>
  <c r="AA285" i="10"/>
  <c r="R285" i="10" s="1"/>
  <c r="O285" i="10"/>
  <c r="O309" i="10"/>
  <c r="O325" i="10"/>
  <c r="AA325" i="10"/>
  <c r="R325" i="10" s="1"/>
  <c r="O59" i="1"/>
  <c r="O204" i="1"/>
  <c r="O211" i="14" l="1"/>
  <c r="AA211" i="14"/>
  <c r="R211" i="14" s="1"/>
  <c r="O151" i="14"/>
  <c r="AA151" i="14"/>
  <c r="R151" i="14" s="1"/>
  <c r="O39" i="14"/>
  <c r="AA39" i="14"/>
  <c r="R39" i="14" s="1"/>
  <c r="O152" i="14"/>
  <c r="AA152" i="14"/>
  <c r="R152" i="14" s="1"/>
  <c r="O176" i="14"/>
  <c r="AA176" i="14"/>
  <c r="R176" i="14" s="1"/>
  <c r="O11" i="14"/>
  <c r="AA11" i="14"/>
  <c r="R11" i="14" s="1"/>
  <c r="O80" i="14"/>
  <c r="AA80" i="14"/>
  <c r="R80" i="14" s="1"/>
  <c r="O75" i="14"/>
  <c r="AA75" i="14"/>
  <c r="R75" i="14" s="1"/>
  <c r="O188" i="14"/>
  <c r="AA188" i="14"/>
  <c r="R188" i="14" s="1"/>
  <c r="O43" i="14"/>
  <c r="AA43" i="14"/>
  <c r="R43" i="14" s="1"/>
  <c r="O137" i="14"/>
  <c r="AA137" i="14"/>
  <c r="R137" i="14" s="1"/>
  <c r="O254" i="10"/>
  <c r="O297" i="10"/>
  <c r="O74" i="10"/>
  <c r="AA37" i="10"/>
  <c r="R37" i="10" s="1"/>
  <c r="O192" i="10"/>
  <c r="AA83" i="10"/>
  <c r="R83" i="10" s="1"/>
  <c r="O87" i="10"/>
  <c r="O58" i="10"/>
  <c r="AA213" i="14"/>
  <c r="R213" i="14" s="1"/>
  <c r="O193" i="1"/>
  <c r="AA308" i="10"/>
  <c r="R308" i="10" s="1"/>
  <c r="O270" i="10"/>
  <c r="AA174" i="10"/>
  <c r="R174" i="10" s="1"/>
  <c r="O163" i="10"/>
  <c r="O131" i="10"/>
  <c r="O201" i="10"/>
  <c r="AA13" i="1"/>
  <c r="R13" i="1" s="1"/>
  <c r="AA278" i="10"/>
  <c r="R278" i="10" s="1"/>
  <c r="O321" i="10"/>
  <c r="O234" i="10"/>
  <c r="O138" i="10"/>
  <c r="O111" i="10"/>
  <c r="AA238" i="10"/>
  <c r="R238" i="10" s="1"/>
  <c r="O270" i="1"/>
  <c r="O96" i="1"/>
  <c r="AA98" i="10"/>
  <c r="R98" i="10" s="1"/>
  <c r="AA31" i="10"/>
  <c r="R31" i="10" s="1"/>
  <c r="AA161" i="14"/>
  <c r="R161" i="14" s="1"/>
  <c r="O211" i="1"/>
  <c r="O256" i="10"/>
  <c r="AA168" i="10"/>
  <c r="R168" i="10" s="1"/>
  <c r="AA157" i="10"/>
  <c r="R157" i="10" s="1"/>
  <c r="AA125" i="10"/>
  <c r="R125" i="10" s="1"/>
  <c r="AA215" i="10"/>
  <c r="R215" i="10" s="1"/>
  <c r="AA211" i="10"/>
  <c r="R211" i="10" s="1"/>
  <c r="AA40" i="10"/>
  <c r="R40" i="10" s="1"/>
  <c r="AA8" i="10"/>
  <c r="R8" i="10" s="1"/>
  <c r="AA20" i="14"/>
  <c r="R20" i="14" s="1"/>
  <c r="O228" i="10"/>
  <c r="AA161" i="10"/>
  <c r="R161" i="10" s="1"/>
  <c r="AA20" i="10"/>
  <c r="R20" i="10" s="1"/>
  <c r="AA175" i="14"/>
  <c r="R175" i="14" s="1"/>
  <c r="AA268" i="10"/>
  <c r="R268" i="10" s="1"/>
  <c r="AA170" i="10"/>
  <c r="R170" i="10" s="1"/>
  <c r="AA40" i="14"/>
  <c r="R40" i="14" s="1"/>
  <c r="O185" i="10"/>
  <c r="O41" i="10"/>
  <c r="AA237" i="10"/>
  <c r="R237" i="10" s="1"/>
  <c r="O229" i="10"/>
  <c r="AA219" i="10"/>
  <c r="R219" i="10" s="1"/>
  <c r="AA159" i="10"/>
  <c r="R159" i="10" s="1"/>
  <c r="O287" i="10"/>
  <c r="O272" i="10"/>
  <c r="O184" i="10"/>
  <c r="O189" i="10"/>
  <c r="O165" i="10"/>
  <c r="O187" i="10"/>
  <c r="O4" i="10"/>
  <c r="O48" i="10"/>
  <c r="AA35" i="10"/>
  <c r="R35" i="10" s="1"/>
  <c r="AA113" i="14"/>
  <c r="R113" i="14" s="1"/>
  <c r="O280" i="10"/>
  <c r="O156" i="10"/>
  <c r="O267" i="10"/>
  <c r="O89" i="10"/>
  <c r="O36" i="10"/>
  <c r="AA122" i="14"/>
  <c r="R122" i="14" s="1"/>
  <c r="O141" i="10"/>
  <c r="O33" i="10"/>
  <c r="AA320" i="10"/>
  <c r="R320" i="10" s="1"/>
  <c r="O303" i="10"/>
  <c r="O114" i="1"/>
  <c r="O246" i="10"/>
  <c r="O193" i="10"/>
  <c r="O209" i="10"/>
  <c r="O310" i="10"/>
  <c r="O250" i="10"/>
  <c r="O275" i="10"/>
  <c r="O146" i="10"/>
  <c r="O217" i="10"/>
  <c r="O217" i="1"/>
  <c r="O276" i="1"/>
  <c r="O151" i="10"/>
  <c r="O18" i="10"/>
  <c r="O220" i="10"/>
  <c r="AA82" i="14"/>
  <c r="R82" i="14" s="1"/>
  <c r="AA59" i="10"/>
  <c r="R59" i="10" s="1"/>
  <c r="AA29" i="10"/>
  <c r="R29" i="10" s="1"/>
  <c r="AA24" i="14"/>
  <c r="R24" i="14" s="1"/>
  <c r="AA112" i="10"/>
  <c r="R112" i="10" s="1"/>
  <c r="AA90" i="1"/>
  <c r="R90" i="1" s="1"/>
  <c r="O200" i="1"/>
  <c r="O197" i="10"/>
  <c r="O53" i="1"/>
  <c r="AA279" i="10"/>
  <c r="R279" i="10" s="1"/>
  <c r="AA87" i="1"/>
  <c r="R87" i="1" s="1"/>
  <c r="O62" i="1"/>
  <c r="AA197" i="1"/>
  <c r="R197" i="1" s="1"/>
  <c r="AA26" i="1"/>
  <c r="R26" i="1" s="1"/>
  <c r="AA119" i="1"/>
  <c r="R119" i="1" s="1"/>
  <c r="O39" i="1"/>
  <c r="AA25" i="1"/>
  <c r="R25" i="1" s="1"/>
  <c r="O261" i="1"/>
  <c r="AA43" i="1"/>
  <c r="R43" i="1" s="1"/>
  <c r="O80" i="1"/>
  <c r="O10" i="1"/>
  <c r="O78" i="1"/>
  <c r="O113" i="1"/>
  <c r="O248" i="1"/>
  <c r="O94" i="1"/>
  <c r="O50" i="1"/>
  <c r="O234" i="1"/>
  <c r="O236" i="1"/>
  <c r="O160" i="1"/>
  <c r="O103" i="1"/>
  <c r="O266" i="1"/>
  <c r="O201" i="1"/>
  <c r="O111" i="1"/>
  <c r="O11" i="1"/>
  <c r="O256" i="1"/>
  <c r="O232" i="1"/>
  <c r="O140" i="1"/>
  <c r="O175" i="1"/>
  <c r="O93" i="1"/>
  <c r="O36" i="1"/>
  <c r="O37" i="1"/>
  <c r="O147" i="1"/>
  <c r="O222" i="1"/>
  <c r="O138" i="1"/>
  <c r="O246" i="1"/>
  <c r="O170" i="1"/>
  <c r="O68" i="1"/>
  <c r="O67" i="1"/>
  <c r="O141" i="1"/>
  <c r="O242" i="1"/>
  <c r="AA106" i="1"/>
  <c r="R106" i="1" s="1"/>
  <c r="AA121" i="1"/>
  <c r="R121" i="1" s="1"/>
  <c r="O249" i="1"/>
  <c r="AA227" i="1"/>
  <c r="R227" i="1" s="1"/>
  <c r="AA122" i="1"/>
  <c r="R122" i="1" s="1"/>
  <c r="O194" i="1"/>
  <c r="AA178" i="1"/>
  <c r="R178" i="1" s="1"/>
  <c r="O153" i="1"/>
  <c r="O130" i="1"/>
  <c r="O86" i="1"/>
  <c r="O136" i="1"/>
  <c r="O127" i="1"/>
  <c r="O83" i="1"/>
  <c r="O255" i="1"/>
  <c r="O48" i="1"/>
  <c r="AA163" i="1"/>
  <c r="R163" i="1" s="1"/>
  <c r="AA240" i="1"/>
  <c r="R240" i="1" s="1"/>
  <c r="AA132" i="1"/>
  <c r="R132" i="1" s="1"/>
  <c r="AA88" i="1"/>
  <c r="R88" i="1" s="1"/>
  <c r="AA47" i="1"/>
  <c r="R47" i="1" s="1"/>
  <c r="O51" i="1"/>
  <c r="O133" i="1"/>
  <c r="O97" i="1"/>
  <c r="AA44" i="1"/>
  <c r="R44" i="1" s="1"/>
  <c r="AA210" i="1"/>
  <c r="R210" i="1" s="1"/>
  <c r="AA205" i="1"/>
  <c r="R205" i="1" s="1"/>
  <c r="AA161" i="1"/>
  <c r="R161" i="1" s="1"/>
  <c r="AA129" i="1"/>
  <c r="R129" i="1" s="1"/>
  <c r="O198" i="1"/>
  <c r="O235" i="1"/>
  <c r="O174" i="1"/>
  <c r="O209" i="1"/>
  <c r="AA169" i="1"/>
  <c r="R169" i="1" s="1"/>
  <c r="O159" i="1"/>
  <c r="O183" i="1"/>
  <c r="O162" i="1"/>
  <c r="O247" i="1"/>
  <c r="O144" i="1"/>
  <c r="O233" i="1"/>
  <c r="O19" i="1"/>
  <c r="AA226" i="1"/>
  <c r="R226" i="1" s="1"/>
  <c r="AA208" i="1"/>
  <c r="R208" i="1" s="1"/>
  <c r="AA167" i="1"/>
  <c r="R167" i="1" s="1"/>
  <c r="AA85" i="1"/>
  <c r="R85" i="1" s="1"/>
  <c r="O24" i="1"/>
  <c r="O274" i="1"/>
  <c r="O230" i="1"/>
  <c r="O146" i="1"/>
  <c r="O45" i="1"/>
  <c r="O203" i="1"/>
  <c r="O143" i="1"/>
  <c r="O61" i="1"/>
  <c r="O219" i="1"/>
  <c r="O272" i="1"/>
  <c r="O81" i="1"/>
  <c r="AA42" i="1"/>
  <c r="R42" i="1" s="1"/>
  <c r="AA49" i="1"/>
  <c r="R49" i="1" s="1"/>
  <c r="AA237" i="1"/>
  <c r="R237" i="1" s="1"/>
  <c r="AA15" i="1"/>
  <c r="R15" i="1" s="1"/>
  <c r="AA239" i="1"/>
  <c r="R239" i="1" s="1"/>
  <c r="O176" i="1"/>
  <c r="O160" i="14"/>
  <c r="AA160" i="14"/>
  <c r="R160" i="14" s="1"/>
  <c r="O86" i="14"/>
  <c r="AA86" i="14"/>
  <c r="R86" i="14" s="1"/>
  <c r="O79" i="14"/>
  <c r="AA79" i="14"/>
  <c r="R79" i="14" s="1"/>
  <c r="O112" i="14"/>
  <c r="AA112" i="14"/>
  <c r="R112" i="14" s="1"/>
  <c r="O85" i="14"/>
  <c r="AA85" i="14"/>
  <c r="R85" i="14" s="1"/>
  <c r="O172" i="14"/>
  <c r="AA172" i="14"/>
  <c r="R172" i="14" s="1"/>
  <c r="O183" i="14"/>
  <c r="AA183" i="14"/>
  <c r="R183" i="14" s="1"/>
  <c r="O27" i="14"/>
  <c r="AA27" i="14"/>
  <c r="R27" i="14" s="1"/>
  <c r="O202" i="14"/>
  <c r="AA202" i="14"/>
  <c r="R202" i="14" s="1"/>
  <c r="O196" i="14"/>
  <c r="AA196" i="14"/>
  <c r="R196" i="14" s="1"/>
  <c r="Y190" i="14"/>
  <c r="Z190" i="14" s="1"/>
  <c r="Y158" i="14"/>
  <c r="Z158" i="14" s="1"/>
  <c r="Y134" i="14"/>
  <c r="Z134" i="14" s="1"/>
  <c r="Y149" i="14"/>
  <c r="Z149" i="14" s="1"/>
  <c r="O192" i="14"/>
  <c r="AA192" i="14"/>
  <c r="R192" i="14" s="1"/>
  <c r="O121" i="14"/>
  <c r="AA121" i="14"/>
  <c r="R121" i="14" s="1"/>
  <c r="O32" i="14"/>
  <c r="AA32" i="14"/>
  <c r="R32" i="14" s="1"/>
  <c r="O63" i="14"/>
  <c r="AA63" i="14"/>
  <c r="R63" i="14" s="1"/>
  <c r="O127" i="14"/>
  <c r="AA127" i="14"/>
  <c r="R127" i="14" s="1"/>
  <c r="O143" i="14"/>
  <c r="AA143" i="14"/>
  <c r="R143" i="14" s="1"/>
  <c r="O131" i="14"/>
  <c r="AA131" i="14"/>
  <c r="R131" i="14" s="1"/>
  <c r="O130" i="14"/>
  <c r="AA130" i="14"/>
  <c r="R130" i="14" s="1"/>
  <c r="O19" i="14"/>
  <c r="AA19" i="14"/>
  <c r="R19" i="14" s="1"/>
  <c r="O28" i="14"/>
  <c r="AA28" i="14"/>
  <c r="R28" i="14" s="1"/>
  <c r="O107" i="14"/>
  <c r="AA107" i="14"/>
  <c r="R107" i="14" s="1"/>
  <c r="O184" i="14"/>
  <c r="AA184" i="14"/>
  <c r="R184" i="14" s="1"/>
  <c r="O206" i="14"/>
  <c r="AA206" i="14"/>
  <c r="R206" i="14" s="1"/>
  <c r="O138" i="14"/>
  <c r="AA138" i="14"/>
  <c r="R138" i="14" s="1"/>
  <c r="O94" i="14"/>
  <c r="AA94" i="14"/>
  <c r="R94" i="14" s="1"/>
  <c r="O71" i="14"/>
  <c r="AA71" i="14"/>
  <c r="R71" i="14" s="1"/>
  <c r="O7" i="14"/>
  <c r="AA7" i="14"/>
  <c r="R7" i="14" s="1"/>
  <c r="O198" i="14"/>
  <c r="AA198" i="14"/>
  <c r="R198" i="14" s="1"/>
  <c r="O48" i="14"/>
  <c r="AA48" i="14"/>
  <c r="R48" i="14" s="1"/>
  <c r="O15" i="14"/>
  <c r="AA15" i="14"/>
  <c r="R15" i="14" s="1"/>
  <c r="O12" i="14"/>
  <c r="AA12" i="14"/>
  <c r="R12" i="14" s="1"/>
  <c r="O204" i="14"/>
  <c r="AA204" i="14"/>
  <c r="R204" i="14" s="1"/>
  <c r="O60" i="14"/>
  <c r="AA60" i="14"/>
  <c r="R60" i="14" s="1"/>
  <c r="O106" i="14"/>
  <c r="AA106" i="14"/>
  <c r="R106" i="14" s="1"/>
  <c r="O93" i="14"/>
  <c r="AA93" i="14"/>
  <c r="R93" i="14" s="1"/>
  <c r="O68" i="14"/>
  <c r="AA68" i="14"/>
  <c r="R68" i="14" s="1"/>
  <c r="AA83" i="14"/>
  <c r="R83" i="14" s="1"/>
  <c r="O191" i="14"/>
  <c r="AA191" i="14"/>
  <c r="R191" i="14" s="1"/>
  <c r="O16" i="14"/>
  <c r="AA16" i="14"/>
  <c r="R16" i="14" s="1"/>
  <c r="O47" i="14"/>
  <c r="AA47" i="14"/>
  <c r="R47" i="14" s="1"/>
  <c r="O6" i="14"/>
  <c r="AA6" i="14"/>
  <c r="R6" i="14" s="1"/>
  <c r="O76" i="14"/>
  <c r="AA76" i="14"/>
  <c r="R76" i="14" s="1"/>
  <c r="O180" i="14"/>
  <c r="AA180" i="14"/>
  <c r="R180" i="14" s="1"/>
  <c r="O90" i="14"/>
  <c r="AA90" i="14"/>
  <c r="R90" i="14" s="1"/>
  <c r="O200" i="14"/>
  <c r="AA200" i="14"/>
  <c r="R200" i="14" s="1"/>
  <c r="O146" i="14"/>
  <c r="AA146" i="14"/>
  <c r="R146" i="14" s="1"/>
  <c r="O98" i="14"/>
  <c r="AA98" i="14"/>
  <c r="R98" i="14" s="1"/>
  <c r="O109" i="14"/>
  <c r="AA109" i="14"/>
  <c r="R109" i="14" s="1"/>
  <c r="O195" i="14"/>
  <c r="AA195" i="14"/>
  <c r="R195" i="14" s="1"/>
  <c r="O67" i="14"/>
  <c r="AA67" i="14"/>
  <c r="R67" i="14" s="1"/>
  <c r="O168" i="14"/>
  <c r="AA168" i="14"/>
  <c r="R168" i="14" s="1"/>
  <c r="O105" i="14"/>
  <c r="AA105" i="14"/>
  <c r="R105" i="14" s="1"/>
  <c r="O95" i="14"/>
  <c r="AA95" i="14"/>
  <c r="R95" i="14" s="1"/>
  <c r="O155" i="14"/>
  <c r="AA155" i="14"/>
  <c r="R155" i="14" s="1"/>
  <c r="O51" i="14"/>
  <c r="AA51" i="14"/>
  <c r="R51" i="14" s="1"/>
  <c r="O164" i="14"/>
  <c r="AA164" i="14"/>
  <c r="R164" i="14" s="1"/>
  <c r="AA110" i="14"/>
  <c r="R110" i="14" s="1"/>
  <c r="AA56" i="14"/>
  <c r="R56" i="14" s="1"/>
  <c r="O181" i="14"/>
  <c r="AA181" i="14"/>
  <c r="R181" i="14" s="1"/>
  <c r="O64" i="14"/>
  <c r="AA64" i="14"/>
  <c r="R64" i="14" s="1"/>
  <c r="O144" i="14"/>
  <c r="AA144" i="14"/>
  <c r="R144" i="14" s="1"/>
  <c r="O31" i="14"/>
  <c r="AA31" i="14"/>
  <c r="R31" i="14" s="1"/>
  <c r="O91" i="14"/>
  <c r="AA91" i="14"/>
  <c r="R91" i="14" s="1"/>
  <c r="O44" i="14"/>
  <c r="AA44" i="14"/>
  <c r="R44" i="14" s="1"/>
  <c r="O209" i="14"/>
  <c r="AA209" i="14"/>
  <c r="R209" i="14" s="1"/>
  <c r="O36" i="14"/>
  <c r="AA36" i="14"/>
  <c r="R36" i="14" s="1"/>
  <c r="O128" i="14"/>
  <c r="AA128" i="14"/>
  <c r="R128" i="14" s="1"/>
  <c r="O59" i="14"/>
  <c r="AA59" i="14"/>
  <c r="R59" i="14" s="1"/>
  <c r="O189" i="14"/>
  <c r="AA189" i="14"/>
  <c r="R189" i="14" s="1"/>
  <c r="O35" i="14"/>
  <c r="AA35" i="14"/>
  <c r="R35" i="14" s="1"/>
  <c r="O120" i="14"/>
  <c r="AA120" i="14"/>
  <c r="R120" i="14" s="1"/>
  <c r="O72" i="14"/>
  <c r="AA72" i="14"/>
  <c r="R72" i="14" s="1"/>
  <c r="O8" i="14"/>
  <c r="AA8" i="14"/>
  <c r="R8" i="14" s="1"/>
  <c r="O147" i="14"/>
  <c r="AA147" i="14"/>
  <c r="R147" i="14" s="1"/>
  <c r="O129" i="14"/>
  <c r="AA129" i="14"/>
  <c r="R129" i="14" s="1"/>
  <c r="O3" i="14"/>
  <c r="AA3" i="14"/>
  <c r="R3" i="14" s="1"/>
  <c r="Y148" i="14"/>
  <c r="Z148" i="14" s="1"/>
  <c r="Z46" i="14"/>
  <c r="Y46" i="14"/>
  <c r="Y77" i="14"/>
  <c r="Z77" i="14" s="1"/>
  <c r="Y13" i="14"/>
  <c r="Z13" i="14" s="1"/>
  <c r="Y99" i="14"/>
  <c r="Z99" i="14" s="1"/>
  <c r="Z162" i="14"/>
  <c r="Y162" i="14"/>
  <c r="Y142" i="14"/>
  <c r="Z142" i="14" s="1"/>
  <c r="Y81" i="14"/>
  <c r="Z81" i="14" s="1"/>
  <c r="Y18" i="14"/>
  <c r="Z18" i="14" s="1"/>
  <c r="Z17" i="14"/>
  <c r="Y17" i="14"/>
  <c r="Y171" i="14"/>
  <c r="Z171" i="14" s="1"/>
  <c r="AA20" i="1"/>
  <c r="R20" i="1" s="1"/>
  <c r="O20" i="1"/>
  <c r="AA165" i="1"/>
  <c r="R165" i="1" s="1"/>
  <c r="O165" i="1"/>
  <c r="AA190" i="1"/>
  <c r="R190" i="1" s="1"/>
  <c r="O190" i="1"/>
  <c r="AA250" i="1"/>
  <c r="R250" i="1" s="1"/>
  <c r="O250" i="1"/>
  <c r="AA124" i="1"/>
  <c r="R124" i="1" s="1"/>
  <c r="O124" i="1"/>
  <c r="AA269" i="1"/>
  <c r="R269" i="1" s="1"/>
  <c r="O269" i="1"/>
  <c r="O70" i="1"/>
  <c r="O33" i="1"/>
  <c r="O296" i="10"/>
  <c r="O188" i="10"/>
  <c r="O254" i="1"/>
  <c r="O112" i="1"/>
  <c r="AA200" i="10"/>
  <c r="R200" i="10" s="1"/>
  <c r="O314" i="10"/>
  <c r="AA220" i="1"/>
  <c r="R220" i="1" s="1"/>
  <c r="AA185" i="1"/>
  <c r="R185" i="1" s="1"/>
  <c r="O152" i="1"/>
  <c r="O76" i="1"/>
  <c r="AA225" i="1"/>
  <c r="R225" i="1" s="1"/>
  <c r="O149" i="1"/>
  <c r="AA293" i="10"/>
  <c r="R293" i="10" s="1"/>
  <c r="AA14" i="1"/>
  <c r="R14" i="1" s="1"/>
  <c r="O216" i="1"/>
  <c r="O156" i="1"/>
  <c r="AA273" i="1"/>
  <c r="R273" i="1" s="1"/>
  <c r="O229" i="1"/>
  <c r="AA118" i="1"/>
  <c r="R118" i="1" s="1"/>
  <c r="O77" i="1"/>
  <c r="O274" i="10"/>
  <c r="O242" i="10"/>
  <c r="O210" i="10"/>
  <c r="AA178" i="10"/>
  <c r="R178" i="10" s="1"/>
  <c r="O154" i="10"/>
  <c r="O122" i="10"/>
  <c r="O90" i="10"/>
  <c r="O255" i="10"/>
  <c r="O191" i="1"/>
  <c r="AA238" i="1"/>
  <c r="R238" i="1" s="1"/>
  <c r="O206" i="1"/>
  <c r="AA154" i="1"/>
  <c r="R154" i="1" s="1"/>
  <c r="O271" i="1"/>
  <c r="AA195" i="1"/>
  <c r="R195" i="1" s="1"/>
  <c r="O151" i="1"/>
  <c r="AA72" i="1"/>
  <c r="R72" i="1" s="1"/>
  <c r="AA264" i="10"/>
  <c r="R264" i="10" s="1"/>
  <c r="O232" i="10"/>
  <c r="O264" i="1"/>
  <c r="O307" i="10"/>
  <c r="AA252" i="10"/>
  <c r="R252" i="10" s="1"/>
  <c r="O243" i="10"/>
  <c r="Y210" i="14"/>
  <c r="Z210" i="14" s="1"/>
  <c r="O210" i="14" s="1"/>
  <c r="Y174" i="14"/>
  <c r="Z174" i="14" s="1"/>
  <c r="Z201" i="14"/>
  <c r="O201" i="14" s="1"/>
  <c r="Y201" i="14"/>
  <c r="Y169" i="14"/>
  <c r="Z169" i="14" s="1"/>
  <c r="Y165" i="14"/>
  <c r="Z165" i="14" s="1"/>
  <c r="Y177" i="14"/>
  <c r="Z177" i="14" s="1"/>
  <c r="Z118" i="14"/>
  <c r="Y118" i="14"/>
  <c r="Y117" i="14"/>
  <c r="Z117" i="14" s="1"/>
  <c r="Y84" i="14"/>
  <c r="Z84" i="14" s="1"/>
  <c r="Y62" i="14"/>
  <c r="Z62" i="14" s="1"/>
  <c r="Z30" i="14"/>
  <c r="Y30" i="14"/>
  <c r="Y136" i="14"/>
  <c r="Z136" i="14" s="1"/>
  <c r="Y61" i="14"/>
  <c r="Z61" i="14" s="1"/>
  <c r="O61" i="14" s="1"/>
  <c r="Y29" i="14"/>
  <c r="Z29" i="14" s="1"/>
  <c r="Z119" i="14"/>
  <c r="O119" i="14" s="1"/>
  <c r="Y119" i="14"/>
  <c r="Y199" i="14"/>
  <c r="Z199" i="14" s="1"/>
  <c r="Y212" i="14"/>
  <c r="Z212" i="14" s="1"/>
  <c r="Y178" i="14"/>
  <c r="Z178" i="14" s="1"/>
  <c r="Z208" i="14"/>
  <c r="O208" i="14" s="1"/>
  <c r="Y208" i="14"/>
  <c r="Y197" i="14"/>
  <c r="Z197" i="14" s="1"/>
  <c r="Y185" i="14"/>
  <c r="Z185" i="14" s="1"/>
  <c r="O185" i="14" s="1"/>
  <c r="Y126" i="14"/>
  <c r="Z126" i="14" s="1"/>
  <c r="Z125" i="14"/>
  <c r="Y125" i="14"/>
  <c r="Y88" i="14"/>
  <c r="Z88" i="14" s="1"/>
  <c r="Y66" i="14"/>
  <c r="Z66" i="14" s="1"/>
  <c r="Y34" i="14"/>
  <c r="Z34" i="14" s="1"/>
  <c r="Z65" i="14"/>
  <c r="O65" i="14" s="1"/>
  <c r="Y65" i="14"/>
  <c r="Y33" i="14"/>
  <c r="Z33" i="14" s="1"/>
  <c r="Y139" i="14"/>
  <c r="Z139" i="14" s="1"/>
  <c r="O139" i="14" s="1"/>
  <c r="Y123" i="14"/>
  <c r="Z123" i="14" s="1"/>
  <c r="O30" i="1"/>
  <c r="AA30" i="1"/>
  <c r="R30" i="1" s="1"/>
  <c r="O29" i="1"/>
  <c r="AA29" i="1"/>
  <c r="R29" i="1" s="1"/>
  <c r="AA102" i="1"/>
  <c r="R102" i="1" s="1"/>
  <c r="O102" i="1"/>
  <c r="O117" i="1"/>
  <c r="AA117" i="1"/>
  <c r="R117" i="1" s="1"/>
  <c r="O171" i="1"/>
  <c r="AA171" i="1"/>
  <c r="R171" i="1" s="1"/>
  <c r="AA181" i="1"/>
  <c r="R181" i="1" s="1"/>
  <c r="O181" i="1"/>
  <c r="O109" i="1"/>
  <c r="AA109" i="1"/>
  <c r="R109" i="1" s="1"/>
  <c r="AA164" i="1"/>
  <c r="R164" i="1" s="1"/>
  <c r="O164" i="1"/>
  <c r="AA188" i="1"/>
  <c r="R188" i="1" s="1"/>
  <c r="O188" i="1"/>
  <c r="Y100" i="14"/>
  <c r="Z100" i="14" s="1"/>
  <c r="Y78" i="14"/>
  <c r="Z78" i="14" s="1"/>
  <c r="Y14" i="14"/>
  <c r="Z14" i="14" s="1"/>
  <c r="Z45" i="14"/>
  <c r="Y45" i="14"/>
  <c r="Y87" i="14"/>
  <c r="Z87" i="14" s="1"/>
  <c r="Y194" i="14"/>
  <c r="Z194" i="14" s="1"/>
  <c r="Y153" i="14"/>
  <c r="Z153" i="14" s="1"/>
  <c r="Z104" i="14"/>
  <c r="Y104" i="14"/>
  <c r="Y50" i="14"/>
  <c r="Z50" i="14" s="1"/>
  <c r="Y49" i="14"/>
  <c r="Z49" i="14" s="1"/>
  <c r="AA56" i="1"/>
  <c r="R56" i="1" s="1"/>
  <c r="O56" i="1"/>
  <c r="AA173" i="1"/>
  <c r="R173" i="1" s="1"/>
  <c r="O173" i="1"/>
  <c r="O108" i="1"/>
  <c r="AA108" i="1"/>
  <c r="R108" i="1" s="1"/>
  <c r="O107" i="1"/>
  <c r="AA107" i="1"/>
  <c r="R107" i="1" s="1"/>
  <c r="AA172" i="1"/>
  <c r="R172" i="1" s="1"/>
  <c r="O172" i="1"/>
  <c r="Z166" i="14"/>
  <c r="Y166" i="14"/>
  <c r="Y150" i="14"/>
  <c r="Z150" i="14" s="1"/>
  <c r="Y163" i="14"/>
  <c r="Z163" i="14" s="1"/>
  <c r="Y108" i="14"/>
  <c r="Z108" i="14" s="1"/>
  <c r="Z97" i="14"/>
  <c r="Y97" i="14"/>
  <c r="Y54" i="14"/>
  <c r="Z54" i="14" s="1"/>
  <c r="Y22" i="14"/>
  <c r="Z22" i="14" s="1"/>
  <c r="Y53" i="14"/>
  <c r="Z53" i="14" s="1"/>
  <c r="Z21" i="14"/>
  <c r="Y21" i="14"/>
  <c r="Y89" i="14"/>
  <c r="Z89" i="14" s="1"/>
  <c r="Y203" i="14"/>
  <c r="Z203" i="14" s="1"/>
  <c r="Y170" i="14"/>
  <c r="Z170" i="14" s="1"/>
  <c r="Z167" i="14"/>
  <c r="Y167" i="14"/>
  <c r="Y111" i="14"/>
  <c r="Z111" i="14" s="1"/>
  <c r="Y159" i="14"/>
  <c r="Z159" i="14" s="1"/>
  <c r="Y58" i="14"/>
  <c r="Z58" i="14" s="1"/>
  <c r="Z26" i="14"/>
  <c r="Y26" i="14"/>
  <c r="Y101" i="14"/>
  <c r="Z101" i="14" s="1"/>
  <c r="Y57" i="14"/>
  <c r="Z57" i="14" s="1"/>
  <c r="Y25" i="14"/>
  <c r="Z25" i="14" s="1"/>
  <c r="Z103" i="14"/>
  <c r="Y103" i="14"/>
  <c r="AA21" i="1"/>
  <c r="R21" i="1" s="1"/>
  <c r="O21" i="1"/>
  <c r="AA57" i="1"/>
  <c r="R57" i="1" s="1"/>
  <c r="O57" i="1"/>
  <c r="AA100" i="1"/>
  <c r="R100" i="1" s="1"/>
  <c r="O100" i="1"/>
  <c r="AA126" i="1"/>
  <c r="R126" i="1" s="1"/>
  <c r="O126" i="1"/>
  <c r="AA180" i="1"/>
  <c r="R180" i="1" s="1"/>
  <c r="O180" i="1"/>
  <c r="AA244" i="1"/>
  <c r="R244" i="1" s="1"/>
  <c r="O244" i="1"/>
  <c r="AA267" i="1"/>
  <c r="R267" i="1" s="1"/>
  <c r="O267" i="1"/>
  <c r="AA75" i="1"/>
  <c r="R75" i="1" s="1"/>
  <c r="O75" i="1"/>
  <c r="AA73" i="1"/>
  <c r="R73" i="1" s="1"/>
  <c r="O73" i="1"/>
  <c r="AA259" i="1"/>
  <c r="R259" i="1" s="1"/>
  <c r="O259" i="1"/>
  <c r="AA243" i="1"/>
  <c r="R243" i="1" s="1"/>
  <c r="O243" i="1"/>
  <c r="AA64" i="1"/>
  <c r="R64" i="1" s="1"/>
  <c r="O64" i="1"/>
  <c r="AA101" i="1"/>
  <c r="R101" i="1" s="1"/>
  <c r="O101" i="1"/>
  <c r="AA166" i="1"/>
  <c r="R166" i="1" s="1"/>
  <c r="O166" i="1"/>
  <c r="AA260" i="1"/>
  <c r="R260" i="1" s="1"/>
  <c r="O260" i="1"/>
  <c r="Z182" i="14"/>
  <c r="Y182" i="14"/>
  <c r="Y205" i="14"/>
  <c r="Z205" i="14" s="1"/>
  <c r="Y193" i="14"/>
  <c r="Z193" i="14" s="1"/>
  <c r="Y116" i="14"/>
  <c r="Z116" i="14" s="1"/>
  <c r="Z133" i="14"/>
  <c r="Y133" i="14"/>
  <c r="Y132" i="14"/>
  <c r="Z132" i="14" s="1"/>
  <c r="Y92" i="14"/>
  <c r="Z92" i="14" s="1"/>
  <c r="Y70" i="14"/>
  <c r="Z70" i="14" s="1"/>
  <c r="Z38" i="14"/>
  <c r="Y38" i="14"/>
  <c r="Y5" i="14"/>
  <c r="Z5" i="14" s="1"/>
  <c r="Y69" i="14"/>
  <c r="Z69" i="14" s="1"/>
  <c r="Y37" i="14"/>
  <c r="Z37" i="14" s="1"/>
  <c r="Z4" i="14"/>
  <c r="Y4" i="14"/>
  <c r="Y179" i="14"/>
  <c r="Z179" i="14" s="1"/>
  <c r="Y186" i="14"/>
  <c r="Z186" i="14" s="1"/>
  <c r="Y154" i="14"/>
  <c r="Z154" i="14" s="1"/>
  <c r="Z124" i="14"/>
  <c r="Y124" i="14"/>
  <c r="Y141" i="14"/>
  <c r="Z141" i="14" s="1"/>
  <c r="Y140" i="14"/>
  <c r="Z140" i="14" s="1"/>
  <c r="Y96" i="14"/>
  <c r="Z96" i="14" s="1"/>
  <c r="Z74" i="14"/>
  <c r="Y74" i="14"/>
  <c r="Y42" i="14"/>
  <c r="Z42" i="14" s="1"/>
  <c r="Y10" i="14"/>
  <c r="Z10" i="14" s="1"/>
  <c r="Y73" i="14"/>
  <c r="Z73" i="14" s="1"/>
  <c r="Z41" i="14"/>
  <c r="Y41" i="14"/>
  <c r="Y9" i="14"/>
  <c r="Z9" i="14" s="1"/>
  <c r="Y115" i="14"/>
  <c r="Z115" i="14" s="1"/>
  <c r="Y187" i="14"/>
  <c r="Z187" i="14" s="1"/>
  <c r="Z207" i="14"/>
  <c r="O207" i="14" s="1"/>
  <c r="Y207" i="14"/>
  <c r="AA125" i="1"/>
  <c r="R125" i="1" s="1"/>
  <c r="O125" i="1"/>
  <c r="AA22" i="1"/>
  <c r="R22" i="1" s="1"/>
  <c r="O22" i="1"/>
  <c r="AA66" i="1"/>
  <c r="R66" i="1" s="1"/>
  <c r="O66" i="1"/>
  <c r="AA189" i="1"/>
  <c r="R189" i="1" s="1"/>
  <c r="O189" i="1"/>
  <c r="AA251" i="1"/>
  <c r="R251" i="1" s="1"/>
  <c r="O251" i="1"/>
  <c r="AA65" i="1"/>
  <c r="R65" i="1" s="1"/>
  <c r="O65" i="1"/>
  <c r="AA58" i="1"/>
  <c r="R58" i="1" s="1"/>
  <c r="O58" i="1"/>
  <c r="AA115" i="1"/>
  <c r="R115" i="1" s="1"/>
  <c r="O115" i="1"/>
  <c r="AA245" i="1"/>
  <c r="R245" i="1" s="1"/>
  <c r="O245" i="1"/>
  <c r="AA268" i="1"/>
  <c r="R268" i="1" s="1"/>
  <c r="O268" i="1"/>
  <c r="AA116" i="1"/>
  <c r="R116" i="1" s="1"/>
  <c r="O116" i="1"/>
  <c r="AA258" i="1"/>
  <c r="R258" i="1" s="1"/>
  <c r="O258" i="1"/>
  <c r="O31" i="1"/>
  <c r="AA31" i="1"/>
  <c r="R31" i="1" s="1"/>
  <c r="AA74" i="1"/>
  <c r="R74" i="1" s="1"/>
  <c r="O74" i="1"/>
  <c r="AA179" i="1"/>
  <c r="R179" i="1" s="1"/>
  <c r="O179" i="1"/>
  <c r="AA252" i="1"/>
  <c r="R252" i="1" s="1"/>
  <c r="O252" i="1"/>
  <c r="O128" i="1"/>
  <c r="O182" i="1"/>
  <c r="O3" i="1"/>
  <c r="AA265" i="1"/>
  <c r="R265" i="1" s="1"/>
  <c r="AA192" i="1"/>
  <c r="R192" i="1" s="1"/>
  <c r="AA110" i="1"/>
  <c r="R110" i="1" s="1"/>
  <c r="AA262" i="1"/>
  <c r="R262" i="1" s="1"/>
  <c r="AA186" i="1"/>
  <c r="R186" i="1" s="1"/>
  <c r="AA104" i="1"/>
  <c r="R104" i="1" s="1"/>
  <c r="AA207" i="1"/>
  <c r="R207" i="1" s="1"/>
  <c r="O228" i="1"/>
  <c r="O89" i="1"/>
  <c r="AA46" i="1"/>
  <c r="R46" i="1" s="1"/>
  <c r="O214" i="1"/>
  <c r="O105" i="1"/>
  <c r="O257" i="1"/>
  <c r="O184" i="1"/>
  <c r="O99" i="1"/>
  <c r="AA131" i="1"/>
  <c r="R131" i="1" s="1"/>
  <c r="O92" i="1"/>
  <c r="O241" i="1"/>
  <c r="O168" i="1"/>
  <c r="O196" i="1"/>
  <c r="O84" i="1"/>
  <c r="O157" i="1"/>
  <c r="O41" i="1"/>
  <c r="AA6" i="1"/>
  <c r="R6" i="1" s="1"/>
  <c r="AA134" i="1"/>
  <c r="R134" i="1" s="1"/>
  <c r="AA224" i="1"/>
  <c r="R224" i="1" s="1"/>
  <c r="AA148" i="1"/>
  <c r="R148" i="1" s="1"/>
  <c r="AA69" i="1"/>
  <c r="R69" i="1" s="1"/>
  <c r="AA221" i="1"/>
  <c r="R221" i="1" s="1"/>
  <c r="AA145" i="1"/>
  <c r="R145" i="1" s="1"/>
  <c r="AA63" i="1"/>
  <c r="R63" i="1" s="1"/>
  <c r="O12" i="1"/>
  <c r="AA218" i="1"/>
  <c r="R218" i="1" s="1"/>
  <c r="O18" i="1"/>
  <c r="O17" i="1"/>
  <c r="O212" i="1"/>
  <c r="O301" i="10"/>
  <c r="O316" i="10"/>
  <c r="O311" i="10"/>
  <c r="O317" i="10"/>
  <c r="O17" i="10"/>
  <c r="AA17" i="10"/>
  <c r="R17" i="10" s="1"/>
  <c r="AA295" i="10"/>
  <c r="R295" i="10" s="1"/>
  <c r="O25" i="10"/>
  <c r="AA25" i="10"/>
  <c r="R25" i="10" s="1"/>
  <c r="AA21" i="10"/>
  <c r="R21" i="10" s="1"/>
  <c r="O21" i="10"/>
  <c r="AA19" i="10"/>
  <c r="R19" i="10" s="1"/>
  <c r="O19" i="10"/>
  <c r="AA13" i="10"/>
  <c r="R13" i="10" s="1"/>
  <c r="O13" i="10"/>
  <c r="AA11" i="10"/>
  <c r="R11" i="10" s="1"/>
  <c r="O11" i="10"/>
  <c r="AA7" i="10"/>
  <c r="R7" i="10" s="1"/>
  <c r="O7" i="10"/>
  <c r="O15" i="10"/>
  <c r="AA15" i="10"/>
  <c r="R15" i="10" s="1"/>
  <c r="AA9" i="10"/>
  <c r="R9" i="10" s="1"/>
  <c r="O9" i="10"/>
  <c r="AA5" i="1"/>
  <c r="R5" i="1" s="1"/>
  <c r="O5" i="1"/>
  <c r="Z91" i="24"/>
  <c r="Z72" i="24"/>
  <c r="O177" i="14" l="1"/>
  <c r="AA177" i="14"/>
  <c r="R177" i="14" s="1"/>
  <c r="O178" i="14"/>
  <c r="AA178" i="14"/>
  <c r="R178" i="14" s="1"/>
  <c r="O123" i="14"/>
  <c r="AA123" i="14"/>
  <c r="R123" i="14" s="1"/>
  <c r="O212" i="14"/>
  <c r="AA212" i="14"/>
  <c r="R212" i="14" s="1"/>
  <c r="O169" i="14"/>
  <c r="AA169" i="14"/>
  <c r="R169" i="14" s="1"/>
  <c r="O199" i="14"/>
  <c r="AA199" i="14"/>
  <c r="R199" i="14" s="1"/>
  <c r="O33" i="14"/>
  <c r="AA33" i="14"/>
  <c r="R33" i="14" s="1"/>
  <c r="O126" i="14"/>
  <c r="AA126" i="14"/>
  <c r="R126" i="14" s="1"/>
  <c r="O174" i="14"/>
  <c r="AA174" i="14"/>
  <c r="R174" i="14" s="1"/>
  <c r="O29" i="14"/>
  <c r="AA29" i="14"/>
  <c r="R29" i="14" s="1"/>
  <c r="AA65" i="14"/>
  <c r="R65" i="14" s="1"/>
  <c r="O158" i="14"/>
  <c r="AA158" i="14"/>
  <c r="R158" i="14" s="1"/>
  <c r="O149" i="14"/>
  <c r="AA149" i="14"/>
  <c r="R149" i="14" s="1"/>
  <c r="O74" i="14"/>
  <c r="AA74" i="14"/>
  <c r="R74" i="14" s="1"/>
  <c r="O4" i="14"/>
  <c r="AA4" i="14"/>
  <c r="R4" i="14" s="1"/>
  <c r="O92" i="14"/>
  <c r="AA92" i="14"/>
  <c r="R92" i="14" s="1"/>
  <c r="O193" i="14"/>
  <c r="AA193" i="14"/>
  <c r="R193" i="14" s="1"/>
  <c r="O103" i="14"/>
  <c r="AA103" i="14"/>
  <c r="R103" i="14" s="1"/>
  <c r="O159" i="14"/>
  <c r="AA159" i="14"/>
  <c r="R159" i="14" s="1"/>
  <c r="O21" i="14"/>
  <c r="AA21" i="14"/>
  <c r="R21" i="14" s="1"/>
  <c r="O97" i="14"/>
  <c r="AA97" i="14"/>
  <c r="R97" i="14" s="1"/>
  <c r="O166" i="14"/>
  <c r="AA166" i="14"/>
  <c r="R166" i="14" s="1"/>
  <c r="O104" i="14"/>
  <c r="AA104" i="14"/>
  <c r="R104" i="14" s="1"/>
  <c r="O66" i="14"/>
  <c r="AA66" i="14"/>
  <c r="R66" i="14" s="1"/>
  <c r="O30" i="14"/>
  <c r="AA30" i="14"/>
  <c r="R30" i="14" s="1"/>
  <c r="O118" i="14"/>
  <c r="AA118" i="14"/>
  <c r="R118" i="14" s="1"/>
  <c r="O17" i="14"/>
  <c r="AA17" i="14"/>
  <c r="R17" i="14" s="1"/>
  <c r="O81" i="14"/>
  <c r="AA81" i="14"/>
  <c r="R81" i="14" s="1"/>
  <c r="O13" i="14"/>
  <c r="AA13" i="14"/>
  <c r="R13" i="14" s="1"/>
  <c r="O46" i="14"/>
  <c r="AA46" i="14"/>
  <c r="R46" i="14" s="1"/>
  <c r="AA139" i="14"/>
  <c r="R139" i="14" s="1"/>
  <c r="AA61" i="14"/>
  <c r="R61" i="14" s="1"/>
  <c r="O115" i="14"/>
  <c r="AA115" i="14"/>
  <c r="R115" i="14" s="1"/>
  <c r="O10" i="14"/>
  <c r="AA10" i="14"/>
  <c r="R10" i="14" s="1"/>
  <c r="O140" i="14"/>
  <c r="AA140" i="14"/>
  <c r="R140" i="14" s="1"/>
  <c r="O186" i="14"/>
  <c r="AA186" i="14"/>
  <c r="R186" i="14" s="1"/>
  <c r="O69" i="14"/>
  <c r="AA69" i="14"/>
  <c r="R69" i="14" s="1"/>
  <c r="O133" i="14"/>
  <c r="AA133" i="14"/>
  <c r="R133" i="14" s="1"/>
  <c r="O26" i="14"/>
  <c r="AA26" i="14"/>
  <c r="R26" i="14" s="1"/>
  <c r="O203" i="14"/>
  <c r="AA203" i="14"/>
  <c r="R203" i="14" s="1"/>
  <c r="O163" i="14"/>
  <c r="AA163" i="14"/>
  <c r="R163" i="14" s="1"/>
  <c r="O49" i="14"/>
  <c r="AA49" i="14"/>
  <c r="R49" i="14" s="1"/>
  <c r="O45" i="14"/>
  <c r="AA45" i="14"/>
  <c r="R45" i="14" s="1"/>
  <c r="O78" i="14"/>
  <c r="AA78" i="14"/>
  <c r="R78" i="14" s="1"/>
  <c r="O125" i="14"/>
  <c r="AA125" i="14"/>
  <c r="R125" i="14" s="1"/>
  <c r="O84" i="14"/>
  <c r="AA84" i="14"/>
  <c r="R84" i="14" s="1"/>
  <c r="O165" i="14"/>
  <c r="AA165" i="14"/>
  <c r="R165" i="14" s="1"/>
  <c r="O162" i="14"/>
  <c r="AA162" i="14"/>
  <c r="R162" i="14" s="1"/>
  <c r="AA207" i="14"/>
  <c r="R207" i="14" s="1"/>
  <c r="AA210" i="14"/>
  <c r="R210" i="14" s="1"/>
  <c r="AA208" i="14"/>
  <c r="R208" i="14" s="1"/>
  <c r="AA201" i="14"/>
  <c r="R201" i="14" s="1"/>
  <c r="O187" i="14"/>
  <c r="AA187" i="14"/>
  <c r="R187" i="14" s="1"/>
  <c r="O9" i="14"/>
  <c r="AA9" i="14"/>
  <c r="R9" i="14" s="1"/>
  <c r="O73" i="14"/>
  <c r="AA73" i="14"/>
  <c r="R73" i="14" s="1"/>
  <c r="O42" i="14"/>
  <c r="AA42" i="14"/>
  <c r="R42" i="14" s="1"/>
  <c r="O96" i="14"/>
  <c r="AA96" i="14"/>
  <c r="R96" i="14" s="1"/>
  <c r="O141" i="14"/>
  <c r="AA141" i="14"/>
  <c r="R141" i="14" s="1"/>
  <c r="O154" i="14"/>
  <c r="AA154" i="14"/>
  <c r="R154" i="14" s="1"/>
  <c r="O179" i="14"/>
  <c r="AA179" i="14"/>
  <c r="R179" i="14" s="1"/>
  <c r="O37" i="14"/>
  <c r="AA37" i="14"/>
  <c r="R37" i="14" s="1"/>
  <c r="O5" i="14"/>
  <c r="AA5" i="14"/>
  <c r="R5" i="14" s="1"/>
  <c r="O70" i="14"/>
  <c r="AA70" i="14"/>
  <c r="R70" i="14" s="1"/>
  <c r="O132" i="14"/>
  <c r="AA132" i="14"/>
  <c r="R132" i="14" s="1"/>
  <c r="O116" i="14"/>
  <c r="AA116" i="14"/>
  <c r="R116" i="14" s="1"/>
  <c r="O205" i="14"/>
  <c r="AA205" i="14"/>
  <c r="R205" i="14" s="1"/>
  <c r="O25" i="14"/>
  <c r="AA25" i="14"/>
  <c r="R25" i="14" s="1"/>
  <c r="O101" i="14"/>
  <c r="AA101" i="14"/>
  <c r="R101" i="14" s="1"/>
  <c r="O58" i="14"/>
  <c r="AA58" i="14"/>
  <c r="R58" i="14" s="1"/>
  <c r="O111" i="14"/>
  <c r="AA111" i="14"/>
  <c r="R111" i="14" s="1"/>
  <c r="O170" i="14"/>
  <c r="AA170" i="14"/>
  <c r="R170" i="14" s="1"/>
  <c r="O89" i="14"/>
  <c r="AA89" i="14"/>
  <c r="R89" i="14" s="1"/>
  <c r="O53" i="14"/>
  <c r="AA53" i="14"/>
  <c r="R53" i="14" s="1"/>
  <c r="O54" i="14"/>
  <c r="AA54" i="14"/>
  <c r="R54" i="14" s="1"/>
  <c r="O108" i="14"/>
  <c r="AA108" i="14"/>
  <c r="R108" i="14" s="1"/>
  <c r="O150" i="14"/>
  <c r="AA150" i="14"/>
  <c r="R150" i="14" s="1"/>
  <c r="O50" i="14"/>
  <c r="AA50" i="14"/>
  <c r="R50" i="14" s="1"/>
  <c r="O153" i="14"/>
  <c r="AA153" i="14"/>
  <c r="R153" i="14" s="1"/>
  <c r="O87" i="14"/>
  <c r="AA87" i="14"/>
  <c r="R87" i="14" s="1"/>
  <c r="O14" i="14"/>
  <c r="AA14" i="14"/>
  <c r="R14" i="14" s="1"/>
  <c r="O100" i="14"/>
  <c r="AA100" i="14"/>
  <c r="R100" i="14" s="1"/>
  <c r="O34" i="14"/>
  <c r="AA34" i="14"/>
  <c r="R34" i="14" s="1"/>
  <c r="O88" i="14"/>
  <c r="AA88" i="14"/>
  <c r="R88" i="14" s="1"/>
  <c r="O197" i="14"/>
  <c r="AA197" i="14"/>
  <c r="R197" i="14" s="1"/>
  <c r="O136" i="14"/>
  <c r="AA136" i="14"/>
  <c r="R136" i="14" s="1"/>
  <c r="O62" i="14"/>
  <c r="AA62" i="14"/>
  <c r="R62" i="14" s="1"/>
  <c r="O117" i="14"/>
  <c r="AA117" i="14"/>
  <c r="R117" i="14" s="1"/>
  <c r="O171" i="14"/>
  <c r="AA171" i="14"/>
  <c r="R171" i="14" s="1"/>
  <c r="O18" i="14"/>
  <c r="AA18" i="14"/>
  <c r="R18" i="14" s="1"/>
  <c r="O142" i="14"/>
  <c r="AA142" i="14"/>
  <c r="R142" i="14" s="1"/>
  <c r="O99" i="14"/>
  <c r="AA99" i="14"/>
  <c r="R99" i="14" s="1"/>
  <c r="O77" i="14"/>
  <c r="AA77" i="14"/>
  <c r="R77" i="14" s="1"/>
  <c r="O148" i="14"/>
  <c r="AA148" i="14"/>
  <c r="R148" i="14" s="1"/>
  <c r="O41" i="14"/>
  <c r="AA41" i="14"/>
  <c r="R41" i="14" s="1"/>
  <c r="O124" i="14"/>
  <c r="AA124" i="14"/>
  <c r="R124" i="14" s="1"/>
  <c r="O38" i="14"/>
  <c r="AA38" i="14"/>
  <c r="R38" i="14" s="1"/>
  <c r="O182" i="14"/>
  <c r="AA182" i="14"/>
  <c r="R182" i="14" s="1"/>
  <c r="O57" i="14"/>
  <c r="AA57" i="14"/>
  <c r="R57" i="14" s="1"/>
  <c r="O167" i="14"/>
  <c r="AA167" i="14"/>
  <c r="R167" i="14" s="1"/>
  <c r="O22" i="14"/>
  <c r="AA22" i="14"/>
  <c r="R22" i="14" s="1"/>
  <c r="O194" i="14"/>
  <c r="AA194" i="14"/>
  <c r="R194" i="14" s="1"/>
  <c r="AA119" i="14"/>
  <c r="R119" i="14" s="1"/>
  <c r="AA185" i="14"/>
  <c r="R185" i="14" s="1"/>
  <c r="O134" i="14"/>
  <c r="AA134" i="14"/>
  <c r="R134" i="14" s="1"/>
  <c r="O190" i="14"/>
  <c r="AA190" i="14"/>
  <c r="R190" i="14" s="1"/>
</calcChain>
</file>

<file path=xl/sharedStrings.xml><?xml version="1.0" encoding="utf-8"?>
<sst xmlns="http://schemas.openxmlformats.org/spreadsheetml/2006/main" count="5166" uniqueCount="2092">
  <si>
    <t>PN</t>
  </si>
  <si>
    <t>ID</t>
  </si>
  <si>
    <t>B1</t>
  </si>
  <si>
    <t>B2</t>
  </si>
  <si>
    <t>BA</t>
  </si>
  <si>
    <t>A1</t>
  </si>
  <si>
    <t>bar</t>
  </si>
  <si>
    <t>mm</t>
  </si>
  <si>
    <t xml:space="preserve">Search </t>
  </si>
  <si>
    <t>Value</t>
  </si>
  <si>
    <t>ID1</t>
  </si>
  <si>
    <t>TW</t>
  </si>
  <si>
    <t>(L)</t>
  </si>
  <si>
    <t>(L1)</t>
  </si>
  <si>
    <t>Lo</t>
  </si>
  <si>
    <t>Lo1</t>
  </si>
  <si>
    <t>Weight</t>
  </si>
  <si>
    <t>kg</t>
  </si>
  <si>
    <t>0J08GBB0</t>
  </si>
  <si>
    <t>0J0CGBB0</t>
  </si>
  <si>
    <t>0J0DGBB0</t>
  </si>
  <si>
    <t>0J0EGBB0</t>
  </si>
  <si>
    <t>0J0FGBB0</t>
  </si>
  <si>
    <t>0J0HGBB0</t>
  </si>
  <si>
    <t>0J0IGBB0</t>
  </si>
  <si>
    <t>0K08GBB0</t>
  </si>
  <si>
    <t>0K0CGBB0</t>
  </si>
  <si>
    <t>0K0DGBB0</t>
  </si>
  <si>
    <t>0K0EGBB0</t>
  </si>
  <si>
    <t>0K0FGBB0</t>
  </si>
  <si>
    <t>0K0HGBB0</t>
  </si>
  <si>
    <t>0K0IGBB0</t>
  </si>
  <si>
    <t>0K0JGBB0</t>
  </si>
  <si>
    <t>0H08KBB0</t>
  </si>
  <si>
    <t>0H0CKBB0</t>
  </si>
  <si>
    <t>0H0DKBB0</t>
  </si>
  <si>
    <t>0H0EKBB0</t>
  </si>
  <si>
    <t>0H0FKBB0</t>
  </si>
  <si>
    <t>0I08KBB0</t>
  </si>
  <si>
    <t>0I0CKBB0</t>
  </si>
  <si>
    <t>0I0DKBB0</t>
  </si>
  <si>
    <t>0I0EKBB0</t>
  </si>
  <si>
    <t>0I0FKBB0</t>
  </si>
  <si>
    <t>0I0HKBB0</t>
  </si>
  <si>
    <t>0J08KBB0</t>
  </si>
  <si>
    <t>0J0CKBB0</t>
  </si>
  <si>
    <t>0J0DKBB0</t>
  </si>
  <si>
    <t>0J0EKBB0</t>
  </si>
  <si>
    <t>0J0FKBB0</t>
  </si>
  <si>
    <t>0J0HKBB0</t>
  </si>
  <si>
    <t>0J0IKBB0</t>
  </si>
  <si>
    <t>0K08KBB0</t>
  </si>
  <si>
    <t>0K0CKBB0</t>
  </si>
  <si>
    <t>0K0DKBB0</t>
  </si>
  <si>
    <t>0K0EKBB0</t>
  </si>
  <si>
    <t>0K0FKBB0</t>
  </si>
  <si>
    <t>0K0HKBB0</t>
  </si>
  <si>
    <t>0K0IKBB0</t>
  </si>
  <si>
    <t>0K0JKBB0</t>
  </si>
  <si>
    <t>0F08PBB0</t>
  </si>
  <si>
    <t>0F0CPBB0</t>
  </si>
  <si>
    <t>0F0DPBB0</t>
  </si>
  <si>
    <t>0F0EPBB0</t>
  </si>
  <si>
    <t>0H08PBB0</t>
  </si>
  <si>
    <t>0H0CPBB0</t>
  </si>
  <si>
    <t>0H0DPBB0</t>
  </si>
  <si>
    <t>0H0EPBB0</t>
  </si>
  <si>
    <t>0H0FPBB0</t>
  </si>
  <si>
    <t>0I08PBB0</t>
  </si>
  <si>
    <t>0I0CPBB0</t>
  </si>
  <si>
    <t>0I0DPBB0</t>
  </si>
  <si>
    <t>0I0EPBB0</t>
  </si>
  <si>
    <t>0I0FPBB0</t>
  </si>
  <si>
    <t>0I0HPBB0</t>
  </si>
  <si>
    <t>0J08PBB0</t>
  </si>
  <si>
    <t>0J0CPBB0</t>
  </si>
  <si>
    <t>0J0DPBB0</t>
  </si>
  <si>
    <t>0J0EPBB0</t>
  </si>
  <si>
    <t>0J0FPBB0</t>
  </si>
  <si>
    <t>0J0HPBB0</t>
  </si>
  <si>
    <t>0J0IPBB0</t>
  </si>
  <si>
    <t>0K08PBB0</t>
  </si>
  <si>
    <t>0K0CPBB0</t>
  </si>
  <si>
    <t>0K0DPBB0</t>
  </si>
  <si>
    <t>0K0EPBB0</t>
  </si>
  <si>
    <t>0K0FPBB0</t>
  </si>
  <si>
    <t>0K0HPBB0</t>
  </si>
  <si>
    <t>0K0IPBB0</t>
  </si>
  <si>
    <t>0K0JPBB0</t>
  </si>
  <si>
    <t>0E08QBB0</t>
  </si>
  <si>
    <t>0E0CQBB0</t>
  </si>
  <si>
    <t>0E0DQBB0</t>
  </si>
  <si>
    <t>0F08QBB0</t>
  </si>
  <si>
    <t>0F0CQBB0</t>
  </si>
  <si>
    <t>0F0DQBB0</t>
  </si>
  <si>
    <t>0F0EQBB0</t>
  </si>
  <si>
    <t>0H08QBB0</t>
  </si>
  <si>
    <t>0H0CQBB0</t>
  </si>
  <si>
    <t>0H0DQBB0</t>
  </si>
  <si>
    <t>0H0EQBB0</t>
  </si>
  <si>
    <t>0H0FQBB0</t>
  </si>
  <si>
    <t>0I08QBB0</t>
  </si>
  <si>
    <t>0I0CQBB0</t>
  </si>
  <si>
    <t>0I0DQBB0</t>
  </si>
  <si>
    <t>0I0EQBB0</t>
  </si>
  <si>
    <t>0I0FQBB0</t>
  </si>
  <si>
    <t>0I0HQBB0</t>
  </si>
  <si>
    <t>0J08QBB0</t>
  </si>
  <si>
    <t>0J0CQBB0</t>
  </si>
  <si>
    <t>0J0DQBB0</t>
  </si>
  <si>
    <t>0J0EQBB0</t>
  </si>
  <si>
    <t>0J0FQBB0</t>
  </si>
  <si>
    <t>0J0HQBB0</t>
  </si>
  <si>
    <t>0J0IQBB0</t>
  </si>
  <si>
    <t>0K08QBB0</t>
  </si>
  <si>
    <t>0K0CQBB0</t>
  </si>
  <si>
    <t>0K0DQBB0</t>
  </si>
  <si>
    <t>0K0EQBB0</t>
  </si>
  <si>
    <t>0K0FQBB0</t>
  </si>
  <si>
    <t>0K0HQBB0</t>
  </si>
  <si>
    <t>0K0IQBB0</t>
  </si>
  <si>
    <t>0K0JQBB0</t>
  </si>
  <si>
    <t>0C02RBB0</t>
  </si>
  <si>
    <t>0C04RBB0</t>
  </si>
  <si>
    <t>0C05RBB0</t>
  </si>
  <si>
    <t>0C06RBB0</t>
  </si>
  <si>
    <t>0C08RBB0</t>
  </si>
  <si>
    <t>0D02RBB0</t>
  </si>
  <si>
    <t>0D04RBB0</t>
  </si>
  <si>
    <t>0D05RBB0</t>
  </si>
  <si>
    <t>0D06RBB0</t>
  </si>
  <si>
    <t>0D08RBB0</t>
  </si>
  <si>
    <t>0D0CRBB0</t>
  </si>
  <si>
    <t>0E08RBB0</t>
  </si>
  <si>
    <t>0E0CRBB0</t>
  </si>
  <si>
    <t>0E0DRBB0</t>
  </si>
  <si>
    <t>0F08RBB0</t>
  </si>
  <si>
    <t>0F0CRBB0</t>
  </si>
  <si>
    <t>0F0DRBB0</t>
  </si>
  <si>
    <t>0F0ERBB0</t>
  </si>
  <si>
    <t>0H08RBB0</t>
  </si>
  <si>
    <t>0H0CRBB0</t>
  </si>
  <si>
    <t>0H0DRBB0</t>
  </si>
  <si>
    <t>0H0ERBB0</t>
  </si>
  <si>
    <t>0H0FRBB0</t>
  </si>
  <si>
    <t>0I08RBB0</t>
  </si>
  <si>
    <t>0I0CRBB0</t>
  </si>
  <si>
    <t>0I0DRBB0</t>
  </si>
  <si>
    <t>0I0ERBB0</t>
  </si>
  <si>
    <t>0I0FRBB0</t>
  </si>
  <si>
    <t>0I0HRBB0</t>
  </si>
  <si>
    <t>0J08RBB0</t>
  </si>
  <si>
    <t>0J0CRBB0</t>
  </si>
  <si>
    <t>0J0DRBB0</t>
  </si>
  <si>
    <t>0J0ERBB0</t>
  </si>
  <si>
    <t>0J0FRBB0</t>
  </si>
  <si>
    <t>0J0HRBB0</t>
  </si>
  <si>
    <t>0J0IRBB0</t>
  </si>
  <si>
    <t>0K08RBB0</t>
  </si>
  <si>
    <t>0K0CRBB0</t>
  </si>
  <si>
    <t>0K0DRBB0</t>
  </si>
  <si>
    <t>0K0ERBB0</t>
  </si>
  <si>
    <t>0K0FRBB0</t>
  </si>
  <si>
    <t>0K0HRBB0</t>
  </si>
  <si>
    <t>0K0IRBB0</t>
  </si>
  <si>
    <t>0K0JRBB0</t>
  </si>
  <si>
    <t>0402SBB0</t>
  </si>
  <si>
    <t>0502SBB0</t>
  </si>
  <si>
    <t>0504SBB0</t>
  </si>
  <si>
    <t>0602SBB0</t>
  </si>
  <si>
    <t>0604SBB0</t>
  </si>
  <si>
    <t>0605SBB0</t>
  </si>
  <si>
    <t>0802SBB0</t>
  </si>
  <si>
    <t>0804SBB0</t>
  </si>
  <si>
    <t>0805SBB0</t>
  </si>
  <si>
    <t>0806SBB0</t>
  </si>
  <si>
    <t>0C02SBB0</t>
  </si>
  <si>
    <t>0C04SBB0</t>
  </si>
  <si>
    <t>0C05SBB0</t>
  </si>
  <si>
    <t>0C06SBB0</t>
  </si>
  <si>
    <t>0C08SBB0</t>
  </si>
  <si>
    <t>0D02SBB0</t>
  </si>
  <si>
    <t>0D04SBB0</t>
  </si>
  <si>
    <t>0D05SBB0</t>
  </si>
  <si>
    <t>0D06SBB0</t>
  </si>
  <si>
    <t>0D08SBB0</t>
  </si>
  <si>
    <t>0D0CSBB0</t>
  </si>
  <si>
    <t>0E08SBB0</t>
  </si>
  <si>
    <t>0E0CSBB0</t>
  </si>
  <si>
    <t>0E0DSBB0</t>
  </si>
  <si>
    <t>0F08SBB0</t>
  </si>
  <si>
    <t>0F0CSBB0</t>
  </si>
  <si>
    <t>0F0DSBB0</t>
  </si>
  <si>
    <t>0F0ESBB0</t>
  </si>
  <si>
    <t>0H08SBB0</t>
  </si>
  <si>
    <t>0H0CSBB0</t>
  </si>
  <si>
    <t>0H0DSBB0</t>
  </si>
  <si>
    <t>0H0ESBB0</t>
  </si>
  <si>
    <t>0H0FSBB0</t>
  </si>
  <si>
    <t>0I08SBB0</t>
  </si>
  <si>
    <t>0I0CSBB0</t>
  </si>
  <si>
    <t>0I0DSBB0</t>
  </si>
  <si>
    <t>0I0ESBB0</t>
  </si>
  <si>
    <t>0I0FSBB0</t>
  </si>
  <si>
    <t>0I0HSBB0</t>
  </si>
  <si>
    <t>0J0JGBB0</t>
  </si>
  <si>
    <t>0K0KGBB0</t>
  </si>
  <si>
    <t>0H0HKBB0</t>
  </si>
  <si>
    <t>0I0IKBB0</t>
  </si>
  <si>
    <t>0J0JKBB0</t>
  </si>
  <si>
    <t>0K0KKBB0</t>
  </si>
  <si>
    <t>0F0FPBB0</t>
  </si>
  <si>
    <t>0H0HPBB0</t>
  </si>
  <si>
    <t>0I0IPBB0</t>
  </si>
  <si>
    <t>0J0JPBB0</t>
  </si>
  <si>
    <t>0K0KPBB0</t>
  </si>
  <si>
    <t>0E0EQBB0</t>
  </si>
  <si>
    <t>0F0FQBB0</t>
  </si>
  <si>
    <t>0H0HQBB0</t>
  </si>
  <si>
    <t>0I0IQBB0</t>
  </si>
  <si>
    <t>0J0JQBB0</t>
  </si>
  <si>
    <t>0K0KQBB0</t>
  </si>
  <si>
    <t>0C0CRBB0</t>
  </si>
  <si>
    <t>0D0DRBB0</t>
  </si>
  <si>
    <t>0E0ERBB0</t>
  </si>
  <si>
    <t>0F0FRBB0</t>
  </si>
  <si>
    <t>0H0HRBB0</t>
  </si>
  <si>
    <t>0I0IRBB0</t>
  </si>
  <si>
    <t>0J0JRBB0</t>
  </si>
  <si>
    <t>0K0KRBB0</t>
  </si>
  <si>
    <t>0202SBB0</t>
  </si>
  <si>
    <t>0404SBB0</t>
  </si>
  <si>
    <t>0505SBB0</t>
  </si>
  <si>
    <t>0606SBB0</t>
  </si>
  <si>
    <t>0808SBB0</t>
  </si>
  <si>
    <t>0C0CSBB0</t>
  </si>
  <si>
    <t>0D0DSBB0</t>
  </si>
  <si>
    <t>0E0ESBB0</t>
  </si>
  <si>
    <t>0F0FSBB0</t>
  </si>
  <si>
    <t>0H0HSBB0</t>
  </si>
  <si>
    <t>0I0ISBB0</t>
  </si>
  <si>
    <t>art. no</t>
  </si>
  <si>
    <t>-</t>
  </si>
  <si>
    <t>Product Name</t>
  </si>
  <si>
    <t>Groot Weefsel</t>
  </si>
  <si>
    <t>Lengte</t>
  </si>
  <si>
    <t>Breedte</t>
  </si>
  <si>
    <t>Aantal</t>
  </si>
  <si>
    <t>[-]</t>
  </si>
  <si>
    <t>T-STUKKEN</t>
  </si>
  <si>
    <t>C-glas vlies</t>
  </si>
  <si>
    <t>weefsel</t>
  </si>
  <si>
    <t>weefsel 360 g/m2</t>
  </si>
  <si>
    <t>Lo-maat</t>
  </si>
  <si>
    <t>wand-</t>
  </si>
  <si>
    <t>aantal</t>
  </si>
  <si>
    <t>gewicht</t>
  </si>
  <si>
    <t>270 g/m2</t>
  </si>
  <si>
    <t>klein</t>
  </si>
  <si>
    <t>groot</t>
  </si>
  <si>
    <t>dikte</t>
  </si>
  <si>
    <t>meter</t>
  </si>
  <si>
    <t>wikkel-</t>
  </si>
  <si>
    <t>hars</t>
  </si>
  <si>
    <t>cycli</t>
  </si>
  <si>
    <t>360 gr/m2</t>
  </si>
  <si>
    <t>4 stuks</t>
  </si>
  <si>
    <t>2 stuks</t>
  </si>
  <si>
    <t>1 stuk</t>
  </si>
  <si>
    <t>afmeting</t>
  </si>
  <si>
    <t>5 cm</t>
  </si>
  <si>
    <t>(robot)</t>
  </si>
  <si>
    <t>10 cm</t>
  </si>
  <si>
    <t>(kg)</t>
  </si>
  <si>
    <t>45x20</t>
  </si>
  <si>
    <t>18x18</t>
  </si>
  <si>
    <t>80x50</t>
  </si>
  <si>
    <t>2,5X2,5</t>
  </si>
  <si>
    <t>10X5</t>
  </si>
  <si>
    <t>3,5X3,5</t>
  </si>
  <si>
    <t>15X10</t>
  </si>
  <si>
    <t>5X5</t>
  </si>
  <si>
    <t>20X10</t>
  </si>
  <si>
    <t>20X16</t>
  </si>
  <si>
    <t>5X2,5</t>
  </si>
  <si>
    <t>25X10</t>
  </si>
  <si>
    <t>35X16</t>
  </si>
  <si>
    <t>25X15</t>
  </si>
  <si>
    <t>25X16</t>
  </si>
  <si>
    <t>10X10</t>
  </si>
  <si>
    <t>35X20</t>
  </si>
  <si>
    <t>30x10</t>
  </si>
  <si>
    <t>30x15</t>
  </si>
  <si>
    <t>30x16</t>
  </si>
  <si>
    <t>10x10</t>
  </si>
  <si>
    <t>35x25</t>
  </si>
  <si>
    <t xml:space="preserve">LET OP GEDEELTE VERBORGEN </t>
  </si>
  <si>
    <t>"</t>
  </si>
  <si>
    <t>45x25</t>
  </si>
  <si>
    <t>16X15</t>
  </si>
  <si>
    <t>60X35</t>
  </si>
  <si>
    <t>60X15</t>
  </si>
  <si>
    <t>60X16</t>
  </si>
  <si>
    <t>70X35</t>
  </si>
  <si>
    <t>60X30</t>
  </si>
  <si>
    <t>25X25</t>
  </si>
  <si>
    <t>80X45</t>
  </si>
  <si>
    <t>75X15</t>
  </si>
  <si>
    <t>75X16</t>
  </si>
  <si>
    <t>30X10</t>
  </si>
  <si>
    <t>85X40</t>
  </si>
  <si>
    <t>75X40</t>
  </si>
  <si>
    <t>35X30</t>
  </si>
  <si>
    <t>90X60</t>
  </si>
  <si>
    <t>100X60</t>
  </si>
  <si>
    <t>15X5</t>
  </si>
  <si>
    <t>90X15</t>
  </si>
  <si>
    <t>90X16</t>
  </si>
  <si>
    <t>35X10</t>
  </si>
  <si>
    <t>100X45</t>
  </si>
  <si>
    <t>90X30</t>
  </si>
  <si>
    <t>100X55</t>
  </si>
  <si>
    <t>90X45</t>
  </si>
  <si>
    <t>35X35</t>
  </si>
  <si>
    <t>110X70</t>
  </si>
  <si>
    <t>15X15</t>
  </si>
  <si>
    <t>120X70</t>
  </si>
  <si>
    <t>10X2,5</t>
  </si>
  <si>
    <t>35x20</t>
  </si>
  <si>
    <t>16x15</t>
  </si>
  <si>
    <t>60x30</t>
  </si>
  <si>
    <t>60x15</t>
  </si>
  <si>
    <t>60x16</t>
  </si>
  <si>
    <t>20x10</t>
  </si>
  <si>
    <t>70x30</t>
  </si>
  <si>
    <t>25x25</t>
  </si>
  <si>
    <t>80x45</t>
  </si>
  <si>
    <t>75x15</t>
  </si>
  <si>
    <t>75x16</t>
  </si>
  <si>
    <t>85x35</t>
  </si>
  <si>
    <t>75x40</t>
  </si>
  <si>
    <t>35x30</t>
  </si>
  <si>
    <t>90x55</t>
  </si>
  <si>
    <t>100x55</t>
  </si>
  <si>
    <t>90x15</t>
  </si>
  <si>
    <t>90x16</t>
  </si>
  <si>
    <t>35x10</t>
  </si>
  <si>
    <t>100x35</t>
  </si>
  <si>
    <t>90x30</t>
  </si>
  <si>
    <t>100x50</t>
  </si>
  <si>
    <t>90x45</t>
  </si>
  <si>
    <t>35x35</t>
  </si>
  <si>
    <t>110x65</t>
  </si>
  <si>
    <t>120x65</t>
  </si>
  <si>
    <t>105x15</t>
  </si>
  <si>
    <t>105x16</t>
  </si>
  <si>
    <t>40x10</t>
  </si>
  <si>
    <t>120x40</t>
  </si>
  <si>
    <t>105x30</t>
  </si>
  <si>
    <t>40x20</t>
  </si>
  <si>
    <t>120x55</t>
  </si>
  <si>
    <t>105x50</t>
  </si>
  <si>
    <t>40x40</t>
  </si>
  <si>
    <t>120x75</t>
  </si>
  <si>
    <t>130x75</t>
  </si>
  <si>
    <t>130x70</t>
  </si>
  <si>
    <t>140x75</t>
  </si>
  <si>
    <t>20X5</t>
  </si>
  <si>
    <t>120x15</t>
  </si>
  <si>
    <t>120x16</t>
  </si>
  <si>
    <t>50x10</t>
  </si>
  <si>
    <t>130x45</t>
  </si>
  <si>
    <t>120x30</t>
  </si>
  <si>
    <t>50x20</t>
  </si>
  <si>
    <t>130x60</t>
  </si>
  <si>
    <t>120x60</t>
  </si>
  <si>
    <t>50x50</t>
  </si>
  <si>
    <t>140x85</t>
  </si>
  <si>
    <t>20X15</t>
  </si>
  <si>
    <t>150x85</t>
  </si>
  <si>
    <t>20X20</t>
  </si>
  <si>
    <t>160x85</t>
  </si>
  <si>
    <t>robot</t>
  </si>
  <si>
    <t>10 x 5</t>
  </si>
  <si>
    <t>45 x 25</t>
  </si>
  <si>
    <t>16 x 15</t>
  </si>
  <si>
    <t>50 x 30</t>
  </si>
  <si>
    <t>10 x 10</t>
  </si>
  <si>
    <t>60 x 15</t>
  </si>
  <si>
    <t>60 x 16</t>
  </si>
  <si>
    <t>20 x 10</t>
  </si>
  <si>
    <t>70 x 27</t>
  </si>
  <si>
    <t>60 x 30</t>
  </si>
  <si>
    <t>25 x 25</t>
  </si>
  <si>
    <t>70 x 40</t>
  </si>
  <si>
    <t>75 x 15</t>
  </si>
  <si>
    <t>75 x 16</t>
  </si>
  <si>
    <t>30 x 10</t>
  </si>
  <si>
    <t>85 x 30</t>
  </si>
  <si>
    <t>75 x 40</t>
  </si>
  <si>
    <t>35 x 25</t>
  </si>
  <si>
    <t>90 x 50</t>
  </si>
  <si>
    <t>15 x 5</t>
  </si>
  <si>
    <t>90 x 15</t>
  </si>
  <si>
    <t>90 x 16</t>
  </si>
  <si>
    <t>35 x 10</t>
  </si>
  <si>
    <t>100 x 30</t>
  </si>
  <si>
    <t>15 x 10</t>
  </si>
  <si>
    <t>90 x 30</t>
  </si>
  <si>
    <t>35 x 20</t>
  </si>
  <si>
    <t>100 x 45</t>
  </si>
  <si>
    <t>90 x 45</t>
  </si>
  <si>
    <t>35 x 35</t>
  </si>
  <si>
    <t>110 x 60</t>
  </si>
  <si>
    <t>15 x 15</t>
  </si>
  <si>
    <t>105 x 15</t>
  </si>
  <si>
    <t>105 x 16</t>
  </si>
  <si>
    <t>40 x 10</t>
  </si>
  <si>
    <t>120 x 35</t>
  </si>
  <si>
    <t>105 x 30</t>
  </si>
  <si>
    <t>40 x 20</t>
  </si>
  <si>
    <t>120 x 50</t>
  </si>
  <si>
    <t>105 x 50</t>
  </si>
  <si>
    <t>40 x 40</t>
  </si>
  <si>
    <t>120 x 70</t>
  </si>
  <si>
    <t>130 x 70</t>
  </si>
  <si>
    <t>20 x 5</t>
  </si>
  <si>
    <t>120 x 15</t>
  </si>
  <si>
    <t>120 x 16</t>
  </si>
  <si>
    <t>50 x 10</t>
  </si>
  <si>
    <t>130 x 35</t>
  </si>
  <si>
    <t>120 x 30</t>
  </si>
  <si>
    <t>50 x 20</t>
  </si>
  <si>
    <t>130 x 50</t>
  </si>
  <si>
    <t>120 x 60</t>
  </si>
  <si>
    <t>50 x 50</t>
  </si>
  <si>
    <t>140 x 80</t>
  </si>
  <si>
    <t>20 x 15</t>
  </si>
  <si>
    <t>20 x 20</t>
  </si>
  <si>
    <t>145 x 80</t>
  </si>
  <si>
    <t>70 x 22</t>
  </si>
  <si>
    <t>70 x 35</t>
  </si>
  <si>
    <t>85 x 25</t>
  </si>
  <si>
    <t>75 x 35</t>
  </si>
  <si>
    <t>100 x 25</t>
  </si>
  <si>
    <t>100 x 40</t>
  </si>
  <si>
    <t>110 x 50</t>
  </si>
  <si>
    <t>120 x 45</t>
  </si>
  <si>
    <t>120 x 65</t>
  </si>
  <si>
    <t>130 x 65</t>
  </si>
  <si>
    <t>130 x 45</t>
  </si>
  <si>
    <t>140 x 75</t>
  </si>
  <si>
    <t>85 x 45</t>
  </si>
  <si>
    <t>100 x 50</t>
  </si>
  <si>
    <t>120 x 25</t>
  </si>
  <si>
    <t>120 x 40</t>
  </si>
  <si>
    <t>130 x 30</t>
  </si>
  <si>
    <t>130 x 40</t>
  </si>
  <si>
    <t>140 x 70</t>
  </si>
  <si>
    <t>360 g/m2</t>
  </si>
  <si>
    <t>1  stuk Weefsel 360</t>
  </si>
  <si>
    <t>Wanddikte</t>
  </si>
  <si>
    <t xml:space="preserve">per </t>
  </si>
  <si>
    <t>Cycle</t>
  </si>
  <si>
    <t>Cycli</t>
  </si>
  <si>
    <t>8350100</t>
  </si>
  <si>
    <t>835080</t>
  </si>
  <si>
    <t>840080</t>
  </si>
  <si>
    <t>8350125</t>
  </si>
  <si>
    <t>8350150</t>
  </si>
  <si>
    <t>8350200</t>
  </si>
  <si>
    <t>8350250</t>
  </si>
  <si>
    <t>8350300</t>
  </si>
  <si>
    <t>8350350</t>
  </si>
  <si>
    <t>8400100</t>
  </si>
  <si>
    <t>8400125</t>
  </si>
  <si>
    <t>8400150</t>
  </si>
  <si>
    <t>8400200</t>
  </si>
  <si>
    <t>8400250</t>
  </si>
  <si>
    <t>8400300</t>
  </si>
  <si>
    <t>8400350</t>
  </si>
  <si>
    <t>8400400</t>
  </si>
  <si>
    <t>12.525080</t>
  </si>
  <si>
    <t>12.5250100</t>
  </si>
  <si>
    <t>12.5250125</t>
  </si>
  <si>
    <t>12.5250150</t>
  </si>
  <si>
    <t>12.5250200</t>
  </si>
  <si>
    <t>12.5250250</t>
  </si>
  <si>
    <t>12.530080</t>
  </si>
  <si>
    <t>12.5300100</t>
  </si>
  <si>
    <t>12.5300125</t>
  </si>
  <si>
    <t>12.5300150</t>
  </si>
  <si>
    <t>12.5300200</t>
  </si>
  <si>
    <t>12.5300250</t>
  </si>
  <si>
    <t>12.5300300</t>
  </si>
  <si>
    <t>12.535080</t>
  </si>
  <si>
    <t>12.5350100</t>
  </si>
  <si>
    <t>12.5350125</t>
  </si>
  <si>
    <t>12.5350150</t>
  </si>
  <si>
    <t>12.5350200</t>
  </si>
  <si>
    <t>12.5350250</t>
  </si>
  <si>
    <t>12.5350300</t>
  </si>
  <si>
    <t>12.5350350</t>
  </si>
  <si>
    <t>12.540080</t>
  </si>
  <si>
    <t>12.5400100</t>
  </si>
  <si>
    <t>12.5400125</t>
  </si>
  <si>
    <t>12.5400150</t>
  </si>
  <si>
    <t>12.5400200</t>
  </si>
  <si>
    <t>12.5400250</t>
  </si>
  <si>
    <t>12.5400300</t>
  </si>
  <si>
    <t>12.5400350</t>
  </si>
  <si>
    <t>12.5400400</t>
  </si>
  <si>
    <t>1620080</t>
  </si>
  <si>
    <t>16200100</t>
  </si>
  <si>
    <t>16200125</t>
  </si>
  <si>
    <t>16200150</t>
  </si>
  <si>
    <t>16200200</t>
  </si>
  <si>
    <t>1625080</t>
  </si>
  <si>
    <t>16250100</t>
  </si>
  <si>
    <t>16250125</t>
  </si>
  <si>
    <t>16250150</t>
  </si>
  <si>
    <t>16250200</t>
  </si>
  <si>
    <t>16250250</t>
  </si>
  <si>
    <t>1630080</t>
  </si>
  <si>
    <t>16300100</t>
  </si>
  <si>
    <t>16300125</t>
  </si>
  <si>
    <t>16300150</t>
  </si>
  <si>
    <t>16300200</t>
  </si>
  <si>
    <t>16300250</t>
  </si>
  <si>
    <t>16300300</t>
  </si>
  <si>
    <t>1635080</t>
  </si>
  <si>
    <t>16350100</t>
  </si>
  <si>
    <t>16350125</t>
  </si>
  <si>
    <t>16350150</t>
  </si>
  <si>
    <t>16350200</t>
  </si>
  <si>
    <t>16350250</t>
  </si>
  <si>
    <t>16350300</t>
  </si>
  <si>
    <t>16350350</t>
  </si>
  <si>
    <t>1640080</t>
  </si>
  <si>
    <t>16400100</t>
  </si>
  <si>
    <t>16400125</t>
  </si>
  <si>
    <t>16400150</t>
  </si>
  <si>
    <t>16400200</t>
  </si>
  <si>
    <t>16400250</t>
  </si>
  <si>
    <t>16400300</t>
  </si>
  <si>
    <t>16400350</t>
  </si>
  <si>
    <t>16400400</t>
  </si>
  <si>
    <t>2015080</t>
  </si>
  <si>
    <t>20150100</t>
  </si>
  <si>
    <t>20150125</t>
  </si>
  <si>
    <t>20150150</t>
  </si>
  <si>
    <t>2020080</t>
  </si>
  <si>
    <t>20200100</t>
  </si>
  <si>
    <t>20200125</t>
  </si>
  <si>
    <t>20200150</t>
  </si>
  <si>
    <t>20200200</t>
  </si>
  <si>
    <t>2025080</t>
  </si>
  <si>
    <t>20250100</t>
  </si>
  <si>
    <t>20250125</t>
  </si>
  <si>
    <t>20250150</t>
  </si>
  <si>
    <t>20250200</t>
  </si>
  <si>
    <t>20250250</t>
  </si>
  <si>
    <t>2030080</t>
  </si>
  <si>
    <t>20300100</t>
  </si>
  <si>
    <t>20300125</t>
  </si>
  <si>
    <t>20300150</t>
  </si>
  <si>
    <t>20300200</t>
  </si>
  <si>
    <t>20300250</t>
  </si>
  <si>
    <t>20300300</t>
  </si>
  <si>
    <t>2035080</t>
  </si>
  <si>
    <t>20350100</t>
  </si>
  <si>
    <t>20350125</t>
  </si>
  <si>
    <t>20350150</t>
  </si>
  <si>
    <t>20350200</t>
  </si>
  <si>
    <t>20350250</t>
  </si>
  <si>
    <t>20350300</t>
  </si>
  <si>
    <t>20350350</t>
  </si>
  <si>
    <t>2040080</t>
  </si>
  <si>
    <t>20400100</t>
  </si>
  <si>
    <t>20400125</t>
  </si>
  <si>
    <t>20400150</t>
  </si>
  <si>
    <t>20400200</t>
  </si>
  <si>
    <t>20400250</t>
  </si>
  <si>
    <t>20400300</t>
  </si>
  <si>
    <t>20400350</t>
  </si>
  <si>
    <t>20400400</t>
  </si>
  <si>
    <t>2510025</t>
  </si>
  <si>
    <t>2510040</t>
  </si>
  <si>
    <t>2510050</t>
  </si>
  <si>
    <t>2510065</t>
  </si>
  <si>
    <t>2510080</t>
  </si>
  <si>
    <t>25100100</t>
  </si>
  <si>
    <t>2512525</t>
  </si>
  <si>
    <t>2512540</t>
  </si>
  <si>
    <t>2512550</t>
  </si>
  <si>
    <t>2512565</t>
  </si>
  <si>
    <t>2512580</t>
  </si>
  <si>
    <t>25125100</t>
  </si>
  <si>
    <t>25125125</t>
  </si>
  <si>
    <t>2515080</t>
  </si>
  <si>
    <t>25150100</t>
  </si>
  <si>
    <t>25150125</t>
  </si>
  <si>
    <t>25150150</t>
  </si>
  <si>
    <t>2520080</t>
  </si>
  <si>
    <t>25200100</t>
  </si>
  <si>
    <t>25200125</t>
  </si>
  <si>
    <t>25200150</t>
  </si>
  <si>
    <t>25200200</t>
  </si>
  <si>
    <t>2525080</t>
  </si>
  <si>
    <t>25250100</t>
  </si>
  <si>
    <t>25250125</t>
  </si>
  <si>
    <t>25250150</t>
  </si>
  <si>
    <t>25250200</t>
  </si>
  <si>
    <t>25250250</t>
  </si>
  <si>
    <t>2530080</t>
  </si>
  <si>
    <t>25300100</t>
  </si>
  <si>
    <t>25300125</t>
  </si>
  <si>
    <t>25300150</t>
  </si>
  <si>
    <t>25300200</t>
  </si>
  <si>
    <t>25300250</t>
  </si>
  <si>
    <t>25300300</t>
  </si>
  <si>
    <t>2535080</t>
  </si>
  <si>
    <t>25350100</t>
  </si>
  <si>
    <t>25350125</t>
  </si>
  <si>
    <t>25350150</t>
  </si>
  <si>
    <t>25350200</t>
  </si>
  <si>
    <t>25350250</t>
  </si>
  <si>
    <t>25350300</t>
  </si>
  <si>
    <t>25350350</t>
  </si>
  <si>
    <t>2540080</t>
  </si>
  <si>
    <t>25400100</t>
  </si>
  <si>
    <t>25400125</t>
  </si>
  <si>
    <t>25400150</t>
  </si>
  <si>
    <t>25400200</t>
  </si>
  <si>
    <t>25400250</t>
  </si>
  <si>
    <t>25400300</t>
  </si>
  <si>
    <t>25400350</t>
  </si>
  <si>
    <t>25400400</t>
  </si>
  <si>
    <t>322525</t>
  </si>
  <si>
    <t>324025</t>
  </si>
  <si>
    <t>324040</t>
  </si>
  <si>
    <t>325025</t>
  </si>
  <si>
    <t>325040</t>
  </si>
  <si>
    <t>325050</t>
  </si>
  <si>
    <t>326525</t>
  </si>
  <si>
    <t>326540</t>
  </si>
  <si>
    <t>326550</t>
  </si>
  <si>
    <t>326565</t>
  </si>
  <si>
    <t>328025</t>
  </si>
  <si>
    <t>328040</t>
  </si>
  <si>
    <t>328050</t>
  </si>
  <si>
    <t>328065</t>
  </si>
  <si>
    <t>328080</t>
  </si>
  <si>
    <t>3210025</t>
  </si>
  <si>
    <t>3210040</t>
  </si>
  <si>
    <t>3210050</t>
  </si>
  <si>
    <t>3210065</t>
  </si>
  <si>
    <t>3210080</t>
  </si>
  <si>
    <t>32100100</t>
  </si>
  <si>
    <t>3212525</t>
  </si>
  <si>
    <t>3212540</t>
  </si>
  <si>
    <t>3212550</t>
  </si>
  <si>
    <t>3212565</t>
  </si>
  <si>
    <t>3212580</t>
  </si>
  <si>
    <t>32125100</t>
  </si>
  <si>
    <t>32125125</t>
  </si>
  <si>
    <t>3215080</t>
  </si>
  <si>
    <t>32150100</t>
  </si>
  <si>
    <t>32150125</t>
  </si>
  <si>
    <t>32150150</t>
  </si>
  <si>
    <t>3220080</t>
  </si>
  <si>
    <t>32200100</t>
  </si>
  <si>
    <t>32200125</t>
  </si>
  <si>
    <t>32200150</t>
  </si>
  <si>
    <t>32200200</t>
  </si>
  <si>
    <t>3225080</t>
  </si>
  <si>
    <t>32250100</t>
  </si>
  <si>
    <t>32250125</t>
  </si>
  <si>
    <t>32250150</t>
  </si>
  <si>
    <t>32250200</t>
  </si>
  <si>
    <t>32250250</t>
  </si>
  <si>
    <t>3230080</t>
  </si>
  <si>
    <t>32300100</t>
  </si>
  <si>
    <t>32300125</t>
  </si>
  <si>
    <t>32300150</t>
  </si>
  <si>
    <t>32300200</t>
  </si>
  <si>
    <t>32300250</t>
  </si>
  <si>
    <t>32300300</t>
  </si>
  <si>
    <t>Groot</t>
  </si>
  <si>
    <t xml:space="preserve">Aantal </t>
  </si>
  <si>
    <t>Klein</t>
  </si>
  <si>
    <t>Weefsel</t>
  </si>
  <si>
    <t>mm/cycle</t>
  </si>
  <si>
    <t>Grote maten lengte en breedte - 2 cm</t>
  </si>
  <si>
    <t>vanwege sprietjes op los ring</t>
  </si>
  <si>
    <t>wordt opgevangen door extra wikkeling met klos.</t>
  </si>
  <si>
    <t>Cycles wanddikte op 2.4mm</t>
  </si>
  <si>
    <t>Cycle &gt;= 0.5 afronden naar boven</t>
  </si>
  <si>
    <t>Cycle &lt; 0.5 afronden naar beneden</t>
  </si>
  <si>
    <t>2 woven roving? Of 4x</t>
  </si>
  <si>
    <t>Tw/cycle</t>
  </si>
  <si>
    <t>Old Cycli</t>
  </si>
  <si>
    <t>Klein Weefsel</t>
  </si>
  <si>
    <t>Breedte kleine matten 1.5xID1 of 0.5*PI()*ID1</t>
  </si>
  <si>
    <t>Lengte kleine matten = Breedte kleine maten</t>
  </si>
  <si>
    <t>Item</t>
  </si>
  <si>
    <t>klein C-glass</t>
  </si>
  <si>
    <t>groot C-glass</t>
  </si>
  <si>
    <t>Revision 0</t>
  </si>
  <si>
    <t>0J08KJJ0</t>
  </si>
  <si>
    <t>0J0CKJJ0</t>
  </si>
  <si>
    <t>0J0DKJJ0</t>
  </si>
  <si>
    <t>0J0EKJJ0</t>
  </si>
  <si>
    <t>0J0FKJJ0</t>
  </si>
  <si>
    <t>0J0HKJJ0</t>
  </si>
  <si>
    <t>0J0IKJJ0</t>
  </si>
  <si>
    <t>0J0JKJJ0</t>
  </si>
  <si>
    <t>0K08KJJ0</t>
  </si>
  <si>
    <t>0K0CKJJ0</t>
  </si>
  <si>
    <t>0K0DKJJ0</t>
  </si>
  <si>
    <t>0K0EKJJ0</t>
  </si>
  <si>
    <t>0K0FKJJ0</t>
  </si>
  <si>
    <t>0K0HKJJ0</t>
  </si>
  <si>
    <t>0K0IKJJ0</t>
  </si>
  <si>
    <t>0K0JKJJ0</t>
  </si>
  <si>
    <t>0K0KKJJ0</t>
  </si>
  <si>
    <t>0H08PJJ0</t>
  </si>
  <si>
    <t>0H0CPJJ0</t>
  </si>
  <si>
    <t>0H0DPJJ0</t>
  </si>
  <si>
    <t>0H0EPJJ0</t>
  </si>
  <si>
    <t>0H0FPJJ0</t>
  </si>
  <si>
    <t>0H0HPJJ0</t>
  </si>
  <si>
    <t>0I08PJJ0</t>
  </si>
  <si>
    <t>0I0CPJJ0</t>
  </si>
  <si>
    <t>0I0DPJJ0</t>
  </si>
  <si>
    <t>0I0EPJJ0</t>
  </si>
  <si>
    <t>0I0FPJJ0</t>
  </si>
  <si>
    <t>0I0HPJJ0</t>
  </si>
  <si>
    <t>0I0IPJJ0</t>
  </si>
  <si>
    <t>0J08PJJ0</t>
  </si>
  <si>
    <t>0J0CPJJ0</t>
  </si>
  <si>
    <t>0J0DPJJ0</t>
  </si>
  <si>
    <t>0J0EPJJ0</t>
  </si>
  <si>
    <t>0J0FPJJ0</t>
  </si>
  <si>
    <t>0J0HPJJ0</t>
  </si>
  <si>
    <t>0J0IPJJ0</t>
  </si>
  <si>
    <t>0J0JPJJ0</t>
  </si>
  <si>
    <t>0K08PJJ0</t>
  </si>
  <si>
    <t>0K0CPJJ0</t>
  </si>
  <si>
    <t>0K0DPJJ0</t>
  </si>
  <si>
    <t>0K0EPJJ0</t>
  </si>
  <si>
    <t>0K0FPJJ0</t>
  </si>
  <si>
    <t>0K0HPJJ0</t>
  </si>
  <si>
    <t>0K0IPJJ0</t>
  </si>
  <si>
    <t>0K0JPJJ0</t>
  </si>
  <si>
    <t>0K0KPJJ0</t>
  </si>
  <si>
    <t>0E08QJJ0</t>
  </si>
  <si>
    <t>0E0CQJJ0</t>
  </si>
  <si>
    <t>0E0DQJJ0</t>
  </si>
  <si>
    <t>0E0EQJJ0</t>
  </si>
  <si>
    <t>0F08QJJ0</t>
  </si>
  <si>
    <t>0F0CQJJ0</t>
  </si>
  <si>
    <t>0F0DQJJ0</t>
  </si>
  <si>
    <t>0F0EQJJ0</t>
  </si>
  <si>
    <t>0F0FQJJ0</t>
  </si>
  <si>
    <t>0H08QJJ0</t>
  </si>
  <si>
    <t>0H0CQJJ0</t>
  </si>
  <si>
    <t>0H0DQJJ0</t>
  </si>
  <si>
    <t>0H0EQJJ0</t>
  </si>
  <si>
    <t>0H0FQJJ0</t>
  </si>
  <si>
    <t>0H0HQJJ0</t>
  </si>
  <si>
    <t>0I08QJJ0</t>
  </si>
  <si>
    <t>0I0CQJJ0</t>
  </si>
  <si>
    <t>0I0DQJJ0</t>
  </si>
  <si>
    <t>0I0EQJJ0</t>
  </si>
  <si>
    <t>0I0FQJJ0</t>
  </si>
  <si>
    <t>0I0HQJJ0</t>
  </si>
  <si>
    <t>0I0IQJJ0</t>
  </si>
  <si>
    <t>0J08QJJ0</t>
  </si>
  <si>
    <t>0J0CQJJ0</t>
  </si>
  <si>
    <t>0J0DQJJ0</t>
  </si>
  <si>
    <t>0J0EQJJ0</t>
  </si>
  <si>
    <t>0J0FQJJ0</t>
  </si>
  <si>
    <t>0J0HQJJ0</t>
  </si>
  <si>
    <t>0J0IQJJ0</t>
  </si>
  <si>
    <t>0J0JQJJ0</t>
  </si>
  <si>
    <t>0K08QJJ0</t>
  </si>
  <si>
    <t>0K0CQJJ0</t>
  </si>
  <si>
    <t>0K0DQJJ0</t>
  </si>
  <si>
    <t>0K0EQJJ0</t>
  </si>
  <si>
    <t>0K0FQJJ0</t>
  </si>
  <si>
    <t>0K0HQJJ0</t>
  </si>
  <si>
    <t>0K0IQJJ0</t>
  </si>
  <si>
    <t>0K0JQJJ0</t>
  </si>
  <si>
    <t>0K0KQJJ0</t>
  </si>
  <si>
    <t>0C02RJJ0</t>
  </si>
  <si>
    <t>0C04RJJ0</t>
  </si>
  <si>
    <t>0C05RJJ0</t>
  </si>
  <si>
    <t>0C06RJJ0</t>
  </si>
  <si>
    <t>0C08RJJ0</t>
  </si>
  <si>
    <t>0C0CRJJ0</t>
  </si>
  <si>
    <t>0D02RJJ0</t>
  </si>
  <si>
    <t>0D04RJJ0</t>
  </si>
  <si>
    <t>0D05RJJ0</t>
  </si>
  <si>
    <t>0D06RJJ0</t>
  </si>
  <si>
    <t>0D08RJJ0</t>
  </si>
  <si>
    <t>0D0CRJJ0</t>
  </si>
  <si>
    <t>0D0DRJJ0</t>
  </si>
  <si>
    <t>0E08RJJ0</t>
  </si>
  <si>
    <t>0E0CRJJ0</t>
  </si>
  <si>
    <t>0E0DRJJ0</t>
  </si>
  <si>
    <t>0E0ERJJ0</t>
  </si>
  <si>
    <t>0F08RJJ0</t>
  </si>
  <si>
    <t>0F0CRJJ0</t>
  </si>
  <si>
    <t>0F0DRJJ0</t>
  </si>
  <si>
    <t>0F0ERJJ0</t>
  </si>
  <si>
    <t>0F0FRJJ0</t>
  </si>
  <si>
    <t>0H08RJJ0</t>
  </si>
  <si>
    <t>0H0CRJJ0</t>
  </si>
  <si>
    <t>0H0DRJJ0</t>
  </si>
  <si>
    <t>0H0ERJJ0</t>
  </si>
  <si>
    <t>0H0FRJJ0</t>
  </si>
  <si>
    <t>0H0HRJJ0</t>
  </si>
  <si>
    <t>0I08RJJ0</t>
  </si>
  <si>
    <t>0I0CRJJ0</t>
  </si>
  <si>
    <t>0I0DRJJ0</t>
  </si>
  <si>
    <t>0I0ERJJ0</t>
  </si>
  <si>
    <t>0I0FRJJ0</t>
  </si>
  <si>
    <t>0I0HRJJ0</t>
  </si>
  <si>
    <t>0I0IRJJ0</t>
  </si>
  <si>
    <t>0J08RJJ0</t>
  </si>
  <si>
    <t>0J0CRJJ0</t>
  </si>
  <si>
    <t>0J0DRJJ0</t>
  </si>
  <si>
    <t>0J0ERJJ0</t>
  </si>
  <si>
    <t>0J0FRJJ0</t>
  </si>
  <si>
    <t>0J0HRJJ0</t>
  </si>
  <si>
    <t>0J0IRJJ0</t>
  </si>
  <si>
    <t>0J0JRJJ0</t>
  </si>
  <si>
    <t>0K08RJJ0</t>
  </si>
  <si>
    <t>0K0CRJJ0</t>
  </si>
  <si>
    <t>0K0DRJJ0</t>
  </si>
  <si>
    <t>0K0ERJJ0</t>
  </si>
  <si>
    <t>0K0FRJJ0</t>
  </si>
  <si>
    <t>0K0HRJJ0</t>
  </si>
  <si>
    <t>0K0IRJJ0</t>
  </si>
  <si>
    <t>0K0JRJJ0</t>
  </si>
  <si>
    <t>0K0KRJJ0</t>
  </si>
  <si>
    <t>0802SJJ0</t>
  </si>
  <si>
    <t>0804SJJ0</t>
  </si>
  <si>
    <t>0805SJJ0</t>
  </si>
  <si>
    <t>0806SJJ0</t>
  </si>
  <si>
    <t>0808SJJ0</t>
  </si>
  <si>
    <t>0C02SJJ0</t>
  </si>
  <si>
    <t>0C04SJJ0</t>
  </si>
  <si>
    <t>0C05SJJ0</t>
  </si>
  <si>
    <t>0C06SJJ0</t>
  </si>
  <si>
    <t>0C08SJJ0</t>
  </si>
  <si>
    <t>0C0CSJJ0</t>
  </si>
  <si>
    <t>0D02SJJ0</t>
  </si>
  <si>
    <t>0D04SJJ0</t>
  </si>
  <si>
    <t>0D05SJJ0</t>
  </si>
  <si>
    <t>0D06SJJ0</t>
  </si>
  <si>
    <t>0D08SJJ0</t>
  </si>
  <si>
    <t>0D0CSJJ0</t>
  </si>
  <si>
    <t>0D0DSJJ0</t>
  </si>
  <si>
    <t>0E08SJJ0</t>
  </si>
  <si>
    <t>0E0CSJJ0</t>
  </si>
  <si>
    <t>0E0DSJJ0</t>
  </si>
  <si>
    <t>0E0ESJJ0</t>
  </si>
  <si>
    <t>0F08SJJ0</t>
  </si>
  <si>
    <t>0F0CSJJ0</t>
  </si>
  <si>
    <t>0F0DSJJ0</t>
  </si>
  <si>
    <t>0F0ESJJ0</t>
  </si>
  <si>
    <t>0F0FSJJ0</t>
  </si>
  <si>
    <t>0H08SJJ0</t>
  </si>
  <si>
    <t>0H0CSJJ0</t>
  </si>
  <si>
    <t>0H0DSJJ0</t>
  </si>
  <si>
    <t>0H0ESJJ0</t>
  </si>
  <si>
    <t>0H0FSJJ0</t>
  </si>
  <si>
    <t>0H0HSJJ0</t>
  </si>
  <si>
    <t>0I08SJJ0</t>
  </si>
  <si>
    <t>0I0CSJJ0</t>
  </si>
  <si>
    <t>0I0DSJJ0</t>
  </si>
  <si>
    <t>0I0ESJJ0</t>
  </si>
  <si>
    <t>0I0FSJJ0</t>
  </si>
  <si>
    <t>0I0HSJJ0</t>
  </si>
  <si>
    <t>0I0ISJJ0</t>
  </si>
  <si>
    <t>0J08SJJ0</t>
  </si>
  <si>
    <t>0J0CSJJ0</t>
  </si>
  <si>
    <t>0J0DSJJ0</t>
  </si>
  <si>
    <t>0J0ESJJ0</t>
  </si>
  <si>
    <t>0J0FSJJ0</t>
  </si>
  <si>
    <t>0J0HSJJ0</t>
  </si>
  <si>
    <t>0J0ISJJ0</t>
  </si>
  <si>
    <t>0J0JSJJ0</t>
  </si>
  <si>
    <t>0K08SJJ0</t>
  </si>
  <si>
    <t>0K0CSJJ0</t>
  </si>
  <si>
    <t>0K0DSJJ0</t>
  </si>
  <si>
    <t>0K0ESJJ0</t>
  </si>
  <si>
    <t>0K0FSJJ0</t>
  </si>
  <si>
    <t>0K0HSJJ0</t>
  </si>
  <si>
    <t>0K0ISJJ0</t>
  </si>
  <si>
    <t>0K0JSJJ0</t>
  </si>
  <si>
    <t>0K0KSJJ0</t>
  </si>
  <si>
    <t>0502TJJ0</t>
  </si>
  <si>
    <t>0504TJJ0</t>
  </si>
  <si>
    <t>0505TJJ0</t>
  </si>
  <si>
    <t>0602TJJ0</t>
  </si>
  <si>
    <t>0604TJJ0</t>
  </si>
  <si>
    <t>0605TJJ0</t>
  </si>
  <si>
    <t>0606TJJ0</t>
  </si>
  <si>
    <t>0802TJJ0</t>
  </si>
  <si>
    <t>0804TJJ0</t>
  </si>
  <si>
    <t>0805TJJ0</t>
  </si>
  <si>
    <t>0806TJJ0</t>
  </si>
  <si>
    <t>0808TJJ0</t>
  </si>
  <si>
    <t>0C02TJJ0</t>
  </si>
  <si>
    <t>0C04TJJ0</t>
  </si>
  <si>
    <t>0C05TJJ0</t>
  </si>
  <si>
    <t>0C06TJJ0</t>
  </si>
  <si>
    <t>0C08TJJ0</t>
  </si>
  <si>
    <t>0C0CTJJ0</t>
  </si>
  <si>
    <t>0D02TJJ0</t>
  </si>
  <si>
    <t>0D04TJJ0</t>
  </si>
  <si>
    <t>0D05TJJ0</t>
  </si>
  <si>
    <t>0D06TJJ0</t>
  </si>
  <si>
    <t>0D08TJJ0</t>
  </si>
  <si>
    <t>0D0CTJJ0</t>
  </si>
  <si>
    <t>0D0DTJJ0</t>
  </si>
  <si>
    <t>0E08TJJ0</t>
  </si>
  <si>
    <t>0E0CTJJ0</t>
  </si>
  <si>
    <t>0E0DTJJ0</t>
  </si>
  <si>
    <t>0E0ETJJ0</t>
  </si>
  <si>
    <t>0F08TJJ0</t>
  </si>
  <si>
    <t>0F0CTJJ0</t>
  </si>
  <si>
    <t>0F0DTJJ0</t>
  </si>
  <si>
    <t>0F0ETJJ0</t>
  </si>
  <si>
    <t>0F0FTJJ0</t>
  </si>
  <si>
    <t>0H08TJJ0</t>
  </si>
  <si>
    <t>0H0CTJJ0</t>
  </si>
  <si>
    <t>0H0DTJJ0</t>
  </si>
  <si>
    <t>0H0ETJJ0</t>
  </si>
  <si>
    <t>0H0FTJJ0</t>
  </si>
  <si>
    <t>0H0HTJJ0</t>
  </si>
  <si>
    <t>0I08TJJ0</t>
  </si>
  <si>
    <t>0I0CTJJ0</t>
  </si>
  <si>
    <t>0I0DTJJ0</t>
  </si>
  <si>
    <t>0I0ETJJ0</t>
  </si>
  <si>
    <t>0I0FTJJ0</t>
  </si>
  <si>
    <t>0I0HTJJ0</t>
  </si>
  <si>
    <t>0I0ITJJ0</t>
  </si>
  <si>
    <t>0J08TJJ0</t>
  </si>
  <si>
    <t>0J0CTJJ0</t>
  </si>
  <si>
    <t>0J0DTJJ0</t>
  </si>
  <si>
    <t>0J0ETJJ0</t>
  </si>
  <si>
    <t>0J0FTJJ0</t>
  </si>
  <si>
    <t>0J0HTJJ0</t>
  </si>
  <si>
    <t>0J0ITJJ0</t>
  </si>
  <si>
    <t>0J0JTJJ0</t>
  </si>
  <si>
    <t>0K08TJJ0</t>
  </si>
  <si>
    <t>0K0CTJJ0</t>
  </si>
  <si>
    <t>0K0DTJJ0</t>
  </si>
  <si>
    <t>0K0ETJJ0</t>
  </si>
  <si>
    <t>0K0FTJJ0</t>
  </si>
  <si>
    <t>0K0HTJJ0</t>
  </si>
  <si>
    <t>0K0ITJJ0</t>
  </si>
  <si>
    <t>0K0JTJJ0</t>
  </si>
  <si>
    <t>0K0KTJJ0</t>
  </si>
  <si>
    <t>0202UJJ0</t>
  </si>
  <si>
    <t>0402UJJ0</t>
  </si>
  <si>
    <t>0404UJJ0</t>
  </si>
  <si>
    <t>0502UJJ0</t>
  </si>
  <si>
    <t>0504UJJ0</t>
  </si>
  <si>
    <t>0505UJJ0</t>
  </si>
  <si>
    <t>0602UJJ0</t>
  </si>
  <si>
    <t>0604UJJ0</t>
  </si>
  <si>
    <t>0605UJJ0</t>
  </si>
  <si>
    <t>0606UJJ0</t>
  </si>
  <si>
    <t>0802UJJ0</t>
  </si>
  <si>
    <t>0804UJJ0</t>
  </si>
  <si>
    <t>0805UJJ0</t>
  </si>
  <si>
    <t>0806UJJ0</t>
  </si>
  <si>
    <t>0808UJJ0</t>
  </si>
  <si>
    <t>0C02UJJ0</t>
  </si>
  <si>
    <t>0C04UJJ0</t>
  </si>
  <si>
    <t>0C05UJJ0</t>
  </si>
  <si>
    <t>0C06UJJ0</t>
  </si>
  <si>
    <t>0C08UJJ0</t>
  </si>
  <si>
    <t>0C0CUJJ0</t>
  </si>
  <si>
    <t>0D02UJJ0</t>
  </si>
  <si>
    <t>0D04UJJ0</t>
  </si>
  <si>
    <t>0D05UJJ0</t>
  </si>
  <si>
    <t>0D06UJJ0</t>
  </si>
  <si>
    <t>0D08UJJ0</t>
  </si>
  <si>
    <t>0D0CUJJ0</t>
  </si>
  <si>
    <t>0D0DUJJ0</t>
  </si>
  <si>
    <t>0E08UJJ0</t>
  </si>
  <si>
    <t>0E0CUJJ0</t>
  </si>
  <si>
    <t>0E0DUJJ0</t>
  </si>
  <si>
    <t>0E0EUJJ0</t>
  </si>
  <si>
    <t>0F08UJJ0</t>
  </si>
  <si>
    <t>0F0CUJJ0</t>
  </si>
  <si>
    <t>0F0DUJJ0</t>
  </si>
  <si>
    <t>0F0EUJJ0</t>
  </si>
  <si>
    <t>0F0FUJJ0</t>
  </si>
  <si>
    <t>0H08UJJ0</t>
  </si>
  <si>
    <t>0H0CUJJ0</t>
  </si>
  <si>
    <t>0H0DUJJ0</t>
  </si>
  <si>
    <t>0H0EUJJ0</t>
  </si>
  <si>
    <t>0H0FUJJ0</t>
  </si>
  <si>
    <t>0H0HUJJ0</t>
  </si>
  <si>
    <t>0I08UJJ0</t>
  </si>
  <si>
    <t>0I0CUJJ0</t>
  </si>
  <si>
    <t>0I0DUJJ0</t>
  </si>
  <si>
    <t>0I0EUJJ0</t>
  </si>
  <si>
    <t>0I0FUJJ0</t>
  </si>
  <si>
    <t>0I0HUJJ0</t>
  </si>
  <si>
    <t>0I0IUJJ0</t>
  </si>
  <si>
    <t>0J08UJJ0</t>
  </si>
  <si>
    <t>0J0CUJJ0</t>
  </si>
  <si>
    <t>0J0DUJJ0</t>
  </si>
  <si>
    <t>0J0EUJJ0</t>
  </si>
  <si>
    <t>0J0FUJJ0</t>
  </si>
  <si>
    <t>0J0HUJJ0</t>
  </si>
  <si>
    <t>0J0IUJJ0</t>
  </si>
  <si>
    <t>0J0JUJJ0</t>
  </si>
  <si>
    <t>0K08UJJ0</t>
  </si>
  <si>
    <t>0K0CUJJ0</t>
  </si>
  <si>
    <t>0K0DUJJ0</t>
  </si>
  <si>
    <t>0K0EUJJ0</t>
  </si>
  <si>
    <t>0K0FUJJ0</t>
  </si>
  <si>
    <t>0K0HUJJ0</t>
  </si>
  <si>
    <t>0K0IUJJ0</t>
  </si>
  <si>
    <t>0K0JUJJ0</t>
  </si>
  <si>
    <t>0K0KUJJ0</t>
  </si>
  <si>
    <t>3235080</t>
  </si>
  <si>
    <t>32350100</t>
  </si>
  <si>
    <t>32350125</t>
  </si>
  <si>
    <t>32350150</t>
  </si>
  <si>
    <t>32350200</t>
  </si>
  <si>
    <t>32350250</t>
  </si>
  <si>
    <t>32350300</t>
  </si>
  <si>
    <t>32350350</t>
  </si>
  <si>
    <t>3240080</t>
  </si>
  <si>
    <t>32400100</t>
  </si>
  <si>
    <t>32400125</t>
  </si>
  <si>
    <t>32400150</t>
  </si>
  <si>
    <t>32400200</t>
  </si>
  <si>
    <t>32400250</t>
  </si>
  <si>
    <t>32400300</t>
  </si>
  <si>
    <t>32400350</t>
  </si>
  <si>
    <t>32400400</t>
  </si>
  <si>
    <t>405025</t>
  </si>
  <si>
    <t>405040</t>
  </si>
  <si>
    <t>405050</t>
  </si>
  <si>
    <t>406525</t>
  </si>
  <si>
    <t>406540</t>
  </si>
  <si>
    <t>406550</t>
  </si>
  <si>
    <t>406565</t>
  </si>
  <si>
    <t>408025</t>
  </si>
  <si>
    <t>408040</t>
  </si>
  <si>
    <t>408050</t>
  </si>
  <si>
    <t>408065</t>
  </si>
  <si>
    <t>408080</t>
  </si>
  <si>
    <t>4010025</t>
  </si>
  <si>
    <t>4010040</t>
  </si>
  <si>
    <t>4010050</t>
  </si>
  <si>
    <t>4010065</t>
  </si>
  <si>
    <t>4010080</t>
  </si>
  <si>
    <t>40100100</t>
  </si>
  <si>
    <t>4012525</t>
  </si>
  <si>
    <t>4012540</t>
  </si>
  <si>
    <t>4012550</t>
  </si>
  <si>
    <t>4012565</t>
  </si>
  <si>
    <t>4012580</t>
  </si>
  <si>
    <t>40125100</t>
  </si>
  <si>
    <t>40125125</t>
  </si>
  <si>
    <t>4015080</t>
  </si>
  <si>
    <t>40150100</t>
  </si>
  <si>
    <t>40150125</t>
  </si>
  <si>
    <t>40150150</t>
  </si>
  <si>
    <t>4020080</t>
  </si>
  <si>
    <t>40200100</t>
  </si>
  <si>
    <t>40200125</t>
  </si>
  <si>
    <t>40200150</t>
  </si>
  <si>
    <t>40200200</t>
  </si>
  <si>
    <t>4025080</t>
  </si>
  <si>
    <t>40250100</t>
  </si>
  <si>
    <t>40250125</t>
  </si>
  <si>
    <t>40250150</t>
  </si>
  <si>
    <t>40250200</t>
  </si>
  <si>
    <t>40250250</t>
  </si>
  <si>
    <t>4030080</t>
  </si>
  <si>
    <t>40300100</t>
  </si>
  <si>
    <t>40300125</t>
  </si>
  <si>
    <t>40300150</t>
  </si>
  <si>
    <t>40300200</t>
  </si>
  <si>
    <t>40300250</t>
  </si>
  <si>
    <t>40300300</t>
  </si>
  <si>
    <t>4035080</t>
  </si>
  <si>
    <t>40350100</t>
  </si>
  <si>
    <t>40350125</t>
  </si>
  <si>
    <t>40350150</t>
  </si>
  <si>
    <t>40350200</t>
  </si>
  <si>
    <t>40350250</t>
  </si>
  <si>
    <t>40350300</t>
  </si>
  <si>
    <t>40350350</t>
  </si>
  <si>
    <t>4040080</t>
  </si>
  <si>
    <t>40400100</t>
  </si>
  <si>
    <t>40400125</t>
  </si>
  <si>
    <t>40400150</t>
  </si>
  <si>
    <t>40400200</t>
  </si>
  <si>
    <t>40400250</t>
  </si>
  <si>
    <t>40400300</t>
  </si>
  <si>
    <t>40400350</t>
  </si>
  <si>
    <t>40400400</t>
  </si>
  <si>
    <t>502525</t>
  </si>
  <si>
    <t>504025</t>
  </si>
  <si>
    <t>504040</t>
  </si>
  <si>
    <t>505025</t>
  </si>
  <si>
    <t>505040</t>
  </si>
  <si>
    <t>505050</t>
  </si>
  <si>
    <t>506525</t>
  </si>
  <si>
    <t>506540</t>
  </si>
  <si>
    <t>506550</t>
  </si>
  <si>
    <t>506565</t>
  </si>
  <si>
    <t>508025</t>
  </si>
  <si>
    <t>508040</t>
  </si>
  <si>
    <t>508050</t>
  </si>
  <si>
    <t>508065</t>
  </si>
  <si>
    <t>508080</t>
  </si>
  <si>
    <t>5010025</t>
  </si>
  <si>
    <t>5010040</t>
  </si>
  <si>
    <t>5010050</t>
  </si>
  <si>
    <t>5010065</t>
  </si>
  <si>
    <t>5010080</t>
  </si>
  <si>
    <t>50100100</t>
  </si>
  <si>
    <t>5012525</t>
  </si>
  <si>
    <t>5012540</t>
  </si>
  <si>
    <t>5012550</t>
  </si>
  <si>
    <t>5012565</t>
  </si>
  <si>
    <t>5012580</t>
  </si>
  <si>
    <t>50125100</t>
  </si>
  <si>
    <t>50125125</t>
  </si>
  <si>
    <t>5015080</t>
  </si>
  <si>
    <t>50150100</t>
  </si>
  <si>
    <t>50150125</t>
  </si>
  <si>
    <t>50150150</t>
  </si>
  <si>
    <t>5020080</t>
  </si>
  <si>
    <t>50200100</t>
  </si>
  <si>
    <t>50200125</t>
  </si>
  <si>
    <t>50200150</t>
  </si>
  <si>
    <t>50200200</t>
  </si>
  <si>
    <t>5025080</t>
  </si>
  <si>
    <t>50250100</t>
  </si>
  <si>
    <t>50250125</t>
  </si>
  <si>
    <t>50250150</t>
  </si>
  <si>
    <t>50250200</t>
  </si>
  <si>
    <t>50250250</t>
  </si>
  <si>
    <t>5030080</t>
  </si>
  <si>
    <t>50300100</t>
  </si>
  <si>
    <t>50300125</t>
  </si>
  <si>
    <t>50300150</t>
  </si>
  <si>
    <t>50300200</t>
  </si>
  <si>
    <t>50300250</t>
  </si>
  <si>
    <t>50300300</t>
  </si>
  <si>
    <t>5035080</t>
  </si>
  <si>
    <t>50350100</t>
  </si>
  <si>
    <t>50350125</t>
  </si>
  <si>
    <t>50350150</t>
  </si>
  <si>
    <t>50350200</t>
  </si>
  <si>
    <t>50350250</t>
  </si>
  <si>
    <t>50350300</t>
  </si>
  <si>
    <t>50350350</t>
  </si>
  <si>
    <t>5040080</t>
  </si>
  <si>
    <t>50400100</t>
  </si>
  <si>
    <t>50400125</t>
  </si>
  <si>
    <t>50400150</t>
  </si>
  <si>
    <t>50400200</t>
  </si>
  <si>
    <t>50400250</t>
  </si>
  <si>
    <t>50400300</t>
  </si>
  <si>
    <t>50400350</t>
  </si>
  <si>
    <t>50400400</t>
  </si>
  <si>
    <t>Dimensions socket end TB</t>
  </si>
  <si>
    <t>Search</t>
  </si>
  <si>
    <t>(r1)</t>
  </si>
  <si>
    <t>value</t>
  </si>
  <si>
    <t>Step 1</t>
  </si>
  <si>
    <t>Step 2</t>
  </si>
  <si>
    <t>Step 3</t>
  </si>
  <si>
    <t>Step 5</t>
  </si>
  <si>
    <t>Step 6</t>
  </si>
  <si>
    <t>Step 4</t>
  </si>
  <si>
    <t>Winding</t>
  </si>
  <si>
    <t>Woven Roving</t>
  </si>
  <si>
    <t>Large C-glass</t>
  </si>
  <si>
    <t>Small C-glass</t>
  </si>
  <si>
    <t>No.</t>
  </si>
  <si>
    <t>Length</t>
  </si>
  <si>
    <t>Width</t>
  </si>
  <si>
    <t xml:space="preserve"> 360 g/m² 50mm</t>
  </si>
  <si>
    <t>[bar]</t>
  </si>
  <si>
    <t>[mm]</t>
  </si>
  <si>
    <t>360g/m²</t>
  </si>
  <si>
    <t>Revision Log</t>
  </si>
  <si>
    <t>Groot C-glass</t>
  </si>
  <si>
    <t>Klein C-glass</t>
  </si>
  <si>
    <t>Small Woven Rov.</t>
  </si>
  <si>
    <t>Large Woven Rov.</t>
  </si>
  <si>
    <t>Wikkelen</t>
  </si>
  <si>
    <t>Stap 1</t>
  </si>
  <si>
    <t>Stap 2</t>
  </si>
  <si>
    <t>Stap 3</t>
  </si>
  <si>
    <t>Stap 4</t>
  </si>
  <si>
    <t>Stap 5</t>
  </si>
  <si>
    <t>Stap 6</t>
  </si>
  <si>
    <t>Stap 7</t>
  </si>
  <si>
    <t>Step 7</t>
  </si>
  <si>
    <t>Art. nr.</t>
  </si>
  <si>
    <t>Pu</t>
  </si>
  <si>
    <t>EMT: TEMOEMS</t>
  </si>
  <si>
    <t>mwc</t>
  </si>
  <si>
    <t>CMT: TEMOCMS</t>
  </si>
  <si>
    <t>10/10</t>
  </si>
  <si>
    <t>0E0E9BB0</t>
  </si>
  <si>
    <t>0F0F9BB0</t>
  </si>
  <si>
    <t>0H0H9BB0</t>
  </si>
  <si>
    <t>0I0I9BB0</t>
  </si>
  <si>
    <t>0J0J9BB0</t>
  </si>
  <si>
    <t>0K0K9BB0</t>
  </si>
  <si>
    <t>30/10</t>
  </si>
  <si>
    <t>0F0F2BB0</t>
  </si>
  <si>
    <t>0H0H2BB0</t>
  </si>
  <si>
    <t>0I0I2BB0</t>
  </si>
  <si>
    <t>0J0J2BB0</t>
  </si>
  <si>
    <t>0K0K2BB0</t>
  </si>
  <si>
    <t>50/10</t>
  </si>
  <si>
    <t>0F0F4BB0</t>
  </si>
  <si>
    <t>0H0H4BB0</t>
  </si>
  <si>
    <t>0I0I4BB0</t>
  </si>
  <si>
    <t>0J0J4BB0</t>
  </si>
  <si>
    <t>0K0K4BB0</t>
  </si>
  <si>
    <t>20/30</t>
  </si>
  <si>
    <t>30/16</t>
  </si>
  <si>
    <t>0F0F6BB0</t>
  </si>
  <si>
    <t>0H0H6BB0</t>
  </si>
  <si>
    <t>0I0I6BB0</t>
  </si>
  <si>
    <t>0J0J6BB0</t>
  </si>
  <si>
    <t>0K0K6BB0</t>
  </si>
  <si>
    <t>50/16</t>
  </si>
  <si>
    <t>02028BB0</t>
  </si>
  <si>
    <t>04048BB0</t>
  </si>
  <si>
    <t>05058BB0</t>
  </si>
  <si>
    <t>06068BB0</t>
  </si>
  <si>
    <t>08088BB0</t>
  </si>
  <si>
    <t>0C0C8BB0</t>
  </si>
  <si>
    <t>0D0D8BB0</t>
  </si>
  <si>
    <t>0E0E8BB0</t>
  </si>
  <si>
    <t>0F0F8BB0</t>
  </si>
  <si>
    <t>0H0H8BB0</t>
  </si>
  <si>
    <t>0I0I8BB0</t>
  </si>
  <si>
    <t>0J0J8BB0</t>
  </si>
  <si>
    <t>0K0K8BB0</t>
  </si>
  <si>
    <t>0E089BB0</t>
  </si>
  <si>
    <t>0E0C9BB0</t>
  </si>
  <si>
    <t>0E0D9BB0</t>
  </si>
  <si>
    <t>0F089BB0</t>
  </si>
  <si>
    <t>0F0C9BB0</t>
  </si>
  <si>
    <t>0F0D9BB0</t>
  </si>
  <si>
    <t>0F0E9BB0</t>
  </si>
  <si>
    <t>0H089BB0</t>
  </si>
  <si>
    <t>0H0C9BB0</t>
  </si>
  <si>
    <t>0H0D9BB0</t>
  </si>
  <si>
    <t>0H0E9BB0</t>
  </si>
  <si>
    <t>0H0F9BB0</t>
  </si>
  <si>
    <t>0I089BB0</t>
  </si>
  <si>
    <t>0I0C9BB0</t>
  </si>
  <si>
    <t>0I0D9BB0</t>
  </si>
  <si>
    <t>0I0E9BB0</t>
  </si>
  <si>
    <t>0I0F9BB0</t>
  </si>
  <si>
    <t>0I0H9BB0</t>
  </si>
  <si>
    <t>0J089BB0</t>
  </si>
  <si>
    <t>0J0C9BB0</t>
  </si>
  <si>
    <t>0J0D9BB0</t>
  </si>
  <si>
    <t>0J0E9BB0</t>
  </si>
  <si>
    <t>0J0F9BB0</t>
  </si>
  <si>
    <t>0J0H9BB0</t>
  </si>
  <si>
    <t>0J0I9BB0</t>
  </si>
  <si>
    <t>0K089BB0</t>
  </si>
  <si>
    <t>0K0C9BB0</t>
  </si>
  <si>
    <t>0K0D9BB0</t>
  </si>
  <si>
    <t>0K0E9BB0</t>
  </si>
  <si>
    <t>0K0F9BB0</t>
  </si>
  <si>
    <t>0K0H9BB0</t>
  </si>
  <si>
    <t>0K0I9BB0</t>
  </si>
  <si>
    <t>0K0J9BB0</t>
  </si>
  <si>
    <t>0F082BB0</t>
  </si>
  <si>
    <t>0F0C2BB0</t>
  </si>
  <si>
    <t>0F0D2BB0</t>
  </si>
  <si>
    <t>0F0E2BB0</t>
  </si>
  <si>
    <t>0H082BB0</t>
  </si>
  <si>
    <t>0H0C2BB0</t>
  </si>
  <si>
    <t>0H0D2BB0</t>
  </si>
  <si>
    <t>0H0E2BB0</t>
  </si>
  <si>
    <t>0H0F2BB0</t>
  </si>
  <si>
    <t>0I082BB0</t>
  </si>
  <si>
    <t>0I0C2BB0</t>
  </si>
  <si>
    <t>0I0D2BB0</t>
  </si>
  <si>
    <t>0I0E2BB0</t>
  </si>
  <si>
    <t>0I0F2BB0</t>
  </si>
  <si>
    <t>0I0H2BB0</t>
  </si>
  <si>
    <t>0J082BB0</t>
  </si>
  <si>
    <t>0J0C2BB0</t>
  </si>
  <si>
    <t>0J0D2BB0</t>
  </si>
  <si>
    <t>0J0E2BB0</t>
  </si>
  <si>
    <t>0J0F2BB0</t>
  </si>
  <si>
    <t>0J0H2BB0</t>
  </si>
  <si>
    <t>0J0I2BB0</t>
  </si>
  <si>
    <t>0K082BB0</t>
  </si>
  <si>
    <t>0K0C2BB0</t>
  </si>
  <si>
    <t>0K0D2BB0</t>
  </si>
  <si>
    <t>0K0E2BB0</t>
  </si>
  <si>
    <t>0K0F2BB0</t>
  </si>
  <si>
    <t>0K0H2BB0</t>
  </si>
  <si>
    <t>0K0I2BB0</t>
  </si>
  <si>
    <t>0K0J2BB0</t>
  </si>
  <si>
    <t>0F084BB0</t>
  </si>
  <si>
    <t>0F0C4BB0</t>
  </si>
  <si>
    <t>0F0D4BB0</t>
  </si>
  <si>
    <t>0F0E4BB0</t>
  </si>
  <si>
    <t>0H084BB0</t>
  </si>
  <si>
    <t>0H0C4BB0</t>
  </si>
  <si>
    <t>0H0D4BB0</t>
  </si>
  <si>
    <t>0H0E4BB0</t>
  </si>
  <si>
    <t>0H0F4BB0</t>
  </si>
  <si>
    <t>0I084BB0</t>
  </si>
  <si>
    <t>0I0C4BB0</t>
  </si>
  <si>
    <t>0I0D4BB0</t>
  </si>
  <si>
    <t>0I0E4BB0</t>
  </si>
  <si>
    <t>0I0F4BB0</t>
  </si>
  <si>
    <t>0I0H4BB0</t>
  </si>
  <si>
    <t>0J084BB0</t>
  </si>
  <si>
    <t>0J0C4BB0</t>
  </si>
  <si>
    <t>0J0D4BB0</t>
  </si>
  <si>
    <t>0J0E4BB0</t>
  </si>
  <si>
    <t>0J0F4BB0</t>
  </si>
  <si>
    <t>0J0H4BB0</t>
  </si>
  <si>
    <t>0J0I4BB0</t>
  </si>
  <si>
    <t>0K084BB0</t>
  </si>
  <si>
    <t>0K0C4BB0</t>
  </si>
  <si>
    <t>0K0D4BB0</t>
  </si>
  <si>
    <t>0K0E4BB0</t>
  </si>
  <si>
    <t>0K0F4BB0</t>
  </si>
  <si>
    <t>0K0H4BB0</t>
  </si>
  <si>
    <t>0K0I4BB0</t>
  </si>
  <si>
    <t>0K0J4BB0</t>
  </si>
  <si>
    <t>0F086BB0</t>
  </si>
  <si>
    <t>0F0C6BB0</t>
  </si>
  <si>
    <t>0F0D6BB0</t>
  </si>
  <si>
    <t>0F0E6BB0</t>
  </si>
  <si>
    <t>0H086BB0</t>
  </si>
  <si>
    <t>0H0C6BB0</t>
  </si>
  <si>
    <t>0H0D6BB0</t>
  </si>
  <si>
    <t>0H0E6BB0</t>
  </si>
  <si>
    <t>0H0F6BB0</t>
  </si>
  <si>
    <t>0I086BB0</t>
  </si>
  <si>
    <t>0I0C6BB0</t>
  </si>
  <si>
    <t>0I0D6BB0</t>
  </si>
  <si>
    <t>0I0E6BB0</t>
  </si>
  <si>
    <t>0I0F6BB0</t>
  </si>
  <si>
    <t>0I0H6BB0</t>
  </si>
  <si>
    <t>0J086BB0</t>
  </si>
  <si>
    <t>0J0C6BB0</t>
  </si>
  <si>
    <t>0J0D6BB0</t>
  </si>
  <si>
    <t>0J0E6BB0</t>
  </si>
  <si>
    <t>0J0F6BB0</t>
  </si>
  <si>
    <t>0J0H6BB0</t>
  </si>
  <si>
    <t>0J0I6BB0</t>
  </si>
  <si>
    <t>0K086BB0</t>
  </si>
  <si>
    <t>0K0C6BB0</t>
  </si>
  <si>
    <t>0K0D6BB0</t>
  </si>
  <si>
    <t>0K0E6BB0</t>
  </si>
  <si>
    <t>0K0F6BB0</t>
  </si>
  <si>
    <t>0K0H6BB0</t>
  </si>
  <si>
    <t>0K0I6BB0</t>
  </si>
  <si>
    <t>0K0J6BB0</t>
  </si>
  <si>
    <t>04028BB0</t>
  </si>
  <si>
    <t>05028BB0</t>
  </si>
  <si>
    <t>05048BB0</t>
  </si>
  <si>
    <t>06028BB0</t>
  </si>
  <si>
    <t>06048BB0</t>
  </si>
  <si>
    <t>06058BB0</t>
  </si>
  <si>
    <t>08028BB0</t>
  </si>
  <si>
    <t>08048BB0</t>
  </si>
  <si>
    <t>08058BB0</t>
  </si>
  <si>
    <t>08068BB0</t>
  </si>
  <si>
    <t>0C028BB0</t>
  </si>
  <si>
    <t>0C048BB0</t>
  </si>
  <si>
    <t>0C058BB0</t>
  </si>
  <si>
    <t>0C068BB0</t>
  </si>
  <si>
    <t>0C088BB0</t>
  </si>
  <si>
    <t>0D028BB0</t>
  </si>
  <si>
    <t>0D048BB0</t>
  </si>
  <si>
    <t>0D058BB0</t>
  </si>
  <si>
    <t>0D068BB0</t>
  </si>
  <si>
    <t>0D088BB0</t>
  </si>
  <si>
    <t>0D0C8BB0</t>
  </si>
  <si>
    <t>0E088BB0</t>
  </si>
  <si>
    <t>0E0C8BB0</t>
  </si>
  <si>
    <t>0E0D8BB0</t>
  </si>
  <si>
    <t>0F088BB0</t>
  </si>
  <si>
    <t>0F0C8BB0</t>
  </si>
  <si>
    <t>0F0D8BB0</t>
  </si>
  <si>
    <t>0F0E8BB0</t>
  </si>
  <si>
    <t>0H088BB0</t>
  </si>
  <si>
    <t>0H0C8BB0</t>
  </si>
  <si>
    <t>0H0D8BB0</t>
  </si>
  <si>
    <t>0H0E8BB0</t>
  </si>
  <si>
    <t>0H0F8BB0</t>
  </si>
  <si>
    <t>0I088BB0</t>
  </si>
  <si>
    <t>0I0C8BB0</t>
  </si>
  <si>
    <t>0I0D8BB0</t>
  </si>
  <si>
    <t>0I0E8BB0</t>
  </si>
  <si>
    <t>0I0F8BB0</t>
  </si>
  <si>
    <t>0I0H8BB0</t>
  </si>
  <si>
    <t>0J088BB0</t>
  </si>
  <si>
    <t>0J0C8BB0</t>
  </si>
  <si>
    <t>0J0D8BB0</t>
  </si>
  <si>
    <t>0J0E8BB0</t>
  </si>
  <si>
    <t>0J0F8BB0</t>
  </si>
  <si>
    <t>0J0H8BB0</t>
  </si>
  <si>
    <t>0J0I8BB0</t>
  </si>
  <si>
    <t>0K088BB0</t>
  </si>
  <si>
    <t>0K0C8BB0</t>
  </si>
  <si>
    <t>0K0D8BB0</t>
  </si>
  <si>
    <t>0K0E8BB0</t>
  </si>
  <si>
    <t>0K0F8BB0</t>
  </si>
  <si>
    <t>0K0H8BB0</t>
  </si>
  <si>
    <t>0K0I8BB0</t>
  </si>
  <si>
    <t>0K0J8BB0</t>
  </si>
  <si>
    <t>10/1015080</t>
  </si>
  <si>
    <t>10/10150100</t>
  </si>
  <si>
    <t>10/10150125</t>
  </si>
  <si>
    <t>10/10150150</t>
  </si>
  <si>
    <t>10/1020080</t>
  </si>
  <si>
    <t>10/10200100</t>
  </si>
  <si>
    <t>10/10200125</t>
  </si>
  <si>
    <t>10/10200150</t>
  </si>
  <si>
    <t>10/10200200</t>
  </si>
  <si>
    <t>10/1025080</t>
  </si>
  <si>
    <t>10/10250100</t>
  </si>
  <si>
    <t>10/10250125</t>
  </si>
  <si>
    <t>10/10250150</t>
  </si>
  <si>
    <t>10/10250200</t>
  </si>
  <si>
    <t>10/10250250</t>
  </si>
  <si>
    <t>10/1030080</t>
  </si>
  <si>
    <t>10/10300100</t>
  </si>
  <si>
    <t>10/10300125</t>
  </si>
  <si>
    <t>10/10300150</t>
  </si>
  <si>
    <t>10/10300200</t>
  </si>
  <si>
    <t>10/10300250</t>
  </si>
  <si>
    <t>10/10300300</t>
  </si>
  <si>
    <t>10/1035080</t>
  </si>
  <si>
    <t>10/10350100</t>
  </si>
  <si>
    <t>10/10350125</t>
  </si>
  <si>
    <t>10/10350150</t>
  </si>
  <si>
    <t>10/10350200</t>
  </si>
  <si>
    <t>10/10350250</t>
  </si>
  <si>
    <t>10/10350300</t>
  </si>
  <si>
    <t>10/10350350</t>
  </si>
  <si>
    <t>10/1040080</t>
  </si>
  <si>
    <t>10/10400100</t>
  </si>
  <si>
    <t>10/10400125</t>
  </si>
  <si>
    <t>10/10400150</t>
  </si>
  <si>
    <t>10/10400200</t>
  </si>
  <si>
    <t>10/10400250</t>
  </si>
  <si>
    <t>10/10400300</t>
  </si>
  <si>
    <t>10/10400350</t>
  </si>
  <si>
    <t>10/10400400</t>
  </si>
  <si>
    <t>30/1020080</t>
  </si>
  <si>
    <t>30/10200100</t>
  </si>
  <si>
    <t>30/10200125</t>
  </si>
  <si>
    <t>30/10200150</t>
  </si>
  <si>
    <t>30/10200200</t>
  </si>
  <si>
    <t>30/1025080</t>
  </si>
  <si>
    <t>30/10250100</t>
  </si>
  <si>
    <t>30/10250125</t>
  </si>
  <si>
    <t>30/10250150</t>
  </si>
  <si>
    <t>30/10250200</t>
  </si>
  <si>
    <t>30/10250250</t>
  </si>
  <si>
    <t>30/1030080</t>
  </si>
  <si>
    <t>30/10300100</t>
  </si>
  <si>
    <t>30/10300125</t>
  </si>
  <si>
    <t>30/10300150</t>
  </si>
  <si>
    <t>30/10300200</t>
  </si>
  <si>
    <t>30/10300250</t>
  </si>
  <si>
    <t>30/10300300</t>
  </si>
  <si>
    <t>30/1035080</t>
  </si>
  <si>
    <t>30/10350100</t>
  </si>
  <si>
    <t>30/10350125</t>
  </si>
  <si>
    <t>30/10350150</t>
  </si>
  <si>
    <t>30/10350200</t>
  </si>
  <si>
    <t>30/10350250</t>
  </si>
  <si>
    <t>30/10350300</t>
  </si>
  <si>
    <t>30/10350350</t>
  </si>
  <si>
    <t>30/1040080</t>
  </si>
  <si>
    <t>30/10400100</t>
  </si>
  <si>
    <t>30/10400125</t>
  </si>
  <si>
    <t>30/10400150</t>
  </si>
  <si>
    <t>30/10400200</t>
  </si>
  <si>
    <t>30/10400250</t>
  </si>
  <si>
    <t>30/10400300</t>
  </si>
  <si>
    <t>30/10400350</t>
  </si>
  <si>
    <t>30/10400400</t>
  </si>
  <si>
    <t>50/1020080</t>
  </si>
  <si>
    <t>50/10200100</t>
  </si>
  <si>
    <t>50/10200125</t>
  </si>
  <si>
    <t>50/10200150</t>
  </si>
  <si>
    <t>50/10200200</t>
  </si>
  <si>
    <t>50/1025080</t>
  </si>
  <si>
    <t>50/10250100</t>
  </si>
  <si>
    <t>50/10250125</t>
  </si>
  <si>
    <t>50/10250150</t>
  </si>
  <si>
    <t>50/10250200</t>
  </si>
  <si>
    <t>50/10250250</t>
  </si>
  <si>
    <t>50/1030080</t>
  </si>
  <si>
    <t>50/10300100</t>
  </si>
  <si>
    <t>50/10300125</t>
  </si>
  <si>
    <t>50/10300150</t>
  </si>
  <si>
    <t>50/10300200</t>
  </si>
  <si>
    <t>50/10300250</t>
  </si>
  <si>
    <t>50/10300300</t>
  </si>
  <si>
    <t>50/1035080</t>
  </si>
  <si>
    <t>50/10350100</t>
  </si>
  <si>
    <t>50/10350125</t>
  </si>
  <si>
    <t>50/10350150</t>
  </si>
  <si>
    <t>50/10350200</t>
  </si>
  <si>
    <t>50/10350250</t>
  </si>
  <si>
    <t>50/10350300</t>
  </si>
  <si>
    <t>50/10350350</t>
  </si>
  <si>
    <t>50/1040080</t>
  </si>
  <si>
    <t>50/10400100</t>
  </si>
  <si>
    <t>50/10400125</t>
  </si>
  <si>
    <t>50/10400150</t>
  </si>
  <si>
    <t>50/10400200</t>
  </si>
  <si>
    <t>50/10400250</t>
  </si>
  <si>
    <t>50/10400300</t>
  </si>
  <si>
    <t>50/10400350</t>
  </si>
  <si>
    <t>50/10400400</t>
  </si>
  <si>
    <t>20/3020080</t>
  </si>
  <si>
    <t>30/16200100</t>
  </si>
  <si>
    <t>30/16200125</t>
  </si>
  <si>
    <t>30/16200150</t>
  </si>
  <si>
    <t>30/16200200</t>
  </si>
  <si>
    <t>30/1625080</t>
  </si>
  <si>
    <t>30/16250100</t>
  </si>
  <si>
    <t>30/16250125</t>
  </si>
  <si>
    <t>30/16250150</t>
  </si>
  <si>
    <t>30/16250200</t>
  </si>
  <si>
    <t>30/16250250</t>
  </si>
  <si>
    <t>30/1630080</t>
  </si>
  <si>
    <t>30/16300100</t>
  </si>
  <si>
    <t>30/16300125</t>
  </si>
  <si>
    <t>30/16300150</t>
  </si>
  <si>
    <t>30/16300200</t>
  </si>
  <si>
    <t>30/16300250</t>
  </si>
  <si>
    <t>30/16300300</t>
  </si>
  <si>
    <t>30/1635080</t>
  </si>
  <si>
    <t>30/16350100</t>
  </si>
  <si>
    <t>30/16350125</t>
  </si>
  <si>
    <t>30/16350150</t>
  </si>
  <si>
    <t>30/16350200</t>
  </si>
  <si>
    <t>30/16350250</t>
  </si>
  <si>
    <t>30/16350300</t>
  </si>
  <si>
    <t>30/16350350</t>
  </si>
  <si>
    <t>30/1640080</t>
  </si>
  <si>
    <t>30/16400100</t>
  </si>
  <si>
    <t>30/16400125</t>
  </si>
  <si>
    <t>30/16400150</t>
  </si>
  <si>
    <t>30/16400200</t>
  </si>
  <si>
    <t>30/16400250</t>
  </si>
  <si>
    <t>30/16400300</t>
  </si>
  <si>
    <t>30/16400350</t>
  </si>
  <si>
    <t>30/16400400</t>
  </si>
  <si>
    <t>50/162525</t>
  </si>
  <si>
    <t>50/164025</t>
  </si>
  <si>
    <t>50/164040</t>
  </si>
  <si>
    <t>50/165025</t>
  </si>
  <si>
    <t>50/165040</t>
  </si>
  <si>
    <t>50/165050</t>
  </si>
  <si>
    <t>50/166525</t>
  </si>
  <si>
    <t>50/166540</t>
  </si>
  <si>
    <t>50/166550</t>
  </si>
  <si>
    <t>50/166565</t>
  </si>
  <si>
    <t>50/168025</t>
  </si>
  <si>
    <t>50/168040</t>
  </si>
  <si>
    <t>50/168050</t>
  </si>
  <si>
    <t>50/168065</t>
  </si>
  <si>
    <t>50/168080</t>
  </si>
  <si>
    <t>50/1610025</t>
  </si>
  <si>
    <t>50/1610040</t>
  </si>
  <si>
    <t>50/1610050</t>
  </si>
  <si>
    <t>50/1610065</t>
  </si>
  <si>
    <t>50/1610080</t>
  </si>
  <si>
    <t>50/16100100</t>
  </si>
  <si>
    <t>50/1612525</t>
  </si>
  <si>
    <t>50/1612540</t>
  </si>
  <si>
    <t>50/1612550</t>
  </si>
  <si>
    <t>50/1612565</t>
  </si>
  <si>
    <t>50/1612580</t>
  </si>
  <si>
    <t>50/16125100</t>
  </si>
  <si>
    <t>50/16125125</t>
  </si>
  <si>
    <t>50/1615080</t>
  </si>
  <si>
    <t>50/16150100</t>
  </si>
  <si>
    <t>50/16150125</t>
  </si>
  <si>
    <t>50/16150150</t>
  </si>
  <si>
    <t>50/1620080</t>
  </si>
  <si>
    <t>50/16200100</t>
  </si>
  <si>
    <t>50/16200125</t>
  </si>
  <si>
    <t>50/16200150</t>
  </si>
  <si>
    <t>50/16200200</t>
  </si>
  <si>
    <t>50/1625080</t>
  </si>
  <si>
    <t>50/16250100</t>
  </si>
  <si>
    <t>50/16250125</t>
  </si>
  <si>
    <t>50/16250150</t>
  </si>
  <si>
    <t>50/16250200</t>
  </si>
  <si>
    <t>50/16250250</t>
  </si>
  <si>
    <t>50/1630080</t>
  </si>
  <si>
    <t>50/16300100</t>
  </si>
  <si>
    <t>50/16300125</t>
  </si>
  <si>
    <t>50/16300150</t>
  </si>
  <si>
    <t>50/16300200</t>
  </si>
  <si>
    <t>50/16300250</t>
  </si>
  <si>
    <t>50/16300300</t>
  </si>
  <si>
    <t>50/1635080</t>
  </si>
  <si>
    <t>50/16350100</t>
  </si>
  <si>
    <t>50/16350125</t>
  </si>
  <si>
    <t>50/16350150</t>
  </si>
  <si>
    <t>50/16350200</t>
  </si>
  <si>
    <t>50/16350250</t>
  </si>
  <si>
    <t>50/16350300</t>
  </si>
  <si>
    <t>50/16350350</t>
  </si>
  <si>
    <t>50/1640080</t>
  </si>
  <si>
    <t>50/16400100</t>
  </si>
  <si>
    <t>50/16400125</t>
  </si>
  <si>
    <t>50/16400150</t>
  </si>
  <si>
    <t>50/16400200</t>
  </si>
  <si>
    <t>50/16400250</t>
  </si>
  <si>
    <t>50/16400300</t>
  </si>
  <si>
    <t>50/16400350</t>
  </si>
  <si>
    <t>50/16400400</t>
  </si>
  <si>
    <t>Check if frm ID en frm ID1 has an True value then open frm_PN</t>
  </si>
  <si>
    <t>Call ID_Check</t>
  </si>
  <si>
    <t>C-glass</t>
  </si>
  <si>
    <t>Binnendiameter (mm)</t>
  </si>
  <si>
    <t>x</t>
  </si>
  <si>
    <t>=</t>
  </si>
  <si>
    <t>Breedte (B)</t>
  </si>
  <si>
    <t>Lengte (L)</t>
  </si>
  <si>
    <t>LAMINEERSTAP</t>
  </si>
  <si>
    <t>WEEFSEL TYPE (g/m2)</t>
  </si>
  <si>
    <t>AANTAL / CYCLUS (-)</t>
  </si>
  <si>
    <t>AANTAL CYCLI (-)</t>
  </si>
  <si>
    <t>TOTAAL AANTAL (-)</t>
  </si>
  <si>
    <t>Tw</t>
  </si>
  <si>
    <t>Inner diameter (mm)</t>
  </si>
  <si>
    <t>Width (W)</t>
  </si>
  <si>
    <t>Length (L)</t>
  </si>
  <si>
    <t>WOVEN ROVING (g/m2)</t>
  </si>
  <si>
    <t>NUMBER / CYCLE (-)</t>
  </si>
  <si>
    <t>NUMBER OF CYCLES (-)</t>
  </si>
  <si>
    <t>TOTAL NUMBER (-)</t>
  </si>
  <si>
    <t>Stap 1: C-glas Groot</t>
  </si>
  <si>
    <t>Stap 2: C-glas Klein</t>
  </si>
  <si>
    <t>Stap 3: Eerste laag Woven Roving</t>
  </si>
  <si>
    <t>Stap 5: Kleine Woven Roving stukken</t>
  </si>
  <si>
    <t>Stap 6: Grote Woven Roving stukken</t>
  </si>
  <si>
    <t>Stap 7: Wikkelen Woven Roving</t>
  </si>
  <si>
    <t>ONTW-W51 Hulpstukken</t>
  </si>
  <si>
    <t>[mm] x [mm]</t>
  </si>
  <si>
    <t>Step 1: C-glass (BIG)</t>
  </si>
  <si>
    <t>Step 2: C-glass (SMALL)</t>
  </si>
  <si>
    <t>Step 3: First layer Woven Roving</t>
  </si>
  <si>
    <t>Step 5: Woven Roving (SMALL)</t>
  </si>
  <si>
    <t>Step 7: Winding Woven Roving</t>
  </si>
  <si>
    <t>Step 6: Woven Roving (BIG)</t>
  </si>
  <si>
    <t>PROCESS DATA MOLDED T-PIECE</t>
  </si>
  <si>
    <t>(mm)</t>
  </si>
  <si>
    <t xml:space="preserve">  Breedte (B)</t>
  </si>
  <si>
    <t xml:space="preserve">   Width (W)</t>
  </si>
  <si>
    <t>C-glas Groot</t>
  </si>
  <si>
    <t>C-glas Klein</t>
  </si>
  <si>
    <t>Grote mat 360</t>
  </si>
  <si>
    <t>Kleine mat 360</t>
  </si>
  <si>
    <t>M. Stroeve</t>
  </si>
  <si>
    <t>Fitting Department</t>
  </si>
  <si>
    <t>C-glass Big</t>
  </si>
  <si>
    <t>C-glass Small</t>
  </si>
  <si>
    <t>Big 360</t>
  </si>
  <si>
    <t xml:space="preserve">LENGTE (L) x BREEDTE (B) </t>
  </si>
  <si>
    <t xml:space="preserve">LENGTH (L) x WIDTH (W) </t>
  </si>
  <si>
    <t>(bar)</t>
  </si>
  <si>
    <t>Nominal pressure class</t>
  </si>
  <si>
    <t>Wall Thickness</t>
  </si>
  <si>
    <t>Nominale drukklasse</t>
  </si>
  <si>
    <t xml:space="preserve"> (mm)</t>
  </si>
  <si>
    <t>m</t>
  </si>
  <si>
    <t>Note: Afbeelding zijn CB/CB-CB als voorbeeld.</t>
  </si>
  <si>
    <t>Step 4: Winding Woven Roving</t>
  </si>
  <si>
    <t>Stap 4: Vastzetten d.m.v. wikkelen Woven Roving</t>
  </si>
  <si>
    <t>Write changes on the form and hand in with team leader!</t>
  </si>
  <si>
    <t>Wijzigingen melden op het formulier en inleveren bij teamleider!</t>
  </si>
  <si>
    <t>Wov. Rov. Small</t>
  </si>
  <si>
    <t>Wov. Rov. Big</t>
  </si>
  <si>
    <t>*</t>
  </si>
  <si>
    <t>Note*: 2 additionele kleine weefsel matten.</t>
  </si>
  <si>
    <t>Note*: 2 additional small woven roving.</t>
  </si>
  <si>
    <t>Note: Pictures are CB/CB-CB as an example.</t>
  </si>
  <si>
    <t>Rc</t>
  </si>
  <si>
    <t>Rk</t>
  </si>
  <si>
    <t>SH</t>
  </si>
  <si>
    <t>N/mm²</t>
  </si>
  <si>
    <t>Y</t>
  </si>
  <si>
    <t>Tec</t>
  </si>
  <si>
    <t>Tek</t>
  </si>
  <si>
    <t>Luit</t>
  </si>
  <si>
    <t>Llam</t>
  </si>
  <si>
    <t>L</t>
  </si>
  <si>
    <t>Ang. Rc-Rk</t>
  </si>
  <si>
    <t>°</t>
  </si>
  <si>
    <t>3225</t>
  </si>
  <si>
    <t>3240</t>
  </si>
  <si>
    <t>3250</t>
  </si>
  <si>
    <t>3265</t>
  </si>
  <si>
    <t>3280</t>
  </si>
  <si>
    <t>25100</t>
  </si>
  <si>
    <t>32100</t>
  </si>
  <si>
    <t>25125</t>
  </si>
  <si>
    <t>32125</t>
  </si>
  <si>
    <t>20150</t>
  </si>
  <si>
    <t>25150</t>
  </si>
  <si>
    <t>32150</t>
  </si>
  <si>
    <t>16200</t>
  </si>
  <si>
    <t>20200</t>
  </si>
  <si>
    <t>25200</t>
  </si>
  <si>
    <t>32200</t>
  </si>
  <si>
    <t>12.5250</t>
  </si>
  <si>
    <t>16250</t>
  </si>
  <si>
    <t>20250</t>
  </si>
  <si>
    <t>25250</t>
  </si>
  <si>
    <t>32250</t>
  </si>
  <si>
    <t>12.5300</t>
  </si>
  <si>
    <t>16300</t>
  </si>
  <si>
    <t>20300</t>
  </si>
  <si>
    <t>25300</t>
  </si>
  <si>
    <t>32300</t>
  </si>
  <si>
    <t>8350</t>
  </si>
  <si>
    <t>10350</t>
  </si>
  <si>
    <t>12.5350</t>
  </si>
  <si>
    <t>16350</t>
  </si>
  <si>
    <t>20350</t>
  </si>
  <si>
    <t>25350</t>
  </si>
  <si>
    <t>8400</t>
  </si>
  <si>
    <t>10400</t>
  </si>
  <si>
    <t>12.5400</t>
  </si>
  <si>
    <t>16400</t>
  </si>
  <si>
    <t>20400</t>
  </si>
  <si>
    <t>25400</t>
  </si>
  <si>
    <t>8450</t>
  </si>
  <si>
    <t>10450</t>
  </si>
  <si>
    <t>12.5450</t>
  </si>
  <si>
    <t>16450</t>
  </si>
  <si>
    <t>20450</t>
  </si>
  <si>
    <t>25450</t>
  </si>
  <si>
    <t>8500</t>
  </si>
  <si>
    <t>10500</t>
  </si>
  <si>
    <t>12.5500</t>
  </si>
  <si>
    <t>16500</t>
  </si>
  <si>
    <t>20500</t>
  </si>
  <si>
    <t>25500</t>
  </si>
  <si>
    <t>8600</t>
  </si>
  <si>
    <t>10600</t>
  </si>
  <si>
    <t>12.5600</t>
  </si>
  <si>
    <t>16600</t>
  </si>
  <si>
    <t>20600</t>
  </si>
  <si>
    <t>25600</t>
  </si>
  <si>
    <t>8700</t>
  </si>
  <si>
    <t>10700</t>
  </si>
  <si>
    <t>12.5700</t>
  </si>
  <si>
    <t>16700</t>
  </si>
  <si>
    <t>20700</t>
  </si>
  <si>
    <t>8750</t>
  </si>
  <si>
    <t>10750</t>
  </si>
  <si>
    <t>12.5750</t>
  </si>
  <si>
    <t>16750</t>
  </si>
  <si>
    <t>20750</t>
  </si>
  <si>
    <t>8800</t>
  </si>
  <si>
    <t>10800</t>
  </si>
  <si>
    <t>12.5800</t>
  </si>
  <si>
    <t>16800</t>
  </si>
  <si>
    <t>20800</t>
  </si>
  <si>
    <t>8900</t>
  </si>
  <si>
    <t>10900</t>
  </si>
  <si>
    <t>12.5900</t>
  </si>
  <si>
    <t>16900</t>
  </si>
  <si>
    <t>81000</t>
  </si>
  <si>
    <t>101000</t>
  </si>
  <si>
    <t>12.51000</t>
  </si>
  <si>
    <t>161000</t>
  </si>
  <si>
    <t>81100</t>
  </si>
  <si>
    <t>101100</t>
  </si>
  <si>
    <t>12.51100</t>
  </si>
  <si>
    <t>81200</t>
  </si>
  <si>
    <t>101200</t>
  </si>
  <si>
    <t>12.51200</t>
  </si>
  <si>
    <t>81400</t>
  </si>
  <si>
    <t>101400</t>
  </si>
  <si>
    <t>81600</t>
  </si>
  <si>
    <t>101600</t>
  </si>
  <si>
    <t>02</t>
  </si>
  <si>
    <t>(N/A) -</t>
  </si>
  <si>
    <t>0</t>
  </si>
  <si>
    <t>04</t>
  </si>
  <si>
    <t>Gravity</t>
  </si>
  <si>
    <t>A</t>
  </si>
  <si>
    <t>05</t>
  </si>
  <si>
    <t>B</t>
  </si>
  <si>
    <t>06</t>
  </si>
  <si>
    <t>C</t>
  </si>
  <si>
    <t>08</t>
  </si>
  <si>
    <t>D</t>
  </si>
  <si>
    <t>0C</t>
  </si>
  <si>
    <t>E</t>
  </si>
  <si>
    <t>0D</t>
  </si>
  <si>
    <t>F</t>
  </si>
  <si>
    <t>0E</t>
  </si>
  <si>
    <t>G</t>
  </si>
  <si>
    <t>0F</t>
  </si>
  <si>
    <t>H</t>
  </si>
  <si>
    <t>0G</t>
  </si>
  <si>
    <t>I</t>
  </si>
  <si>
    <t>0H</t>
  </si>
  <si>
    <t>J</t>
  </si>
  <si>
    <t>0I</t>
  </si>
  <si>
    <t>K</t>
  </si>
  <si>
    <t>0J</t>
  </si>
  <si>
    <t>0K</t>
  </si>
  <si>
    <t>M</t>
  </si>
  <si>
    <t>0L</t>
  </si>
  <si>
    <t>N</t>
  </si>
  <si>
    <t>0M</t>
  </si>
  <si>
    <t>P</t>
  </si>
  <si>
    <t>0N</t>
  </si>
  <si>
    <t>Q</t>
  </si>
  <si>
    <t>0O</t>
  </si>
  <si>
    <t>R</t>
  </si>
  <si>
    <t>0P</t>
  </si>
  <si>
    <t>S</t>
  </si>
  <si>
    <t>0Q</t>
  </si>
  <si>
    <t>T</t>
  </si>
  <si>
    <t>0R</t>
  </si>
  <si>
    <t>U</t>
  </si>
  <si>
    <t>0T</t>
  </si>
  <si>
    <t>0V</t>
  </si>
  <si>
    <t>1A</t>
  </si>
  <si>
    <t>1B</t>
  </si>
  <si>
    <t>1C</t>
  </si>
  <si>
    <t>1F</t>
  </si>
  <si>
    <t>1I</t>
  </si>
  <si>
    <t>1J</t>
  </si>
  <si>
    <t>1K</t>
  </si>
  <si>
    <t>1M</t>
  </si>
  <si>
    <t>1O</t>
  </si>
  <si>
    <t>Author:</t>
  </si>
  <si>
    <t>Users:</t>
  </si>
  <si>
    <t>Revision 1</t>
  </si>
  <si>
    <t>Added Special T-pieces</t>
  </si>
  <si>
    <t>First Issue - standard T-pieces</t>
  </si>
  <si>
    <t>M.Stroeve</t>
  </si>
  <si>
    <t>Author</t>
  </si>
  <si>
    <t>Auteur:</t>
  </si>
  <si>
    <t>Gebruikers:</t>
  </si>
  <si>
    <t>Hulpstukken</t>
  </si>
  <si>
    <t xml:space="preserve">Revision 2 </t>
  </si>
  <si>
    <t>Added Endcap and Bottoms</t>
  </si>
  <si>
    <t>Laagdikte</t>
  </si>
  <si>
    <t>Knuckle</t>
  </si>
  <si>
    <t>Type</t>
  </si>
  <si>
    <t>Lenght</t>
  </si>
  <si>
    <t>Lagen</t>
  </si>
  <si>
    <t>Knucklex2.5</t>
  </si>
  <si>
    <t>Extra TE</t>
  </si>
  <si>
    <t>Wanddikte Knuckle</t>
  </si>
  <si>
    <t>Wanddikte Dome</t>
  </si>
  <si>
    <t>Binnendiameter</t>
  </si>
  <si>
    <t>Inbouwmaat</t>
  </si>
  <si>
    <t>Lamineerlengte</t>
  </si>
  <si>
    <t>Aanschuining (15°)</t>
  </si>
  <si>
    <t xml:space="preserve"> =</t>
  </si>
  <si>
    <t>WEEFSEL TYPE (g/m²)</t>
  </si>
  <si>
    <t>LENGTE x BREEDTE</t>
  </si>
  <si>
    <t>TOTAAL AANTAL</t>
  </si>
  <si>
    <t>Grote Weefsel Matten</t>
  </si>
  <si>
    <t>AANTAL / CYCLUS</t>
  </si>
  <si>
    <t>Klein Weefsel Matten</t>
  </si>
  <si>
    <t>1e deel</t>
  </si>
  <si>
    <t>CYCLI 1e deel*</t>
  </si>
  <si>
    <t>CYCLI</t>
  </si>
  <si>
    <t xml:space="preserve">*Opbouw: </t>
  </si>
  <si>
    <t>SB</t>
  </si>
  <si>
    <t>Not calculated</t>
  </si>
  <si>
    <t>Lijmlengte</t>
  </si>
  <si>
    <t>HB</t>
  </si>
  <si>
    <t>* exclusief wanddikte</t>
  </si>
  <si>
    <t>Hoogte maat*</t>
  </si>
  <si>
    <t>Wanddikte Bodem</t>
  </si>
  <si>
    <t>from tool drawing</t>
  </si>
  <si>
    <t>OD</t>
  </si>
  <si>
    <t>Buitendiameter</t>
  </si>
  <si>
    <t>PROCES GEGEVENS OP MAL GEWIKKELD MANHOLE BOTTOM SB - A0Q8</t>
  </si>
  <si>
    <t>PROCES GEGEVENS OP MAL GEWIKKELD ENDCAP PL - A0Q8</t>
  </si>
  <si>
    <t>7.0</t>
  </si>
  <si>
    <t>=AFRONDEN.BOVEN.WISK(J91*2*H91;5)</t>
  </si>
  <si>
    <t>=AFRONDEN.BOVEN.WISK(J13*2*H13;5)</t>
  </si>
  <si>
    <t>Omtrek Mal</t>
  </si>
  <si>
    <t xml:space="preserve">From Tool </t>
  </si>
  <si>
    <t>Drawing</t>
  </si>
  <si>
    <t>Liner</t>
  </si>
  <si>
    <t>Mal aanwezig, geen gereedschapstekening</t>
  </si>
  <si>
    <t>Geen Mal, Geen ger.tekening</t>
  </si>
  <si>
    <t>Totaal Aantal</t>
  </si>
  <si>
    <t>TWc</t>
  </si>
  <si>
    <t>TWk</t>
  </si>
  <si>
    <t>PROCESS DATA MOLDED ENDCAP PL - A0Q8</t>
  </si>
  <si>
    <t>Inner diameter</t>
  </si>
  <si>
    <t>Nominal Pressure Class</t>
  </si>
  <si>
    <t>Wall thickness Dome</t>
  </si>
  <si>
    <t>Wall thickness Knuckle</t>
  </si>
  <si>
    <t>Built-in Length</t>
  </si>
  <si>
    <t>Lamination Length</t>
  </si>
  <si>
    <t>Chamfer (15°)</t>
  </si>
  <si>
    <t>WOVEN ROVING TYPE (g/m²)</t>
  </si>
  <si>
    <t>LENGTH x WIDTH</t>
  </si>
  <si>
    <t>NUMBER / CYCLE</t>
  </si>
  <si>
    <t>CYCLI 1st part*</t>
  </si>
  <si>
    <t>TOTAL NUMBER</t>
  </si>
  <si>
    <t xml:space="preserve">*Build-up: </t>
  </si>
  <si>
    <t>Report changes on this form and hand in with team leader!</t>
  </si>
  <si>
    <t>Big Woven Roving</t>
  </si>
  <si>
    <t>Small Woven Roving</t>
  </si>
  <si>
    <t>PROCESS DATA MOLDED MANHOLE BOTTOM SB - A0Q8</t>
  </si>
  <si>
    <t>Outer diameter</t>
  </si>
  <si>
    <t>Wall thickness Bottom</t>
  </si>
  <si>
    <t>Socket Length</t>
  </si>
  <si>
    <t>Height*</t>
  </si>
  <si>
    <t>* exclusive; wall thickness and socket length</t>
  </si>
  <si>
    <t>Only for large diameters, generates rectangular Large Woven Roving.</t>
  </si>
  <si>
    <t>for Length &lt;=1500mm, generate a square Large Woven Roving.</t>
  </si>
  <si>
    <t>1500mm komt voorbij de knuckle</t>
  </si>
  <si>
    <t>ID1400</t>
  </si>
  <si>
    <t>Recht</t>
  </si>
  <si>
    <t>1e bolling</t>
  </si>
  <si>
    <t>2e bollign</t>
  </si>
  <si>
    <t>Eerst 1 mat afknippen en proberen op de mal. Wijzigingen melden op dit formulier en inleveren bij teamleider!</t>
  </si>
  <si>
    <t>Let op!</t>
  </si>
  <si>
    <t>Lo en Lo1 zijn inclusief Cmaat</t>
  </si>
  <si>
    <t>ID&lt;=150 C=25mm</t>
  </si>
  <si>
    <t>ID&gt;=200 C=15mm</t>
  </si>
  <si>
    <t>Revision 3</t>
  </si>
  <si>
    <t>Changed Small Matts T-pieces</t>
  </si>
  <si>
    <t>Version 3</t>
  </si>
  <si>
    <t xml:space="preserve">PROCESS DATA FOR MOLDED SPECIAL WAVISTRONG T-PIECE CB/CB-CB - </t>
  </si>
  <si>
    <t>CB</t>
  </si>
  <si>
    <t xml:space="preserve">PROCES GEGEVENS OP MAL GEWIKKELD WAVISTRONG T-STUK CB/CB-CB - </t>
  </si>
  <si>
    <t>20/10</t>
  </si>
  <si>
    <t>40/10</t>
  </si>
  <si>
    <t>20/16</t>
  </si>
  <si>
    <t>40/16</t>
  </si>
  <si>
    <t>13.7</t>
  </si>
  <si>
    <t>non standard</t>
  </si>
  <si>
    <t>0H02KBB0</t>
  </si>
  <si>
    <t>0H04KBB0</t>
  </si>
  <si>
    <t>0H05KBB0</t>
  </si>
  <si>
    <t>12.525025</t>
  </si>
  <si>
    <t>12.525040</t>
  </si>
  <si>
    <t>12.525050</t>
  </si>
  <si>
    <t>12.530025</t>
  </si>
  <si>
    <t>12.530040</t>
  </si>
  <si>
    <t>12.530050</t>
  </si>
  <si>
    <t>0I02KBB0</t>
  </si>
  <si>
    <t>0I04KBB0</t>
  </si>
  <si>
    <t>0I05KBB0</t>
  </si>
  <si>
    <t>1620025</t>
  </si>
  <si>
    <t>1620040</t>
  </si>
  <si>
    <t>1620050</t>
  </si>
  <si>
    <t>1625025</t>
  </si>
  <si>
    <t>1625040</t>
  </si>
  <si>
    <t>1625050</t>
  </si>
  <si>
    <t>1630025</t>
  </si>
  <si>
    <t>1630040</t>
  </si>
  <si>
    <t>1630050</t>
  </si>
  <si>
    <t>0F02PBB0</t>
  </si>
  <si>
    <t>0F04PBB0</t>
  </si>
  <si>
    <t>0F05PBB0</t>
  </si>
  <si>
    <t>0H02PBB0</t>
  </si>
  <si>
    <t>0H04PBB0</t>
  </si>
  <si>
    <t>0H05PBB0</t>
  </si>
  <si>
    <t>UNEQUAL TEE</t>
  </si>
  <si>
    <t>EQUAL TEE</t>
  </si>
  <si>
    <t>0I02PBB0</t>
  </si>
  <si>
    <t>0I04PBB0</t>
  </si>
  <si>
    <t>0I05PBB0</t>
  </si>
  <si>
    <t>2015025</t>
  </si>
  <si>
    <t>0E02QBB0</t>
  </si>
  <si>
    <t>2015040</t>
  </si>
  <si>
    <t>0E04QBB0</t>
  </si>
  <si>
    <t>2015050</t>
  </si>
  <si>
    <t>0E05QBB0</t>
  </si>
  <si>
    <t>2020025</t>
  </si>
  <si>
    <t>0F02QBB0</t>
  </si>
  <si>
    <t>2020040</t>
  </si>
  <si>
    <t>0F04QBB0</t>
  </si>
  <si>
    <t>2020050</t>
  </si>
  <si>
    <t>0F05QBB0</t>
  </si>
  <si>
    <t>2025025</t>
  </si>
  <si>
    <t>0H02QBB0</t>
  </si>
  <si>
    <t>2025040</t>
  </si>
  <si>
    <t>0H04QBB0</t>
  </si>
  <si>
    <t>2025050</t>
  </si>
  <si>
    <t>0H05QBB0</t>
  </si>
  <si>
    <t>2030025</t>
  </si>
  <si>
    <t>0I02QBB0</t>
  </si>
  <si>
    <t>2030040</t>
  </si>
  <si>
    <t>0I04QBB0</t>
  </si>
  <si>
    <t>2030050</t>
  </si>
  <si>
    <t>0I05QBB0</t>
  </si>
  <si>
    <t>2515025</t>
  </si>
  <si>
    <t>0E02RBB0</t>
  </si>
  <si>
    <t>2515040</t>
  </si>
  <si>
    <t>0E04RBB0</t>
  </si>
  <si>
    <t>2515050</t>
  </si>
  <si>
    <t>0E05RBB0</t>
  </si>
  <si>
    <t>2520025</t>
  </si>
  <si>
    <t>0F02RBB0</t>
  </si>
  <si>
    <t>2520040</t>
  </si>
  <si>
    <t>0F04RBB0</t>
  </si>
  <si>
    <t>2520050</t>
  </si>
  <si>
    <t>0F05RBB0</t>
  </si>
  <si>
    <t>2525025</t>
  </si>
  <si>
    <t>0H02RBB0</t>
  </si>
  <si>
    <t>2525040</t>
  </si>
  <si>
    <t>0H04RBB0</t>
  </si>
  <si>
    <t>2525050</t>
  </si>
  <si>
    <t>0H05RBB0</t>
  </si>
  <si>
    <t>2530025</t>
  </si>
  <si>
    <t>0I02RBB0</t>
  </si>
  <si>
    <t>2530040</t>
  </si>
  <si>
    <t>0I04RBB0</t>
  </si>
  <si>
    <t>2530050</t>
  </si>
  <si>
    <t>0I05RBB0</t>
  </si>
  <si>
    <t>3215025</t>
  </si>
  <si>
    <t>0E02SBB0</t>
  </si>
  <si>
    <t>3215040</t>
  </si>
  <si>
    <t>0E04SBB0</t>
  </si>
  <si>
    <t>3215050</t>
  </si>
  <si>
    <t>0E05SBB0</t>
  </si>
  <si>
    <t>3220025</t>
  </si>
  <si>
    <t>0F02SBB0</t>
  </si>
  <si>
    <t>3220040</t>
  </si>
  <si>
    <t>0F04SBB0</t>
  </si>
  <si>
    <t>3220050</t>
  </si>
  <si>
    <t>0F05SBB0</t>
  </si>
  <si>
    <t>3225025</t>
  </si>
  <si>
    <t>0H02SBB0</t>
  </si>
  <si>
    <t>3225040</t>
  </si>
  <si>
    <t>0H04SBB0</t>
  </si>
  <si>
    <t>3225050</t>
  </si>
  <si>
    <t>0H05SBB0</t>
  </si>
  <si>
    <t>3230025</t>
  </si>
  <si>
    <t>0I02SBB0</t>
  </si>
  <si>
    <t>3230040</t>
  </si>
  <si>
    <t>0I04SBB0</t>
  </si>
  <si>
    <t>3230050</t>
  </si>
  <si>
    <t>0I05SBB0</t>
  </si>
  <si>
    <t>Glass Calculation Fittings</t>
  </si>
  <si>
    <t>Graag volgnummer noteren.</t>
  </si>
  <si>
    <t>PROCES GEGEVENS OP MAL GEWIKKELD WAVISTRONG T-STUK CB/CB-CB</t>
  </si>
  <si>
    <t>PROCESS DATA FOR MOLDED WAVISTRONG T-PIECE CB/CB-CB</t>
  </si>
  <si>
    <t xml:space="preserve">Revision 4 </t>
  </si>
  <si>
    <t>Changes to equal tees</t>
  </si>
  <si>
    <t>Version 4</t>
  </si>
  <si>
    <t>Versie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</si>
</sst>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;;"/>
  </numFmts>
  <fonts count="1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26"/>
      <name val="Arial"/>
      <family val="2"/>
    </font>
    <font>
      <b/>
      <sz val="10"/>
      <color indexed="8"/>
      <name val="Arial"/>
      <family val="2"/>
    </font>
    <font>
      <sz val="10"/>
      <name val="Times New Roman"/>
      <family val="1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name val="Futura Bk BT"/>
      <family val="2"/>
    </font>
    <font>
      <b/>
      <sz val="10"/>
      <name val="Futura Bk BT"/>
      <family val="2"/>
    </font>
    <font>
      <b/>
      <sz val="10"/>
      <name val="Futura"/>
    </font>
    <font>
      <b/>
      <sz val="28"/>
      <name val="Futura"/>
    </font>
    <font>
      <b/>
      <sz val="14"/>
      <name val="Futura Bk BT"/>
      <family val="2"/>
    </font>
    <font>
      <b/>
      <sz val="11"/>
      <name val="Calibri"/>
      <family val="2"/>
      <scheme val="minor"/>
    </font>
    <font>
      <b/>
      <sz val="13"/>
      <color theme="0"/>
      <name val="HELV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2"/>
        <bgColor indexed="8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9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8"/>
      </bottom>
      <diagonal/>
    </border>
    <border>
      <left/>
      <right style="medium">
        <color indexed="8"/>
      </right>
      <top style="medium">
        <color indexed="64"/>
      </top>
      <bottom style="medium">
        <color indexed="8"/>
      </bottom>
      <diagonal/>
    </border>
    <border>
      <left style="medium">
        <color indexed="8"/>
      </left>
      <right/>
      <top style="medium">
        <color indexed="64"/>
      </top>
      <bottom style="medium">
        <color indexed="8"/>
      </bottom>
      <diagonal/>
    </border>
    <border>
      <left/>
      <right style="medium">
        <color indexed="64"/>
      </right>
      <top style="medium">
        <color indexed="64"/>
      </top>
      <bottom style="medium">
        <color indexed="8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8"/>
      </top>
      <bottom/>
      <diagonal/>
    </border>
    <border>
      <left/>
      <right style="medium">
        <color indexed="64"/>
      </right>
      <top style="medium">
        <color indexed="8"/>
      </top>
      <bottom/>
      <diagonal/>
    </border>
    <border>
      <left/>
      <right style="medium">
        <color indexed="64"/>
      </right>
      <top/>
      <bottom style="medium">
        <color indexed="8"/>
      </bottom>
      <diagonal/>
    </border>
    <border>
      <left style="medium">
        <color indexed="64"/>
      </left>
      <right/>
      <top/>
      <bottom style="medium">
        <color indexed="8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8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1" fillId="0" borderId="0"/>
  </cellStyleXfs>
  <cellXfs count="516">
    <xf numFmtId="0" fontId="0" fillId="0" borderId="0" xfId="0"/>
    <xf numFmtId="0" fontId="2" fillId="0" borderId="0" xfId="0" applyFont="1" applyAlignment="1" applyProtection="1">
      <alignment horizontal="right"/>
    </xf>
    <xf numFmtId="0" fontId="2" fillId="0" borderId="3" xfId="0" applyFont="1" applyBorder="1" applyAlignment="1" applyProtection="1">
      <alignment horizontal="right"/>
    </xf>
    <xf numFmtId="0" fontId="1" fillId="0" borderId="0" xfId="0" applyFont="1" applyAlignment="1" applyProtection="1">
      <alignment horizontal="right"/>
    </xf>
    <xf numFmtId="164" fontId="1" fillId="0" borderId="0" xfId="0" applyNumberFormat="1" applyFont="1" applyAlignment="1" applyProtection="1">
      <alignment horizontal="right"/>
    </xf>
    <xf numFmtId="1" fontId="1" fillId="0" borderId="0" xfId="0" applyNumberFormat="1" applyFont="1" applyAlignment="1" applyProtection="1">
      <alignment horizontal="right"/>
    </xf>
    <xf numFmtId="0" fontId="0" fillId="0" borderId="0" xfId="0" applyAlignment="1">
      <alignment horizontal="center"/>
    </xf>
    <xf numFmtId="0" fontId="4" fillId="0" borderId="0" xfId="1"/>
    <xf numFmtId="0" fontId="1" fillId="0" borderId="0" xfId="1" applyFont="1"/>
    <xf numFmtId="0" fontId="4" fillId="0" borderId="0" xfId="1" applyFill="1" applyBorder="1" applyAlignment="1"/>
    <xf numFmtId="0" fontId="6" fillId="0" borderId="1" xfId="1" applyFont="1" applyFill="1" applyBorder="1" applyAlignment="1"/>
    <xf numFmtId="0" fontId="4" fillId="0" borderId="10" xfId="1" applyFill="1" applyBorder="1" applyAlignment="1"/>
    <xf numFmtId="0" fontId="4" fillId="0" borderId="10" xfId="1" applyFill="1" applyBorder="1"/>
    <xf numFmtId="0" fontId="4" fillId="0" borderId="2" xfId="1" applyFill="1" applyBorder="1"/>
    <xf numFmtId="0" fontId="4" fillId="0" borderId="0" xfId="1" applyFill="1" applyBorder="1" applyAlignment="1">
      <alignment horizontal="center"/>
    </xf>
    <xf numFmtId="0" fontId="4" fillId="0" borderId="0" xfId="1" applyFill="1" applyBorder="1"/>
    <xf numFmtId="0" fontId="6" fillId="0" borderId="0" xfId="1" applyFont="1" applyFill="1" applyBorder="1" applyAlignment="1"/>
    <xf numFmtId="0" fontId="7" fillId="3" borderId="11" xfId="1" applyFont="1" applyFill="1" applyBorder="1" applyAlignment="1">
      <alignment horizontal="center" wrapText="1"/>
    </xf>
    <xf numFmtId="0" fontId="7" fillId="3" borderId="4" xfId="1" applyFont="1" applyFill="1" applyBorder="1" applyAlignment="1">
      <alignment horizontal="center" wrapText="1"/>
    </xf>
    <xf numFmtId="0" fontId="7" fillId="3" borderId="12" xfId="1" applyFont="1" applyFill="1" applyBorder="1" applyAlignment="1">
      <alignment horizontal="center" wrapText="1"/>
    </xf>
    <xf numFmtId="0" fontId="7" fillId="3" borderId="13" xfId="1" applyFont="1" applyFill="1" applyBorder="1" applyAlignment="1">
      <alignment horizontal="left"/>
    </xf>
    <xf numFmtId="0" fontId="7" fillId="3" borderId="14" xfId="1" applyFont="1" applyFill="1" applyBorder="1" applyAlignment="1">
      <alignment horizontal="center" wrapText="1"/>
    </xf>
    <xf numFmtId="0" fontId="7" fillId="3" borderId="15" xfId="1" applyFont="1" applyFill="1" applyBorder="1" applyAlignment="1">
      <alignment horizontal="left"/>
    </xf>
    <xf numFmtId="0" fontId="8" fillId="0" borderId="0" xfId="1" applyFont="1" applyAlignment="1">
      <alignment wrapText="1"/>
    </xf>
    <xf numFmtId="0" fontId="7" fillId="3" borderId="16" xfId="1" applyFont="1" applyFill="1" applyBorder="1" applyAlignment="1">
      <alignment horizontal="center" wrapText="1"/>
    </xf>
    <xf numFmtId="0" fontId="7" fillId="3" borderId="17" xfId="1" applyFont="1" applyFill="1" applyBorder="1" applyAlignment="1">
      <alignment horizontal="center" wrapText="1"/>
    </xf>
    <xf numFmtId="0" fontId="7" fillId="3" borderId="8" xfId="1" applyFont="1" applyFill="1" applyBorder="1" applyAlignment="1">
      <alignment horizontal="center" wrapText="1"/>
    </xf>
    <xf numFmtId="0" fontId="7" fillId="3" borderId="9" xfId="1" applyFont="1" applyFill="1" applyBorder="1" applyAlignment="1">
      <alignment horizontal="center" wrapText="1"/>
    </xf>
    <xf numFmtId="0" fontId="7" fillId="3" borderId="18" xfId="1" applyFont="1" applyFill="1" applyBorder="1" applyAlignment="1">
      <alignment horizontal="center" wrapText="1"/>
    </xf>
    <xf numFmtId="0" fontId="7" fillId="3" borderId="19" xfId="1" applyFont="1" applyFill="1" applyBorder="1" applyAlignment="1">
      <alignment horizontal="center" wrapText="1"/>
    </xf>
    <xf numFmtId="0" fontId="7" fillId="3" borderId="7" xfId="1" applyFont="1" applyFill="1" applyBorder="1" applyAlignment="1">
      <alignment horizontal="center" wrapText="1"/>
    </xf>
    <xf numFmtId="0" fontId="7" fillId="3" borderId="20" xfId="1" applyFont="1" applyFill="1" applyBorder="1" applyAlignment="1">
      <alignment horizontal="center" wrapText="1"/>
    </xf>
    <xf numFmtId="0" fontId="7" fillId="3" borderId="21" xfId="1" applyFont="1" applyFill="1" applyBorder="1" applyAlignment="1">
      <alignment horizontal="center" wrapText="1"/>
    </xf>
    <xf numFmtId="0" fontId="4" fillId="3" borderId="20" xfId="1" applyFill="1" applyBorder="1" applyAlignment="1">
      <alignment wrapText="1"/>
    </xf>
    <xf numFmtId="0" fontId="7" fillId="0" borderId="0" xfId="1" applyFont="1" applyFill="1" applyBorder="1" applyAlignment="1">
      <alignment horizontal="center" wrapText="1"/>
    </xf>
    <xf numFmtId="0" fontId="5" fillId="0" borderId="0" xfId="1" applyFont="1" applyFill="1" applyBorder="1" applyAlignment="1">
      <alignment wrapText="1"/>
    </xf>
    <xf numFmtId="0" fontId="5" fillId="0" borderId="23" xfId="1" applyFont="1" applyFill="1" applyBorder="1" applyAlignment="1">
      <alignment wrapText="1"/>
    </xf>
    <xf numFmtId="0" fontId="7" fillId="3" borderId="24" xfId="1" applyFont="1" applyFill="1" applyBorder="1" applyAlignment="1">
      <alignment horizontal="center" wrapText="1"/>
    </xf>
    <xf numFmtId="0" fontId="5" fillId="0" borderId="9" xfId="1" applyFont="1" applyBorder="1" applyAlignment="1">
      <alignment horizontal="center" wrapText="1"/>
    </xf>
    <xf numFmtId="0" fontId="5" fillId="0" borderId="26" xfId="1" applyFont="1" applyFill="1" applyBorder="1" applyAlignment="1">
      <alignment wrapText="1"/>
    </xf>
    <xf numFmtId="0" fontId="7" fillId="3" borderId="22" xfId="1" applyFont="1" applyFill="1" applyBorder="1" applyAlignment="1">
      <alignment horizontal="center" wrapText="1"/>
    </xf>
    <xf numFmtId="0" fontId="5" fillId="0" borderId="7" xfId="1" applyFont="1" applyBorder="1" applyAlignment="1">
      <alignment horizontal="center" wrapText="1"/>
    </xf>
    <xf numFmtId="0" fontId="4" fillId="0" borderId="17" xfId="1" applyBorder="1"/>
    <xf numFmtId="0" fontId="4" fillId="0" borderId="26" xfId="1" applyFill="1" applyBorder="1" applyAlignment="1"/>
    <xf numFmtId="0" fontId="7" fillId="3" borderId="6" xfId="1" applyFont="1" applyFill="1" applyBorder="1" applyAlignment="1">
      <alignment horizontal="center" wrapText="1"/>
    </xf>
    <xf numFmtId="0" fontId="5" fillId="0" borderId="28" xfId="1" applyFont="1" applyBorder="1" applyAlignment="1">
      <alignment horizontal="center" wrapText="1"/>
    </xf>
    <xf numFmtId="0" fontId="5" fillId="0" borderId="29" xfId="1" applyFont="1" applyBorder="1" applyAlignment="1">
      <alignment horizontal="center" wrapText="1"/>
    </xf>
    <xf numFmtId="0" fontId="5" fillId="0" borderId="30" xfId="1" applyFont="1" applyBorder="1" applyAlignment="1">
      <alignment horizontal="center" wrapText="1"/>
    </xf>
    <xf numFmtId="0" fontId="4" fillId="0" borderId="31" xfId="1" applyFill="1" applyBorder="1" applyAlignment="1"/>
    <xf numFmtId="0" fontId="5" fillId="0" borderId="33" xfId="1" applyFont="1" applyBorder="1" applyAlignment="1">
      <alignment horizontal="center" wrapText="1"/>
    </xf>
    <xf numFmtId="0" fontId="5" fillId="0" borderId="34" xfId="1" applyFont="1" applyBorder="1" applyAlignment="1">
      <alignment horizontal="center" wrapText="1"/>
    </xf>
    <xf numFmtId="0" fontId="5" fillId="0" borderId="26" xfId="1" applyFont="1" applyBorder="1" applyAlignment="1">
      <alignment horizontal="center" wrapText="1"/>
    </xf>
    <xf numFmtId="0" fontId="7" fillId="4" borderId="17" xfId="1" applyFont="1" applyFill="1" applyBorder="1" applyAlignment="1">
      <alignment horizontal="center" wrapText="1"/>
    </xf>
    <xf numFmtId="0" fontId="7" fillId="4" borderId="11" xfId="1" applyFont="1" applyFill="1" applyBorder="1" applyAlignment="1">
      <alignment horizontal="center" wrapText="1"/>
    </xf>
    <xf numFmtId="0" fontId="5" fillId="0" borderId="35" xfId="1" applyFont="1" applyBorder="1" applyAlignment="1">
      <alignment horizontal="center" wrapText="1"/>
    </xf>
    <xf numFmtId="0" fontId="5" fillId="0" borderId="36" xfId="1" applyFont="1" applyBorder="1" applyAlignment="1">
      <alignment horizontal="center" wrapText="1"/>
    </xf>
    <xf numFmtId="0" fontId="5" fillId="0" borderId="30" xfId="1" applyFont="1" applyBorder="1" applyAlignment="1">
      <alignment wrapText="1"/>
    </xf>
    <xf numFmtId="0" fontId="5" fillId="4" borderId="17" xfId="1" applyFont="1" applyFill="1" applyBorder="1" applyAlignment="1">
      <alignment horizontal="center" wrapText="1"/>
    </xf>
    <xf numFmtId="0" fontId="5" fillId="0" borderId="37" xfId="1" applyFont="1" applyBorder="1" applyAlignment="1">
      <alignment wrapText="1"/>
    </xf>
    <xf numFmtId="0" fontId="5" fillId="0" borderId="34" xfId="1" applyFont="1" applyBorder="1" applyAlignment="1">
      <alignment wrapText="1"/>
    </xf>
    <xf numFmtId="0" fontId="5" fillId="0" borderId="38" xfId="1" applyFont="1" applyBorder="1" applyAlignment="1">
      <alignment wrapText="1"/>
    </xf>
    <xf numFmtId="0" fontId="5" fillId="0" borderId="26" xfId="1" applyFont="1" applyBorder="1" applyAlignment="1">
      <alignment wrapText="1"/>
    </xf>
    <xf numFmtId="0" fontId="7" fillId="4" borderId="22" xfId="1" applyFont="1" applyFill="1" applyBorder="1" applyAlignment="1">
      <alignment horizontal="center" wrapText="1"/>
    </xf>
    <xf numFmtId="0" fontId="5" fillId="0" borderId="39" xfId="1" applyFont="1" applyBorder="1" applyAlignment="1">
      <alignment wrapText="1"/>
    </xf>
    <xf numFmtId="0" fontId="5" fillId="0" borderId="40" xfId="1" applyFont="1" applyBorder="1" applyAlignment="1">
      <alignment wrapText="1"/>
    </xf>
    <xf numFmtId="0" fontId="5" fillId="0" borderId="41" xfId="1" applyFont="1" applyBorder="1" applyAlignment="1">
      <alignment wrapText="1"/>
    </xf>
    <xf numFmtId="0" fontId="5" fillId="0" borderId="42" xfId="1" applyFont="1" applyBorder="1" applyAlignment="1">
      <alignment wrapText="1"/>
    </xf>
    <xf numFmtId="0" fontId="5" fillId="0" borderId="44" xfId="1" applyFont="1" applyBorder="1" applyAlignment="1">
      <alignment horizontal="center" wrapText="1"/>
    </xf>
    <xf numFmtId="0" fontId="5" fillId="0" borderId="45" xfId="1" applyFont="1" applyBorder="1" applyAlignment="1">
      <alignment horizontal="center" wrapText="1"/>
    </xf>
    <xf numFmtId="0" fontId="5" fillId="0" borderId="31" xfId="1" applyFont="1" applyBorder="1" applyAlignment="1">
      <alignment horizontal="center" wrapText="1"/>
    </xf>
    <xf numFmtId="0" fontId="7" fillId="4" borderId="5" xfId="1" applyFont="1" applyFill="1" applyBorder="1" applyAlignment="1">
      <alignment horizontal="center" wrapText="1"/>
    </xf>
    <xf numFmtId="0" fontId="5" fillId="4" borderId="22" xfId="1" applyFont="1" applyFill="1" applyBorder="1" applyAlignment="1">
      <alignment horizontal="center" wrapText="1"/>
    </xf>
    <xf numFmtId="0" fontId="7" fillId="4" borderId="3" xfId="1" applyFont="1" applyFill="1" applyBorder="1" applyAlignment="1">
      <alignment horizontal="center" wrapText="1"/>
    </xf>
    <xf numFmtId="0" fontId="5" fillId="0" borderId="39" xfId="1" applyFont="1" applyBorder="1" applyAlignment="1">
      <alignment horizontal="center" wrapText="1"/>
    </xf>
    <xf numFmtId="0" fontId="5" fillId="0" borderId="40" xfId="1" applyFont="1" applyBorder="1" applyAlignment="1">
      <alignment horizontal="center" wrapText="1"/>
    </xf>
    <xf numFmtId="0" fontId="5" fillId="0" borderId="42" xfId="1" applyFont="1" applyBorder="1" applyAlignment="1">
      <alignment horizontal="center" wrapText="1"/>
    </xf>
    <xf numFmtId="0" fontId="8" fillId="0" borderId="0" xfId="1" applyFont="1" applyFill="1" applyAlignment="1">
      <alignment wrapText="1"/>
    </xf>
    <xf numFmtId="0" fontId="5" fillId="0" borderId="0" xfId="1" applyFont="1" applyBorder="1" applyAlignment="1">
      <alignment horizontal="center" wrapText="1"/>
    </xf>
    <xf numFmtId="0" fontId="7" fillId="3" borderId="2" xfId="1" applyFont="1" applyFill="1" applyBorder="1" applyAlignment="1">
      <alignment horizontal="center" wrapText="1"/>
    </xf>
    <xf numFmtId="0" fontId="5" fillId="0" borderId="46" xfId="1" applyFont="1" applyBorder="1" applyAlignment="1">
      <alignment wrapText="1"/>
    </xf>
    <xf numFmtId="0" fontId="5" fillId="0" borderId="47" xfId="1" applyFont="1" applyBorder="1" applyAlignment="1">
      <alignment wrapText="1"/>
    </xf>
    <xf numFmtId="0" fontId="5" fillId="0" borderId="48" xfId="1" applyFont="1" applyBorder="1" applyAlignment="1">
      <alignment wrapText="1"/>
    </xf>
    <xf numFmtId="0" fontId="5" fillId="0" borderId="49" xfId="1" applyFont="1" applyBorder="1" applyAlignment="1">
      <alignment wrapText="1"/>
    </xf>
    <xf numFmtId="0" fontId="5" fillId="0" borderId="50" xfId="1" applyFont="1" applyBorder="1" applyAlignment="1">
      <alignment horizontal="center" wrapText="1"/>
    </xf>
    <xf numFmtId="0" fontId="5" fillId="0" borderId="51" xfId="1" applyFont="1" applyBorder="1" applyAlignment="1">
      <alignment horizontal="center" wrapText="1"/>
    </xf>
    <xf numFmtId="0" fontId="5" fillId="0" borderId="52" xfId="1" applyFont="1" applyBorder="1" applyAlignment="1">
      <alignment horizontal="center" wrapText="1"/>
    </xf>
    <xf numFmtId="0" fontId="5" fillId="0" borderId="35" xfId="1" applyFont="1" applyBorder="1" applyAlignment="1">
      <alignment wrapText="1"/>
    </xf>
    <xf numFmtId="0" fontId="5" fillId="0" borderId="29" xfId="1" applyFont="1" applyBorder="1" applyAlignment="1">
      <alignment wrapText="1"/>
    </xf>
    <xf numFmtId="0" fontId="5" fillId="0" borderId="36" xfId="1" applyFont="1" applyBorder="1" applyAlignment="1">
      <alignment wrapText="1"/>
    </xf>
    <xf numFmtId="0" fontId="5" fillId="0" borderId="53" xfId="1" applyFont="1" applyBorder="1" applyAlignment="1">
      <alignment horizontal="center" wrapText="1"/>
    </xf>
    <xf numFmtId="0" fontId="7" fillId="3" borderId="0" xfId="1" applyFont="1" applyFill="1" applyBorder="1" applyAlignment="1">
      <alignment horizontal="center" wrapText="1"/>
    </xf>
    <xf numFmtId="0" fontId="5" fillId="0" borderId="37" xfId="1" applyFont="1" applyBorder="1" applyAlignment="1">
      <alignment horizontal="center" wrapText="1"/>
    </xf>
    <xf numFmtId="0" fontId="5" fillId="0" borderId="35" xfId="1" applyFont="1" applyFill="1" applyBorder="1" applyAlignment="1">
      <alignment wrapText="1"/>
    </xf>
    <xf numFmtId="0" fontId="5" fillId="0" borderId="29" xfId="1" applyFont="1" applyFill="1" applyBorder="1" applyAlignment="1">
      <alignment wrapText="1"/>
    </xf>
    <xf numFmtId="0" fontId="5" fillId="0" borderId="30" xfId="1" applyFont="1" applyFill="1" applyBorder="1" applyAlignment="1">
      <alignment wrapText="1"/>
    </xf>
    <xf numFmtId="0" fontId="5" fillId="0" borderId="37" xfId="1" applyFont="1" applyFill="1" applyBorder="1" applyAlignment="1">
      <alignment wrapText="1"/>
    </xf>
    <xf numFmtId="0" fontId="5" fillId="0" borderId="34" xfId="1" applyFont="1" applyFill="1" applyBorder="1" applyAlignment="1">
      <alignment wrapText="1"/>
    </xf>
    <xf numFmtId="0" fontId="3" fillId="0" borderId="0" xfId="1" applyFont="1"/>
    <xf numFmtId="0" fontId="5" fillId="0" borderId="39" xfId="1" applyFont="1" applyFill="1" applyBorder="1" applyAlignment="1">
      <alignment wrapText="1"/>
    </xf>
    <xf numFmtId="0" fontId="5" fillId="0" borderId="40" xfId="1" applyFont="1" applyFill="1" applyBorder="1" applyAlignment="1">
      <alignment wrapText="1"/>
    </xf>
    <xf numFmtId="0" fontId="5" fillId="0" borderId="42" xfId="1" applyFont="1" applyFill="1" applyBorder="1" applyAlignment="1">
      <alignment wrapText="1"/>
    </xf>
    <xf numFmtId="0" fontId="5" fillId="0" borderId="54" xfId="1" applyFont="1" applyFill="1" applyBorder="1" applyAlignment="1">
      <alignment wrapText="1"/>
    </xf>
    <xf numFmtId="0" fontId="4" fillId="0" borderId="34" xfId="1" applyFill="1" applyBorder="1" applyAlignment="1"/>
    <xf numFmtId="0" fontId="4" fillId="0" borderId="45" xfId="1" applyFill="1" applyBorder="1" applyAlignment="1"/>
    <xf numFmtId="0" fontId="7" fillId="4" borderId="0" xfId="1" applyFont="1" applyFill="1" applyBorder="1" applyAlignment="1">
      <alignment horizontal="center" wrapText="1"/>
    </xf>
    <xf numFmtId="0" fontId="4" fillId="3" borderId="17" xfId="1" applyFill="1" applyBorder="1"/>
    <xf numFmtId="0" fontId="4" fillId="3" borderId="0" xfId="1" applyFill="1" applyBorder="1"/>
    <xf numFmtId="0" fontId="4" fillId="0" borderId="34" xfId="1" applyBorder="1" applyAlignment="1"/>
    <xf numFmtId="0" fontId="4" fillId="3" borderId="22" xfId="1" applyFill="1" applyBorder="1"/>
    <xf numFmtId="0" fontId="4" fillId="3" borderId="3" xfId="1" applyFill="1" applyBorder="1"/>
    <xf numFmtId="0" fontId="4" fillId="0" borderId="40" xfId="1" applyBorder="1" applyAlignment="1"/>
    <xf numFmtId="0" fontId="5" fillId="0" borderId="0" xfId="1" applyFont="1" applyFill="1" applyBorder="1" applyAlignment="1">
      <alignment horizontal="center" wrapText="1"/>
    </xf>
    <xf numFmtId="0" fontId="7" fillId="3" borderId="35" xfId="1" applyFont="1" applyFill="1" applyBorder="1" applyAlignment="1">
      <alignment horizontal="center" wrapText="1"/>
    </xf>
    <xf numFmtId="0" fontId="7" fillId="3" borderId="29" xfId="1" applyFont="1" applyFill="1" applyBorder="1" applyAlignment="1">
      <alignment horizontal="center" wrapText="1"/>
    </xf>
    <xf numFmtId="0" fontId="7" fillId="3" borderId="29" xfId="1" applyFont="1" applyFill="1" applyBorder="1" applyAlignment="1">
      <alignment horizontal="left"/>
    </xf>
    <xf numFmtId="0" fontId="7" fillId="3" borderId="30" xfId="1" applyFont="1" applyFill="1" applyBorder="1" applyAlignment="1">
      <alignment horizontal="center" wrapText="1"/>
    </xf>
    <xf numFmtId="0" fontId="7" fillId="3" borderId="37" xfId="1" applyFont="1" applyFill="1" applyBorder="1" applyAlignment="1">
      <alignment horizontal="center" wrapText="1"/>
    </xf>
    <xf numFmtId="0" fontId="7" fillId="3" borderId="34" xfId="1" applyFont="1" applyFill="1" applyBorder="1" applyAlignment="1">
      <alignment horizontal="center" wrapText="1"/>
    </xf>
    <xf numFmtId="0" fontId="7" fillId="3" borderId="26" xfId="1" applyFont="1" applyFill="1" applyBorder="1" applyAlignment="1">
      <alignment horizontal="center" wrapText="1"/>
    </xf>
    <xf numFmtId="0" fontId="7" fillId="3" borderId="39" xfId="1" applyFont="1" applyFill="1" applyBorder="1" applyAlignment="1">
      <alignment horizontal="center" wrapText="1"/>
    </xf>
    <xf numFmtId="0" fontId="7" fillId="3" borderId="40" xfId="1" applyFont="1" applyFill="1" applyBorder="1" applyAlignment="1">
      <alignment horizontal="center" wrapText="1"/>
    </xf>
    <xf numFmtId="0" fontId="7" fillId="3" borderId="42" xfId="1" applyFont="1" applyFill="1" applyBorder="1" applyAlignment="1">
      <alignment horizontal="center" wrapText="1"/>
    </xf>
    <xf numFmtId="0" fontId="5" fillId="0" borderId="11" xfId="1" applyFont="1" applyBorder="1" applyAlignment="1">
      <alignment horizontal="center" wrapText="1"/>
    </xf>
    <xf numFmtId="0" fontId="2" fillId="3" borderId="4" xfId="1" applyFont="1" applyFill="1" applyBorder="1" applyAlignment="1">
      <alignment horizontal="center"/>
    </xf>
    <xf numFmtId="0" fontId="5" fillId="0" borderId="2" xfId="1" applyFont="1" applyBorder="1" applyAlignment="1">
      <alignment horizontal="center" wrapText="1"/>
    </xf>
    <xf numFmtId="0" fontId="5" fillId="0" borderId="32" xfId="1" applyFont="1" applyBorder="1" applyAlignment="1">
      <alignment horizontal="center" wrapText="1"/>
    </xf>
    <xf numFmtId="0" fontId="4" fillId="3" borderId="6" xfId="1" applyFill="1" applyBorder="1" applyAlignment="1"/>
    <xf numFmtId="0" fontId="5" fillId="0" borderId="17" xfId="1" applyFont="1" applyBorder="1" applyAlignment="1">
      <alignment horizontal="center" wrapText="1"/>
    </xf>
    <xf numFmtId="0" fontId="5" fillId="0" borderId="22" xfId="1" applyFont="1" applyBorder="1" applyAlignment="1">
      <alignment horizontal="center" wrapText="1"/>
    </xf>
    <xf numFmtId="0" fontId="5" fillId="0" borderId="56" xfId="1" applyFont="1" applyBorder="1" applyAlignment="1">
      <alignment horizontal="center" wrapText="1"/>
    </xf>
    <xf numFmtId="0" fontId="5" fillId="0" borderId="54" xfId="1" applyFont="1" applyBorder="1" applyAlignment="1">
      <alignment horizontal="center" wrapText="1"/>
    </xf>
    <xf numFmtId="0" fontId="5" fillId="0" borderId="23" xfId="1" applyFont="1" applyBorder="1" applyAlignment="1">
      <alignment horizontal="center" wrapText="1"/>
    </xf>
    <xf numFmtId="0" fontId="2" fillId="3" borderId="6" xfId="1" applyFont="1" applyFill="1" applyBorder="1" applyAlignment="1">
      <alignment horizontal="center"/>
    </xf>
    <xf numFmtId="0" fontId="5" fillId="5" borderId="54" xfId="1" applyFont="1" applyFill="1" applyBorder="1" applyAlignment="1">
      <alignment horizontal="center" wrapText="1"/>
    </xf>
    <xf numFmtId="0" fontId="5" fillId="5" borderId="23" xfId="1" applyFont="1" applyFill="1" applyBorder="1" applyAlignment="1">
      <alignment horizontal="center" wrapText="1"/>
    </xf>
    <xf numFmtId="0" fontId="5" fillId="5" borderId="34" xfId="1" applyFont="1" applyFill="1" applyBorder="1" applyAlignment="1">
      <alignment horizontal="center" wrapText="1"/>
    </xf>
    <xf numFmtId="0" fontId="5" fillId="5" borderId="26" xfId="1" applyFont="1" applyFill="1" applyBorder="1" applyAlignment="1">
      <alignment horizontal="center" wrapText="1"/>
    </xf>
    <xf numFmtId="0" fontId="5" fillId="5" borderId="40" xfId="1" applyFont="1" applyFill="1" applyBorder="1" applyAlignment="1">
      <alignment horizontal="center" wrapText="1"/>
    </xf>
    <xf numFmtId="0" fontId="4" fillId="3" borderId="8" xfId="1" applyFill="1" applyBorder="1" applyAlignment="1"/>
    <xf numFmtId="0" fontId="7" fillId="3" borderId="13" xfId="1" applyFont="1" applyFill="1" applyBorder="1" applyAlignment="1">
      <alignment horizontal="center" wrapText="1"/>
    </xf>
    <xf numFmtId="0" fontId="7" fillId="3" borderId="15" xfId="1" applyFont="1" applyFill="1" applyBorder="1" applyAlignment="1">
      <alignment horizontal="center" wrapText="1"/>
    </xf>
    <xf numFmtId="0" fontId="5" fillId="0" borderId="57" xfId="1" applyFont="1" applyBorder="1" applyAlignment="1">
      <alignment horizontal="center" wrapText="1"/>
    </xf>
    <xf numFmtId="0" fontId="7" fillId="3" borderId="11" xfId="1" applyFont="1" applyFill="1" applyBorder="1" applyAlignment="1">
      <alignment wrapText="1"/>
    </xf>
    <xf numFmtId="0" fontId="4" fillId="3" borderId="17" xfId="1" applyFill="1" applyBorder="1" applyAlignment="1"/>
    <xf numFmtId="0" fontId="2" fillId="3" borderId="17" xfId="1" applyFont="1" applyFill="1" applyBorder="1" applyAlignment="1">
      <alignment horizontal="center"/>
    </xf>
    <xf numFmtId="0" fontId="5" fillId="5" borderId="9" xfId="1" applyFont="1" applyFill="1" applyBorder="1" applyAlignment="1">
      <alignment horizontal="center" wrapText="1"/>
    </xf>
    <xf numFmtId="0" fontId="5" fillId="0" borderId="58" xfId="1" applyFont="1" applyBorder="1" applyAlignment="1">
      <alignment horizontal="center" wrapText="1"/>
    </xf>
    <xf numFmtId="0" fontId="5" fillId="0" borderId="59" xfId="1" applyFont="1" applyBorder="1" applyAlignment="1">
      <alignment horizontal="center" wrapText="1"/>
    </xf>
    <xf numFmtId="0" fontId="5" fillId="0" borderId="60" xfId="1" applyFont="1" applyBorder="1" applyAlignment="1">
      <alignment horizontal="center" wrapText="1"/>
    </xf>
    <xf numFmtId="0" fontId="4" fillId="3" borderId="22" xfId="1" applyFill="1" applyBorder="1" applyAlignment="1"/>
    <xf numFmtId="0" fontId="4" fillId="0" borderId="34" xfId="1" applyBorder="1"/>
    <xf numFmtId="0" fontId="7" fillId="3" borderId="57" xfId="1" applyFont="1" applyFill="1" applyBorder="1" applyAlignment="1">
      <alignment horizontal="center" wrapText="1"/>
    </xf>
    <xf numFmtId="0" fontId="4" fillId="3" borderId="22" xfId="1" applyFill="1" applyBorder="1" applyAlignment="1">
      <alignment wrapText="1"/>
    </xf>
    <xf numFmtId="0" fontId="5" fillId="0" borderId="61" xfId="1" applyFont="1" applyBorder="1" applyAlignment="1">
      <alignment horizontal="center" wrapText="1"/>
    </xf>
    <xf numFmtId="0" fontId="7" fillId="3" borderId="11" xfId="1" applyFont="1" applyFill="1" applyBorder="1" applyAlignment="1">
      <alignment horizontal="center"/>
    </xf>
    <xf numFmtId="0" fontId="7" fillId="3" borderId="17" xfId="1" applyFont="1" applyFill="1" applyBorder="1" applyAlignment="1">
      <alignment horizontal="center"/>
    </xf>
    <xf numFmtId="0" fontId="5" fillId="0" borderId="62" xfId="1" applyFont="1" applyBorder="1" applyAlignment="1">
      <alignment horizontal="center" wrapText="1"/>
    </xf>
    <xf numFmtId="0" fontId="7" fillId="3" borderId="22" xfId="1" applyFont="1" applyFill="1" applyBorder="1" applyAlignment="1">
      <alignment horizontal="center"/>
    </xf>
    <xf numFmtId="0" fontId="7" fillId="3" borderId="64" xfId="1" applyFont="1" applyFill="1" applyBorder="1" applyAlignment="1">
      <alignment horizontal="center"/>
    </xf>
    <xf numFmtId="0" fontId="2" fillId="0" borderId="0" xfId="1" applyFont="1" applyFill="1" applyBorder="1"/>
    <xf numFmtId="2" fontId="0" fillId="0" borderId="0" xfId="0" applyNumberFormat="1"/>
    <xf numFmtId="0" fontId="0" fillId="0" borderId="0" xfId="0" quotePrefix="1"/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5" fillId="6" borderId="9" xfId="1" applyFont="1" applyFill="1" applyBorder="1" applyAlignment="1">
      <alignment horizontal="center" wrapText="1"/>
    </xf>
    <xf numFmtId="0" fontId="9" fillId="0" borderId="0" xfId="0" applyFont="1"/>
    <xf numFmtId="0" fontId="0" fillId="0" borderId="0" xfId="0" quotePrefix="1" applyFill="1"/>
    <xf numFmtId="0" fontId="0" fillId="0" borderId="0" xfId="0" applyFill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165" fontId="0" fillId="0" borderId="0" xfId="0" applyNumberFormat="1"/>
    <xf numFmtId="16" fontId="0" fillId="0" borderId="0" xfId="0" applyNumberFormat="1"/>
    <xf numFmtId="0" fontId="10" fillId="7" borderId="0" xfId="0" applyFont="1" applyFill="1"/>
    <xf numFmtId="0" fontId="10" fillId="7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horizontal="right"/>
    </xf>
    <xf numFmtId="0" fontId="2" fillId="0" borderId="0" xfId="0" applyFont="1" applyAlignment="1">
      <alignment horizontal="right"/>
    </xf>
    <xf numFmtId="0" fontId="2" fillId="0" borderId="3" xfId="0" applyFont="1" applyBorder="1" applyAlignment="1">
      <alignment horizontal="right"/>
    </xf>
    <xf numFmtId="0" fontId="10" fillId="7" borderId="12" xfId="0" applyFont="1" applyFill="1" applyBorder="1" applyAlignment="1">
      <alignment horizontal="center" vertical="center"/>
    </xf>
    <xf numFmtId="0" fontId="10" fillId="7" borderId="7" xfId="0" applyFont="1" applyFill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9" xfId="0" applyBorder="1" applyAlignment="1">
      <alignment horizontal="center"/>
    </xf>
    <xf numFmtId="0" fontId="10" fillId="7" borderId="8" xfId="0" applyFont="1" applyFill="1" applyBorder="1" applyAlignment="1">
      <alignment horizontal="center" vertical="center"/>
    </xf>
    <xf numFmtId="0" fontId="10" fillId="7" borderId="3" xfId="0" applyFont="1" applyFill="1" applyBorder="1" applyAlignment="1">
      <alignment horizontal="center" vertical="center"/>
    </xf>
    <xf numFmtId="0" fontId="10" fillId="7" borderId="9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10" fillId="7" borderId="4" xfId="0" applyFont="1" applyFill="1" applyBorder="1" applyAlignment="1">
      <alignment vertical="center"/>
    </xf>
    <xf numFmtId="0" fontId="10" fillId="7" borderId="5" xfId="0" applyFont="1" applyFill="1" applyBorder="1" applyAlignment="1">
      <alignment vertical="center"/>
    </xf>
    <xf numFmtId="0" fontId="0" fillId="0" borderId="57" xfId="0" applyBorder="1" applyAlignment="1">
      <alignment horizontal="center"/>
    </xf>
    <xf numFmtId="0" fontId="10" fillId="7" borderId="39" xfId="0" applyFont="1" applyFill="1" applyBorder="1" applyAlignment="1">
      <alignment horizontal="center" vertical="center"/>
    </xf>
    <xf numFmtId="0" fontId="10" fillId="7" borderId="40" xfId="0" applyFont="1" applyFill="1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60" xfId="0" applyBorder="1" applyAlignment="1">
      <alignment horizontal="center"/>
    </xf>
    <xf numFmtId="0" fontId="10" fillId="7" borderId="27" xfId="0" applyFont="1" applyFill="1" applyBorder="1" applyAlignment="1">
      <alignment horizontal="center"/>
    </xf>
    <xf numFmtId="0" fontId="10" fillId="7" borderId="32" xfId="0" applyFont="1" applyFill="1" applyBorder="1" applyAlignment="1">
      <alignment horizontal="center"/>
    </xf>
    <xf numFmtId="0" fontId="10" fillId="7" borderId="43" xfId="0" applyFont="1" applyFill="1" applyBorder="1" applyAlignment="1">
      <alignment horizontal="center"/>
    </xf>
    <xf numFmtId="0" fontId="10" fillId="7" borderId="65" xfId="0" applyFont="1" applyFill="1" applyBorder="1" applyAlignment="1">
      <alignment horizontal="center" vertical="center"/>
    </xf>
    <xf numFmtId="0" fontId="10" fillId="7" borderId="66" xfId="0" applyFont="1" applyFill="1" applyBorder="1" applyAlignment="1">
      <alignment horizontal="center" vertical="center"/>
    </xf>
    <xf numFmtId="0" fontId="0" fillId="0" borderId="46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NumberFormat="1" applyAlignment="1">
      <alignment horizontal="right"/>
    </xf>
    <xf numFmtId="0" fontId="2" fillId="0" borderId="0" xfId="0" applyFont="1" applyBorder="1" applyAlignment="1">
      <alignment horizontal="right"/>
    </xf>
    <xf numFmtId="0" fontId="2" fillId="0" borderId="0" xfId="0" applyNumberFormat="1" applyFont="1" applyBorder="1" applyAlignment="1">
      <alignment horizontal="right"/>
    </xf>
    <xf numFmtId="0" fontId="2" fillId="0" borderId="3" xfId="0" applyNumberFormat="1" applyFont="1" applyBorder="1" applyAlignment="1">
      <alignment horizontal="right"/>
    </xf>
    <xf numFmtId="16" fontId="2" fillId="0" borderId="0" xfId="0" quotePrefix="1" applyNumberFormat="1" applyFont="1" applyAlignment="1">
      <alignment horizontal="right"/>
    </xf>
    <xf numFmtId="164" fontId="0" fillId="0" borderId="0" xfId="0" applyNumberFormat="1" applyAlignment="1">
      <alignment horizontal="right"/>
    </xf>
    <xf numFmtId="1" fontId="0" fillId="0" borderId="0" xfId="0" applyNumberForma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0" fillId="0" borderId="0" xfId="0" quotePrefix="1" applyAlignment="1">
      <alignment horizontal="right"/>
    </xf>
    <xf numFmtId="0" fontId="2" fillId="0" borderId="0" xfId="0" quotePrefix="1" applyFont="1" applyAlignment="1">
      <alignment horizontal="right"/>
    </xf>
    <xf numFmtId="166" fontId="2" fillId="0" borderId="0" xfId="0" quotePrefix="1" applyNumberFormat="1" applyFont="1" applyAlignment="1">
      <alignment horizontal="right"/>
    </xf>
    <xf numFmtId="0" fontId="11" fillId="0" borderId="0" xfId="0" applyFont="1" applyFill="1" applyBorder="1" applyAlignment="1">
      <alignment horizontal="right"/>
    </xf>
    <xf numFmtId="16" fontId="11" fillId="0" borderId="0" xfId="0" quotePrefix="1" applyNumberFormat="1" applyFont="1" applyAlignment="1">
      <alignment horizontal="right"/>
    </xf>
    <xf numFmtId="0" fontId="11" fillId="0" borderId="0" xfId="0" quotePrefix="1" applyFont="1" applyAlignment="1">
      <alignment horizontal="right"/>
    </xf>
    <xf numFmtId="166" fontId="11" fillId="0" borderId="0" xfId="0" quotePrefix="1" applyNumberFormat="1" applyFont="1" applyAlignment="1">
      <alignment horizontal="right"/>
    </xf>
    <xf numFmtId="0" fontId="0" fillId="0" borderId="0" xfId="0" applyBorder="1" applyAlignment="1">
      <alignment horizontal="center"/>
    </xf>
    <xf numFmtId="0" fontId="10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4" fillId="0" borderId="0" xfId="1" applyFill="1" applyAlignment="1">
      <alignment horizontal="center"/>
    </xf>
    <xf numFmtId="0" fontId="4" fillId="0" borderId="0" xfId="1" applyFill="1"/>
    <xf numFmtId="0" fontId="4" fillId="0" borderId="67" xfId="1" applyFill="1" applyBorder="1"/>
    <xf numFmtId="0" fontId="4" fillId="0" borderId="68" xfId="1" applyFill="1" applyBorder="1"/>
    <xf numFmtId="0" fontId="4" fillId="0" borderId="69" xfId="1" applyFill="1" applyBorder="1"/>
    <xf numFmtId="0" fontId="4" fillId="0" borderId="70" xfId="1" applyFill="1" applyBorder="1"/>
    <xf numFmtId="0" fontId="4" fillId="0" borderId="71" xfId="1" applyFill="1" applyBorder="1"/>
    <xf numFmtId="0" fontId="2" fillId="0" borderId="0" xfId="1" applyFont="1" applyFill="1" applyAlignment="1">
      <alignment horizontal="center"/>
    </xf>
    <xf numFmtId="0" fontId="4" fillId="0" borderId="84" xfId="1" applyFill="1" applyBorder="1"/>
    <xf numFmtId="0" fontId="4" fillId="0" borderId="85" xfId="1" applyFill="1" applyBorder="1"/>
    <xf numFmtId="0" fontId="1" fillId="0" borderId="74" xfId="2" applyFill="1" applyBorder="1" applyAlignment="1"/>
    <xf numFmtId="0" fontId="1" fillId="0" borderId="83" xfId="2" applyFill="1" applyBorder="1" applyAlignment="1">
      <alignment horizontal="right"/>
    </xf>
    <xf numFmtId="0" fontId="12" fillId="0" borderId="0" xfId="1" applyFont="1" applyFill="1" applyBorder="1"/>
    <xf numFmtId="0" fontId="12" fillId="0" borderId="71" xfId="1" applyFont="1" applyFill="1" applyBorder="1"/>
    <xf numFmtId="0" fontId="13" fillId="0" borderId="0" xfId="1" applyFont="1" applyFill="1" applyBorder="1" applyAlignment="1">
      <alignment horizontal="center"/>
    </xf>
    <xf numFmtId="0" fontId="13" fillId="0" borderId="0" xfId="1" applyFont="1" applyFill="1" applyBorder="1"/>
    <xf numFmtId="0" fontId="12" fillId="0" borderId="0" xfId="1" applyFont="1" applyFill="1" applyBorder="1" applyAlignment="1">
      <alignment horizontal="center"/>
    </xf>
    <xf numFmtId="0" fontId="12" fillId="0" borderId="0" xfId="1" applyFont="1" applyFill="1" applyBorder="1" applyAlignment="1">
      <alignment horizontal="left"/>
    </xf>
    <xf numFmtId="0" fontId="12" fillId="0" borderId="71" xfId="1" applyFont="1" applyFill="1" applyBorder="1" applyAlignment="1">
      <alignment horizontal="center"/>
    </xf>
    <xf numFmtId="164" fontId="13" fillId="0" borderId="0" xfId="1" applyNumberFormat="1" applyFont="1" applyFill="1" applyBorder="1" applyAlignment="1">
      <alignment horizontal="center"/>
    </xf>
    <xf numFmtId="0" fontId="12" fillId="0" borderId="72" xfId="1" applyFont="1" applyFill="1" applyBorder="1" applyAlignment="1">
      <alignment horizontal="center"/>
    </xf>
    <xf numFmtId="0" fontId="12" fillId="0" borderId="72" xfId="1" applyFont="1" applyFill="1" applyBorder="1"/>
    <xf numFmtId="0" fontId="12" fillId="0" borderId="73" xfId="1" applyFont="1" applyFill="1" applyBorder="1"/>
    <xf numFmtId="0" fontId="12" fillId="0" borderId="77" xfId="1" applyFont="1" applyFill="1" applyBorder="1"/>
    <xf numFmtId="0" fontId="12" fillId="0" borderId="74" xfId="1" applyFont="1" applyFill="1" applyBorder="1"/>
    <xf numFmtId="0" fontId="12" fillId="0" borderId="75" xfId="1" applyFont="1" applyFill="1" applyBorder="1"/>
    <xf numFmtId="0" fontId="12" fillId="0" borderId="76" xfId="1" applyFont="1" applyFill="1" applyBorder="1"/>
    <xf numFmtId="0" fontId="13" fillId="0" borderId="79" xfId="1" applyFont="1" applyFill="1" applyBorder="1" applyAlignment="1">
      <alignment horizontal="center"/>
    </xf>
    <xf numFmtId="0" fontId="13" fillId="0" borderId="80" xfId="1" applyFont="1" applyFill="1" applyBorder="1" applyAlignment="1"/>
    <xf numFmtId="0" fontId="13" fillId="0" borderId="81" xfId="1" applyFont="1" applyFill="1" applyBorder="1" applyAlignment="1">
      <alignment horizontal="center"/>
    </xf>
    <xf numFmtId="0" fontId="12" fillId="0" borderId="81" xfId="1" applyFont="1" applyFill="1" applyBorder="1" applyAlignment="1"/>
    <xf numFmtId="0" fontId="13" fillId="0" borderId="81" xfId="1" applyFont="1" applyFill="1" applyBorder="1" applyAlignment="1"/>
    <xf numFmtId="0" fontId="12" fillId="0" borderId="82" xfId="1" applyFont="1" applyFill="1" applyBorder="1" applyAlignment="1"/>
    <xf numFmtId="0" fontId="13" fillId="0" borderId="78" xfId="1" applyFont="1" applyFill="1" applyBorder="1" applyAlignment="1">
      <alignment horizontal="center"/>
    </xf>
    <xf numFmtId="1" fontId="13" fillId="0" borderId="74" xfId="1" applyNumberFormat="1" applyFont="1" applyFill="1" applyBorder="1" applyAlignment="1">
      <alignment horizontal="center"/>
    </xf>
    <xf numFmtId="0" fontId="13" fillId="0" borderId="74" xfId="1" applyFont="1" applyFill="1" applyBorder="1" applyAlignment="1">
      <alignment horizontal="center"/>
    </xf>
    <xf numFmtId="0" fontId="13" fillId="0" borderId="72" xfId="1" applyFont="1" applyFill="1" applyBorder="1" applyAlignment="1">
      <alignment horizontal="center"/>
    </xf>
    <xf numFmtId="0" fontId="13" fillId="0" borderId="80" xfId="1" applyFont="1" applyFill="1" applyBorder="1" applyAlignment="1">
      <alignment horizontal="center"/>
    </xf>
    <xf numFmtId="0" fontId="12" fillId="0" borderId="80" xfId="1" applyFont="1" applyFill="1" applyBorder="1"/>
    <xf numFmtId="0" fontId="12" fillId="0" borderId="82" xfId="1" applyFont="1" applyFill="1" applyBorder="1" applyAlignment="1">
      <alignment horizontal="right"/>
    </xf>
    <xf numFmtId="0" fontId="12" fillId="0" borderId="0" xfId="1" applyFont="1" applyFill="1"/>
    <xf numFmtId="0" fontId="13" fillId="0" borderId="0" xfId="1" applyFont="1" applyFill="1"/>
    <xf numFmtId="0" fontId="12" fillId="0" borderId="0" xfId="1" quotePrefix="1" applyFont="1" applyFill="1" applyBorder="1"/>
    <xf numFmtId="0" fontId="13" fillId="0" borderId="0" xfId="1" applyFont="1" applyFill="1" applyBorder="1" applyAlignment="1">
      <alignment horizontal="center"/>
    </xf>
    <xf numFmtId="0" fontId="13" fillId="0" borderId="74" xfId="1" applyFont="1" applyFill="1" applyBorder="1" applyAlignment="1">
      <alignment horizontal="center"/>
    </xf>
    <xf numFmtId="0" fontId="12" fillId="0" borderId="0" xfId="1" applyFont="1" applyFill="1" applyBorder="1" applyAlignment="1">
      <alignment horizontal="center"/>
    </xf>
    <xf numFmtId="0" fontId="13" fillId="0" borderId="72" xfId="1" applyFont="1" applyFill="1" applyBorder="1" applyAlignment="1">
      <alignment horizontal="center"/>
    </xf>
    <xf numFmtId="0" fontId="10" fillId="7" borderId="0" xfId="0" applyFont="1" applyFill="1" applyAlignment="1">
      <alignment horizontal="center" vertical="center"/>
    </xf>
    <xf numFmtId="0" fontId="1" fillId="0" borderId="0" xfId="1" applyFont="1" applyFill="1" applyAlignment="1">
      <alignment horizontal="center"/>
    </xf>
    <xf numFmtId="0" fontId="1" fillId="0" borderId="0" xfId="1" applyFont="1" applyFill="1"/>
    <xf numFmtId="0" fontId="1" fillId="0" borderId="67" xfId="1" applyFont="1" applyFill="1" applyBorder="1"/>
    <xf numFmtId="0" fontId="1" fillId="0" borderId="68" xfId="1" applyFont="1" applyFill="1" applyBorder="1"/>
    <xf numFmtId="0" fontId="1" fillId="0" borderId="69" xfId="1" applyFont="1" applyFill="1" applyBorder="1"/>
    <xf numFmtId="0" fontId="1" fillId="0" borderId="70" xfId="1" applyFont="1" applyFill="1" applyBorder="1"/>
    <xf numFmtId="0" fontId="1" fillId="0" borderId="0" xfId="1" applyFont="1" applyFill="1" applyBorder="1"/>
    <xf numFmtId="0" fontId="1" fillId="0" borderId="71" xfId="1" applyFont="1" applyFill="1" applyBorder="1"/>
    <xf numFmtId="0" fontId="1" fillId="0" borderId="74" xfId="2" applyFont="1" applyFill="1" applyBorder="1" applyAlignment="1"/>
    <xf numFmtId="0" fontId="1" fillId="0" borderId="83" xfId="2" applyFont="1" applyFill="1" applyBorder="1" applyAlignment="1">
      <alignment horizontal="right"/>
    </xf>
    <xf numFmtId="0" fontId="1" fillId="0" borderId="84" xfId="1" applyFont="1" applyFill="1" applyBorder="1"/>
    <xf numFmtId="0" fontId="1" fillId="0" borderId="85" xfId="1" applyFont="1" applyFill="1" applyBorder="1"/>
    <xf numFmtId="0" fontId="4" fillId="0" borderId="72" xfId="1" applyFill="1" applyBorder="1"/>
    <xf numFmtId="0" fontId="15" fillId="0" borderId="0" xfId="1" applyFont="1" applyFill="1" applyBorder="1" applyAlignment="1">
      <alignment horizontal="left"/>
    </xf>
    <xf numFmtId="0" fontId="14" fillId="0" borderId="0" xfId="1" applyFont="1"/>
    <xf numFmtId="14" fontId="14" fillId="0" borderId="0" xfId="1" applyNumberFormat="1" applyFont="1" applyAlignment="1">
      <alignment horizontal="left"/>
    </xf>
    <xf numFmtId="0" fontId="13" fillId="0" borderId="0" xfId="1" applyFont="1" applyFill="1" applyBorder="1" applyAlignment="1">
      <alignment horizontal="center"/>
    </xf>
    <xf numFmtId="0" fontId="13" fillId="0" borderId="74" xfId="1" applyFont="1" applyFill="1" applyBorder="1" applyAlignment="1">
      <alignment horizontal="center"/>
    </xf>
    <xf numFmtId="0" fontId="13" fillId="0" borderId="72" xfId="1" applyFont="1" applyFill="1" applyBorder="1" applyAlignment="1">
      <alignment horizontal="center"/>
    </xf>
    <xf numFmtId="0" fontId="13" fillId="0" borderId="83" xfId="1" applyFont="1" applyFill="1" applyBorder="1" applyAlignment="1">
      <alignment horizontal="center"/>
    </xf>
    <xf numFmtId="0" fontId="13" fillId="0" borderId="73" xfId="1" applyFont="1" applyFill="1" applyBorder="1" applyAlignment="1">
      <alignment horizontal="center"/>
    </xf>
    <xf numFmtId="0" fontId="13" fillId="0" borderId="0" xfId="1" applyFont="1" applyFill="1" applyBorder="1" applyAlignment="1"/>
    <xf numFmtId="0" fontId="12" fillId="0" borderId="0" xfId="1" applyFont="1" applyFill="1" applyBorder="1" applyAlignment="1"/>
    <xf numFmtId="0" fontId="12" fillId="0" borderId="74" xfId="1" applyFont="1" applyFill="1" applyBorder="1" applyAlignment="1"/>
    <xf numFmtId="0" fontId="13" fillId="0" borderId="73" xfId="1" applyFont="1" applyFill="1" applyBorder="1" applyAlignment="1"/>
    <xf numFmtId="0" fontId="13" fillId="0" borderId="74" xfId="1" applyFont="1" applyFill="1" applyBorder="1" applyAlignment="1"/>
    <xf numFmtId="0" fontId="13" fillId="0" borderId="0" xfId="1" applyNumberFormat="1" applyFont="1" applyFill="1" applyBorder="1" applyAlignment="1">
      <alignment horizontal="center"/>
    </xf>
    <xf numFmtId="0" fontId="13" fillId="0" borderId="74" xfId="1" applyNumberFormat="1" applyFont="1" applyFill="1" applyBorder="1" applyAlignment="1">
      <alignment horizontal="center"/>
    </xf>
    <xf numFmtId="0" fontId="13" fillId="0" borderId="0" xfId="1" applyFont="1" applyFill="1" applyBorder="1" applyAlignment="1">
      <alignment horizontal="center"/>
    </xf>
    <xf numFmtId="0" fontId="12" fillId="0" borderId="80" xfId="1" applyFont="1" applyFill="1" applyBorder="1" applyAlignment="1">
      <alignment horizontal="center"/>
    </xf>
    <xf numFmtId="0" fontId="13" fillId="0" borderId="72" xfId="1" applyFont="1" applyFill="1" applyBorder="1" applyAlignment="1"/>
    <xf numFmtId="0" fontId="13" fillId="0" borderId="83" xfId="1" applyFont="1" applyFill="1" applyBorder="1" applyAlignment="1"/>
    <xf numFmtId="0" fontId="13" fillId="0" borderId="0" xfId="1" applyNumberFormat="1" applyFont="1" applyFill="1" applyBorder="1" applyAlignment="1"/>
    <xf numFmtId="0" fontId="13" fillId="0" borderId="74" xfId="1" applyNumberFormat="1" applyFont="1" applyFill="1" applyBorder="1" applyAlignment="1"/>
    <xf numFmtId="0" fontId="2" fillId="0" borderId="0" xfId="2" applyFont="1" applyFill="1" applyBorder="1" applyAlignment="1">
      <alignment horizontal="right"/>
    </xf>
    <xf numFmtId="0" fontId="16" fillId="0" borderId="0" xfId="1" applyFont="1" applyFill="1" applyBorder="1" applyAlignment="1">
      <alignment horizontal="center"/>
    </xf>
    <xf numFmtId="0" fontId="13" fillId="0" borderId="0" xfId="1" applyFont="1" applyFill="1" applyBorder="1" applyAlignment="1">
      <alignment horizontal="right"/>
    </xf>
    <xf numFmtId="0" fontId="13" fillId="0" borderId="0" xfId="1" applyFont="1" applyFill="1" applyBorder="1" applyAlignment="1">
      <alignment horizontal="center"/>
    </xf>
    <xf numFmtId="49" fontId="13" fillId="0" borderId="0" xfId="1" applyNumberFormat="1" applyFont="1" applyFill="1" applyBorder="1" applyAlignment="1">
      <alignment horizontal="center"/>
    </xf>
    <xf numFmtId="0" fontId="13" fillId="0" borderId="83" xfId="1" applyFont="1" applyFill="1" applyBorder="1" applyAlignment="1">
      <alignment horizontal="left"/>
    </xf>
    <xf numFmtId="0" fontId="2" fillId="0" borderId="0" xfId="1" applyFont="1" applyFill="1"/>
    <xf numFmtId="0" fontId="13" fillId="0" borderId="80" xfId="1" applyFont="1" applyFill="1" applyBorder="1" applyAlignment="1">
      <alignment horizontal="center"/>
    </xf>
    <xf numFmtId="0" fontId="13" fillId="0" borderId="81" xfId="1" applyFont="1" applyFill="1" applyBorder="1" applyAlignment="1">
      <alignment horizontal="center"/>
    </xf>
    <xf numFmtId="0" fontId="13" fillId="0" borderId="73" xfId="1" applyFont="1" applyFill="1" applyBorder="1" applyAlignment="1">
      <alignment horizontal="center"/>
    </xf>
    <xf numFmtId="0" fontId="12" fillId="0" borderId="0" xfId="1" applyFont="1" applyFill="1" applyBorder="1" applyAlignment="1">
      <alignment horizontal="center"/>
    </xf>
    <xf numFmtId="164" fontId="0" fillId="0" borderId="0" xfId="0" applyNumberFormat="1"/>
    <xf numFmtId="0" fontId="17" fillId="0" borderId="0" xfId="0" applyFont="1" applyFill="1" applyAlignment="1">
      <alignment horizontal="left"/>
    </xf>
    <xf numFmtId="0" fontId="17" fillId="0" borderId="0" xfId="0" applyFont="1" applyFill="1" applyAlignment="1">
      <alignment horizontal="left" vertical="center"/>
    </xf>
    <xf numFmtId="0" fontId="11" fillId="0" borderId="0" xfId="0" applyFont="1" applyFill="1" applyAlignment="1">
      <alignment horizontal="left"/>
    </xf>
    <xf numFmtId="165" fontId="17" fillId="0" borderId="0" xfId="0" applyNumberFormat="1" applyFont="1" applyFill="1" applyAlignment="1">
      <alignment horizontal="left"/>
    </xf>
    <xf numFmtId="0" fontId="11" fillId="0" borderId="0" xfId="0" applyFont="1" applyFill="1" applyAlignment="1">
      <alignment horizontal="right"/>
    </xf>
    <xf numFmtId="164" fontId="11" fillId="0" borderId="0" xfId="0" applyNumberFormat="1" applyFont="1" applyFill="1" applyAlignment="1">
      <alignment horizontal="right"/>
    </xf>
    <xf numFmtId="165" fontId="11" fillId="0" borderId="0" xfId="0" applyNumberFormat="1" applyFont="1" applyFill="1" applyAlignment="1">
      <alignment horizontal="right"/>
    </xf>
    <xf numFmtId="0" fontId="11" fillId="0" borderId="0" xfId="0" quotePrefix="1" applyFont="1" applyFill="1" applyAlignment="1">
      <alignment horizontal="left"/>
    </xf>
    <xf numFmtId="2" fontId="11" fillId="0" borderId="0" xfId="0" applyNumberFormat="1" applyFont="1" applyFill="1" applyAlignment="1">
      <alignment horizontal="right"/>
    </xf>
    <xf numFmtId="1" fontId="17" fillId="0" borderId="0" xfId="0" applyNumberFormat="1" applyFont="1" applyFill="1" applyAlignment="1">
      <alignment horizontal="left" vertical="center"/>
    </xf>
    <xf numFmtId="164" fontId="9" fillId="0" borderId="0" xfId="0" applyNumberFormat="1" applyFont="1"/>
    <xf numFmtId="0" fontId="0" fillId="0" borderId="0" xfId="0" applyFont="1" applyAlignment="1"/>
    <xf numFmtId="0" fontId="0" fillId="0" borderId="88" xfId="0" applyFont="1" applyBorder="1" applyAlignment="1">
      <alignment horizontal="center"/>
    </xf>
    <xf numFmtId="0" fontId="0" fillId="0" borderId="89" xfId="0" applyFont="1" applyBorder="1" applyAlignment="1">
      <alignment horizontal="center"/>
    </xf>
    <xf numFmtId="0" fontId="0" fillId="0" borderId="89" xfId="0" quotePrefix="1" applyFont="1" applyBorder="1" applyAlignment="1">
      <alignment horizontal="center"/>
    </xf>
    <xf numFmtId="1" fontId="0" fillId="0" borderId="88" xfId="0" applyNumberFormat="1" applyFont="1" applyBorder="1" applyAlignment="1">
      <alignment horizontal="center"/>
    </xf>
    <xf numFmtId="0" fontId="0" fillId="0" borderId="88" xfId="0" applyNumberFormat="1" applyFont="1" applyBorder="1" applyAlignment="1">
      <alignment horizontal="center"/>
    </xf>
    <xf numFmtId="0" fontId="0" fillId="0" borderId="90" xfId="0" applyFont="1" applyBorder="1" applyAlignment="1">
      <alignment horizontal="center"/>
    </xf>
    <xf numFmtId="0" fontId="0" fillId="0" borderId="58" xfId="0" applyFont="1" applyBorder="1" applyAlignment="1">
      <alignment horizontal="center"/>
    </xf>
    <xf numFmtId="0" fontId="0" fillId="0" borderId="90" xfId="0" applyNumberFormat="1" applyFont="1" applyBorder="1" applyAlignment="1">
      <alignment horizontal="center"/>
    </xf>
    <xf numFmtId="14" fontId="0" fillId="0" borderId="0" xfId="0" applyNumberFormat="1" applyAlignment="1">
      <alignment horizontal="left"/>
    </xf>
    <xf numFmtId="1" fontId="11" fillId="0" borderId="0" xfId="0" applyNumberFormat="1" applyFont="1" applyFill="1" applyAlignment="1">
      <alignment horizontal="right"/>
    </xf>
    <xf numFmtId="1" fontId="0" fillId="0" borderId="0" xfId="0" applyNumberFormat="1"/>
    <xf numFmtId="0" fontId="0" fillId="0" borderId="58" xfId="0" quotePrefix="1" applyFont="1" applyBorder="1" applyAlignment="1">
      <alignment horizontal="center"/>
    </xf>
    <xf numFmtId="2" fontId="17" fillId="0" borderId="0" xfId="0" applyNumberFormat="1" applyFont="1" applyFill="1" applyAlignment="1">
      <alignment horizontal="left" vertical="center"/>
    </xf>
    <xf numFmtId="0" fontId="11" fillId="0" borderId="0" xfId="0" applyFont="1" applyFill="1" applyAlignment="1">
      <alignment horizontal="center"/>
    </xf>
    <xf numFmtId="1" fontId="11" fillId="0" borderId="0" xfId="0" applyNumberFormat="1" applyFont="1" applyFill="1" applyAlignment="1">
      <alignment horizontal="left"/>
    </xf>
    <xf numFmtId="1" fontId="0" fillId="0" borderId="0" xfId="0" applyNumberFormat="1" applyAlignment="1">
      <alignment horizontal="left"/>
    </xf>
    <xf numFmtId="0" fontId="12" fillId="0" borderId="0" xfId="1" applyFont="1" applyFill="1" applyBorder="1" applyAlignment="1">
      <alignment horizontal="center"/>
    </xf>
    <xf numFmtId="1" fontId="11" fillId="0" borderId="0" xfId="0" applyNumberFormat="1" applyFont="1" applyFill="1" applyAlignment="1">
      <alignment horizontal="center"/>
    </xf>
    <xf numFmtId="2" fontId="17" fillId="0" borderId="0" xfId="0" applyNumberFormat="1" applyFont="1" applyFill="1" applyAlignment="1">
      <alignment horizontal="center" vertical="center"/>
    </xf>
    <xf numFmtId="0" fontId="17" fillId="0" borderId="0" xfId="0" applyFont="1" applyFill="1" applyAlignment="1">
      <alignment horizontal="center" vertical="center"/>
    </xf>
    <xf numFmtId="1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10" fillId="7" borderId="11" xfId="0" applyFont="1" applyFill="1" applyBorder="1" applyAlignment="1">
      <alignment horizontal="center" vertical="center"/>
    </xf>
    <xf numFmtId="0" fontId="11" fillId="0" borderId="17" xfId="0" applyFont="1" applyFill="1" applyBorder="1" applyAlignment="1">
      <alignment horizontal="center"/>
    </xf>
    <xf numFmtId="0" fontId="0" fillId="0" borderId="17" xfId="0" applyBorder="1" applyAlignment="1">
      <alignment horizontal="center"/>
    </xf>
    <xf numFmtId="0" fontId="11" fillId="0" borderId="22" xfId="0" applyFont="1" applyFill="1" applyBorder="1" applyAlignment="1">
      <alignment horizontal="center"/>
    </xf>
    <xf numFmtId="0" fontId="10" fillId="7" borderId="57" xfId="0" applyFont="1" applyFill="1" applyBorder="1" applyAlignment="1">
      <alignment horizontal="center" vertical="center"/>
    </xf>
    <xf numFmtId="0" fontId="0" fillId="0" borderId="22" xfId="0" applyBorder="1" applyAlignment="1">
      <alignment horizontal="center"/>
    </xf>
    <xf numFmtId="1" fontId="17" fillId="0" borderId="17" xfId="0" applyNumberFormat="1" applyFont="1" applyFill="1" applyBorder="1" applyAlignment="1">
      <alignment horizontal="center" vertical="center"/>
    </xf>
    <xf numFmtId="1" fontId="17" fillId="0" borderId="22" xfId="0" applyNumberFormat="1" applyFont="1" applyFill="1" applyBorder="1" applyAlignment="1">
      <alignment horizontal="center" vertical="center"/>
    </xf>
    <xf numFmtId="0" fontId="10" fillId="7" borderId="57" xfId="0" applyFont="1" applyFill="1" applyBorder="1" applyAlignment="1">
      <alignment horizontal="center"/>
    </xf>
    <xf numFmtId="0" fontId="9" fillId="9" borderId="0" xfId="0" applyFont="1" applyFill="1"/>
    <xf numFmtId="0" fontId="0" fillId="9" borderId="0" xfId="0" applyFill="1"/>
    <xf numFmtId="1" fontId="13" fillId="0" borderId="0" xfId="1" applyNumberFormat="1" applyFont="1" applyFill="1" applyBorder="1" applyAlignment="1">
      <alignment horizontal="center"/>
    </xf>
    <xf numFmtId="0" fontId="12" fillId="0" borderId="0" xfId="1" applyFont="1" applyFill="1" applyBorder="1" applyAlignment="1">
      <alignment horizontal="right"/>
    </xf>
    <xf numFmtId="0" fontId="12" fillId="0" borderId="0" xfId="1" quotePrefix="1" applyFont="1" applyFill="1" applyBorder="1" applyAlignment="1">
      <alignment horizontal="center"/>
    </xf>
    <xf numFmtId="0" fontId="13" fillId="0" borderId="6" xfId="1" applyFont="1" applyFill="1" applyBorder="1" applyAlignment="1">
      <alignment horizontal="center"/>
    </xf>
    <xf numFmtId="0" fontId="13" fillId="0" borderId="7" xfId="1" applyFont="1" applyFill="1" applyBorder="1" applyAlignment="1">
      <alignment horizontal="center"/>
    </xf>
    <xf numFmtId="0" fontId="13" fillId="0" borderId="8" xfId="1" applyFont="1" applyFill="1" applyBorder="1" applyAlignment="1">
      <alignment horizontal="center"/>
    </xf>
    <xf numFmtId="0" fontId="13" fillId="0" borderId="3" xfId="1" applyFont="1" applyFill="1" applyBorder="1" applyAlignment="1">
      <alignment horizontal="center"/>
    </xf>
    <xf numFmtId="0" fontId="13" fillId="0" borderId="9" xfId="1" applyFont="1" applyFill="1" applyBorder="1" applyAlignment="1">
      <alignment horizontal="center"/>
    </xf>
    <xf numFmtId="0" fontId="12" fillId="0" borderId="4" xfId="1" applyFont="1" applyFill="1" applyBorder="1"/>
    <xf numFmtId="0" fontId="12" fillId="0" borderId="5" xfId="1" applyFont="1" applyFill="1" applyBorder="1"/>
    <xf numFmtId="0" fontId="12" fillId="0" borderId="12" xfId="1" applyFont="1" applyFill="1" applyBorder="1"/>
    <xf numFmtId="0" fontId="12" fillId="0" borderId="6" xfId="1" applyFont="1" applyFill="1" applyBorder="1"/>
    <xf numFmtId="0" fontId="12" fillId="0" borderId="7" xfId="1" applyFont="1" applyFill="1" applyBorder="1"/>
    <xf numFmtId="0" fontId="13" fillId="0" borderId="7" xfId="1" applyFont="1" applyFill="1" applyBorder="1" applyAlignment="1"/>
    <xf numFmtId="0" fontId="13" fillId="0" borderId="6" xfId="1" applyFont="1" applyFill="1" applyBorder="1" applyAlignment="1"/>
    <xf numFmtId="0" fontId="12" fillId="0" borderId="4" xfId="1" applyFont="1" applyFill="1" applyBorder="1" applyAlignment="1">
      <alignment horizontal="center"/>
    </xf>
    <xf numFmtId="0" fontId="12" fillId="0" borderId="5" xfId="1" applyFont="1" applyFill="1" applyBorder="1" applyAlignment="1">
      <alignment horizontal="center"/>
    </xf>
    <xf numFmtId="0" fontId="12" fillId="0" borderId="6" xfId="1" applyFont="1" applyFill="1" applyBorder="1" applyAlignment="1">
      <alignment horizontal="center"/>
    </xf>
    <xf numFmtId="0" fontId="12" fillId="0" borderId="7" xfId="1" applyFont="1" applyFill="1" applyBorder="1" applyAlignment="1">
      <alignment horizontal="center"/>
    </xf>
    <xf numFmtId="0" fontId="12" fillId="0" borderId="8" xfId="1" applyFont="1" applyFill="1" applyBorder="1" applyAlignment="1">
      <alignment horizontal="center"/>
    </xf>
    <xf numFmtId="0" fontId="13" fillId="0" borderId="4" xfId="1" applyFont="1" applyFill="1" applyBorder="1" applyAlignment="1">
      <alignment horizontal="center"/>
    </xf>
    <xf numFmtId="0" fontId="13" fillId="0" borderId="5" xfId="1" applyFont="1" applyFill="1" applyBorder="1" applyAlignment="1">
      <alignment horizontal="center"/>
    </xf>
    <xf numFmtId="0" fontId="13" fillId="0" borderId="12" xfId="1" applyFont="1" applyFill="1" applyBorder="1" applyAlignment="1">
      <alignment horizontal="center"/>
    </xf>
    <xf numFmtId="0" fontId="12" fillId="0" borderId="0" xfId="1" applyFont="1" applyFill="1" applyAlignment="1">
      <alignment horizontal="center"/>
    </xf>
    <xf numFmtId="0" fontId="12" fillId="0" borderId="67" xfId="1" applyFont="1" applyFill="1" applyBorder="1"/>
    <xf numFmtId="0" fontId="12" fillId="0" borderId="68" xfId="1" applyFont="1" applyFill="1" applyBorder="1"/>
    <xf numFmtId="0" fontId="12" fillId="0" borderId="69" xfId="1" applyFont="1" applyFill="1" applyBorder="1"/>
    <xf numFmtId="0" fontId="12" fillId="0" borderId="70" xfId="1" applyFont="1" applyFill="1" applyBorder="1"/>
    <xf numFmtId="0" fontId="12" fillId="0" borderId="0" xfId="2" applyFont="1" applyFill="1" applyBorder="1" applyAlignment="1"/>
    <xf numFmtId="0" fontId="12" fillId="0" borderId="0" xfId="2" applyFont="1" applyFill="1" applyBorder="1" applyAlignment="1">
      <alignment horizontal="right"/>
    </xf>
    <xf numFmtId="0" fontId="13" fillId="0" borderId="0" xfId="1" applyFont="1" applyFill="1" applyAlignment="1">
      <alignment horizontal="center"/>
    </xf>
    <xf numFmtId="0" fontId="12" fillId="0" borderId="12" xfId="1" applyFont="1" applyFill="1" applyBorder="1" applyAlignment="1">
      <alignment horizontal="center"/>
    </xf>
    <xf numFmtId="0" fontId="12" fillId="0" borderId="84" xfId="1" applyFont="1" applyFill="1" applyBorder="1"/>
    <xf numFmtId="0" fontId="12" fillId="0" borderId="85" xfId="1" applyFont="1" applyFill="1" applyBorder="1"/>
    <xf numFmtId="0" fontId="12" fillId="0" borderId="0" xfId="1" applyFont="1" applyFill="1" applyBorder="1" applyAlignment="1">
      <alignment horizontal="center"/>
    </xf>
    <xf numFmtId="0" fontId="12" fillId="0" borderId="9" xfId="1" applyFont="1" applyFill="1" applyBorder="1" applyAlignment="1">
      <alignment horizontal="center"/>
    </xf>
    <xf numFmtId="0" fontId="12" fillId="0" borderId="0" xfId="1" applyFont="1" applyFill="1" applyBorder="1" applyAlignment="1">
      <alignment horizontal="center"/>
    </xf>
    <xf numFmtId="0" fontId="12" fillId="0" borderId="7" xfId="1" applyFont="1" applyFill="1" applyBorder="1" applyAlignment="1"/>
    <xf numFmtId="0" fontId="12" fillId="0" borderId="0" xfId="1" applyFont="1" applyFill="1" applyAlignment="1">
      <alignment horizontal="right"/>
    </xf>
    <xf numFmtId="1" fontId="17" fillId="0" borderId="17" xfId="0" applyNumberFormat="1" applyFont="1" applyFill="1" applyBorder="1" applyAlignment="1">
      <alignment horizontal="center"/>
    </xf>
    <xf numFmtId="1" fontId="17" fillId="0" borderId="22" xfId="0" applyNumberFormat="1" applyFont="1" applyFill="1" applyBorder="1" applyAlignment="1">
      <alignment horizontal="center"/>
    </xf>
    <xf numFmtId="0" fontId="10" fillId="7" borderId="4" xfId="0" applyFont="1" applyFill="1" applyBorder="1"/>
    <xf numFmtId="0" fontId="10" fillId="7" borderId="5" xfId="0" applyFont="1" applyFill="1" applyBorder="1"/>
    <xf numFmtId="0" fontId="11" fillId="0" borderId="6" xfId="0" applyFont="1" applyFill="1" applyBorder="1" applyAlignment="1">
      <alignment horizontal="left"/>
    </xf>
    <xf numFmtId="164" fontId="11" fillId="0" borderId="0" xfId="0" applyNumberFormat="1" applyFont="1" applyFill="1" applyBorder="1" applyAlignment="1">
      <alignment horizontal="right"/>
    </xf>
    <xf numFmtId="2" fontId="11" fillId="0" borderId="0" xfId="0" applyNumberFormat="1" applyFont="1" applyFill="1" applyBorder="1" applyAlignment="1">
      <alignment horizontal="right"/>
    </xf>
    <xf numFmtId="0" fontId="11" fillId="0" borderId="0" xfId="0" applyFont="1" applyFill="1" applyBorder="1" applyAlignment="1">
      <alignment horizontal="left"/>
    </xf>
    <xf numFmtId="0" fontId="0" fillId="0" borderId="0" xfId="0" applyBorder="1"/>
    <xf numFmtId="164" fontId="11" fillId="10" borderId="0" xfId="0" applyNumberFormat="1" applyFont="1" applyFill="1" applyBorder="1" applyAlignment="1">
      <alignment horizontal="right"/>
    </xf>
    <xf numFmtId="0" fontId="11" fillId="0" borderId="8" xfId="0" applyFont="1" applyFill="1" applyBorder="1" applyAlignment="1">
      <alignment horizontal="left"/>
    </xf>
    <xf numFmtId="0" fontId="0" fillId="0" borderId="3" xfId="0" applyBorder="1"/>
    <xf numFmtId="0" fontId="11" fillId="0" borderId="3" xfId="0" applyFont="1" applyFill="1" applyBorder="1" applyAlignment="1">
      <alignment horizontal="right"/>
    </xf>
    <xf numFmtId="164" fontId="11" fillId="0" borderId="3" xfId="0" applyNumberFormat="1" applyFont="1" applyFill="1" applyBorder="1" applyAlignment="1">
      <alignment horizontal="right"/>
    </xf>
    <xf numFmtId="2" fontId="11" fillId="0" borderId="3" xfId="0" applyNumberFormat="1" applyFont="1" applyFill="1" applyBorder="1" applyAlignment="1">
      <alignment horizontal="right"/>
    </xf>
    <xf numFmtId="0" fontId="11" fillId="0" borderId="3" xfId="0" applyFont="1" applyFill="1" applyBorder="1" applyAlignment="1">
      <alignment horizontal="left"/>
    </xf>
    <xf numFmtId="0" fontId="10" fillId="7" borderId="8" xfId="0" applyFont="1" applyFill="1" applyBorder="1"/>
    <xf numFmtId="0" fontId="10" fillId="7" borderId="3" xfId="0" applyFont="1" applyFill="1" applyBorder="1"/>
    <xf numFmtId="0" fontId="12" fillId="0" borderId="0" xfId="1" applyFont="1" applyFill="1" applyBorder="1" applyAlignment="1">
      <alignment horizontal="center"/>
    </xf>
    <xf numFmtId="0" fontId="12" fillId="0" borderId="7" xfId="1" applyFont="1" applyFill="1" applyBorder="1" applyAlignment="1">
      <alignment horizontal="center"/>
    </xf>
    <xf numFmtId="0" fontId="11" fillId="6" borderId="0" xfId="0" applyFont="1" applyFill="1" applyBorder="1" applyAlignment="1">
      <alignment horizontal="right"/>
    </xf>
    <xf numFmtId="0" fontId="11" fillId="10" borderId="0" xfId="0" applyFont="1" applyFill="1" applyBorder="1" applyAlignment="1">
      <alignment horizontal="right"/>
    </xf>
    <xf numFmtId="1" fontId="11" fillId="0" borderId="11" xfId="0" applyNumberFormat="1" applyFont="1" applyFill="1" applyBorder="1" applyAlignment="1">
      <alignment horizontal="center"/>
    </xf>
    <xf numFmtId="1" fontId="11" fillId="0" borderId="17" xfId="0" applyNumberFormat="1" applyFont="1" applyFill="1" applyBorder="1" applyAlignment="1">
      <alignment horizontal="center"/>
    </xf>
    <xf numFmtId="1" fontId="11" fillId="0" borderId="22" xfId="0" applyNumberFormat="1" applyFont="1" applyFill="1" applyBorder="1" applyAlignment="1">
      <alignment horizontal="center"/>
    </xf>
    <xf numFmtId="0" fontId="10" fillId="7" borderId="5" xfId="0" applyFont="1" applyFill="1" applyBorder="1" applyAlignment="1">
      <alignment horizontal="center" vertical="center"/>
    </xf>
    <xf numFmtId="0" fontId="10" fillId="7" borderId="5" xfId="0" applyFont="1" applyFill="1" applyBorder="1" applyAlignment="1">
      <alignment horizontal="center"/>
    </xf>
    <xf numFmtId="0" fontId="10" fillId="7" borderId="22" xfId="0" applyFont="1" applyFill="1" applyBorder="1" applyAlignment="1">
      <alignment horizontal="center" vertical="center"/>
    </xf>
    <xf numFmtId="0" fontId="11" fillId="6" borderId="3" xfId="0" applyFont="1" applyFill="1" applyBorder="1" applyAlignment="1">
      <alignment horizontal="right"/>
    </xf>
    <xf numFmtId="164" fontId="11" fillId="0" borderId="0" xfId="0" applyNumberFormat="1" applyFont="1" applyFill="1" applyAlignment="1">
      <alignment horizontal="left"/>
    </xf>
    <xf numFmtId="0" fontId="10" fillId="7" borderId="1" xfId="0" applyFont="1" applyFill="1" applyBorder="1" applyAlignment="1">
      <alignment horizontal="center" vertical="center"/>
    </xf>
    <xf numFmtId="0" fontId="12" fillId="0" borderId="0" xfId="1" applyFont="1" applyFill="1" applyBorder="1" applyAlignment="1">
      <alignment horizontal="center"/>
    </xf>
    <xf numFmtId="0" fontId="12" fillId="0" borderId="7" xfId="1" applyFont="1" applyFill="1" applyBorder="1" applyAlignment="1">
      <alignment horizontal="center"/>
    </xf>
    <xf numFmtId="0" fontId="11" fillId="0" borderId="11" xfId="0" applyFont="1" applyFill="1" applyBorder="1" applyAlignment="1">
      <alignment horizontal="center"/>
    </xf>
    <xf numFmtId="0" fontId="11" fillId="0" borderId="4" xfId="0" applyFont="1" applyFill="1" applyBorder="1" applyAlignment="1">
      <alignment horizontal="left"/>
    </xf>
    <xf numFmtId="0" fontId="0" fillId="0" borderId="5" xfId="0" applyBorder="1"/>
    <xf numFmtId="0" fontId="11" fillId="0" borderId="5" xfId="0" applyFont="1" applyFill="1" applyBorder="1" applyAlignment="1">
      <alignment horizontal="right"/>
    </xf>
    <xf numFmtId="164" fontId="11" fillId="0" borderId="5" xfId="0" applyNumberFormat="1" applyFont="1" applyFill="1" applyBorder="1" applyAlignment="1">
      <alignment horizontal="right"/>
    </xf>
    <xf numFmtId="165" fontId="11" fillId="0" borderId="5" xfId="0" applyNumberFormat="1" applyFont="1" applyFill="1" applyBorder="1" applyAlignment="1">
      <alignment horizontal="right"/>
    </xf>
    <xf numFmtId="1" fontId="11" fillId="0" borderId="5" xfId="0" applyNumberFormat="1" applyFont="1" applyFill="1" applyBorder="1" applyAlignment="1">
      <alignment horizontal="right"/>
    </xf>
    <xf numFmtId="1" fontId="17" fillId="0" borderId="11" xfId="0" applyNumberFormat="1" applyFont="1" applyFill="1" applyBorder="1" applyAlignment="1">
      <alignment horizontal="center" vertical="center"/>
    </xf>
    <xf numFmtId="1" fontId="11" fillId="0" borderId="5" xfId="0" applyNumberFormat="1" applyFont="1" applyFill="1" applyBorder="1" applyAlignment="1">
      <alignment horizontal="center"/>
    </xf>
    <xf numFmtId="2" fontId="17" fillId="0" borderId="5" xfId="0" applyNumberFormat="1" applyFont="1" applyFill="1" applyBorder="1" applyAlignment="1">
      <alignment horizontal="center" vertical="center"/>
    </xf>
    <xf numFmtId="0" fontId="17" fillId="0" borderId="5" xfId="0" applyFont="1" applyFill="1" applyBorder="1" applyAlignment="1">
      <alignment horizontal="center" vertical="center"/>
    </xf>
    <xf numFmtId="1" fontId="0" fillId="0" borderId="5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1" xfId="0" applyBorder="1" applyAlignment="1">
      <alignment horizontal="center"/>
    </xf>
    <xf numFmtId="165" fontId="11" fillId="0" borderId="0" xfId="0" applyNumberFormat="1" applyFont="1" applyFill="1" applyBorder="1" applyAlignment="1">
      <alignment horizontal="right"/>
    </xf>
    <xf numFmtId="1" fontId="11" fillId="0" borderId="0" xfId="0" applyNumberFormat="1" applyFont="1" applyFill="1" applyBorder="1" applyAlignment="1">
      <alignment horizontal="right"/>
    </xf>
    <xf numFmtId="1" fontId="11" fillId="0" borderId="0" xfId="0" applyNumberFormat="1" applyFont="1" applyFill="1" applyBorder="1" applyAlignment="1">
      <alignment horizontal="center"/>
    </xf>
    <xf numFmtId="2" fontId="17" fillId="0" borderId="0" xfId="0" applyNumberFormat="1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horizontal="center" vertical="center"/>
    </xf>
    <xf numFmtId="1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5" fontId="0" fillId="0" borderId="0" xfId="0" applyNumberFormat="1" applyBorder="1"/>
    <xf numFmtId="165" fontId="17" fillId="0" borderId="0" xfId="0" applyNumberFormat="1" applyFont="1" applyFill="1" applyBorder="1" applyAlignment="1">
      <alignment horizontal="left"/>
    </xf>
    <xf numFmtId="0" fontId="17" fillId="0" borderId="0" xfId="0" applyFont="1" applyFill="1" applyBorder="1" applyAlignment="1">
      <alignment horizontal="left"/>
    </xf>
    <xf numFmtId="165" fontId="11" fillId="0" borderId="3" xfId="0" applyNumberFormat="1" applyFont="1" applyFill="1" applyBorder="1" applyAlignment="1">
      <alignment horizontal="right"/>
    </xf>
    <xf numFmtId="1" fontId="11" fillId="0" borderId="3" xfId="0" applyNumberFormat="1" applyFont="1" applyFill="1" applyBorder="1" applyAlignment="1">
      <alignment horizontal="right"/>
    </xf>
    <xf numFmtId="1" fontId="11" fillId="0" borderId="3" xfId="0" applyNumberFormat="1" applyFont="1" applyFill="1" applyBorder="1" applyAlignment="1">
      <alignment horizontal="center"/>
    </xf>
    <xf numFmtId="2" fontId="17" fillId="0" borderId="3" xfId="0" applyNumberFormat="1" applyFont="1" applyFill="1" applyBorder="1" applyAlignment="1">
      <alignment horizontal="center" vertical="center"/>
    </xf>
    <xf numFmtId="0" fontId="17" fillId="0" borderId="3" xfId="0" applyFont="1" applyFill="1" applyBorder="1" applyAlignment="1">
      <alignment horizontal="center" vertical="center"/>
    </xf>
    <xf numFmtId="1" fontId="0" fillId="0" borderId="3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12" fillId="0" borderId="0" xfId="1" applyFont="1" applyFill="1" applyBorder="1" applyAlignment="1">
      <alignment horizontal="center"/>
    </xf>
    <xf numFmtId="1" fontId="9" fillId="0" borderId="17" xfId="0" applyNumberFormat="1" applyFont="1" applyFill="1" applyBorder="1" applyAlignment="1">
      <alignment horizontal="center" vertical="center"/>
    </xf>
    <xf numFmtId="1" fontId="9" fillId="0" borderId="22" xfId="0" applyNumberFormat="1" applyFont="1" applyFill="1" applyBorder="1" applyAlignment="1">
      <alignment horizontal="center" vertical="center"/>
    </xf>
    <xf numFmtId="49" fontId="0" fillId="0" borderId="0" xfId="0" quotePrefix="1" applyNumberFormat="1"/>
    <xf numFmtId="0" fontId="0" fillId="6" borderId="0" xfId="0" quotePrefix="1" applyFill="1"/>
    <xf numFmtId="0" fontId="0" fillId="6" borderId="0" xfId="0" applyFill="1"/>
    <xf numFmtId="0" fontId="0" fillId="6" borderId="0" xfId="0" applyFill="1" applyAlignment="1">
      <alignment horizontal="center"/>
    </xf>
    <xf numFmtId="165" fontId="0" fillId="6" borderId="0" xfId="0" applyNumberFormat="1" applyFill="1"/>
    <xf numFmtId="0" fontId="4" fillId="0" borderId="85" xfId="1" applyFill="1" applyBorder="1" applyAlignment="1">
      <alignment horizontal="right"/>
    </xf>
    <xf numFmtId="0" fontId="1" fillId="0" borderId="0" xfId="1" applyFont="1" applyFill="1" applyAlignment="1">
      <alignment horizontal="right"/>
    </xf>
    <xf numFmtId="0" fontId="13" fillId="0" borderId="80" xfId="1" applyFont="1" applyFill="1" applyBorder="1" applyAlignment="1">
      <alignment horizontal="center"/>
    </xf>
    <xf numFmtId="0" fontId="13" fillId="0" borderId="81" xfId="1" applyFont="1" applyFill="1" applyBorder="1" applyAlignment="1">
      <alignment horizontal="center"/>
    </xf>
    <xf numFmtId="0" fontId="13" fillId="0" borderId="82" xfId="1" applyFont="1" applyFill="1" applyBorder="1" applyAlignment="1">
      <alignment horizontal="center"/>
    </xf>
    <xf numFmtId="0" fontId="13" fillId="0" borderId="73" xfId="1" applyFont="1" applyFill="1" applyBorder="1" applyAlignment="1">
      <alignment horizontal="center"/>
    </xf>
    <xf numFmtId="0" fontId="12" fillId="0" borderId="0" xfId="1" applyFont="1" applyFill="1" applyBorder="1" applyAlignment="1">
      <alignment horizontal="center"/>
    </xf>
    <xf numFmtId="14" fontId="4" fillId="0" borderId="85" xfId="1" applyNumberFormat="1" applyFill="1" applyBorder="1" applyAlignment="1">
      <alignment horizontal="right"/>
    </xf>
    <xf numFmtId="14" fontId="4" fillId="0" borderId="86" xfId="1" applyNumberFormat="1" applyFill="1" applyBorder="1" applyAlignment="1">
      <alignment horizontal="right"/>
    </xf>
    <xf numFmtId="0" fontId="10" fillId="7" borderId="0" xfId="0" applyFont="1" applyFill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0" fontId="12" fillId="0" borderId="7" xfId="1" applyFont="1" applyFill="1" applyBorder="1" applyAlignment="1">
      <alignment horizontal="center"/>
    </xf>
    <xf numFmtId="0" fontId="13" fillId="0" borderId="1" xfId="1" applyFont="1" applyFill="1" applyBorder="1" applyAlignment="1">
      <alignment horizontal="center"/>
    </xf>
    <xf numFmtId="0" fontId="13" fillId="0" borderId="10" xfId="1" applyFont="1" applyFill="1" applyBorder="1" applyAlignment="1">
      <alignment horizontal="center"/>
    </xf>
    <xf numFmtId="0" fontId="13" fillId="0" borderId="2" xfId="1" applyFont="1" applyFill="1" applyBorder="1" applyAlignment="1">
      <alignment horizontal="center"/>
    </xf>
    <xf numFmtId="0" fontId="10" fillId="7" borderId="35" xfId="0" applyFont="1" applyFill="1" applyBorder="1" applyAlignment="1">
      <alignment horizontal="center" vertical="center"/>
    </xf>
    <xf numFmtId="0" fontId="10" fillId="7" borderId="29" xfId="0" applyFont="1" applyFill="1" applyBorder="1" applyAlignment="1">
      <alignment horizontal="center" vertical="center"/>
    </xf>
    <xf numFmtId="0" fontId="18" fillId="8" borderId="87" xfId="0" applyFont="1" applyFill="1" applyBorder="1" applyAlignment="1">
      <alignment horizontal="center"/>
    </xf>
    <xf numFmtId="0" fontId="18" fillId="8" borderId="44" xfId="0" applyFont="1" applyFill="1" applyBorder="1" applyAlignment="1">
      <alignment horizontal="center"/>
    </xf>
    <xf numFmtId="0" fontId="7" fillId="3" borderId="7" xfId="1" applyFont="1" applyFill="1" applyBorder="1" applyAlignment="1">
      <alignment horizontal="center" wrapText="1"/>
    </xf>
    <xf numFmtId="0" fontId="7" fillId="3" borderId="9" xfId="1" applyFont="1" applyFill="1" applyBorder="1" applyAlignment="1">
      <alignment horizontal="center" wrapText="1"/>
    </xf>
    <xf numFmtId="0" fontId="7" fillId="3" borderId="11" xfId="1" applyFont="1" applyFill="1" applyBorder="1" applyAlignment="1">
      <alignment horizontal="center" wrapText="1"/>
    </xf>
    <xf numFmtId="0" fontId="7" fillId="3" borderId="17" xfId="1" applyFont="1" applyFill="1" applyBorder="1" applyAlignment="1">
      <alignment horizontal="center" wrapText="1"/>
    </xf>
    <xf numFmtId="0" fontId="7" fillId="3" borderId="63" xfId="1" applyFont="1" applyFill="1" applyBorder="1" applyAlignment="1">
      <alignment horizontal="center" wrapText="1"/>
    </xf>
    <xf numFmtId="0" fontId="7" fillId="3" borderId="12" xfId="1" applyFont="1" applyFill="1" applyBorder="1" applyAlignment="1">
      <alignment horizontal="center" wrapText="1"/>
    </xf>
    <xf numFmtId="0" fontId="7" fillId="3" borderId="22" xfId="1" applyFont="1" applyFill="1" applyBorder="1" applyAlignment="1">
      <alignment horizontal="center" wrapText="1"/>
    </xf>
    <xf numFmtId="0" fontId="7" fillId="3" borderId="6" xfId="1" applyFont="1" applyFill="1" applyBorder="1" applyAlignment="1">
      <alignment horizontal="center" wrapText="1"/>
    </xf>
    <xf numFmtId="0" fontId="7" fillId="3" borderId="8" xfId="1" applyFont="1" applyFill="1" applyBorder="1" applyAlignment="1">
      <alignment horizontal="center" wrapText="1"/>
    </xf>
    <xf numFmtId="0" fontId="7" fillId="3" borderId="4" xfId="1" applyFont="1" applyFill="1" applyBorder="1" applyAlignment="1">
      <alignment horizontal="center" wrapText="1"/>
    </xf>
    <xf numFmtId="0" fontId="7" fillId="3" borderId="25" xfId="1" applyFont="1" applyFill="1" applyBorder="1" applyAlignment="1">
      <alignment horizontal="center" wrapText="1"/>
    </xf>
    <xf numFmtId="0" fontId="7" fillId="3" borderId="27" xfId="1" applyFont="1" applyFill="1" applyBorder="1" applyAlignment="1">
      <alignment horizontal="center" wrapText="1"/>
    </xf>
    <xf numFmtId="0" fontId="7" fillId="3" borderId="32" xfId="1" applyFont="1" applyFill="1" applyBorder="1" applyAlignment="1">
      <alignment horizontal="center" wrapText="1"/>
    </xf>
    <xf numFmtId="0" fontId="7" fillId="3" borderId="55" xfId="1" applyFont="1" applyFill="1" applyBorder="1" applyAlignment="1">
      <alignment horizontal="center" wrapText="1"/>
    </xf>
    <xf numFmtId="0" fontId="7" fillId="3" borderId="43" xfId="1" applyFont="1" applyFill="1" applyBorder="1" applyAlignment="1">
      <alignment horizontal="center" wrapText="1"/>
    </xf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2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w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jpeg"/><Relationship Id="rId13" Type="http://schemas.openxmlformats.org/officeDocument/2006/relationships/image" Target="../media/image22.jpeg"/><Relationship Id="rId3" Type="http://schemas.openxmlformats.org/officeDocument/2006/relationships/image" Target="../media/image12.wmf"/><Relationship Id="rId7" Type="http://schemas.openxmlformats.org/officeDocument/2006/relationships/image" Target="../media/image16.jpeg"/><Relationship Id="rId12" Type="http://schemas.openxmlformats.org/officeDocument/2006/relationships/image" Target="../media/image21.jpeg"/><Relationship Id="rId2" Type="http://schemas.openxmlformats.org/officeDocument/2006/relationships/image" Target="../media/image11.wmf"/><Relationship Id="rId1" Type="http://schemas.openxmlformats.org/officeDocument/2006/relationships/image" Target="../media/image10.wmf"/><Relationship Id="rId6" Type="http://schemas.openxmlformats.org/officeDocument/2006/relationships/image" Target="../media/image15.jpeg"/><Relationship Id="rId11" Type="http://schemas.openxmlformats.org/officeDocument/2006/relationships/image" Target="../media/image20.jpeg"/><Relationship Id="rId5" Type="http://schemas.openxmlformats.org/officeDocument/2006/relationships/image" Target="../media/image14.wmf"/><Relationship Id="rId15" Type="http://schemas.openxmlformats.org/officeDocument/2006/relationships/image" Target="../media/image24.jpeg"/><Relationship Id="rId10" Type="http://schemas.openxmlformats.org/officeDocument/2006/relationships/image" Target="../media/image19.jpeg"/><Relationship Id="rId4" Type="http://schemas.openxmlformats.org/officeDocument/2006/relationships/image" Target="../media/image13.wmf"/><Relationship Id="rId9" Type="http://schemas.openxmlformats.org/officeDocument/2006/relationships/image" Target="../media/image18.jpeg"/><Relationship Id="rId14" Type="http://schemas.openxmlformats.org/officeDocument/2006/relationships/image" Target="../media/image23.jpe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jpeg"/><Relationship Id="rId13" Type="http://schemas.openxmlformats.org/officeDocument/2006/relationships/image" Target="../media/image22.jpeg"/><Relationship Id="rId3" Type="http://schemas.openxmlformats.org/officeDocument/2006/relationships/image" Target="../media/image12.wmf"/><Relationship Id="rId7" Type="http://schemas.openxmlformats.org/officeDocument/2006/relationships/image" Target="../media/image16.jpeg"/><Relationship Id="rId12" Type="http://schemas.openxmlformats.org/officeDocument/2006/relationships/image" Target="../media/image21.jpeg"/><Relationship Id="rId2" Type="http://schemas.openxmlformats.org/officeDocument/2006/relationships/image" Target="../media/image11.wmf"/><Relationship Id="rId1" Type="http://schemas.openxmlformats.org/officeDocument/2006/relationships/image" Target="../media/image10.wmf"/><Relationship Id="rId6" Type="http://schemas.openxmlformats.org/officeDocument/2006/relationships/image" Target="../media/image15.jpeg"/><Relationship Id="rId11" Type="http://schemas.openxmlformats.org/officeDocument/2006/relationships/image" Target="../media/image20.jpeg"/><Relationship Id="rId5" Type="http://schemas.openxmlformats.org/officeDocument/2006/relationships/image" Target="../media/image14.wmf"/><Relationship Id="rId15" Type="http://schemas.openxmlformats.org/officeDocument/2006/relationships/image" Target="../media/image26.jpeg"/><Relationship Id="rId10" Type="http://schemas.openxmlformats.org/officeDocument/2006/relationships/image" Target="../media/image19.jpeg"/><Relationship Id="rId4" Type="http://schemas.openxmlformats.org/officeDocument/2006/relationships/image" Target="../media/image13.wmf"/><Relationship Id="rId9" Type="http://schemas.openxmlformats.org/officeDocument/2006/relationships/image" Target="../media/image18.jpeg"/><Relationship Id="rId14" Type="http://schemas.openxmlformats.org/officeDocument/2006/relationships/image" Target="../media/image2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0.png"/><Relationship Id="rId1" Type="http://schemas.openxmlformats.org/officeDocument/2006/relationships/image" Target="../media/image29.jpe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3" Type="http://schemas.openxmlformats.org/officeDocument/2006/relationships/image" Target="../media/image12.wmf"/><Relationship Id="rId7" Type="http://schemas.openxmlformats.org/officeDocument/2006/relationships/image" Target="../media/image32.jpeg"/><Relationship Id="rId2" Type="http://schemas.openxmlformats.org/officeDocument/2006/relationships/image" Target="../media/image11.wmf"/><Relationship Id="rId1" Type="http://schemas.openxmlformats.org/officeDocument/2006/relationships/image" Target="../media/image10.wmf"/><Relationship Id="rId6" Type="http://schemas.openxmlformats.org/officeDocument/2006/relationships/image" Target="../media/image31.emf"/><Relationship Id="rId5" Type="http://schemas.openxmlformats.org/officeDocument/2006/relationships/image" Target="../media/image14.wmf"/><Relationship Id="rId4" Type="http://schemas.openxmlformats.org/officeDocument/2006/relationships/image" Target="../media/image13.wmf"/><Relationship Id="rId9" Type="http://schemas.openxmlformats.org/officeDocument/2006/relationships/image" Target="../media/image34.jpe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35.jpeg"/><Relationship Id="rId3" Type="http://schemas.openxmlformats.org/officeDocument/2006/relationships/image" Target="../media/image12.wmf"/><Relationship Id="rId7" Type="http://schemas.openxmlformats.org/officeDocument/2006/relationships/image" Target="../media/image32.jpeg"/><Relationship Id="rId2" Type="http://schemas.openxmlformats.org/officeDocument/2006/relationships/image" Target="../media/image11.wmf"/><Relationship Id="rId1" Type="http://schemas.openxmlformats.org/officeDocument/2006/relationships/image" Target="../media/image10.wmf"/><Relationship Id="rId6" Type="http://schemas.openxmlformats.org/officeDocument/2006/relationships/image" Target="../media/image31.emf"/><Relationship Id="rId5" Type="http://schemas.openxmlformats.org/officeDocument/2006/relationships/image" Target="../media/image14.wmf"/><Relationship Id="rId4" Type="http://schemas.openxmlformats.org/officeDocument/2006/relationships/image" Target="../media/image13.wmf"/><Relationship Id="rId9" Type="http://schemas.openxmlformats.org/officeDocument/2006/relationships/image" Target="../media/image36.emf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wmf"/><Relationship Id="rId7" Type="http://schemas.openxmlformats.org/officeDocument/2006/relationships/image" Target="../media/image32.jpeg"/><Relationship Id="rId2" Type="http://schemas.openxmlformats.org/officeDocument/2006/relationships/image" Target="../media/image11.wmf"/><Relationship Id="rId1" Type="http://schemas.openxmlformats.org/officeDocument/2006/relationships/image" Target="../media/image10.wmf"/><Relationship Id="rId6" Type="http://schemas.openxmlformats.org/officeDocument/2006/relationships/image" Target="../media/image38.jpeg"/><Relationship Id="rId5" Type="http://schemas.openxmlformats.org/officeDocument/2006/relationships/image" Target="../media/image37.emf"/><Relationship Id="rId4" Type="http://schemas.openxmlformats.org/officeDocument/2006/relationships/image" Target="../media/image14.wmf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wmf"/><Relationship Id="rId7" Type="http://schemas.openxmlformats.org/officeDocument/2006/relationships/image" Target="../media/image32.jpeg"/><Relationship Id="rId2" Type="http://schemas.openxmlformats.org/officeDocument/2006/relationships/image" Target="../media/image11.wmf"/><Relationship Id="rId1" Type="http://schemas.openxmlformats.org/officeDocument/2006/relationships/image" Target="../media/image10.wmf"/><Relationship Id="rId6" Type="http://schemas.openxmlformats.org/officeDocument/2006/relationships/image" Target="../media/image38.jpeg"/><Relationship Id="rId5" Type="http://schemas.openxmlformats.org/officeDocument/2006/relationships/image" Target="../media/image37.emf"/><Relationship Id="rId4" Type="http://schemas.openxmlformats.org/officeDocument/2006/relationships/image" Target="../media/image14.wmf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2.jpeg"/><Relationship Id="rId13" Type="http://schemas.openxmlformats.org/officeDocument/2006/relationships/image" Target="../media/image47.jpeg"/><Relationship Id="rId3" Type="http://schemas.openxmlformats.org/officeDocument/2006/relationships/image" Target="../media/image12.wmf"/><Relationship Id="rId7" Type="http://schemas.openxmlformats.org/officeDocument/2006/relationships/image" Target="../media/image41.jpeg"/><Relationship Id="rId12" Type="http://schemas.openxmlformats.org/officeDocument/2006/relationships/image" Target="../media/image46.jpeg"/><Relationship Id="rId2" Type="http://schemas.openxmlformats.org/officeDocument/2006/relationships/image" Target="../media/image11.wmf"/><Relationship Id="rId1" Type="http://schemas.openxmlformats.org/officeDocument/2006/relationships/image" Target="../media/image10.wmf"/><Relationship Id="rId6" Type="http://schemas.openxmlformats.org/officeDocument/2006/relationships/image" Target="../media/image40.jpeg"/><Relationship Id="rId11" Type="http://schemas.openxmlformats.org/officeDocument/2006/relationships/image" Target="../media/image45.jpeg"/><Relationship Id="rId5" Type="http://schemas.openxmlformats.org/officeDocument/2006/relationships/image" Target="../media/image14.wmf"/><Relationship Id="rId15" Type="http://schemas.openxmlformats.org/officeDocument/2006/relationships/image" Target="../media/image24.jpeg"/><Relationship Id="rId10" Type="http://schemas.openxmlformats.org/officeDocument/2006/relationships/image" Target="../media/image44.jpeg"/><Relationship Id="rId4" Type="http://schemas.openxmlformats.org/officeDocument/2006/relationships/image" Target="../media/image13.wmf"/><Relationship Id="rId9" Type="http://schemas.openxmlformats.org/officeDocument/2006/relationships/image" Target="../media/image43.jpeg"/><Relationship Id="rId14" Type="http://schemas.openxmlformats.org/officeDocument/2006/relationships/image" Target="../media/image48.jpe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0.jpeg"/><Relationship Id="rId13" Type="http://schemas.openxmlformats.org/officeDocument/2006/relationships/image" Target="../media/image47.jpeg"/><Relationship Id="rId3" Type="http://schemas.openxmlformats.org/officeDocument/2006/relationships/image" Target="../media/image12.wmf"/><Relationship Id="rId7" Type="http://schemas.openxmlformats.org/officeDocument/2006/relationships/image" Target="../media/image49.jpeg"/><Relationship Id="rId12" Type="http://schemas.openxmlformats.org/officeDocument/2006/relationships/image" Target="../media/image46.jpeg"/><Relationship Id="rId2" Type="http://schemas.openxmlformats.org/officeDocument/2006/relationships/image" Target="../media/image11.wmf"/><Relationship Id="rId1" Type="http://schemas.openxmlformats.org/officeDocument/2006/relationships/image" Target="../media/image10.wmf"/><Relationship Id="rId6" Type="http://schemas.openxmlformats.org/officeDocument/2006/relationships/image" Target="../media/image40.jpeg"/><Relationship Id="rId11" Type="http://schemas.openxmlformats.org/officeDocument/2006/relationships/image" Target="../media/image45.jpeg"/><Relationship Id="rId5" Type="http://schemas.openxmlformats.org/officeDocument/2006/relationships/image" Target="../media/image14.wmf"/><Relationship Id="rId15" Type="http://schemas.openxmlformats.org/officeDocument/2006/relationships/image" Target="../media/image26.jpeg"/><Relationship Id="rId10" Type="http://schemas.openxmlformats.org/officeDocument/2006/relationships/image" Target="../media/image44.jpeg"/><Relationship Id="rId4" Type="http://schemas.openxmlformats.org/officeDocument/2006/relationships/image" Target="../media/image13.wmf"/><Relationship Id="rId9" Type="http://schemas.openxmlformats.org/officeDocument/2006/relationships/image" Target="../media/image43.jpeg"/><Relationship Id="rId14" Type="http://schemas.openxmlformats.org/officeDocument/2006/relationships/image" Target="../media/image51.jpe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4.wmf"/><Relationship Id="rId7" Type="http://schemas.openxmlformats.org/officeDocument/2006/relationships/image" Target="../media/image58.wmf"/><Relationship Id="rId2" Type="http://schemas.openxmlformats.org/officeDocument/2006/relationships/image" Target="../media/image53.wmf"/><Relationship Id="rId1" Type="http://schemas.openxmlformats.org/officeDocument/2006/relationships/image" Target="../media/image52.wmf"/><Relationship Id="rId6" Type="http://schemas.openxmlformats.org/officeDocument/2006/relationships/image" Target="../media/image57.wmf"/><Relationship Id="rId5" Type="http://schemas.openxmlformats.org/officeDocument/2006/relationships/image" Target="../media/image56.wmf"/><Relationship Id="rId4" Type="http://schemas.openxmlformats.org/officeDocument/2006/relationships/image" Target="../media/image55.w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95250</xdr:rowOff>
        </xdr:from>
        <xdr:to>
          <xdr:col>5</xdr:col>
          <xdr:colOff>219075</xdr:colOff>
          <xdr:row>20</xdr:row>
          <xdr:rowOff>152400</xdr:rowOff>
        </xdr:to>
        <xdr:sp macro="" textlink="">
          <xdr:nvSpPr>
            <xdr:cNvPr id="23553" name="cmdbtn_Star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17</xdr:row>
          <xdr:rowOff>95250</xdr:rowOff>
        </xdr:from>
        <xdr:to>
          <xdr:col>10</xdr:col>
          <xdr:colOff>523875</xdr:colOff>
          <xdr:row>19</xdr:row>
          <xdr:rowOff>85725</xdr:rowOff>
        </xdr:to>
        <xdr:sp macro="" textlink="">
          <xdr:nvSpPr>
            <xdr:cNvPr id="23554" name="cmdbtn_Passwor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0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19</xdr:row>
          <xdr:rowOff>114300</xdr:rowOff>
        </xdr:from>
        <xdr:to>
          <xdr:col>10</xdr:col>
          <xdr:colOff>523875</xdr:colOff>
          <xdr:row>21</xdr:row>
          <xdr:rowOff>104775</xdr:rowOff>
        </xdr:to>
        <xdr:sp macro="" textlink="">
          <xdr:nvSpPr>
            <xdr:cNvPr id="23555" name="cmdbtn_Exit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0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95251</xdr:colOff>
      <xdr:row>3</xdr:row>
      <xdr:rowOff>132338</xdr:rowOff>
    </xdr:from>
    <xdr:to>
      <xdr:col>10</xdr:col>
      <xdr:colOff>352425</xdr:colOff>
      <xdr:row>13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4451" y="618113"/>
          <a:ext cx="5200649" cy="1496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5</xdr:col>
          <xdr:colOff>219075</xdr:colOff>
          <xdr:row>24</xdr:row>
          <xdr:rowOff>76200</xdr:rowOff>
        </xdr:to>
        <xdr:sp macro="" textlink="">
          <xdr:nvSpPr>
            <xdr:cNvPr id="23556" name="cmdbtn_special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0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17</xdr:row>
          <xdr:rowOff>95250</xdr:rowOff>
        </xdr:from>
        <xdr:to>
          <xdr:col>8</xdr:col>
          <xdr:colOff>542925</xdr:colOff>
          <xdr:row>20</xdr:row>
          <xdr:rowOff>152400</xdr:rowOff>
        </xdr:to>
        <xdr:sp macro="" textlink="">
          <xdr:nvSpPr>
            <xdr:cNvPr id="23558" name="cmdbtn_Putbodem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0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21</xdr:row>
          <xdr:rowOff>19050</xdr:rowOff>
        </xdr:from>
        <xdr:to>
          <xdr:col>8</xdr:col>
          <xdr:colOff>542925</xdr:colOff>
          <xdr:row>24</xdr:row>
          <xdr:rowOff>76200</xdr:rowOff>
        </xdr:to>
        <xdr:sp macro="" textlink="">
          <xdr:nvSpPr>
            <xdr:cNvPr id="23563" name="cmdbtn_Endcap" hidden="1">
              <a:extLst>
                <a:ext uri="{63B3BB69-23CF-44E3-9099-C40C66FF867C}">
                  <a14:compatExt spid="_x0000_s23563"/>
                </a:ext>
                <a:ext uri="{FF2B5EF4-FFF2-40B4-BE49-F238E27FC236}">
                  <a16:creationId xmlns:a16="http://schemas.microsoft.com/office/drawing/2014/main" id="{00000000-0008-0000-0000-00000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24</xdr:row>
          <xdr:rowOff>104775</xdr:rowOff>
        </xdr:from>
        <xdr:to>
          <xdr:col>8</xdr:col>
          <xdr:colOff>542925</xdr:colOff>
          <xdr:row>27</xdr:row>
          <xdr:rowOff>152400</xdr:rowOff>
        </xdr:to>
        <xdr:sp macro="" textlink="">
          <xdr:nvSpPr>
            <xdr:cNvPr id="23564" name="TextBox1" hidden="1">
              <a:extLst>
                <a:ext uri="{63B3BB69-23CF-44E3-9099-C40C66FF867C}">
                  <a14:compatExt spid="_x0000_s23564"/>
                </a:ext>
                <a:ext uri="{FF2B5EF4-FFF2-40B4-BE49-F238E27FC236}">
                  <a16:creationId xmlns:a16="http://schemas.microsoft.com/office/drawing/2014/main" id="{00000000-0008-0000-0000-00000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0</xdr:rowOff>
    </xdr:from>
    <xdr:to>
      <xdr:col>9</xdr:col>
      <xdr:colOff>314325</xdr:colOff>
      <xdr:row>0</xdr:row>
      <xdr:rowOff>0</xdr:rowOff>
    </xdr:to>
    <xdr:pic>
      <xdr:nvPicPr>
        <xdr:cNvPr id="3" name="Picture 2" descr="LAMT5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52775" y="0"/>
          <a:ext cx="18288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9525</xdr:colOff>
      <xdr:row>0</xdr:row>
      <xdr:rowOff>0</xdr:rowOff>
    </xdr:from>
    <xdr:to>
      <xdr:col>15</xdr:col>
      <xdr:colOff>304800</xdr:colOff>
      <xdr:row>0</xdr:row>
      <xdr:rowOff>0</xdr:rowOff>
    </xdr:to>
    <xdr:pic>
      <xdr:nvPicPr>
        <xdr:cNvPr id="4" name="Picture 3" descr="LAMT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38775" y="0"/>
          <a:ext cx="18192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9525</xdr:colOff>
      <xdr:row>0</xdr:row>
      <xdr:rowOff>0</xdr:rowOff>
    </xdr:from>
    <xdr:to>
      <xdr:col>9</xdr:col>
      <xdr:colOff>314325</xdr:colOff>
      <xdr:row>0</xdr:row>
      <xdr:rowOff>0</xdr:rowOff>
    </xdr:to>
    <xdr:pic>
      <xdr:nvPicPr>
        <xdr:cNvPr id="5" name="Picture 4" descr="Lamt9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52775" y="0"/>
          <a:ext cx="18288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</xdr:col>
      <xdr:colOff>371475</xdr:colOff>
      <xdr:row>0</xdr:row>
      <xdr:rowOff>0</xdr:rowOff>
    </xdr:from>
    <xdr:to>
      <xdr:col>15</xdr:col>
      <xdr:colOff>304800</xdr:colOff>
      <xdr:row>0</xdr:row>
      <xdr:rowOff>0</xdr:rowOff>
    </xdr:to>
    <xdr:pic>
      <xdr:nvPicPr>
        <xdr:cNvPr id="6" name="Picture 5" descr="LAMT4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19725" y="0"/>
          <a:ext cx="1838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</xdr:colOff>
      <xdr:row>0</xdr:row>
      <xdr:rowOff>0</xdr:rowOff>
    </xdr:from>
    <xdr:to>
      <xdr:col>3</xdr:col>
      <xdr:colOff>152400</xdr:colOff>
      <xdr:row>0</xdr:row>
      <xdr:rowOff>0</xdr:rowOff>
    </xdr:to>
    <xdr:pic>
      <xdr:nvPicPr>
        <xdr:cNvPr id="7" name="Picture 6" descr="Lamt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" y="0"/>
          <a:ext cx="18288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21</xdr:col>
      <xdr:colOff>50413</xdr:colOff>
      <xdr:row>6</xdr:row>
      <xdr:rowOff>71321</xdr:rowOff>
    </xdr:from>
    <xdr:to>
      <xdr:col>21</xdr:col>
      <xdr:colOff>50413</xdr:colOff>
      <xdr:row>10</xdr:row>
      <xdr:rowOff>118946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>
          <a:spLocks noChangeShapeType="1"/>
        </xdr:cNvSpPr>
      </xdr:nvSpPr>
      <xdr:spPr bwMode="auto">
        <a:xfrm>
          <a:off x="9343096" y="968065"/>
          <a:ext cx="0" cy="698113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  <xdr:txBody>
        <a:bodyPr/>
        <a:lstStyle/>
        <a:p>
          <a:endParaRPr lang="nl-NL"/>
        </a:p>
      </xdr:txBody>
    </xdr:sp>
    <xdr:clientData/>
  </xdr:twoCellAnchor>
  <xdr:twoCellAnchor>
    <xdr:from>
      <xdr:col>18</xdr:col>
      <xdr:colOff>47625</xdr:colOff>
      <xdr:row>11</xdr:row>
      <xdr:rowOff>9525</xdr:rowOff>
    </xdr:from>
    <xdr:to>
      <xdr:col>20</xdr:col>
      <xdr:colOff>285750</xdr:colOff>
      <xdr:row>11</xdr:row>
      <xdr:rowOff>9525</xdr:rowOff>
    </xdr:to>
    <xdr:sp macro="" textlink="">
      <xdr:nvSpPr>
        <xdr:cNvPr id="14" name="Lin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>
          <a:spLocks noChangeShapeType="1"/>
        </xdr:cNvSpPr>
      </xdr:nvSpPr>
      <xdr:spPr bwMode="auto">
        <a:xfrm>
          <a:off x="7381875" y="1552575"/>
          <a:ext cx="10001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352425</xdr:colOff>
      <xdr:row>0</xdr:row>
      <xdr:rowOff>0</xdr:rowOff>
    </xdr:from>
    <xdr:to>
      <xdr:col>25</xdr:col>
      <xdr:colOff>428625</xdr:colOff>
      <xdr:row>0</xdr:row>
      <xdr:rowOff>0</xdr:rowOff>
    </xdr:to>
    <xdr:pic>
      <xdr:nvPicPr>
        <xdr:cNvPr id="15" name="Picture 14" descr="Lamt8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48675" y="0"/>
          <a:ext cx="29718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21</xdr:col>
      <xdr:colOff>16480</xdr:colOff>
      <xdr:row>13</xdr:row>
      <xdr:rowOff>26014</xdr:rowOff>
    </xdr:from>
    <xdr:to>
      <xdr:col>23</xdr:col>
      <xdr:colOff>370480</xdr:colOff>
      <xdr:row>17</xdr:row>
      <xdr:rowOff>141244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55730" y="1890909"/>
          <a:ext cx="1116000" cy="765761"/>
        </a:xfrm>
        <a:prstGeom prst="rect">
          <a:avLst/>
        </a:prstGeom>
      </xdr:spPr>
    </xdr:pic>
    <xdr:clientData/>
  </xdr:twoCellAnchor>
  <xdr:twoCellAnchor editAs="oneCell">
    <xdr:from>
      <xdr:col>3</xdr:col>
      <xdr:colOff>74799</xdr:colOff>
      <xdr:row>13</xdr:row>
      <xdr:rowOff>102468</xdr:rowOff>
    </xdr:from>
    <xdr:to>
      <xdr:col>5</xdr:col>
      <xdr:colOff>299371</xdr:colOff>
      <xdr:row>17</xdr:row>
      <xdr:rowOff>130965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7681" y="2242792"/>
          <a:ext cx="1121043" cy="667232"/>
        </a:xfrm>
        <a:prstGeom prst="rect">
          <a:avLst/>
        </a:prstGeom>
      </xdr:spPr>
    </xdr:pic>
    <xdr:clientData/>
  </xdr:twoCellAnchor>
  <xdr:twoCellAnchor editAs="oneCell">
    <xdr:from>
      <xdr:col>9</xdr:col>
      <xdr:colOff>29240</xdr:colOff>
      <xdr:row>13</xdr:row>
      <xdr:rowOff>48834</xdr:rowOff>
    </xdr:from>
    <xdr:to>
      <xdr:col>11</xdr:col>
      <xdr:colOff>354665</xdr:colOff>
      <xdr:row>17</xdr:row>
      <xdr:rowOff>146498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7801" y="2255846"/>
          <a:ext cx="1115303" cy="757445"/>
        </a:xfrm>
        <a:prstGeom prst="rect">
          <a:avLst/>
        </a:prstGeom>
      </xdr:spPr>
    </xdr:pic>
    <xdr:clientData/>
  </xdr:twoCellAnchor>
  <xdr:twoCellAnchor editAs="oneCell">
    <xdr:from>
      <xdr:col>6</xdr:col>
      <xdr:colOff>16154</xdr:colOff>
      <xdr:row>13</xdr:row>
      <xdr:rowOff>96940</xdr:rowOff>
    </xdr:from>
    <xdr:to>
      <xdr:col>8</xdr:col>
      <xdr:colOff>370154</xdr:colOff>
      <xdr:row>17</xdr:row>
      <xdr:rowOff>128872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44214" y="1986700"/>
          <a:ext cx="1116000" cy="691286"/>
        </a:xfrm>
        <a:prstGeom prst="rect">
          <a:avLst/>
        </a:prstGeom>
      </xdr:spPr>
    </xdr:pic>
    <xdr:clientData/>
  </xdr:twoCellAnchor>
  <xdr:twoCellAnchor editAs="oneCell">
    <xdr:from>
      <xdr:col>12</xdr:col>
      <xdr:colOff>15147</xdr:colOff>
      <xdr:row>13</xdr:row>
      <xdr:rowOff>45771</xdr:rowOff>
    </xdr:from>
    <xdr:to>
      <xdr:col>14</xdr:col>
      <xdr:colOff>170365</xdr:colOff>
      <xdr:row>17</xdr:row>
      <xdr:rowOff>149562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25397" y="1906809"/>
          <a:ext cx="1116000" cy="752009"/>
        </a:xfrm>
        <a:prstGeom prst="rect">
          <a:avLst/>
        </a:prstGeom>
      </xdr:spPr>
    </xdr:pic>
    <xdr:clientData/>
  </xdr:twoCellAnchor>
  <xdr:twoCellAnchor editAs="oneCell">
    <xdr:from>
      <xdr:col>15</xdr:col>
      <xdr:colOff>18285</xdr:colOff>
      <xdr:row>13</xdr:row>
      <xdr:rowOff>43374</xdr:rowOff>
    </xdr:from>
    <xdr:to>
      <xdr:col>17</xdr:col>
      <xdr:colOff>372285</xdr:colOff>
      <xdr:row>17</xdr:row>
      <xdr:rowOff>149105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1535" y="1908269"/>
          <a:ext cx="1116000" cy="756262"/>
        </a:xfrm>
        <a:prstGeom prst="rect">
          <a:avLst/>
        </a:prstGeom>
      </xdr:spPr>
    </xdr:pic>
    <xdr:clientData/>
  </xdr:twoCellAnchor>
  <xdr:twoCellAnchor editAs="oneCell">
    <xdr:from>
      <xdr:col>18</xdr:col>
      <xdr:colOff>31650</xdr:colOff>
      <xdr:row>13</xdr:row>
      <xdr:rowOff>35902</xdr:rowOff>
    </xdr:from>
    <xdr:to>
      <xdr:col>20</xdr:col>
      <xdr:colOff>357075</xdr:colOff>
      <xdr:row>18</xdr:row>
      <xdr:rowOff>731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37089" y="2242914"/>
          <a:ext cx="1115303" cy="793129"/>
        </a:xfrm>
        <a:prstGeom prst="rect">
          <a:avLst/>
        </a:prstGeom>
      </xdr:spPr>
    </xdr:pic>
    <xdr:clientData/>
  </xdr:twoCellAnchor>
  <xdr:twoCellAnchor editAs="oneCell">
    <xdr:from>
      <xdr:col>18</xdr:col>
      <xdr:colOff>4099</xdr:colOff>
      <xdr:row>6</xdr:row>
      <xdr:rowOff>1</xdr:rowOff>
    </xdr:from>
    <xdr:to>
      <xdr:col>20</xdr:col>
      <xdr:colOff>343924</xdr:colOff>
      <xdr:row>10</xdr:row>
      <xdr:rowOff>145489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3782" y="896745"/>
          <a:ext cx="1130400" cy="795976"/>
        </a:xfrm>
        <a:prstGeom prst="rect">
          <a:avLst/>
        </a:prstGeom>
      </xdr:spPr>
    </xdr:pic>
    <xdr:clientData/>
  </xdr:twoCellAnchor>
  <xdr:twoCellAnchor editAs="oneCell">
    <xdr:from>
      <xdr:col>2</xdr:col>
      <xdr:colOff>112059</xdr:colOff>
      <xdr:row>30</xdr:row>
      <xdr:rowOff>89647</xdr:rowOff>
    </xdr:from>
    <xdr:to>
      <xdr:col>2</xdr:col>
      <xdr:colOff>1631259</xdr:colOff>
      <xdr:row>42</xdr:row>
      <xdr:rowOff>116474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824" y="4672853"/>
          <a:ext cx="1519200" cy="1920621"/>
        </a:xfrm>
        <a:prstGeom prst="rect">
          <a:avLst/>
        </a:prstGeom>
      </xdr:spPr>
    </xdr:pic>
    <xdr:clientData/>
  </xdr:twoCellAnchor>
  <xdr:twoCellAnchor editAs="oneCell">
    <xdr:from>
      <xdr:col>10</xdr:col>
      <xdr:colOff>231321</xdr:colOff>
      <xdr:row>3</xdr:row>
      <xdr:rowOff>95250</xdr:rowOff>
    </xdr:from>
    <xdr:to>
      <xdr:col>14</xdr:col>
      <xdr:colOff>122186</xdr:colOff>
      <xdr:row>12</xdr:row>
      <xdr:rowOff>100294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83678" y="680357"/>
          <a:ext cx="1613647" cy="147461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0</xdr:rowOff>
    </xdr:from>
    <xdr:to>
      <xdr:col>9</xdr:col>
      <xdr:colOff>314325</xdr:colOff>
      <xdr:row>0</xdr:row>
      <xdr:rowOff>0</xdr:rowOff>
    </xdr:to>
    <xdr:pic>
      <xdr:nvPicPr>
        <xdr:cNvPr id="2" name="Picture 1" descr="LAMT5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33750" y="0"/>
          <a:ext cx="18288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9525</xdr:colOff>
      <xdr:row>0</xdr:row>
      <xdr:rowOff>0</xdr:rowOff>
    </xdr:from>
    <xdr:to>
      <xdr:col>15</xdr:col>
      <xdr:colOff>304800</xdr:colOff>
      <xdr:row>0</xdr:row>
      <xdr:rowOff>0</xdr:rowOff>
    </xdr:to>
    <xdr:pic>
      <xdr:nvPicPr>
        <xdr:cNvPr id="3" name="Picture 2" descr="LAMT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48325" y="0"/>
          <a:ext cx="18192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9525</xdr:colOff>
      <xdr:row>0</xdr:row>
      <xdr:rowOff>0</xdr:rowOff>
    </xdr:from>
    <xdr:to>
      <xdr:col>9</xdr:col>
      <xdr:colOff>314325</xdr:colOff>
      <xdr:row>0</xdr:row>
      <xdr:rowOff>0</xdr:rowOff>
    </xdr:to>
    <xdr:pic>
      <xdr:nvPicPr>
        <xdr:cNvPr id="4" name="Picture 3" descr="Lamt9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33750" y="0"/>
          <a:ext cx="18288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</xdr:col>
      <xdr:colOff>371475</xdr:colOff>
      <xdr:row>0</xdr:row>
      <xdr:rowOff>0</xdr:rowOff>
    </xdr:from>
    <xdr:to>
      <xdr:col>15</xdr:col>
      <xdr:colOff>304800</xdr:colOff>
      <xdr:row>0</xdr:row>
      <xdr:rowOff>0</xdr:rowOff>
    </xdr:to>
    <xdr:pic>
      <xdr:nvPicPr>
        <xdr:cNvPr id="5" name="Picture 4" descr="LAMT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29275" y="0"/>
          <a:ext cx="1838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</xdr:colOff>
      <xdr:row>0</xdr:row>
      <xdr:rowOff>0</xdr:rowOff>
    </xdr:from>
    <xdr:to>
      <xdr:col>3</xdr:col>
      <xdr:colOff>152400</xdr:colOff>
      <xdr:row>0</xdr:row>
      <xdr:rowOff>0</xdr:rowOff>
    </xdr:to>
    <xdr:pic>
      <xdr:nvPicPr>
        <xdr:cNvPr id="6" name="Picture 5" descr="Lamt8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" y="0"/>
          <a:ext cx="18859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21</xdr:col>
      <xdr:colOff>50413</xdr:colOff>
      <xdr:row>6</xdr:row>
      <xdr:rowOff>71321</xdr:rowOff>
    </xdr:from>
    <xdr:to>
      <xdr:col>21</xdr:col>
      <xdr:colOff>50413</xdr:colOff>
      <xdr:row>10</xdr:row>
      <xdr:rowOff>118946</xdr:rowOff>
    </xdr:to>
    <xdr:sp macro="" textlink="">
      <xdr:nvSpPr>
        <xdr:cNvPr id="7" name="Line 1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>
          <a:spLocks noChangeShapeType="1"/>
        </xdr:cNvSpPr>
      </xdr:nvSpPr>
      <xdr:spPr bwMode="auto">
        <a:xfrm>
          <a:off x="9527788" y="1128596"/>
          <a:ext cx="0" cy="6953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  <xdr:txBody>
        <a:bodyPr/>
        <a:lstStyle/>
        <a:p>
          <a:endParaRPr lang="nl-NL"/>
        </a:p>
      </xdr:txBody>
    </xdr:sp>
    <xdr:clientData/>
  </xdr:twoCellAnchor>
  <xdr:twoCellAnchor>
    <xdr:from>
      <xdr:col>18</xdr:col>
      <xdr:colOff>47625</xdr:colOff>
      <xdr:row>11</xdr:row>
      <xdr:rowOff>9525</xdr:rowOff>
    </xdr:from>
    <xdr:to>
      <xdr:col>20</xdr:col>
      <xdr:colOff>285750</xdr:colOff>
      <xdr:row>11</xdr:row>
      <xdr:rowOff>9525</xdr:rowOff>
    </xdr:to>
    <xdr:sp macro="" textlink="">
      <xdr:nvSpPr>
        <xdr:cNvPr id="8" name="Line 13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>
          <a:spLocks noChangeShapeType="1"/>
        </xdr:cNvSpPr>
      </xdr:nvSpPr>
      <xdr:spPr bwMode="auto">
        <a:xfrm>
          <a:off x="8353425" y="1876425"/>
          <a:ext cx="10287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352425</xdr:colOff>
      <xdr:row>0</xdr:row>
      <xdr:rowOff>0</xdr:rowOff>
    </xdr:from>
    <xdr:to>
      <xdr:col>25</xdr:col>
      <xdr:colOff>428625</xdr:colOff>
      <xdr:row>0</xdr:row>
      <xdr:rowOff>0</xdr:rowOff>
    </xdr:to>
    <xdr:pic>
      <xdr:nvPicPr>
        <xdr:cNvPr id="9" name="Picture 8" descr="Lamt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8225" y="0"/>
          <a:ext cx="30003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21</xdr:col>
      <xdr:colOff>16480</xdr:colOff>
      <xdr:row>13</xdr:row>
      <xdr:rowOff>26014</xdr:rowOff>
    </xdr:from>
    <xdr:to>
      <xdr:col>23</xdr:col>
      <xdr:colOff>370480</xdr:colOff>
      <xdr:row>17</xdr:row>
      <xdr:rowOff>141244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93855" y="2226289"/>
          <a:ext cx="1116000" cy="772455"/>
        </a:xfrm>
        <a:prstGeom prst="rect">
          <a:avLst/>
        </a:prstGeom>
      </xdr:spPr>
    </xdr:pic>
    <xdr:clientData/>
  </xdr:twoCellAnchor>
  <xdr:twoCellAnchor editAs="oneCell">
    <xdr:from>
      <xdr:col>3</xdr:col>
      <xdr:colOff>74799</xdr:colOff>
      <xdr:row>13</xdr:row>
      <xdr:rowOff>102468</xdr:rowOff>
    </xdr:from>
    <xdr:to>
      <xdr:col>5</xdr:col>
      <xdr:colOff>299371</xdr:colOff>
      <xdr:row>17</xdr:row>
      <xdr:rowOff>130965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3199" y="2302743"/>
          <a:ext cx="1110397" cy="685722"/>
        </a:xfrm>
        <a:prstGeom prst="rect">
          <a:avLst/>
        </a:prstGeom>
      </xdr:spPr>
    </xdr:pic>
    <xdr:clientData/>
  </xdr:twoCellAnchor>
  <xdr:twoCellAnchor editAs="oneCell">
    <xdr:from>
      <xdr:col>9</xdr:col>
      <xdr:colOff>29240</xdr:colOff>
      <xdr:row>13</xdr:row>
      <xdr:rowOff>48834</xdr:rowOff>
    </xdr:from>
    <xdr:to>
      <xdr:col>11</xdr:col>
      <xdr:colOff>354665</xdr:colOff>
      <xdr:row>17</xdr:row>
      <xdr:rowOff>146498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7465" y="2249109"/>
          <a:ext cx="1116000" cy="754889"/>
        </a:xfrm>
        <a:prstGeom prst="rect">
          <a:avLst/>
        </a:prstGeom>
      </xdr:spPr>
    </xdr:pic>
    <xdr:clientData/>
  </xdr:twoCellAnchor>
  <xdr:twoCellAnchor editAs="oneCell">
    <xdr:from>
      <xdr:col>6</xdr:col>
      <xdr:colOff>16154</xdr:colOff>
      <xdr:row>13</xdr:row>
      <xdr:rowOff>96940</xdr:rowOff>
    </xdr:from>
    <xdr:to>
      <xdr:col>8</xdr:col>
      <xdr:colOff>370154</xdr:colOff>
      <xdr:row>17</xdr:row>
      <xdr:rowOff>128872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21379" y="2297215"/>
          <a:ext cx="1116000" cy="689157"/>
        </a:xfrm>
        <a:prstGeom prst="rect">
          <a:avLst/>
        </a:prstGeom>
      </xdr:spPr>
    </xdr:pic>
    <xdr:clientData/>
  </xdr:twoCellAnchor>
  <xdr:twoCellAnchor editAs="oneCell">
    <xdr:from>
      <xdr:col>12</xdr:col>
      <xdr:colOff>15147</xdr:colOff>
      <xdr:row>13</xdr:row>
      <xdr:rowOff>45771</xdr:rowOff>
    </xdr:from>
    <xdr:to>
      <xdr:col>14</xdr:col>
      <xdr:colOff>369147</xdr:colOff>
      <xdr:row>17</xdr:row>
      <xdr:rowOff>149562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4947" y="2246046"/>
          <a:ext cx="1116000" cy="761016"/>
        </a:xfrm>
        <a:prstGeom prst="rect">
          <a:avLst/>
        </a:prstGeom>
      </xdr:spPr>
    </xdr:pic>
    <xdr:clientData/>
  </xdr:twoCellAnchor>
  <xdr:twoCellAnchor editAs="oneCell">
    <xdr:from>
      <xdr:col>15</xdr:col>
      <xdr:colOff>18285</xdr:colOff>
      <xdr:row>13</xdr:row>
      <xdr:rowOff>43374</xdr:rowOff>
    </xdr:from>
    <xdr:to>
      <xdr:col>17</xdr:col>
      <xdr:colOff>372285</xdr:colOff>
      <xdr:row>17</xdr:row>
      <xdr:rowOff>149105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81085" y="2243649"/>
          <a:ext cx="1116000" cy="762956"/>
        </a:xfrm>
        <a:prstGeom prst="rect">
          <a:avLst/>
        </a:prstGeom>
      </xdr:spPr>
    </xdr:pic>
    <xdr:clientData/>
  </xdr:twoCellAnchor>
  <xdr:twoCellAnchor editAs="oneCell">
    <xdr:from>
      <xdr:col>18</xdr:col>
      <xdr:colOff>31650</xdr:colOff>
      <xdr:row>13</xdr:row>
      <xdr:rowOff>35902</xdr:rowOff>
    </xdr:from>
    <xdr:to>
      <xdr:col>20</xdr:col>
      <xdr:colOff>357075</xdr:colOff>
      <xdr:row>18</xdr:row>
      <xdr:rowOff>731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37450" y="2236177"/>
          <a:ext cx="1116000" cy="793504"/>
        </a:xfrm>
        <a:prstGeom prst="rect">
          <a:avLst/>
        </a:prstGeom>
      </xdr:spPr>
    </xdr:pic>
    <xdr:clientData/>
  </xdr:twoCellAnchor>
  <xdr:twoCellAnchor editAs="oneCell">
    <xdr:from>
      <xdr:col>18</xdr:col>
      <xdr:colOff>4099</xdr:colOff>
      <xdr:row>6</xdr:row>
      <xdr:rowOff>1</xdr:rowOff>
    </xdr:from>
    <xdr:to>
      <xdr:col>20</xdr:col>
      <xdr:colOff>343924</xdr:colOff>
      <xdr:row>10</xdr:row>
      <xdr:rowOff>145489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09899" y="1057276"/>
          <a:ext cx="1130400" cy="793188"/>
        </a:xfrm>
        <a:prstGeom prst="rect">
          <a:avLst/>
        </a:prstGeom>
      </xdr:spPr>
    </xdr:pic>
    <xdr:clientData/>
  </xdr:twoCellAnchor>
  <xdr:twoCellAnchor editAs="oneCell">
    <xdr:from>
      <xdr:col>2</xdr:col>
      <xdr:colOff>112059</xdr:colOff>
      <xdr:row>30</xdr:row>
      <xdr:rowOff>89647</xdr:rowOff>
    </xdr:from>
    <xdr:to>
      <xdr:col>2</xdr:col>
      <xdr:colOff>1631259</xdr:colOff>
      <xdr:row>42</xdr:row>
      <xdr:rowOff>116474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7384" y="5147422"/>
          <a:ext cx="1519200" cy="1979452"/>
        </a:xfrm>
        <a:prstGeom prst="rect">
          <a:avLst/>
        </a:prstGeom>
      </xdr:spPr>
    </xdr:pic>
    <xdr:clientData/>
  </xdr:twoCellAnchor>
  <xdr:twoCellAnchor editAs="oneCell">
    <xdr:from>
      <xdr:col>10</xdr:col>
      <xdr:colOff>231321</xdr:colOff>
      <xdr:row>3</xdr:row>
      <xdr:rowOff>95250</xdr:rowOff>
    </xdr:from>
    <xdr:to>
      <xdr:col>14</xdr:col>
      <xdr:colOff>320968</xdr:colOff>
      <xdr:row>12</xdr:row>
      <xdr:rowOff>100294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89121" y="666750"/>
          <a:ext cx="1613647" cy="1462369"/>
        </a:xfrm>
        <a:prstGeom prst="rect">
          <a:avLst/>
        </a:prstGeom>
      </xdr:spPr>
    </xdr:pic>
    <xdr:clientData/>
  </xdr:twoCellAnchor>
  <xdr:twoCellAnchor>
    <xdr:from>
      <xdr:col>13</xdr:col>
      <xdr:colOff>204106</xdr:colOff>
      <xdr:row>36</xdr:row>
      <xdr:rowOff>0</xdr:rowOff>
    </xdr:from>
    <xdr:to>
      <xdr:col>21</xdr:col>
      <xdr:colOff>176892</xdr:colOff>
      <xdr:row>38</xdr:row>
      <xdr:rowOff>124864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 txBox="1"/>
      </xdr:nvSpPr>
      <xdr:spPr>
        <a:xfrm>
          <a:off x="6599463" y="6109607"/>
          <a:ext cx="3048000" cy="451436"/>
        </a:xfrm>
        <a:prstGeom prst="rect">
          <a:avLst/>
        </a:prstGeom>
        <a:solidFill>
          <a:schemeClr val="accent5">
            <a:lumMod val="5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nl-NL" sz="2400" b="1">
              <a:solidFill>
                <a:schemeClr val="bg1"/>
              </a:solidFill>
              <a:latin typeface="Futura Bk BT" panose="020B0502020204020303" pitchFamily="34" charset="0"/>
            </a:rPr>
            <a:t>SPECIAAL</a:t>
          </a:r>
          <a:r>
            <a:rPr lang="nl-NL" sz="2400" b="1" baseline="0">
              <a:solidFill>
                <a:schemeClr val="bg1"/>
              </a:solidFill>
              <a:latin typeface="Futura Bk BT" panose="020B0502020204020303" pitchFamily="34" charset="0"/>
            </a:rPr>
            <a:t> PRODUCT</a:t>
          </a:r>
          <a:endParaRPr lang="nl-NL" sz="2400" b="1">
            <a:solidFill>
              <a:schemeClr val="bg1"/>
            </a:solidFill>
            <a:latin typeface="Futura Bk BT" panose="020B0502020204020303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39</xdr:row>
          <xdr:rowOff>66675</xdr:rowOff>
        </xdr:from>
        <xdr:to>
          <xdr:col>18</xdr:col>
          <xdr:colOff>400050</xdr:colOff>
          <xdr:row>42</xdr:row>
          <xdr:rowOff>0</xdr:rowOff>
        </xdr:to>
        <xdr:sp macro="" textlink="">
          <xdr:nvSpPr>
            <xdr:cNvPr id="32769" name="lbl_Code_DU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2</xdr:row>
      <xdr:rowOff>77022</xdr:rowOff>
    </xdr:from>
    <xdr:to>
      <xdr:col>12</xdr:col>
      <xdr:colOff>0</xdr:colOff>
      <xdr:row>39</xdr:row>
      <xdr:rowOff>68036</xdr:rowOff>
    </xdr:to>
    <xdr:pic>
      <xdr:nvPicPr>
        <xdr:cNvPr id="3" name="Afbeelding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458022"/>
          <a:ext cx="7224032" cy="7039514"/>
        </a:xfrm>
        <a:prstGeom prst="rect">
          <a:avLst/>
        </a:prstGeom>
      </xdr:spPr>
    </xdr:pic>
    <xdr:clientData/>
  </xdr:twoCellAnchor>
  <xdr:oneCellAnchor>
    <xdr:from>
      <xdr:col>12</xdr:col>
      <xdr:colOff>601706</xdr:colOff>
      <xdr:row>2</xdr:row>
      <xdr:rowOff>59390</xdr:rowOff>
    </xdr:from>
    <xdr:ext cx="4290391" cy="421005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kstvak 3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SpPr txBox="1"/>
          </xdr:nvSpPr>
          <xdr:spPr>
            <a:xfrm>
              <a:off x="7863118" y="440390"/>
              <a:ext cx="4290391" cy="4210051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 anchorCtr="0">
              <a:noAutofit/>
            </a:bodyPr>
            <a:lstStyle/>
            <a:p>
              <a:pPr algn="l"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r>
                      <a:rPr lang="nl-NL" sz="1100" b="1" i="1">
                        <a:ln>
                          <a:noFill/>
                        </a:ln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𝑺𝒎𝒂𝒍𝒍</m:t>
                    </m:r>
                    <m:r>
                      <a:rPr lang="nl-NL" sz="1100" b="1" i="1">
                        <a:ln>
                          <a:noFill/>
                        </a:ln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nl-NL" sz="1100" b="1" i="1">
                        <a:ln>
                          <a:noFill/>
                        </a:ln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𝑾𝒐𝒗𝒆𝒏</m:t>
                    </m:r>
                    <m:r>
                      <a:rPr lang="nl-NL" sz="1100" b="1" i="1">
                        <a:ln>
                          <a:noFill/>
                        </a:ln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nl-NL" sz="1100" b="1" i="1">
                        <a:ln>
                          <a:noFill/>
                        </a:ln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𝑹𝒐𝒗𝒊𝒏𝒈</m:t>
                    </m:r>
                  </m:oMath>
                </m:oMathPara>
              </a14:m>
              <a:endParaRPr lang="nl-NL" sz="1100" b="1">
                <a:ln>
                  <a:noFill/>
                </a:ln>
                <a:solidFill>
                  <a:schemeClr val="tx1"/>
                </a:solidFill>
              </a:endParaRP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𝑅𝑘</m:t>
                    </m:r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=0.8 ∗</m:t>
                    </m:r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𝐼𝐷</m:t>
                    </m:r>
                  </m:oMath>
                  <m:oMath xmlns:m="http://schemas.openxmlformats.org/officeDocument/2006/math"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𝑅𝑐</m:t>
                    </m:r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=0.154 ∗</m:t>
                    </m:r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𝐼𝐷</m:t>
                    </m:r>
                  </m:oMath>
                  <m:oMath xmlns:m="http://schemas.openxmlformats.org/officeDocument/2006/math">
                    <m:r>
                      <a:rPr lang="nl-NL" sz="110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𝛼</m:t>
                    </m:r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=2∗</m:t>
                    </m:r>
                    <m:func>
                      <m:funcPr>
                        <m:ctrlPr>
                          <a:rPr lang="nl-NL" sz="1100" b="0" i="1">
                            <a:ln>
                              <a:noFill/>
                            </a:ln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uncPr>
                      <m:fName>
                        <m:sSup>
                          <m:sSupPr>
                            <m:ctrlPr>
                              <a:rPr lang="nl-NL" sz="1100" b="0" i="1">
                                <a:ln>
                                  <a:noFill/>
                                </a:ln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m:rPr>
                                <m:sty m:val="p"/>
                              </m:rPr>
                              <a:rPr lang="nl-NL" sz="1100" b="0" i="0">
                                <a:ln>
                                  <a:noFill/>
                                </a:ln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sin</m:t>
                            </m:r>
                          </m:e>
                          <m:sup>
                            <m:r>
                              <a:rPr lang="nl-NL" sz="1100" b="0" i="1">
                                <a:ln>
                                  <a:noFill/>
                                </a:ln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−1</m:t>
                            </m:r>
                          </m:sup>
                        </m:sSup>
                      </m:fName>
                      <m:e>
                        <m:d>
                          <m:dPr>
                            <m:ctrlPr>
                              <a:rPr lang="nl-NL" sz="1100" b="0" i="1">
                                <a:ln>
                                  <a:noFill/>
                                </a:ln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nl-NL" sz="1100" b="0" i="1">
                                    <a:ln>
                                      <a:noFill/>
                                    </a:ln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nl-NL" sz="1100" b="0" i="1">
                                    <a:ln>
                                      <a:noFill/>
                                    </a:ln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0.346</m:t>
                                </m:r>
                              </m:num>
                              <m:den>
                                <m:r>
                                  <a:rPr lang="nl-NL" sz="1100" b="0" i="1">
                                    <a:ln>
                                      <a:noFill/>
                                    </a:ln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0.646</m:t>
                                </m:r>
                              </m:den>
                            </m:f>
                          </m:e>
                        </m:d>
                      </m:e>
                    </m:func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≈64.7° (</m:t>
                    </m:r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𝛼</m:t>
                    </m:r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 </m:t>
                    </m:r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𝑖𝑛</m:t>
                    </m:r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 </m:t>
                    </m:r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𝑟𝑎𝑑𝑖𝑎𝑛𝑠</m:t>
                    </m:r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)</m:t>
                    </m:r>
                  </m:oMath>
                  <m:oMath xmlns:m="http://schemas.openxmlformats.org/officeDocument/2006/math"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𝛽</m:t>
                    </m:r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𝜋</m:t>
                    </m:r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−</m:t>
                    </m:r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𝛼</m:t>
                    </m:r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≈57.6° </m:t>
                    </m:r>
                    <m:d>
                      <m:dPr>
                        <m:ctrlPr>
                          <a:rPr lang="nl-NL" sz="1100" b="0" i="1">
                            <a:ln>
                              <a:noFill/>
                            </a:ln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r>
                          <a:rPr lang="nl-NL" sz="1100" b="0" i="1">
                            <a:ln>
                              <a:noFill/>
                            </a:ln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𝛼</m:t>
                        </m:r>
                        <m:r>
                          <a:rPr lang="nl-NL" sz="1100" b="0" i="1">
                            <a:ln>
                              <a:noFill/>
                            </a:ln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,</m:t>
                        </m:r>
                        <m:r>
                          <a:rPr lang="nl-NL" sz="1100" b="0" i="1">
                            <a:ln>
                              <a:noFill/>
                            </a:ln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𝛽</m:t>
                        </m:r>
                        <m:r>
                          <a:rPr lang="nl-NL" sz="1100" b="0" i="1">
                            <a:ln>
                              <a:noFill/>
                            </a:ln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</m:t>
                        </m:r>
                        <m:r>
                          <a:rPr lang="nl-NL" sz="1100" b="0" i="1">
                            <a:ln>
                              <a:noFill/>
                            </a:ln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𝑖𝑛</m:t>
                        </m:r>
                        <m:r>
                          <a:rPr lang="nl-NL" sz="1100" b="0" i="1">
                            <a:ln>
                              <a:noFill/>
                            </a:ln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</m:t>
                        </m:r>
                        <m:r>
                          <a:rPr lang="nl-NL" sz="1100" b="0" i="1">
                            <a:ln>
                              <a:noFill/>
                            </a:ln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𝑟𝑎𝑑𝑖𝑎𝑛𝑠</m:t>
                        </m:r>
                      </m:e>
                    </m:d>
                  </m:oMath>
                  <m:oMath xmlns:m="http://schemas.openxmlformats.org/officeDocument/2006/math"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𝐾𝑛𝑢𝑐𝑘𝑙𝑒</m:t>
                    </m:r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 </m:t>
                    </m:r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𝛽</m:t>
                    </m:r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∗</m:t>
                    </m:r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𝑅𝑘</m:t>
                    </m:r>
                  </m:oMath>
                  <m:oMath xmlns:m="http://schemas.openxmlformats.org/officeDocument/2006/math"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𝑊𝑖𝑑𝑡h</m:t>
                    </m:r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 </m:t>
                    </m:r>
                    <m:rad>
                      <m:radPr>
                        <m:degHide m:val="on"/>
                        <m:ctrlPr>
                          <a:rPr lang="nl-NL" sz="1100" b="0" i="1">
                            <a:ln>
                              <a:noFill/>
                            </a:ln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radPr>
                      <m:deg/>
                      <m:e>
                        <m:r>
                          <a:rPr lang="nl-NL" sz="1100" b="0" i="1">
                            <a:ln>
                              <a:noFill/>
                            </a:ln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1.125</m:t>
                        </m:r>
                      </m:e>
                    </m:rad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∗</m:t>
                    </m:r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𝐾𝑛𝑢𝑐𝑘𝑙𝑒</m:t>
                    </m:r>
                  </m:oMath>
                  <m:oMath xmlns:m="http://schemas.openxmlformats.org/officeDocument/2006/math"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𝐿𝑒𝑛𝑔𝑡h</m:t>
                    </m:r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  <m:rad>
                      <m:radPr>
                        <m:degHide m:val="on"/>
                        <m:ctrlPr>
                          <a:rPr lang="nl-NL" sz="1100" b="0" i="1">
                            <a:ln>
                              <a:noFill/>
                            </a:ln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radPr>
                      <m:deg/>
                      <m:e>
                        <m:r>
                          <a:rPr lang="nl-NL" sz="1100" b="0" i="1">
                            <a:ln>
                              <a:noFill/>
                            </a:ln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12</m:t>
                        </m:r>
                      </m:e>
                    </m:rad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∗</m:t>
                    </m:r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𝐾𝑛𝑢𝑐𝑘𝑙𝑒</m:t>
                    </m:r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 −</m:t>
                    </m:r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𝑊𝑖𝑑𝑡h</m:t>
                    </m:r>
                  </m:oMath>
                  <m:oMath xmlns:m="http://schemas.openxmlformats.org/officeDocument/2006/math"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𝑇𝑒𝑐</m:t>
                    </m:r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 </m:t>
                    </m:r>
                    <m:f>
                      <m:fPr>
                        <m:ctrlPr>
                          <a:rPr lang="nl-NL" sz="1100" b="0" i="1">
                            <a:ln>
                              <a:noFill/>
                            </a:ln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fPr>
                      <m:num>
                        <m:r>
                          <a:rPr lang="nl-NL" sz="1100" b="0" i="1">
                            <a:ln>
                              <a:noFill/>
                            </a:ln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𝐼𝐷</m:t>
                        </m:r>
                      </m:num>
                      <m:den>
                        <m:box>
                          <m:boxPr>
                            <m:ctrlPr>
                              <a:rPr lang="nl-NL" sz="1100" b="0" i="1">
                                <a:ln>
                                  <a:noFill/>
                                </a:ln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boxPr>
                          <m:e>
                            <m:argPr>
                              <m:argSz m:val="-1"/>
                            </m:argPr>
                            <m:f>
                              <m:fPr>
                                <m:ctrlPr>
                                  <a:rPr lang="nl-NL" sz="1100" b="0" i="1">
                                    <a:ln>
                                      <a:noFill/>
                                    </a:ln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nl-NL" sz="1100" b="0" i="1">
                                    <a:ln>
                                      <a:noFill/>
                                    </a:ln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2∗</m:t>
                                </m:r>
                                <m:r>
                                  <a:rPr lang="nl-NL" sz="1100" b="0" i="1">
                                    <a:ln>
                                      <a:noFill/>
                                    </a:ln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𝑆𝐻</m:t>
                                </m:r>
                              </m:num>
                              <m:den>
                                <m:r>
                                  <a:rPr lang="nl-NL" sz="1100" b="0" i="1">
                                    <a:ln>
                                      <a:noFill/>
                                    </a:ln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𝑃𝑁</m:t>
                                </m:r>
                              </m:den>
                            </m:f>
                            <m:r>
                              <a:rPr lang="nl-NL" sz="1100" b="0" i="1">
                                <a:ln>
                                  <a:noFill/>
                                </a:ln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+1</m:t>
                            </m:r>
                          </m:e>
                        </m:box>
                      </m:den>
                    </m:f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+0.8 </m:t>
                    </m:r>
                  </m:oMath>
                  <m:oMath xmlns:m="http://schemas.openxmlformats.org/officeDocument/2006/math"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𝑇𝑒𝑘</m:t>
                    </m:r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=1.128∗</m:t>
                    </m:r>
                    <m:f>
                      <m:fPr>
                        <m:ctrlPr>
                          <a:rPr lang="nl-NL" sz="1100" b="0" i="1">
                            <a:ln>
                              <a:noFill/>
                            </a:ln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nl-NL" sz="1100" b="0" i="1">
                            <a:ln>
                              <a:noFill/>
                            </a:ln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𝐼𝐷</m:t>
                        </m:r>
                      </m:num>
                      <m:den>
                        <m:box>
                          <m:boxPr>
                            <m:ctrlPr>
                              <a:rPr lang="nl-NL" sz="1100" b="0" i="1">
                                <a:ln>
                                  <a:noFill/>
                                </a:ln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boxPr>
                          <m:e>
                            <m:argPr>
                              <m:argSz m:val="-1"/>
                            </m:argPr>
                            <m:f>
                              <m:fPr>
                                <m:ctrlPr>
                                  <a:rPr lang="nl-NL" sz="1100" b="0" i="1">
                                    <a:ln>
                                      <a:noFill/>
                                    </a:ln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nl-NL" sz="1100" b="0" i="1">
                                    <a:ln>
                                      <a:noFill/>
                                    </a:ln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2∗</m:t>
                                </m:r>
                                <m:r>
                                  <a:rPr lang="nl-NL" sz="1100" b="0" i="1">
                                    <a:ln>
                                      <a:noFill/>
                                    </a:ln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𝑆𝐻</m:t>
                                </m:r>
                              </m:num>
                              <m:den>
                                <m:r>
                                  <a:rPr lang="nl-NL" sz="1100" b="0" i="1">
                                    <a:ln>
                                      <a:noFill/>
                                    </a:ln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𝑃𝑁</m:t>
                                </m:r>
                              </m:den>
                            </m:f>
                            <m:r>
                              <a:rPr lang="nl-NL" sz="1100" b="0" i="1">
                                <a:ln>
                                  <a:noFill/>
                                </a:ln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+1</m:t>
                            </m:r>
                          </m:e>
                        </m:box>
                      </m:den>
                    </m:f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+0.8</m:t>
                    </m:r>
                  </m:oMath>
                  <m:oMath xmlns:m="http://schemas.openxmlformats.org/officeDocument/2006/math"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𝐶𝑦𝑐𝑙𝑖</m:t>
                    </m:r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 </m:t>
                    </m:r>
                    <m:box>
                      <m:boxPr>
                        <m:ctrlPr>
                          <a:rPr lang="nl-NL" sz="1100" b="0" i="1">
                            <a:ln>
                              <a:noFill/>
                            </a:ln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nl-NL" sz="1100" b="0" i="1">
                                <a:ln>
                                  <a:noFill/>
                                </a:ln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nl-NL" sz="1100" b="0" i="1">
                                <a:ln>
                                  <a:noFill/>
                                </a:ln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num>
                          <m:den>
                            <m:r>
                              <a:rPr lang="nl-NL" sz="1100" b="0" i="1">
                                <a:ln>
                                  <a:noFill/>
                                </a:ln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den>
                        </m:f>
                      </m:e>
                    </m:box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f>
                      <m:fPr>
                        <m:ctrlPr>
                          <a:rPr lang="nl-NL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nl-NL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𝑇𝑒𝑘</m:t>
                        </m:r>
                        <m:r>
                          <a:rPr lang="nl-NL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nl-NL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𝑇𝑒𝑐</m:t>
                        </m:r>
                      </m:num>
                      <m:den>
                        <m:r>
                          <a:rPr lang="nl-NL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𝐿𝑎𝑦𝑒𝑟𝑡h𝑖𝑐𝑘𝑛𝑒𝑠𝑠</m:t>
                        </m:r>
                      </m:den>
                    </m:f>
                    <m:r>
                      <a:rPr lang="nl-NL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, </m:t>
                    </m:r>
                    <m:r>
                      <a:rPr lang="nl-NL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𝑤𝑖𝑡h</m:t>
                    </m:r>
                    <m:r>
                      <a:rPr lang="nl-NL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(</m:t>
                    </m:r>
                    <m:f>
                      <m:fPr>
                        <m:ctrlPr>
                          <a:rPr lang="nl-NL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nl-NL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𝑇𝑒𝑘</m:t>
                        </m:r>
                        <m:r>
                          <a:rPr lang="nl-NL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nl-NL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𝑇𝑒𝑐</m:t>
                        </m:r>
                      </m:num>
                      <m:den>
                        <m:r>
                          <a:rPr lang="nl-NL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𝐿𝑎𝑦𝑒𝑟</m:t>
                        </m:r>
                        <m:r>
                          <a:rPr lang="nl-NL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r>
                          <a:rPr lang="nl-NL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𝑡h𝑖𝑐𝑘𝑛𝑒𝑠𝑠</m:t>
                        </m:r>
                      </m:den>
                    </m:f>
                    <m:r>
                      <a:rPr lang="nl-NL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a:rPr lang="nl-NL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𝑟𝑜𝑢𝑛𝑑𝑒𝑑</m:t>
                    </m:r>
                    <m:r>
                      <a:rPr lang="nl-NL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a:rPr lang="nl-NL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𝑢𝑝</m:t>
                    </m:r>
                    <m:r>
                      <a:rPr lang="nl-NL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;2)</m:t>
                    </m:r>
                  </m:oMath>
                  <m:oMath xmlns:m="http://schemas.openxmlformats.org/officeDocument/2006/math"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𝑃𝑖𝑒𝑐𝑒𝑠</m:t>
                    </m:r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 </m:t>
                    </m:r>
                    <m:f>
                      <m:fPr>
                        <m:ctrlPr>
                          <a:rPr lang="nl-NL" sz="1100" b="0" i="1">
                            <a:ln>
                              <a:noFill/>
                            </a:ln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fPr>
                      <m:num>
                        <m:r>
                          <a:rPr lang="nl-NL" sz="1100" b="0" i="1">
                            <a:ln>
                              <a:noFill/>
                            </a:ln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𝜋</m:t>
                        </m:r>
                        <m:r>
                          <a:rPr lang="nl-NL" sz="1100" b="0" i="1">
                            <a:ln>
                              <a:noFill/>
                            </a:ln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∗</m:t>
                        </m:r>
                        <m:r>
                          <a:rPr lang="nl-NL" sz="1100" b="0" i="1">
                            <a:ln>
                              <a:noFill/>
                            </a:ln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𝐼𝐷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nl-NL" sz="1100" b="0" i="1">
                                <a:ln>
                                  <a:noFill/>
                                </a:ln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radPr>
                          <m:deg/>
                          <m:e>
                            <m:r>
                              <a:rPr lang="nl-NL" sz="1100" b="0" i="1">
                                <a:ln>
                                  <a:noFill/>
                                </a:ln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2</m:t>
                            </m:r>
                            <m:sSup>
                              <m:sSupPr>
                                <m:ctrlPr>
                                  <a:rPr lang="nl-NL" sz="1100" b="0" i="1">
                                    <a:ln>
                                      <a:noFill/>
                                    </a:ln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nl-NL" sz="1100" b="0" i="1">
                                    <a:ln>
                                      <a:noFill/>
                                    </a:ln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∗(0.5∗</m:t>
                                </m:r>
                                <m:r>
                                  <a:rPr lang="nl-NL" sz="1100" b="0" i="1">
                                    <a:ln>
                                      <a:noFill/>
                                    </a:ln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𝑊𝑖𝑑𝑡h</m:t>
                                </m:r>
                                <m:r>
                                  <a:rPr lang="nl-NL" sz="1100" b="0" i="1">
                                    <a:ln>
                                      <a:noFill/>
                                    </a:ln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)</m:t>
                                </m:r>
                              </m:e>
                              <m:sup>
                                <m:r>
                                  <a:rPr lang="nl-NL" sz="1100" b="0" i="1">
                                    <a:ln>
                                      <a:noFill/>
                                    </a:ln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2 </m:t>
                                </m:r>
                              </m:sup>
                            </m:sSup>
                            <m:r>
                              <a:rPr lang="nl-NL" sz="1100" b="0" i="1">
                                <a:ln>
                                  <a:noFill/>
                                </a:ln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 </m:t>
                            </m:r>
                          </m:e>
                        </m:rad>
                      </m:den>
                    </m:f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∗2∗</m:t>
                    </m:r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𝐶𝑦𝑐𝑙𝑖</m:t>
                    </m:r>
                  </m:oMath>
                </m:oMathPara>
              </a14:m>
              <a:br>
                <a:rPr lang="nl-NL" sz="1100" b="0">
                  <a:ln>
                    <a:noFill/>
                  </a:ln>
                  <a:solidFill>
                    <a:schemeClr val="tx1"/>
                  </a:solidFill>
                  <a:effectLst/>
                  <a:ea typeface="+mn-ea"/>
                  <a:cs typeface="+mn-cs"/>
                </a:rPr>
              </a:br>
              <a:br>
                <a:rPr lang="nl-NL" sz="1100" b="0">
                  <a:ln>
                    <a:noFill/>
                  </a:ln>
                  <a:solidFill>
                    <a:schemeClr val="tx1"/>
                  </a:solidFill>
                  <a:effectLst/>
                  <a:ea typeface="+mn-ea"/>
                  <a:cs typeface="+mn-cs"/>
                </a:rPr>
              </a:br>
              <a:r>
                <a:rPr lang="nl-NL" sz="1100" b="0">
                  <a:ln>
                    <a:noFill/>
                  </a:ln>
                  <a:solidFill>
                    <a:schemeClr val="tx1"/>
                  </a:solidFill>
                  <a:effectLst/>
                  <a:ea typeface="+mn-ea"/>
                  <a:cs typeface="+mn-cs"/>
                </a:rPr>
                <a:t>  </a:t>
              </a:r>
              <a:r>
                <a:rPr lang="nl-NL" sz="1100" b="0">
                  <a:ln>
                    <a:noFill/>
                  </a:ln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α and ß</a:t>
              </a:r>
              <a:r>
                <a:rPr lang="nl-NL" sz="1100" b="0" baseline="0">
                  <a:ln>
                    <a:noFill/>
                  </a:ln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in radians</a:t>
              </a:r>
              <a:endParaRPr lang="nl-NL" sz="1100" b="0">
                <a:ln>
                  <a:noFill/>
                </a:ln>
                <a:solidFill>
                  <a:schemeClr val="tx1"/>
                </a:solidFill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+mn-cs"/>
              </a:endParaRP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nl-NL" sz="1100" b="0">
                  <a:ln>
                    <a:noFill/>
                  </a:ln>
                  <a:solidFill>
                    <a:schemeClr val="tx1"/>
                  </a:solidFill>
                  <a:effectLst/>
                  <a:ea typeface="+mn-ea"/>
                  <a:cs typeface="+mn-cs"/>
                </a:rPr>
                <a:t>  </a:t>
              </a:r>
              <a:r>
                <a:rPr lang="nl-NL" sz="1100" b="0">
                  <a:ln>
                    <a:noFill/>
                  </a:ln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Width</a:t>
              </a:r>
              <a:r>
                <a:rPr lang="nl-NL" sz="1100" b="0" baseline="0">
                  <a:ln>
                    <a:noFill/>
                  </a:ln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and Lenghts are rounded up with 5mm.</a:t>
              </a: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nl-NL" sz="1100" b="0" baseline="0">
                  <a:ln>
                    <a:noFill/>
                  </a:ln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 Tec and Tek are rounded up with 0.1mm.</a:t>
              </a: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nl-NL" sz="1100" b="0" baseline="0">
                  <a:ln>
                    <a:noFill/>
                  </a:ln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 SH = 17 N/mm</a:t>
              </a:r>
              <a:r>
                <a:rPr lang="nl-NL" sz="1100" b="0" baseline="30000">
                  <a:ln>
                    <a:noFill/>
                  </a:ln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2</a:t>
              </a: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nl-NL" sz="1100" b="0" baseline="0">
                  <a:ln>
                    <a:noFill/>
                  </a:ln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 PN is in MPa</a:t>
              </a: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nl-NL" sz="1100" b="0" baseline="0">
                  <a:ln>
                    <a:noFill/>
                  </a:ln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              </a:t>
              </a: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nl-NL">
                <a:ln>
                  <a:noFill/>
                </a:ln>
                <a:solidFill>
                  <a:schemeClr val="tx1"/>
                </a:solidFill>
                <a:effectLst/>
              </a:endParaRPr>
            </a:p>
          </xdr:txBody>
        </xdr:sp>
      </mc:Choice>
      <mc:Fallback xmlns="">
        <xdr:sp macro="" textlink="">
          <xdr:nvSpPr>
            <xdr:cNvPr id="4" name="Tekstvak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7863118" y="440390"/>
              <a:ext cx="4290391" cy="4210051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 anchorCtr="0">
              <a:noAutofit/>
            </a:bodyPr>
            <a:lstStyle/>
            <a:p>
              <a:pPr algn="l"/>
              <a:r>
                <a:rPr lang="nl-NL" sz="1100" b="1" i="0">
                  <a:ln>
                    <a:noFill/>
                  </a:ln>
                  <a:solidFill>
                    <a:schemeClr val="tx1"/>
                  </a:solidFill>
                  <a:latin typeface="Cambria Math" panose="02040503050406030204" pitchFamily="18" charset="0"/>
                </a:rPr>
                <a:t>𝑺𝒎𝒂𝒍𝒍 𝑾𝒐𝒗𝒆𝒏 𝑹𝒐𝒗𝒊𝒏𝒈</a:t>
              </a:r>
              <a:endParaRPr lang="nl-NL" sz="1100" b="1">
                <a:ln>
                  <a:noFill/>
                </a:ln>
                <a:solidFill>
                  <a:schemeClr val="tx1"/>
                </a:solidFill>
              </a:endParaRP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nl-NL" sz="1100" b="0" i="0">
                  <a:ln>
                    <a:noFill/>
                  </a:ln>
                  <a:solidFill>
                    <a:schemeClr val="tx1"/>
                  </a:solidFill>
                  <a:latin typeface="Cambria Math" panose="02040503050406030204" pitchFamily="18" charset="0"/>
                </a:rPr>
                <a:t>𝑅𝑘=0.8 ∗𝐼𝐷</a:t>
              </a:r>
              <a:br>
                <a:rPr lang="nl-NL" sz="1100" b="0" i="1">
                  <a:ln>
                    <a:noFill/>
                  </a:ln>
                  <a:solidFill>
                    <a:schemeClr val="tx1"/>
                  </a:solidFill>
                  <a:latin typeface="Cambria Math" panose="02040503050406030204" pitchFamily="18" charset="0"/>
                </a:rPr>
              </a:br>
              <a:r>
                <a:rPr lang="nl-NL" sz="1100" b="0" i="0">
                  <a:ln>
                    <a:noFill/>
                  </a:ln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𝑅𝑐=0.154 ∗𝐼𝐷</a:t>
              </a:r>
              <a:br>
                <a:rPr lang="nl-NL" sz="1100" b="0" i="1">
                  <a:ln>
                    <a:noFill/>
                  </a:ln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</a:br>
              <a:r>
                <a:rPr lang="nl-NL" sz="1100" i="0">
                  <a:ln>
                    <a:noFill/>
                  </a:ln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𝛼</a:t>
              </a:r>
              <a:r>
                <a:rPr lang="nl-NL" sz="1100" b="0" i="0">
                  <a:ln>
                    <a:noFill/>
                  </a:ln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=2∗sin^(−1)⁡(0.346/0.646)  ≈64.7° (</a:t>
              </a:r>
              <a:r>
                <a:rPr lang="nl-NL" sz="1100" b="0" i="0">
                  <a:ln>
                    <a:noFill/>
                  </a:ln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𝛼 𝑖𝑛 𝑟𝑎𝑑𝑖𝑎𝑛𝑠)</a:t>
              </a:r>
              <a:br>
                <a:rPr lang="nl-NL" sz="1100" b="0" i="1">
                  <a:ln>
                    <a:noFill/>
                  </a:ln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</a:br>
              <a:r>
                <a:rPr lang="nl-NL" sz="1100" b="0" i="0">
                  <a:ln>
                    <a:noFill/>
                  </a:ln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𝛽=𝜋−𝛼≈57.6° (𝛼,𝛽 𝑖𝑛 𝑟𝑎𝑑𝑖𝑎𝑛𝑠)</a:t>
              </a:r>
              <a:br>
                <a:rPr lang="nl-NL" sz="1100" b="0" i="1">
                  <a:ln>
                    <a:noFill/>
                  </a:ln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</a:br>
              <a:r>
                <a:rPr lang="nl-NL" sz="1100" b="0" i="0">
                  <a:ln>
                    <a:noFill/>
                  </a:ln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𝐾𝑛𝑢𝑐𝑘𝑙𝑒= 𝛽∗𝑅𝑘</a:t>
              </a:r>
              <a:br>
                <a:rPr lang="nl-NL" sz="1100" b="0" i="1">
                  <a:ln>
                    <a:noFill/>
                  </a:ln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</a:br>
              <a:r>
                <a:rPr lang="nl-NL" sz="1100" b="0" i="0">
                  <a:ln>
                    <a:noFill/>
                  </a:ln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𝑊𝑖𝑑𝑡ℎ= √1.125∗𝐾𝑛𝑢𝑐𝑘𝑙𝑒</a:t>
              </a:r>
              <a:br>
                <a:rPr lang="nl-NL" sz="1100" b="0" i="1">
                  <a:ln>
                    <a:noFill/>
                  </a:ln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</a:br>
              <a:r>
                <a:rPr lang="nl-NL" sz="1100" b="0" i="0">
                  <a:ln>
                    <a:noFill/>
                  </a:ln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𝐿𝑒𝑛𝑔𝑡ℎ=√12∗𝐾𝑛𝑢𝑐𝑘𝑙𝑒 −𝑊𝑖𝑑𝑡ℎ</a:t>
              </a:r>
              <a:br>
                <a:rPr lang="nl-NL" sz="1100" b="0" i="1">
                  <a:ln>
                    <a:noFill/>
                  </a:ln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</a:br>
              <a:r>
                <a:rPr lang="nl-NL" sz="1100" b="0" i="0">
                  <a:ln>
                    <a:noFill/>
                  </a:ln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𝑇𝑒𝑐=  𝐼𝐷/□(64&amp;(2∗𝑆𝐻)/𝑃𝑁+1)+0.8 </a:t>
              </a:r>
              <a:br>
                <a:rPr lang="nl-NL" sz="1100" b="0" i="1">
                  <a:ln>
                    <a:noFill/>
                  </a:ln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</a:br>
              <a:r>
                <a:rPr lang="nl-NL" sz="1100" b="0" i="0">
                  <a:ln>
                    <a:noFill/>
                  </a:ln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𝑇𝑒𝑘=1.128∗</a:t>
              </a:r>
              <a:r>
                <a:rPr lang="nl-NL" sz="1100" b="0" i="0">
                  <a:ln>
                    <a:noFill/>
                  </a:ln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𝐼𝐷/□(64&amp;(2∗𝑆𝐻)/𝑃𝑁+1)+0.8</a:t>
              </a:r>
              <a:br>
                <a:rPr lang="nl-NL" sz="1100" b="0" i="1">
                  <a:ln>
                    <a:noFill/>
                  </a:ln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</a:br>
              <a:r>
                <a:rPr lang="nl-NL" sz="1100" b="0" i="0">
                  <a:ln>
                    <a:noFill/>
                  </a:ln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𝐶𝑦𝑐𝑙𝑖= □(64&amp;1/2)∗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(𝑇𝑒𝑘−𝑇𝑒𝑐)/𝐿𝑎𝑦𝑒𝑟𝑡ℎ𝑖𝑐𝑘𝑛𝑒𝑠𝑠, 𝑤𝑖𝑡ℎ  ((𝑇𝑒𝑘−𝑇𝑒𝑐)/(𝐿𝑎𝑦𝑒𝑟 𝑡ℎ𝑖𝑐𝑘𝑛𝑒𝑠𝑠)  𝑟𝑜𝑢𝑛𝑑𝑒𝑑 𝑢𝑝;2)</a:t>
              </a:r>
              <a:br>
                <a:rPr lang="nl-NL" sz="1100" b="0" i="1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</a:br>
              <a:r>
                <a:rPr lang="nl-NL" sz="1100" b="0" i="0">
                  <a:ln>
                    <a:noFill/>
                  </a:ln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𝑃𝑖𝑒𝑐𝑒𝑠=  (𝜋∗𝐼𝐷)/√(2</a:t>
              </a:r>
              <a:r>
                <a:rPr lang="nl-NL" sz="1100" b="0" i="0">
                  <a:ln>
                    <a:noFill/>
                  </a:ln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〖∗(0.5∗𝑊𝑖𝑑𝑡ℎ)〗^(2 )</a:t>
              </a:r>
              <a:r>
                <a:rPr lang="nl-NL" sz="1100" b="0" i="0">
                  <a:ln>
                    <a:noFill/>
                  </a:ln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 )∗2∗𝐶𝑦𝑐𝑙𝑖</a:t>
              </a:r>
              <a:br>
                <a:rPr lang="nl-NL" sz="1100" b="0">
                  <a:ln>
                    <a:noFill/>
                  </a:ln>
                  <a:solidFill>
                    <a:schemeClr val="tx1"/>
                  </a:solidFill>
                  <a:effectLst/>
                  <a:ea typeface="+mn-ea"/>
                  <a:cs typeface="+mn-cs"/>
                </a:rPr>
              </a:br>
              <a:br>
                <a:rPr lang="nl-NL" sz="1100" b="0">
                  <a:ln>
                    <a:noFill/>
                  </a:ln>
                  <a:solidFill>
                    <a:schemeClr val="tx1"/>
                  </a:solidFill>
                  <a:effectLst/>
                  <a:ea typeface="+mn-ea"/>
                  <a:cs typeface="+mn-cs"/>
                </a:rPr>
              </a:br>
              <a:r>
                <a:rPr lang="nl-NL" sz="1100" b="0">
                  <a:ln>
                    <a:noFill/>
                  </a:ln>
                  <a:solidFill>
                    <a:schemeClr val="tx1"/>
                  </a:solidFill>
                  <a:effectLst/>
                  <a:ea typeface="+mn-ea"/>
                  <a:cs typeface="+mn-cs"/>
                </a:rPr>
                <a:t>  </a:t>
              </a:r>
              <a:r>
                <a:rPr lang="nl-NL" sz="1100" b="0">
                  <a:ln>
                    <a:noFill/>
                  </a:ln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α and ß</a:t>
              </a:r>
              <a:r>
                <a:rPr lang="nl-NL" sz="1100" b="0" baseline="0">
                  <a:ln>
                    <a:noFill/>
                  </a:ln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in radians</a:t>
              </a:r>
              <a:endParaRPr lang="nl-NL" sz="1100" b="0">
                <a:ln>
                  <a:noFill/>
                </a:ln>
                <a:solidFill>
                  <a:schemeClr val="tx1"/>
                </a:solidFill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+mn-cs"/>
              </a:endParaRP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nl-NL" sz="1100" b="0">
                  <a:ln>
                    <a:noFill/>
                  </a:ln>
                  <a:solidFill>
                    <a:schemeClr val="tx1"/>
                  </a:solidFill>
                  <a:effectLst/>
                  <a:ea typeface="+mn-ea"/>
                  <a:cs typeface="+mn-cs"/>
                </a:rPr>
                <a:t>  </a:t>
              </a:r>
              <a:r>
                <a:rPr lang="nl-NL" sz="1100" b="0">
                  <a:ln>
                    <a:noFill/>
                  </a:ln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Width</a:t>
              </a:r>
              <a:r>
                <a:rPr lang="nl-NL" sz="1100" b="0" baseline="0">
                  <a:ln>
                    <a:noFill/>
                  </a:ln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and Lenghts are rounded up with 5mm.</a:t>
              </a: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nl-NL" sz="1100" b="0" baseline="0">
                  <a:ln>
                    <a:noFill/>
                  </a:ln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 Tec and Tek are rounded up with 0.1mm.</a:t>
              </a: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nl-NL" sz="1100" b="0" baseline="0">
                  <a:ln>
                    <a:noFill/>
                  </a:ln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 SH = 17 N/mm</a:t>
              </a:r>
              <a:r>
                <a:rPr lang="nl-NL" sz="1100" b="0" baseline="30000">
                  <a:ln>
                    <a:noFill/>
                  </a:ln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2</a:t>
              </a: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nl-NL" sz="1100" b="0" baseline="0">
                  <a:ln>
                    <a:noFill/>
                  </a:ln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 PN is in MPa</a:t>
              </a: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nl-NL" sz="1100" b="0" baseline="0">
                  <a:ln>
                    <a:noFill/>
                  </a:ln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              </a:t>
              </a: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nl-NL">
                <a:ln>
                  <a:noFill/>
                </a:ln>
                <a:solidFill>
                  <a:schemeClr val="tx1"/>
                </a:solidFill>
                <a:effectLst/>
              </a:endParaRPr>
            </a:p>
          </xdr:txBody>
        </xdr:sp>
      </mc:Fallback>
    </mc:AlternateContent>
    <xdr:clientData/>
  </xdr:oneCellAnchor>
  <xdr:oneCellAnchor>
    <xdr:from>
      <xdr:col>12</xdr:col>
      <xdr:colOff>612912</xdr:colOff>
      <xdr:row>25</xdr:row>
      <xdr:rowOff>0</xdr:rowOff>
    </xdr:from>
    <xdr:ext cx="4290391" cy="36195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kstvak 4">
              <a:extLst>
                <a:ext uri="{FF2B5EF4-FFF2-40B4-BE49-F238E27FC236}">
                  <a16:creationId xmlns:a16="http://schemas.microsoft.com/office/drawing/2014/main" id="{00000000-0008-0000-0700-000005000000}"/>
                </a:ext>
              </a:extLst>
            </xdr:cNvPr>
            <xdr:cNvSpPr txBox="1"/>
          </xdr:nvSpPr>
          <xdr:spPr>
            <a:xfrm>
              <a:off x="7967869" y="4762500"/>
              <a:ext cx="4290391" cy="36195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 anchorCtr="0">
              <a:noAutofit/>
            </a:bodyPr>
            <a:lstStyle/>
            <a:p>
              <a:pPr algn="l"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r>
                      <a:rPr lang="nl-NL" sz="1100" b="1" i="1">
                        <a:ln>
                          <a:noFill/>
                        </a:ln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𝑳𝒂𝒓𝒈𝒆</m:t>
                    </m:r>
                    <m:r>
                      <a:rPr lang="nl-NL" sz="1100" b="1" i="1">
                        <a:ln>
                          <a:noFill/>
                        </a:ln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nl-NL" sz="1100" b="1" i="1">
                        <a:ln>
                          <a:noFill/>
                        </a:ln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𝑾𝒐𝒗𝒆𝒏</m:t>
                    </m:r>
                    <m:r>
                      <a:rPr lang="nl-NL" sz="1100" b="1" i="1">
                        <a:ln>
                          <a:noFill/>
                        </a:ln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nl-NL" sz="1100" b="1" i="1">
                        <a:ln>
                          <a:noFill/>
                        </a:ln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𝑹𝒐𝒗𝒊𝒏𝒈</m:t>
                    </m:r>
                  </m:oMath>
                </m:oMathPara>
              </a14:m>
              <a:endParaRPr lang="nl-NL" sz="1100" b="1">
                <a:ln>
                  <a:noFill/>
                </a:ln>
                <a:solidFill>
                  <a:schemeClr val="tx1"/>
                </a:solidFill>
              </a:endParaRP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𝑅𝑘</m:t>
                    </m:r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=0.8 ∗</m:t>
                    </m:r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𝐼𝐷</m:t>
                    </m:r>
                  </m:oMath>
                  <m:oMath xmlns:m="http://schemas.openxmlformats.org/officeDocument/2006/math"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𝑅𝑐</m:t>
                    </m:r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=0.154 ∗</m:t>
                    </m:r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𝐼𝐷</m:t>
                    </m:r>
                  </m:oMath>
                  <m:oMath xmlns:m="http://schemas.openxmlformats.org/officeDocument/2006/math">
                    <m:r>
                      <a:rPr lang="nl-NL" sz="110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𝛼</m:t>
                    </m:r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=2∗</m:t>
                    </m:r>
                    <m:func>
                      <m:funcPr>
                        <m:ctrlPr>
                          <a:rPr lang="nl-NL" sz="1100" b="0" i="1">
                            <a:ln>
                              <a:noFill/>
                            </a:ln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uncPr>
                      <m:fName>
                        <m:sSup>
                          <m:sSupPr>
                            <m:ctrlPr>
                              <a:rPr lang="nl-NL" sz="1100" b="0" i="1">
                                <a:ln>
                                  <a:noFill/>
                                </a:ln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m:rPr>
                                <m:sty m:val="p"/>
                              </m:rPr>
                              <a:rPr lang="nl-NL" sz="1100" b="0" i="0">
                                <a:ln>
                                  <a:noFill/>
                                </a:ln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sin</m:t>
                            </m:r>
                          </m:e>
                          <m:sup>
                            <m:r>
                              <a:rPr lang="nl-NL" sz="1100" b="0" i="1">
                                <a:ln>
                                  <a:noFill/>
                                </a:ln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−1</m:t>
                            </m:r>
                          </m:sup>
                        </m:sSup>
                      </m:fName>
                      <m:e>
                        <m:d>
                          <m:dPr>
                            <m:ctrlPr>
                              <a:rPr lang="nl-NL" sz="1100" b="0" i="1">
                                <a:ln>
                                  <a:noFill/>
                                </a:ln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nl-NL" sz="1100" b="0" i="1">
                                    <a:ln>
                                      <a:noFill/>
                                    </a:ln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nl-NL" sz="1100" b="0" i="1">
                                    <a:ln>
                                      <a:noFill/>
                                    </a:ln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0.346</m:t>
                                </m:r>
                              </m:num>
                              <m:den>
                                <m:r>
                                  <a:rPr lang="nl-NL" sz="1100" b="0" i="1">
                                    <a:ln>
                                      <a:noFill/>
                                    </a:ln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0.646</m:t>
                                </m:r>
                              </m:den>
                            </m:f>
                          </m:e>
                        </m:d>
                      </m:e>
                    </m:func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≈64.7° </m:t>
                    </m:r>
                    <m:d>
                      <m:dPr>
                        <m:ctrlPr>
                          <a:rPr lang="nl-NL" sz="1100" b="0" i="1">
                            <a:ln>
                              <a:noFill/>
                            </a:ln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nl-NL" sz="1100" b="0" i="1">
                            <a:ln>
                              <a:noFill/>
                            </a:ln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𝛼</m:t>
                        </m:r>
                        <m:r>
                          <a:rPr lang="nl-NL" sz="1100" b="0" i="1">
                            <a:ln>
                              <a:noFill/>
                            </a:ln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</m:t>
                        </m:r>
                        <m:r>
                          <a:rPr lang="nl-NL" sz="1100" b="0" i="1">
                            <a:ln>
                              <a:noFill/>
                            </a:ln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𝑖𝑛</m:t>
                        </m:r>
                        <m:r>
                          <a:rPr lang="nl-NL" sz="1100" b="0" i="1">
                            <a:ln>
                              <a:noFill/>
                            </a:ln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</m:t>
                        </m:r>
                        <m:r>
                          <a:rPr lang="nl-NL" sz="1100" b="0" i="1">
                            <a:ln>
                              <a:noFill/>
                            </a:ln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𝑟𝑎𝑑𝑖𝑎𝑛𝑠</m:t>
                        </m:r>
                      </m:e>
                    </m:d>
                  </m:oMath>
                  <m:oMath xmlns:m="http://schemas.openxmlformats.org/officeDocument/2006/math">
                    <m:r>
                      <a:rPr lang="nl-NL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𝑇𝑒𝑘</m:t>
                    </m:r>
                    <m:r>
                      <a:rPr lang="nl-NL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=1.128∗</m:t>
                    </m:r>
                    <m:f>
                      <m:fPr>
                        <m:ctrlPr>
                          <a:rPr lang="nl-NL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nl-NL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𝐼𝐷</m:t>
                        </m:r>
                      </m:num>
                      <m:den>
                        <m:box>
                          <m:boxPr>
                            <m:ctrlPr>
                              <a:rPr lang="nl-NL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boxPr>
                          <m:e>
                            <m:argPr>
                              <m:argSz m:val="-1"/>
                            </m:argPr>
                            <m:f>
                              <m:fPr>
                                <m:ctrlP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2∗</m:t>
                                </m:r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𝑆𝐻</m:t>
                                </m:r>
                              </m:num>
                              <m:den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𝑃𝑁</m:t>
                                </m:r>
                              </m:den>
                            </m:f>
                            <m:r>
                              <a:rPr lang="nl-NL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+1</m:t>
                            </m:r>
                          </m:e>
                        </m:box>
                      </m:den>
                    </m:f>
                    <m:r>
                      <a:rPr lang="nl-NL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+0.8</m:t>
                    </m:r>
                  </m:oMath>
                  <m:oMath xmlns:m="http://schemas.openxmlformats.org/officeDocument/2006/math">
                    <m:r>
                      <a:rPr lang="nl-NL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𝐿𝑎𝑚𝑙</m:t>
                    </m:r>
                    <m:r>
                      <a:rPr lang="nl-NL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=1.5∗</m:t>
                    </m:r>
                    <m:f>
                      <m:fPr>
                        <m:ctrlPr>
                          <a:rPr lang="nl-NL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nl-NL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𝑃𝑁</m:t>
                        </m:r>
                        <m:r>
                          <a:rPr lang="nl-NL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∗</m:t>
                        </m:r>
                        <m:r>
                          <a:rPr lang="nl-NL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𝐼𝐷</m:t>
                        </m:r>
                      </m:num>
                      <m:den>
                        <m:r>
                          <a:rPr lang="nl-NL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4∗</m:t>
                        </m:r>
                        <m:r>
                          <a:rPr lang="nl-NL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𝜏</m:t>
                        </m:r>
                      </m:den>
                    </m:f>
                    <m:r>
                      <a:rPr lang="nl-NL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+0.1∗</m:t>
                    </m:r>
                    <m:r>
                      <a:rPr lang="nl-NL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𝐼𝐷</m:t>
                    </m:r>
                  </m:oMath>
                  <m:oMath xmlns:m="http://schemas.openxmlformats.org/officeDocument/2006/math"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𝑊𝑖𝑑𝑡h</m:t>
                    </m:r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 </m:t>
                    </m:r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𝛼</m:t>
                    </m:r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∗</m:t>
                    </m:r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𝑅𝑐</m:t>
                    </m:r>
                  </m:oMath>
                  <m:oMath xmlns:m="http://schemas.openxmlformats.org/officeDocument/2006/math"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𝐿𝑒𝑛𝑔𝑡h</m:t>
                    </m:r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𝛼</m:t>
                    </m:r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∗</m:t>
                    </m:r>
                    <m:d>
                      <m:dPr>
                        <m:ctrlPr>
                          <a:rPr lang="nl-NL" sz="1100" b="0" i="1">
                            <a:ln>
                              <a:noFill/>
                            </a:ln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r>
                          <a:rPr lang="nl-NL" sz="1100" b="0" i="1">
                            <a:ln>
                              <a:noFill/>
                            </a:ln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𝑅𝑐</m:t>
                        </m:r>
                        <m:r>
                          <a:rPr lang="nl-NL" sz="1100" b="0" i="1">
                            <a:ln>
                              <a:noFill/>
                            </a:ln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+</m:t>
                        </m:r>
                        <m:r>
                          <a:rPr lang="nl-NL" sz="1100" b="0" i="1">
                            <a:ln>
                              <a:noFill/>
                            </a:ln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𝑇𝑒𝑘</m:t>
                        </m:r>
                      </m:e>
                    </m:d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+0.25∗</m:t>
                    </m:r>
                    <m:d>
                      <m:dPr>
                        <m:ctrlPr>
                          <a:rPr lang="nl-NL" sz="1100" b="0" i="1">
                            <a:ln>
                              <a:noFill/>
                            </a:ln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r>
                          <a:rPr lang="nl-NL" sz="1100" b="0" i="1">
                            <a:ln>
                              <a:noFill/>
                            </a:ln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𝜋</m:t>
                        </m:r>
                        <m:r>
                          <a:rPr lang="nl-NL" sz="1100" b="0" i="1">
                            <a:ln>
                              <a:noFill/>
                            </a:ln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−</m:t>
                        </m:r>
                        <m:r>
                          <a:rPr lang="nl-NL" sz="1100" b="0" i="1">
                            <a:ln>
                              <a:noFill/>
                            </a:ln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𝛼</m:t>
                        </m:r>
                      </m:e>
                    </m:d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∗</m:t>
                    </m:r>
                    <m:d>
                      <m:dPr>
                        <m:ctrlPr>
                          <a:rPr lang="nl-NL" sz="1100" b="0" i="1">
                            <a:ln>
                              <a:noFill/>
                            </a:ln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r>
                          <a:rPr lang="nl-NL" sz="1100" b="0" i="1">
                            <a:ln>
                              <a:noFill/>
                            </a:ln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𝑅𝑘</m:t>
                        </m:r>
                        <m:r>
                          <a:rPr lang="nl-NL" sz="1100" b="0" i="1">
                            <a:ln>
                              <a:noFill/>
                            </a:ln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+</m:t>
                        </m:r>
                        <m:r>
                          <a:rPr lang="nl-NL" sz="1100" b="0" i="1">
                            <a:ln>
                              <a:noFill/>
                            </a:ln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𝑇𝑒𝑘</m:t>
                        </m:r>
                      </m:e>
                    </m:d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+2∗</m:t>
                    </m:r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𝐿𝑎𝑚𝑙</m:t>
                    </m:r>
                  </m:oMath>
                  <m:oMath xmlns:m="http://schemas.openxmlformats.org/officeDocument/2006/math"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𝑃𝑖𝑒𝑐𝑒𝑠</m:t>
                    </m:r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  <m:f>
                      <m:fPr>
                        <m:ctrlPr>
                          <a:rPr lang="nl-NL" sz="1100" b="0" i="1">
                            <a:ln>
                              <a:noFill/>
                            </a:ln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fPr>
                      <m:num>
                        <m:r>
                          <a:rPr lang="nl-NL" sz="1100" b="0" i="1">
                            <a:ln>
                              <a:noFill/>
                            </a:ln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𝑇𝑒𝑐</m:t>
                        </m:r>
                      </m:num>
                      <m:den>
                        <m:r>
                          <a:rPr lang="nl-NL" sz="1100" b="0" i="1">
                            <a:ln>
                              <a:noFill/>
                            </a:ln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𝐿𝑎𝑦𝑒𝑟</m:t>
                        </m:r>
                        <m:r>
                          <a:rPr lang="nl-NL" sz="1100" b="0" i="1">
                            <a:ln>
                              <a:noFill/>
                            </a:ln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</m:t>
                        </m:r>
                        <m:r>
                          <a:rPr lang="nl-NL" sz="1100" b="0" i="1">
                            <a:ln>
                              <a:noFill/>
                            </a:ln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𝑇h𝑖𝑐𝑘𝑛𝑒𝑠𝑠</m:t>
                        </m:r>
                      </m:den>
                    </m:f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 (</m:t>
                    </m:r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𝑟𝑜𝑢𝑛𝑑</m:t>
                    </m:r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 </m:t>
                    </m:r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𝑢𝑝</m:t>
                    </m:r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;8)</m:t>
                    </m:r>
                  </m:oMath>
                  <m:oMath xmlns:m="http://schemas.openxmlformats.org/officeDocument/2006/math"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𝐶𝑦𝑐𝑙𝑖</m:t>
                    </m:r>
                    <m:r>
                      <a:rPr lang="nl-NL" sz="1100" b="0" i="1">
                        <a:ln>
                          <a:noFill/>
                        </a:ln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  <m:f>
                      <m:fPr>
                        <m:ctrlPr>
                          <a:rPr lang="nl-NL" sz="1100" b="0" i="1">
                            <a:ln>
                              <a:noFill/>
                            </a:ln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fPr>
                      <m:num>
                        <m:r>
                          <a:rPr lang="nl-NL" sz="1100" b="0" i="1">
                            <a:ln>
                              <a:noFill/>
                            </a:ln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𝑃𝑖𝑒𝑐𝑒𝑠</m:t>
                        </m:r>
                      </m:num>
                      <m:den>
                        <m:r>
                          <a:rPr lang="nl-NL" sz="1100" b="0" i="1">
                            <a:ln>
                              <a:noFill/>
                            </a:ln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8</m:t>
                        </m:r>
                      </m:den>
                    </m:f>
                  </m:oMath>
                </m:oMathPara>
              </a14:m>
              <a:br>
                <a:rPr lang="nl-NL" sz="1100" b="0">
                  <a:ln>
                    <a:noFill/>
                  </a:ln>
                  <a:solidFill>
                    <a:schemeClr val="tx1"/>
                  </a:solidFill>
                  <a:effectLst/>
                  <a:ea typeface="Cambria Math" panose="02040503050406030204" pitchFamily="18" charset="0"/>
                  <a:cs typeface="+mn-cs"/>
                </a:rPr>
              </a:br>
              <a:r>
                <a:rPr lang="nl-NL" sz="1100" b="0" baseline="0">
                  <a:ln>
                    <a:noFill/>
                  </a:ln>
                  <a:solidFill>
                    <a:schemeClr val="tx1"/>
                  </a:solidFill>
                  <a:effectLst/>
                  <a:ea typeface="+mn-ea"/>
                  <a:cs typeface="+mn-cs"/>
                </a:rPr>
                <a:t> </a:t>
              </a: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nl-NL" sz="1100" b="0" baseline="0">
                  <a:ln>
                    <a:noFill/>
                  </a:ln>
                  <a:solidFill>
                    <a:schemeClr val="tx1"/>
                  </a:solidFill>
                  <a:effectLst/>
                  <a:ea typeface="+mn-ea"/>
                  <a:cs typeface="+mn-cs"/>
                </a:rPr>
                <a:t>    </a:t>
              </a:r>
              <a:r>
                <a:rPr lang="nl-NL" sz="1100" b="0" baseline="0">
                  <a:ln>
                    <a:noFill/>
                  </a:ln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α and ß in radians</a:t>
              </a: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nl-NL" sz="1100" b="0" baseline="0">
                  <a:ln>
                    <a:noFill/>
                  </a:ln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  </a:t>
              </a:r>
              <a:r>
                <a:rPr lang="nl-NL" sz="1100" b="0">
                  <a:ln>
                    <a:noFill/>
                  </a:ln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Width</a:t>
              </a:r>
              <a:r>
                <a:rPr lang="nl-NL" sz="1100" b="0" baseline="0">
                  <a:ln>
                    <a:noFill/>
                  </a:ln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and Lenghts are rounded up with 5mm.</a:t>
              </a: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nl-NL" sz="1100" b="0" baseline="0">
                  <a:ln>
                    <a:noFill/>
                  </a:ln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   Tec and Tek are rounded up with 0.1mm.</a:t>
              </a: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nl-NL" sz="1100" b="0" baseline="0">
                  <a:ln>
                    <a:noFill/>
                  </a:ln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   τ = 2 N/mm</a:t>
              </a:r>
              <a:r>
                <a:rPr lang="nl-NL" sz="1100" b="0" baseline="30000">
                  <a:ln>
                    <a:noFill/>
                  </a:ln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2</a:t>
              </a: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nl-NL" sz="1100" b="0" baseline="0">
                  <a:ln>
                    <a:noFill/>
                  </a:ln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   PN is in MPa</a:t>
              </a: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nl-NL">
                <a:ln>
                  <a:noFill/>
                </a:ln>
                <a:solidFill>
                  <a:schemeClr val="tx1"/>
                </a:solidFill>
                <a:effectLst/>
              </a:endParaRPr>
            </a:p>
          </xdr:txBody>
        </xdr:sp>
      </mc:Choice>
      <mc:Fallback xmlns="">
        <xdr:sp macro="" textlink="">
          <xdr:nvSpPr>
            <xdr:cNvPr id="5" name="Tekstvak 4">
              <a:extLst>
                <a:ext uri="{FF2B5EF4-FFF2-40B4-BE49-F238E27FC236}">
                  <a16:creationId xmlns:a16="http://schemas.microsoft.com/office/drawing/2014/main" id="{E4DB9896-8401-42BF-A9A7-30B78DD9EF47}"/>
                </a:ext>
              </a:extLst>
            </xdr:cNvPr>
            <xdr:cNvSpPr txBox="1"/>
          </xdr:nvSpPr>
          <xdr:spPr>
            <a:xfrm>
              <a:off x="7967869" y="4762500"/>
              <a:ext cx="4290391" cy="36195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 anchorCtr="0">
              <a:noAutofit/>
            </a:bodyPr>
            <a:lstStyle/>
            <a:p>
              <a:pPr algn="l"/>
              <a:r>
                <a:rPr lang="nl-NL" sz="1100" b="1" i="0">
                  <a:ln>
                    <a:noFill/>
                  </a:ln>
                  <a:solidFill>
                    <a:schemeClr val="tx1"/>
                  </a:solidFill>
                  <a:latin typeface="Cambria Math" panose="02040503050406030204" pitchFamily="18" charset="0"/>
                </a:rPr>
                <a:t>𝑳𝒂𝒓𝒈𝒆 𝑾𝒐𝒗𝒆𝒏 𝑹𝒐𝒗𝒊𝒏𝒈</a:t>
              </a:r>
              <a:endParaRPr lang="nl-NL" sz="1100" b="1">
                <a:ln>
                  <a:noFill/>
                </a:ln>
                <a:solidFill>
                  <a:schemeClr val="tx1"/>
                </a:solidFill>
              </a:endParaRP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nl-NL" sz="1100" b="0" i="0">
                  <a:ln>
                    <a:noFill/>
                  </a:ln>
                  <a:solidFill>
                    <a:schemeClr val="tx1"/>
                  </a:solidFill>
                  <a:latin typeface="Cambria Math" panose="02040503050406030204" pitchFamily="18" charset="0"/>
                </a:rPr>
                <a:t>𝑅𝑘=0.8 ∗𝐼𝐷</a:t>
              </a:r>
              <a:br>
                <a:rPr lang="nl-NL" sz="1100" b="0">
                  <a:ln>
                    <a:noFill/>
                  </a:ln>
                  <a:solidFill>
                    <a:schemeClr val="tx1"/>
                  </a:solidFill>
                </a:rPr>
              </a:br>
              <a:r>
                <a:rPr lang="nl-NL" sz="1100" b="0" i="0">
                  <a:ln>
                    <a:noFill/>
                  </a:ln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𝑅𝑐=0.154 ∗𝐼𝐷</a:t>
              </a:r>
              <a:br>
                <a:rPr lang="nl-NL" sz="1100" b="0">
                  <a:ln>
                    <a:noFill/>
                  </a:ln>
                  <a:solidFill>
                    <a:schemeClr val="tx1"/>
                  </a:solidFill>
                  <a:effectLst/>
                  <a:ea typeface="+mn-ea"/>
                  <a:cs typeface="+mn-cs"/>
                </a:rPr>
              </a:br>
              <a:r>
                <a:rPr lang="nl-NL" sz="1100" i="0">
                  <a:ln>
                    <a:noFill/>
                  </a:ln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𝛼</a:t>
              </a:r>
              <a:r>
                <a:rPr lang="nl-NL" sz="1100" b="0" i="0">
                  <a:ln>
                    <a:noFill/>
                  </a:ln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=2∗sin^(−1)⁡(0.346/0.646)  ≈64.7°</a:t>
              </a:r>
              <a:r>
                <a:rPr lang="nl-NL" sz="1100" b="0" i="0">
                  <a:ln>
                    <a:noFill/>
                  </a:ln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</a:t>
              </a:r>
              <a:r>
                <a:rPr lang="nl-NL" sz="1100" b="0" i="0">
                  <a:ln>
                    <a:noFill/>
                  </a:ln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𝛼 𝑖𝑛 𝑟𝑎𝑑𝑖𝑎𝑛𝑠)</a:t>
              </a:r>
              <a:br>
                <a:rPr lang="nl-NL" sz="1100" b="0">
                  <a:ln>
                    <a:noFill/>
                  </a:ln>
                  <a:solidFill>
                    <a:schemeClr val="tx1"/>
                  </a:solidFill>
                  <a:effectLst/>
                  <a:ea typeface="Cambria Math" panose="02040503050406030204" pitchFamily="18" charset="0"/>
                  <a:cs typeface="+mn-cs"/>
                </a:rPr>
              </a:br>
              <a:r>
                <a:rPr lang="nl-NL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𝑇𝑒𝑘=1.128∗𝐼𝐷/□(64&amp;(2∗𝑆𝐻)/𝑃𝑁+1)+0.8</a:t>
              </a:r>
              <a:br>
                <a:rPr lang="nl-NL" sz="1100" b="0">
                  <a:solidFill>
                    <a:schemeClr val="tx1"/>
                  </a:solidFill>
                  <a:effectLst/>
                  <a:ea typeface="+mn-ea"/>
                  <a:cs typeface="+mn-cs"/>
                </a:rPr>
              </a:b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𝐿𝑎𝑚𝑙=1.5∗(𝑃𝑁∗𝐼𝐷)/(4∗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𝜏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)+0.1∗𝐼𝐷</a:t>
              </a:r>
              <a:br>
                <a:rPr lang="nl-NL" sz="1100" b="0">
                  <a:ln>
                    <a:noFill/>
                  </a:ln>
                  <a:solidFill>
                    <a:schemeClr val="tx1"/>
                  </a:solidFill>
                  <a:effectLst/>
                  <a:ea typeface="+mn-ea"/>
                  <a:cs typeface="+mn-cs"/>
                </a:rPr>
              </a:br>
              <a:r>
                <a:rPr lang="nl-NL" sz="1100" b="0" i="0">
                  <a:ln>
                    <a:noFill/>
                  </a:ln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𝑊𝑖𝑑𝑡ℎ= 𝛼∗𝑅𝑐</a:t>
              </a:r>
              <a:br>
                <a:rPr lang="nl-NL" sz="1100" b="0">
                  <a:ln>
                    <a:noFill/>
                  </a:ln>
                  <a:solidFill>
                    <a:schemeClr val="tx1"/>
                  </a:solidFill>
                  <a:effectLst/>
                  <a:ea typeface="Cambria Math" panose="02040503050406030204" pitchFamily="18" charset="0"/>
                  <a:cs typeface="+mn-cs"/>
                </a:rPr>
              </a:br>
              <a:r>
                <a:rPr lang="nl-NL" sz="1100" b="0" i="0">
                  <a:ln>
                    <a:noFill/>
                  </a:ln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𝐿𝑒𝑛𝑔𝑡ℎ=𝛼∗(𝑅𝑐+𝑇𝑒𝑘)+0.25∗(𝜋−𝛼)∗(𝑅𝑘+𝑇𝑒𝑘)+2∗𝐿𝑎𝑚𝑙</a:t>
              </a:r>
              <a:br>
                <a:rPr lang="nl-NL" sz="1100" b="0">
                  <a:ln>
                    <a:noFill/>
                  </a:ln>
                  <a:solidFill>
                    <a:schemeClr val="tx1"/>
                  </a:solidFill>
                  <a:effectLst/>
                  <a:ea typeface="Cambria Math" panose="02040503050406030204" pitchFamily="18" charset="0"/>
                  <a:cs typeface="+mn-cs"/>
                </a:rPr>
              </a:br>
              <a:r>
                <a:rPr lang="nl-NL" sz="1100" b="0" i="0">
                  <a:ln>
                    <a:noFill/>
                  </a:ln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𝑃𝑖𝑒𝑐𝑒𝑠=𝑇𝑒𝑐/(𝐿𝑎𝑦𝑒𝑟 𝑇ℎ𝑖𝑐𝑘𝑛𝑒𝑠𝑠)  (𝑟𝑜𝑢𝑛𝑑 𝑢𝑝;8)</a:t>
              </a:r>
              <a:br>
                <a:rPr lang="nl-NL" sz="1100" b="0">
                  <a:ln>
                    <a:noFill/>
                  </a:ln>
                  <a:solidFill>
                    <a:schemeClr val="tx1"/>
                  </a:solidFill>
                  <a:effectLst/>
                  <a:ea typeface="Cambria Math" panose="02040503050406030204" pitchFamily="18" charset="0"/>
                  <a:cs typeface="+mn-cs"/>
                </a:rPr>
              </a:br>
              <a:r>
                <a:rPr lang="nl-NL" sz="1100" b="0" i="0">
                  <a:ln>
                    <a:noFill/>
                  </a:ln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𝐶𝑦𝑐𝑙𝑖=𝑃𝑖𝑒𝑐𝑒𝑠/8</a:t>
              </a:r>
              <a:br>
                <a:rPr lang="nl-NL" sz="1100" b="0">
                  <a:ln>
                    <a:noFill/>
                  </a:ln>
                  <a:solidFill>
                    <a:schemeClr val="tx1"/>
                  </a:solidFill>
                  <a:effectLst/>
                  <a:ea typeface="Cambria Math" panose="02040503050406030204" pitchFamily="18" charset="0"/>
                  <a:cs typeface="+mn-cs"/>
                </a:rPr>
              </a:br>
              <a:r>
                <a:rPr lang="nl-NL" sz="1100" b="0" baseline="0">
                  <a:ln>
                    <a:noFill/>
                  </a:ln>
                  <a:solidFill>
                    <a:schemeClr val="tx1"/>
                  </a:solidFill>
                  <a:effectLst/>
                  <a:ea typeface="+mn-ea"/>
                  <a:cs typeface="+mn-cs"/>
                </a:rPr>
                <a:t> </a:t>
              </a: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nl-NL" sz="1100" b="0" baseline="0">
                  <a:ln>
                    <a:noFill/>
                  </a:ln>
                  <a:solidFill>
                    <a:schemeClr val="tx1"/>
                  </a:solidFill>
                  <a:effectLst/>
                  <a:ea typeface="+mn-ea"/>
                  <a:cs typeface="+mn-cs"/>
                </a:rPr>
                <a:t>    </a:t>
              </a:r>
              <a:r>
                <a:rPr lang="nl-NL" sz="1100" b="0" baseline="0">
                  <a:ln>
                    <a:noFill/>
                  </a:ln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α and ß in radians</a:t>
              </a: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nl-NL" sz="1100" b="0" baseline="0">
                  <a:ln>
                    <a:noFill/>
                  </a:ln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  </a:t>
              </a:r>
              <a:r>
                <a:rPr lang="nl-NL" sz="1100" b="0">
                  <a:ln>
                    <a:noFill/>
                  </a:ln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Width</a:t>
              </a:r>
              <a:r>
                <a:rPr lang="nl-NL" sz="1100" b="0" baseline="0">
                  <a:ln>
                    <a:noFill/>
                  </a:ln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and Lenghts are rounded up with 5mm.</a:t>
              </a: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nl-NL" sz="1100" b="0" baseline="0">
                  <a:ln>
                    <a:noFill/>
                  </a:ln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   Tec and Tek are rounded up with 0.1mm.</a:t>
              </a: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nl-NL" sz="1100" b="0" baseline="0">
                  <a:ln>
                    <a:noFill/>
                  </a:ln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   τ = 2 N/mm</a:t>
              </a:r>
              <a:r>
                <a:rPr lang="nl-NL" sz="1100" b="0" baseline="30000">
                  <a:ln>
                    <a:noFill/>
                  </a:ln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2</a:t>
              </a: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nl-NL" sz="1100" b="0" baseline="0">
                  <a:ln>
                    <a:noFill/>
                  </a:ln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   PN is in MPa</a:t>
              </a: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nl-NL">
                <a:ln>
                  <a:noFill/>
                </a:ln>
                <a:solidFill>
                  <a:schemeClr val="tx1"/>
                </a:solidFill>
                <a:effectLst/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15155</xdr:colOff>
      <xdr:row>9</xdr:row>
      <xdr:rowOff>56285</xdr:rowOff>
    </xdr:from>
    <xdr:to>
      <xdr:col>43</xdr:col>
      <xdr:colOff>15460</xdr:colOff>
      <xdr:row>25</xdr:row>
      <xdr:rowOff>132485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50218" y="1770785"/>
          <a:ext cx="6191555" cy="31242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212909</xdr:colOff>
      <xdr:row>18</xdr:row>
      <xdr:rowOff>51640</xdr:rowOff>
    </xdr:from>
    <xdr:to>
      <xdr:col>20</xdr:col>
      <xdr:colOff>280146</xdr:colOff>
      <xdr:row>33</xdr:row>
      <xdr:rowOff>177589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27674" y="3514258"/>
          <a:ext cx="5546913" cy="2983449"/>
        </a:xfrm>
        <a:prstGeom prst="rect">
          <a:avLst/>
        </a:prstGeom>
      </xdr:spPr>
    </xdr:pic>
    <xdr:clientData/>
  </xdr:twoCellAnchor>
  <xdr:twoCellAnchor editAs="oneCell">
    <xdr:from>
      <xdr:col>0</xdr:col>
      <xdr:colOff>324971</xdr:colOff>
      <xdr:row>18</xdr:row>
      <xdr:rowOff>71446</xdr:rowOff>
    </xdr:from>
    <xdr:to>
      <xdr:col>12</xdr:col>
      <xdr:colOff>33618</xdr:colOff>
      <xdr:row>34</xdr:row>
      <xdr:rowOff>2343</xdr:rowOff>
    </xdr:to>
    <xdr:pic>
      <xdr:nvPicPr>
        <xdr:cNvPr id="6" name="Afbeelding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4971" y="3534064"/>
          <a:ext cx="8124265" cy="297889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0</xdr:rowOff>
    </xdr:from>
    <xdr:to>
      <xdr:col>9</xdr:col>
      <xdr:colOff>314325</xdr:colOff>
      <xdr:row>0</xdr:row>
      <xdr:rowOff>0</xdr:rowOff>
    </xdr:to>
    <xdr:pic>
      <xdr:nvPicPr>
        <xdr:cNvPr id="2" name="Picture 2" descr="LAMT5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33750" y="0"/>
          <a:ext cx="18288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</xdr:col>
      <xdr:colOff>9525</xdr:colOff>
      <xdr:row>0</xdr:row>
      <xdr:rowOff>0</xdr:rowOff>
    </xdr:from>
    <xdr:to>
      <xdr:col>17</xdr:col>
      <xdr:colOff>304800</xdr:colOff>
      <xdr:row>0</xdr:row>
      <xdr:rowOff>0</xdr:rowOff>
    </xdr:to>
    <xdr:pic>
      <xdr:nvPicPr>
        <xdr:cNvPr id="3" name="Picture 3" descr="LAMT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48325" y="0"/>
          <a:ext cx="18192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9525</xdr:colOff>
      <xdr:row>0</xdr:row>
      <xdr:rowOff>0</xdr:rowOff>
    </xdr:from>
    <xdr:to>
      <xdr:col>9</xdr:col>
      <xdr:colOff>314325</xdr:colOff>
      <xdr:row>0</xdr:row>
      <xdr:rowOff>0</xdr:rowOff>
    </xdr:to>
    <xdr:pic>
      <xdr:nvPicPr>
        <xdr:cNvPr id="4" name="Picture 4" descr="Lamt9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33750" y="0"/>
          <a:ext cx="18288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</xdr:col>
      <xdr:colOff>0</xdr:colOff>
      <xdr:row>0</xdr:row>
      <xdr:rowOff>0</xdr:rowOff>
    </xdr:from>
    <xdr:to>
      <xdr:col>17</xdr:col>
      <xdr:colOff>304800</xdr:colOff>
      <xdr:row>0</xdr:row>
      <xdr:rowOff>0</xdr:rowOff>
    </xdr:to>
    <xdr:pic>
      <xdr:nvPicPr>
        <xdr:cNvPr id="5" name="Picture 5" descr="LAMT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29275" y="0"/>
          <a:ext cx="1838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</xdr:colOff>
      <xdr:row>0</xdr:row>
      <xdr:rowOff>0</xdr:rowOff>
    </xdr:from>
    <xdr:to>
      <xdr:col>3</xdr:col>
      <xdr:colOff>152400</xdr:colOff>
      <xdr:row>0</xdr:row>
      <xdr:rowOff>0</xdr:rowOff>
    </xdr:to>
    <xdr:pic>
      <xdr:nvPicPr>
        <xdr:cNvPr id="6" name="Picture 6" descr="Lamt8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" y="0"/>
          <a:ext cx="18859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78826</xdr:colOff>
      <xdr:row>16</xdr:row>
      <xdr:rowOff>158640</xdr:rowOff>
    </xdr:from>
    <xdr:to>
      <xdr:col>20</xdr:col>
      <xdr:colOff>532085</xdr:colOff>
      <xdr:row>26</xdr:row>
      <xdr:rowOff>0</xdr:rowOff>
    </xdr:to>
    <xdr:pic>
      <xdr:nvPicPr>
        <xdr:cNvPr id="38" name="Afbeelding 37">
          <a:extLs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886" t="58213" r="46581" b="-1843"/>
        <a:stretch/>
      </xdr:blipFill>
      <xdr:spPr>
        <a:xfrm>
          <a:off x="9045464" y="2871623"/>
          <a:ext cx="1648811" cy="1490170"/>
        </a:xfrm>
        <a:prstGeom prst="rect">
          <a:avLst/>
        </a:prstGeom>
      </xdr:spPr>
    </xdr:pic>
    <xdr:clientData/>
  </xdr:twoCellAnchor>
  <xdr:twoCellAnchor editAs="oneCell">
    <xdr:from>
      <xdr:col>12</xdr:col>
      <xdr:colOff>156882</xdr:colOff>
      <xdr:row>16</xdr:row>
      <xdr:rowOff>67235</xdr:rowOff>
    </xdr:from>
    <xdr:to>
      <xdr:col>14</xdr:col>
      <xdr:colOff>445636</xdr:colOff>
      <xdr:row>25</xdr:row>
      <xdr:rowOff>103184</xdr:rowOff>
    </xdr:to>
    <xdr:pic>
      <xdr:nvPicPr>
        <xdr:cNvPr id="8" name="Afbeelding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8793" t="60871"/>
        <a:stretch/>
      </xdr:blipFill>
      <xdr:spPr>
        <a:xfrm>
          <a:off x="6902823" y="2678206"/>
          <a:ext cx="1498989" cy="1447890"/>
        </a:xfrm>
        <a:prstGeom prst="rect">
          <a:avLst/>
        </a:prstGeom>
      </xdr:spPr>
    </xdr:pic>
    <xdr:clientData/>
  </xdr:twoCellAnchor>
  <xdr:twoCellAnchor editAs="oneCell">
    <xdr:from>
      <xdr:col>15</xdr:col>
      <xdr:colOff>129988</xdr:colOff>
      <xdr:row>16</xdr:row>
      <xdr:rowOff>62753</xdr:rowOff>
    </xdr:from>
    <xdr:to>
      <xdr:col>17</xdr:col>
      <xdr:colOff>418742</xdr:colOff>
      <xdr:row>25</xdr:row>
      <xdr:rowOff>98702</xdr:rowOff>
    </xdr:to>
    <xdr:pic>
      <xdr:nvPicPr>
        <xdr:cNvPr id="14" name="Afbeelding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3427" t="61477" r="25366" b="-606"/>
        <a:stretch/>
      </xdr:blipFill>
      <xdr:spPr>
        <a:xfrm>
          <a:off x="8691282" y="2673724"/>
          <a:ext cx="1498989" cy="1447890"/>
        </a:xfrm>
        <a:prstGeom prst="rect">
          <a:avLst/>
        </a:prstGeom>
      </xdr:spPr>
    </xdr:pic>
    <xdr:clientData/>
  </xdr:twoCellAnchor>
  <xdr:twoCellAnchor editAs="oneCell">
    <xdr:from>
      <xdr:col>1</xdr:col>
      <xdr:colOff>134472</xdr:colOff>
      <xdr:row>5</xdr:row>
      <xdr:rowOff>56029</xdr:rowOff>
    </xdr:from>
    <xdr:to>
      <xdr:col>9</xdr:col>
      <xdr:colOff>493726</xdr:colOff>
      <xdr:row>42</xdr:row>
      <xdr:rowOff>112765</xdr:rowOff>
    </xdr:to>
    <xdr:pic>
      <xdr:nvPicPr>
        <xdr:cNvPr id="13" name="Afbeelding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298" y="967116"/>
          <a:ext cx="5130037" cy="6218997"/>
        </a:xfrm>
        <a:prstGeom prst="rect">
          <a:avLst/>
        </a:prstGeom>
      </xdr:spPr>
    </xdr:pic>
    <xdr:clientData/>
  </xdr:twoCellAnchor>
  <xdr:twoCellAnchor editAs="oneCell">
    <xdr:from>
      <xdr:col>15</xdr:col>
      <xdr:colOff>2515</xdr:colOff>
      <xdr:row>4</xdr:row>
      <xdr:rowOff>43957</xdr:rowOff>
    </xdr:from>
    <xdr:to>
      <xdr:col>20</xdr:col>
      <xdr:colOff>581484</xdr:colOff>
      <xdr:row>14</xdr:row>
      <xdr:rowOff>151435</xdr:rowOff>
    </xdr:to>
    <xdr:pic>
      <xdr:nvPicPr>
        <xdr:cNvPr id="12" name="Afbeelding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4211" y="789392"/>
          <a:ext cx="3560708" cy="17640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0</xdr:rowOff>
    </xdr:from>
    <xdr:to>
      <xdr:col>9</xdr:col>
      <xdr:colOff>314325</xdr:colOff>
      <xdr:row>0</xdr:row>
      <xdr:rowOff>0</xdr:rowOff>
    </xdr:to>
    <xdr:pic>
      <xdr:nvPicPr>
        <xdr:cNvPr id="2" name="Picture 2" descr="LAMT5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95550" y="0"/>
          <a:ext cx="27051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</xdr:col>
      <xdr:colOff>9525</xdr:colOff>
      <xdr:row>0</xdr:row>
      <xdr:rowOff>0</xdr:rowOff>
    </xdr:from>
    <xdr:to>
      <xdr:col>17</xdr:col>
      <xdr:colOff>304800</xdr:colOff>
      <xdr:row>0</xdr:row>
      <xdr:rowOff>0</xdr:rowOff>
    </xdr:to>
    <xdr:pic>
      <xdr:nvPicPr>
        <xdr:cNvPr id="3" name="Picture 3" descr="LAMT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44958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9525</xdr:colOff>
      <xdr:row>0</xdr:row>
      <xdr:rowOff>0</xdr:rowOff>
    </xdr:from>
    <xdr:to>
      <xdr:col>9</xdr:col>
      <xdr:colOff>314325</xdr:colOff>
      <xdr:row>0</xdr:row>
      <xdr:rowOff>0</xdr:rowOff>
    </xdr:to>
    <xdr:pic>
      <xdr:nvPicPr>
        <xdr:cNvPr id="4" name="Picture 4" descr="Lamt9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95550" y="0"/>
          <a:ext cx="27051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</xdr:col>
      <xdr:colOff>0</xdr:colOff>
      <xdr:row>0</xdr:row>
      <xdr:rowOff>0</xdr:rowOff>
    </xdr:from>
    <xdr:to>
      <xdr:col>17</xdr:col>
      <xdr:colOff>304800</xdr:colOff>
      <xdr:row>0</xdr:row>
      <xdr:rowOff>0</xdr:rowOff>
    </xdr:to>
    <xdr:pic>
      <xdr:nvPicPr>
        <xdr:cNvPr id="5" name="Picture 5" descr="LAMT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0"/>
          <a:ext cx="4505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</xdr:colOff>
      <xdr:row>0</xdr:row>
      <xdr:rowOff>0</xdr:rowOff>
    </xdr:from>
    <xdr:to>
      <xdr:col>3</xdr:col>
      <xdr:colOff>152400</xdr:colOff>
      <xdr:row>0</xdr:row>
      <xdr:rowOff>0</xdr:rowOff>
    </xdr:to>
    <xdr:pic>
      <xdr:nvPicPr>
        <xdr:cNvPr id="6" name="Picture 6" descr="Lamt8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0"/>
          <a:ext cx="7429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78826</xdr:colOff>
      <xdr:row>16</xdr:row>
      <xdr:rowOff>158640</xdr:rowOff>
    </xdr:from>
    <xdr:to>
      <xdr:col>20</xdr:col>
      <xdr:colOff>532085</xdr:colOff>
      <xdr:row>26</xdr:row>
      <xdr:rowOff>0</xdr:rowOff>
    </xdr:to>
    <xdr:pic>
      <xdr:nvPicPr>
        <xdr:cNvPr id="8" name="Afbeelding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613" t="-329" r="46308" b="56699"/>
        <a:stretch/>
      </xdr:blipFill>
      <xdr:spPr>
        <a:xfrm>
          <a:off x="10365826" y="2844690"/>
          <a:ext cx="1653409" cy="1470135"/>
        </a:xfrm>
        <a:prstGeom prst="rect">
          <a:avLst/>
        </a:prstGeom>
      </xdr:spPr>
    </xdr:pic>
    <xdr:clientData/>
  </xdr:twoCellAnchor>
  <xdr:twoCellAnchor editAs="oneCell">
    <xdr:from>
      <xdr:col>12</xdr:col>
      <xdr:colOff>156882</xdr:colOff>
      <xdr:row>16</xdr:row>
      <xdr:rowOff>67235</xdr:rowOff>
    </xdr:from>
    <xdr:to>
      <xdr:col>14</xdr:col>
      <xdr:colOff>445636</xdr:colOff>
      <xdr:row>25</xdr:row>
      <xdr:rowOff>103184</xdr:rowOff>
    </xdr:to>
    <xdr:pic>
      <xdr:nvPicPr>
        <xdr:cNvPr id="9" name="Afbeelding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9267" t="1649" r="-474" b="59222"/>
        <a:stretch/>
      </xdr:blipFill>
      <xdr:spPr>
        <a:xfrm>
          <a:off x="6843432" y="2753285"/>
          <a:ext cx="1488904" cy="1493274"/>
        </a:xfrm>
        <a:prstGeom prst="rect">
          <a:avLst/>
        </a:prstGeom>
      </xdr:spPr>
    </xdr:pic>
    <xdr:clientData/>
  </xdr:twoCellAnchor>
  <xdr:twoCellAnchor editAs="oneCell">
    <xdr:from>
      <xdr:col>15</xdr:col>
      <xdr:colOff>129988</xdr:colOff>
      <xdr:row>16</xdr:row>
      <xdr:rowOff>62753</xdr:rowOff>
    </xdr:from>
    <xdr:to>
      <xdr:col>17</xdr:col>
      <xdr:colOff>418742</xdr:colOff>
      <xdr:row>25</xdr:row>
      <xdr:rowOff>98702</xdr:rowOff>
    </xdr:to>
    <xdr:pic>
      <xdr:nvPicPr>
        <xdr:cNvPr id="10" name="Afbeelding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3427" t="1831" r="25366" b="59040"/>
        <a:stretch/>
      </xdr:blipFill>
      <xdr:spPr>
        <a:xfrm>
          <a:off x="8616763" y="2748803"/>
          <a:ext cx="1488904" cy="1493274"/>
        </a:xfrm>
        <a:prstGeom prst="rect">
          <a:avLst/>
        </a:prstGeom>
      </xdr:spPr>
    </xdr:pic>
    <xdr:clientData/>
  </xdr:twoCellAnchor>
  <xdr:twoCellAnchor editAs="oneCell">
    <xdr:from>
      <xdr:col>14</xdr:col>
      <xdr:colOff>60919</xdr:colOff>
      <xdr:row>4</xdr:row>
      <xdr:rowOff>142264</xdr:rowOff>
    </xdr:from>
    <xdr:to>
      <xdr:col>20</xdr:col>
      <xdr:colOff>43540</xdr:colOff>
      <xdr:row>15</xdr:row>
      <xdr:rowOff>92860</xdr:rowOff>
    </xdr:to>
    <xdr:pic>
      <xdr:nvPicPr>
        <xdr:cNvPr id="13" name="Afbeelding 12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9301" y="859440"/>
          <a:ext cx="3613327" cy="1676302"/>
        </a:xfrm>
        <a:prstGeom prst="rect">
          <a:avLst/>
        </a:prstGeom>
      </xdr:spPr>
    </xdr:pic>
    <xdr:clientData/>
  </xdr:twoCellAnchor>
  <xdr:twoCellAnchor editAs="oneCell">
    <xdr:from>
      <xdr:col>1</xdr:col>
      <xdr:colOff>73639</xdr:colOff>
      <xdr:row>5</xdr:row>
      <xdr:rowOff>7723</xdr:rowOff>
    </xdr:from>
    <xdr:to>
      <xdr:col>9</xdr:col>
      <xdr:colOff>539204</xdr:colOff>
      <xdr:row>42</xdr:row>
      <xdr:rowOff>28635</xdr:rowOff>
    </xdr:to>
    <xdr:pic>
      <xdr:nvPicPr>
        <xdr:cNvPr id="19" name="Afbeelding 1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286" y="881782"/>
          <a:ext cx="5698712" cy="59040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0</xdr:row>
      <xdr:rowOff>0</xdr:rowOff>
    </xdr:from>
    <xdr:to>
      <xdr:col>7</xdr:col>
      <xdr:colOff>314325</xdr:colOff>
      <xdr:row>0</xdr:row>
      <xdr:rowOff>0</xdr:rowOff>
    </xdr:to>
    <xdr:pic>
      <xdr:nvPicPr>
        <xdr:cNvPr id="2" name="Picture 2" descr="LAMT5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95550" y="0"/>
          <a:ext cx="27051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9525</xdr:colOff>
      <xdr:row>0</xdr:row>
      <xdr:rowOff>0</xdr:rowOff>
    </xdr:from>
    <xdr:to>
      <xdr:col>15</xdr:col>
      <xdr:colOff>304800</xdr:colOff>
      <xdr:row>0</xdr:row>
      <xdr:rowOff>0</xdr:rowOff>
    </xdr:to>
    <xdr:pic>
      <xdr:nvPicPr>
        <xdr:cNvPr id="3" name="Picture 3" descr="LAMT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26955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15</xdr:col>
      <xdr:colOff>304800</xdr:colOff>
      <xdr:row>0</xdr:row>
      <xdr:rowOff>0</xdr:rowOff>
    </xdr:to>
    <xdr:pic>
      <xdr:nvPicPr>
        <xdr:cNvPr id="5" name="Picture 5" descr="LAMT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0"/>
          <a:ext cx="27051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6" name="Picture 6" descr="Lamt8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0"/>
          <a:ext cx="7429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123265</xdr:colOff>
      <xdr:row>12</xdr:row>
      <xdr:rowOff>24813</xdr:rowOff>
    </xdr:from>
    <xdr:to>
      <xdr:col>8</xdr:col>
      <xdr:colOff>185785</xdr:colOff>
      <xdr:row>37</xdr:row>
      <xdr:rowOff>66774</xdr:rowOff>
    </xdr:to>
    <xdr:pic>
      <xdr:nvPicPr>
        <xdr:cNvPr id="13" name="Afbeelding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3883" b="40231"/>
        <a:stretch/>
      </xdr:blipFill>
      <xdr:spPr>
        <a:xfrm>
          <a:off x="212912" y="1997048"/>
          <a:ext cx="4298344" cy="4008844"/>
        </a:xfrm>
        <a:prstGeom prst="rect">
          <a:avLst/>
        </a:prstGeom>
      </xdr:spPr>
    </xdr:pic>
    <xdr:clientData/>
  </xdr:twoCellAnchor>
  <xdr:twoCellAnchor editAs="oneCell">
    <xdr:from>
      <xdr:col>10</xdr:col>
      <xdr:colOff>56029</xdr:colOff>
      <xdr:row>3</xdr:row>
      <xdr:rowOff>16530</xdr:rowOff>
    </xdr:from>
    <xdr:to>
      <xdr:col>15</xdr:col>
      <xdr:colOff>100853</xdr:colOff>
      <xdr:row>13</xdr:row>
      <xdr:rowOff>99150</xdr:rowOff>
    </xdr:to>
    <xdr:pic>
      <xdr:nvPicPr>
        <xdr:cNvPr id="16" name="Afbeelding 15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7088" y="576824"/>
          <a:ext cx="3070412" cy="1651444"/>
        </a:xfrm>
        <a:prstGeom prst="rect">
          <a:avLst/>
        </a:prstGeom>
      </xdr:spPr>
    </xdr:pic>
    <xdr:clientData/>
  </xdr:twoCellAnchor>
  <xdr:twoCellAnchor editAs="oneCell">
    <xdr:from>
      <xdr:col>10</xdr:col>
      <xdr:colOff>156880</xdr:colOff>
      <xdr:row>14</xdr:row>
      <xdr:rowOff>22411</xdr:rowOff>
    </xdr:from>
    <xdr:to>
      <xdr:col>12</xdr:col>
      <xdr:colOff>445634</xdr:colOff>
      <xdr:row>23</xdr:row>
      <xdr:rowOff>80771</xdr:rowOff>
    </xdr:to>
    <xdr:pic>
      <xdr:nvPicPr>
        <xdr:cNvPr id="18" name="Afbeelding 17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8793" t="60265"/>
        <a:stretch/>
      </xdr:blipFill>
      <xdr:spPr>
        <a:xfrm>
          <a:off x="7507939" y="2319617"/>
          <a:ext cx="1498989" cy="1470301"/>
        </a:xfrm>
        <a:prstGeom prst="rect">
          <a:avLst/>
        </a:prstGeom>
      </xdr:spPr>
    </xdr:pic>
    <xdr:clientData/>
  </xdr:twoCellAnchor>
  <xdr:twoCellAnchor editAs="oneCell">
    <xdr:from>
      <xdr:col>13</xdr:col>
      <xdr:colOff>163603</xdr:colOff>
      <xdr:row>14</xdr:row>
      <xdr:rowOff>40340</xdr:rowOff>
    </xdr:from>
    <xdr:to>
      <xdr:col>15</xdr:col>
      <xdr:colOff>452357</xdr:colOff>
      <xdr:row>23</xdr:row>
      <xdr:rowOff>98700</xdr:rowOff>
    </xdr:to>
    <xdr:pic>
      <xdr:nvPicPr>
        <xdr:cNvPr id="19" name="Afbeelding 18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3269" t="61173" r="25524" b="-908"/>
        <a:stretch/>
      </xdr:blipFill>
      <xdr:spPr>
        <a:xfrm>
          <a:off x="9330015" y="2337546"/>
          <a:ext cx="1498989" cy="1470301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0</xdr:row>
      <xdr:rowOff>0</xdr:rowOff>
    </xdr:from>
    <xdr:to>
      <xdr:col>8</xdr:col>
      <xdr:colOff>314325</xdr:colOff>
      <xdr:row>0</xdr:row>
      <xdr:rowOff>0</xdr:rowOff>
    </xdr:to>
    <xdr:pic>
      <xdr:nvPicPr>
        <xdr:cNvPr id="2" name="Picture 2" descr="LAMT5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5400" y="0"/>
          <a:ext cx="33051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9525</xdr:colOff>
      <xdr:row>0</xdr:row>
      <xdr:rowOff>0</xdr:rowOff>
    </xdr:from>
    <xdr:to>
      <xdr:col>16</xdr:col>
      <xdr:colOff>304800</xdr:colOff>
      <xdr:row>0</xdr:row>
      <xdr:rowOff>0</xdr:rowOff>
    </xdr:to>
    <xdr:pic>
      <xdr:nvPicPr>
        <xdr:cNvPr id="3" name="Picture 3" descr="LAMT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95850" y="0"/>
          <a:ext cx="44958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0</xdr:colOff>
      <xdr:row>0</xdr:row>
      <xdr:rowOff>0</xdr:rowOff>
    </xdr:from>
    <xdr:to>
      <xdr:col>16</xdr:col>
      <xdr:colOff>304800</xdr:colOff>
      <xdr:row>0</xdr:row>
      <xdr:rowOff>0</xdr:rowOff>
    </xdr:to>
    <xdr:pic>
      <xdr:nvPicPr>
        <xdr:cNvPr id="4" name="Picture 5" descr="LAMT4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86325" y="0"/>
          <a:ext cx="4505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5" name="Picture 6" descr="Lamt8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44825</xdr:colOff>
      <xdr:row>12</xdr:row>
      <xdr:rowOff>103254</xdr:rowOff>
    </xdr:from>
    <xdr:to>
      <xdr:col>8</xdr:col>
      <xdr:colOff>107345</xdr:colOff>
      <xdr:row>37</xdr:row>
      <xdr:rowOff>145215</xdr:rowOff>
    </xdr:to>
    <xdr:pic>
      <xdr:nvPicPr>
        <xdr:cNvPr id="6" name="Afbeelding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3883" b="40231"/>
        <a:stretch/>
      </xdr:blipFill>
      <xdr:spPr>
        <a:xfrm>
          <a:off x="134472" y="2075489"/>
          <a:ext cx="4298344" cy="4008844"/>
        </a:xfrm>
        <a:prstGeom prst="rect">
          <a:avLst/>
        </a:prstGeom>
      </xdr:spPr>
    </xdr:pic>
    <xdr:clientData/>
  </xdr:twoCellAnchor>
  <xdr:twoCellAnchor editAs="oneCell">
    <xdr:from>
      <xdr:col>11</xdr:col>
      <xdr:colOff>44823</xdr:colOff>
      <xdr:row>3</xdr:row>
      <xdr:rowOff>61354</xdr:rowOff>
    </xdr:from>
    <xdr:to>
      <xdr:col>16</xdr:col>
      <xdr:colOff>89647</xdr:colOff>
      <xdr:row>13</xdr:row>
      <xdr:rowOff>143974</xdr:rowOff>
    </xdr:to>
    <xdr:pic>
      <xdr:nvPicPr>
        <xdr:cNvPr id="7" name="Afbeelding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85647" y="621648"/>
          <a:ext cx="3070412" cy="1651444"/>
        </a:xfrm>
        <a:prstGeom prst="rect">
          <a:avLst/>
        </a:prstGeom>
      </xdr:spPr>
    </xdr:pic>
    <xdr:clientData/>
  </xdr:twoCellAnchor>
  <xdr:twoCellAnchor editAs="oneCell">
    <xdr:from>
      <xdr:col>11</xdr:col>
      <xdr:colOff>190498</xdr:colOff>
      <xdr:row>14</xdr:row>
      <xdr:rowOff>67234</xdr:rowOff>
    </xdr:from>
    <xdr:to>
      <xdr:col>13</xdr:col>
      <xdr:colOff>479252</xdr:colOff>
      <xdr:row>23</xdr:row>
      <xdr:rowOff>125594</xdr:rowOff>
    </xdr:to>
    <xdr:pic>
      <xdr:nvPicPr>
        <xdr:cNvPr id="8" name="Afbeelding 7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8952" t="1817" r="-159" b="58448"/>
        <a:stretch/>
      </xdr:blipFill>
      <xdr:spPr>
        <a:xfrm>
          <a:off x="6331322" y="2364440"/>
          <a:ext cx="1498989" cy="1470301"/>
        </a:xfrm>
        <a:prstGeom prst="rect">
          <a:avLst/>
        </a:prstGeom>
      </xdr:spPr>
    </xdr:pic>
    <xdr:clientData/>
  </xdr:twoCellAnchor>
  <xdr:twoCellAnchor editAs="oneCell">
    <xdr:from>
      <xdr:col>14</xdr:col>
      <xdr:colOff>163603</xdr:colOff>
      <xdr:row>14</xdr:row>
      <xdr:rowOff>73958</xdr:rowOff>
    </xdr:from>
    <xdr:to>
      <xdr:col>16</xdr:col>
      <xdr:colOff>452356</xdr:colOff>
      <xdr:row>23</xdr:row>
      <xdr:rowOff>132318</xdr:rowOff>
    </xdr:to>
    <xdr:pic>
      <xdr:nvPicPr>
        <xdr:cNvPr id="9" name="Afbeelding 8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3269" t="1817" r="25524" b="58448"/>
        <a:stretch/>
      </xdr:blipFill>
      <xdr:spPr>
        <a:xfrm>
          <a:off x="8119779" y="2371164"/>
          <a:ext cx="1498989" cy="147030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4</xdr:row>
          <xdr:rowOff>57150</xdr:rowOff>
        </xdr:from>
        <xdr:to>
          <xdr:col>8</xdr:col>
          <xdr:colOff>419100</xdr:colOff>
          <xdr:row>6</xdr:row>
          <xdr:rowOff>85725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E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0</xdr:rowOff>
    </xdr:from>
    <xdr:to>
      <xdr:col>9</xdr:col>
      <xdr:colOff>314325</xdr:colOff>
      <xdr:row>0</xdr:row>
      <xdr:rowOff>0</xdr:rowOff>
    </xdr:to>
    <xdr:pic>
      <xdr:nvPicPr>
        <xdr:cNvPr id="2" name="Picture 1" descr="LAMT5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9925" y="0"/>
          <a:ext cx="18288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9525</xdr:colOff>
      <xdr:row>0</xdr:row>
      <xdr:rowOff>0</xdr:rowOff>
    </xdr:from>
    <xdr:to>
      <xdr:col>15</xdr:col>
      <xdr:colOff>304800</xdr:colOff>
      <xdr:row>0</xdr:row>
      <xdr:rowOff>0</xdr:rowOff>
    </xdr:to>
    <xdr:pic>
      <xdr:nvPicPr>
        <xdr:cNvPr id="3" name="Picture 2" descr="LAMT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8192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9525</xdr:colOff>
      <xdr:row>0</xdr:row>
      <xdr:rowOff>0</xdr:rowOff>
    </xdr:from>
    <xdr:to>
      <xdr:col>9</xdr:col>
      <xdr:colOff>314325</xdr:colOff>
      <xdr:row>0</xdr:row>
      <xdr:rowOff>0</xdr:rowOff>
    </xdr:to>
    <xdr:pic>
      <xdr:nvPicPr>
        <xdr:cNvPr id="4" name="Picture 3" descr="Lamt9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9925" y="0"/>
          <a:ext cx="18288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</xdr:col>
      <xdr:colOff>371475</xdr:colOff>
      <xdr:row>0</xdr:row>
      <xdr:rowOff>0</xdr:rowOff>
    </xdr:from>
    <xdr:to>
      <xdr:col>15</xdr:col>
      <xdr:colOff>304800</xdr:colOff>
      <xdr:row>0</xdr:row>
      <xdr:rowOff>0</xdr:rowOff>
    </xdr:to>
    <xdr:pic>
      <xdr:nvPicPr>
        <xdr:cNvPr id="5" name="Picture 4" descr="LAMT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76875" y="0"/>
          <a:ext cx="1838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</xdr:colOff>
      <xdr:row>0</xdr:row>
      <xdr:rowOff>0</xdr:rowOff>
    </xdr:from>
    <xdr:to>
      <xdr:col>3</xdr:col>
      <xdr:colOff>152400</xdr:colOff>
      <xdr:row>0</xdr:row>
      <xdr:rowOff>0</xdr:rowOff>
    </xdr:to>
    <xdr:pic>
      <xdr:nvPicPr>
        <xdr:cNvPr id="6" name="Picture 5" descr="Lamt8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" y="0"/>
          <a:ext cx="18859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21</xdr:col>
      <xdr:colOff>55059</xdr:colOff>
      <xdr:row>6</xdr:row>
      <xdr:rowOff>71321</xdr:rowOff>
    </xdr:from>
    <xdr:to>
      <xdr:col>21</xdr:col>
      <xdr:colOff>55059</xdr:colOff>
      <xdr:row>10</xdr:row>
      <xdr:rowOff>118946</xdr:rowOff>
    </xdr:to>
    <xdr:sp macro="" textlink="">
      <xdr:nvSpPr>
        <xdr:cNvPr id="7" name="Line 12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SpPr>
          <a:spLocks noChangeShapeType="1"/>
        </xdr:cNvSpPr>
      </xdr:nvSpPr>
      <xdr:spPr bwMode="auto">
        <a:xfrm>
          <a:off x="9347742" y="903016"/>
          <a:ext cx="0" cy="698113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47625</xdr:colOff>
      <xdr:row>11</xdr:row>
      <xdr:rowOff>9525</xdr:rowOff>
    </xdr:from>
    <xdr:to>
      <xdr:col>20</xdr:col>
      <xdr:colOff>285750</xdr:colOff>
      <xdr:row>11</xdr:row>
      <xdr:rowOff>9525</xdr:rowOff>
    </xdr:to>
    <xdr:sp macro="" textlink="">
      <xdr:nvSpPr>
        <xdr:cNvPr id="8" name="Line 13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SpPr>
          <a:spLocks noChangeShapeType="1"/>
        </xdr:cNvSpPr>
      </xdr:nvSpPr>
      <xdr:spPr bwMode="auto">
        <a:xfrm>
          <a:off x="7439025" y="1552575"/>
          <a:ext cx="10001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352425</xdr:colOff>
      <xdr:row>0</xdr:row>
      <xdr:rowOff>0</xdr:rowOff>
    </xdr:from>
    <xdr:to>
      <xdr:col>25</xdr:col>
      <xdr:colOff>428625</xdr:colOff>
      <xdr:row>0</xdr:row>
      <xdr:rowOff>0</xdr:rowOff>
    </xdr:to>
    <xdr:pic>
      <xdr:nvPicPr>
        <xdr:cNvPr id="9" name="Picture 8" descr="Lamt8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05825" y="0"/>
          <a:ext cx="29718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21</xdr:col>
      <xdr:colOff>16480</xdr:colOff>
      <xdr:row>13</xdr:row>
      <xdr:rowOff>26014</xdr:rowOff>
    </xdr:from>
    <xdr:to>
      <xdr:col>23</xdr:col>
      <xdr:colOff>370480</xdr:colOff>
      <xdr:row>17</xdr:row>
      <xdr:rowOff>141244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880" y="1902439"/>
          <a:ext cx="1116000" cy="770774"/>
        </a:xfrm>
        <a:prstGeom prst="rect">
          <a:avLst/>
        </a:prstGeom>
      </xdr:spPr>
    </xdr:pic>
    <xdr:clientData/>
  </xdr:twoCellAnchor>
  <xdr:twoCellAnchor editAs="oneCell">
    <xdr:from>
      <xdr:col>3</xdr:col>
      <xdr:colOff>74776</xdr:colOff>
      <xdr:row>13</xdr:row>
      <xdr:rowOff>102468</xdr:rowOff>
    </xdr:from>
    <xdr:to>
      <xdr:col>5</xdr:col>
      <xdr:colOff>308678</xdr:colOff>
      <xdr:row>17</xdr:row>
      <xdr:rowOff>130965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F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6184" y="2288205"/>
          <a:ext cx="1121231" cy="680207"/>
        </a:xfrm>
        <a:prstGeom prst="rect">
          <a:avLst/>
        </a:prstGeom>
      </xdr:spPr>
    </xdr:pic>
    <xdr:clientData/>
  </xdr:twoCellAnchor>
  <xdr:twoCellAnchor editAs="oneCell">
    <xdr:from>
      <xdr:col>9</xdr:col>
      <xdr:colOff>15302</xdr:colOff>
      <xdr:row>13</xdr:row>
      <xdr:rowOff>48834</xdr:rowOff>
    </xdr:from>
    <xdr:to>
      <xdr:col>11</xdr:col>
      <xdr:colOff>344454</xdr:colOff>
      <xdr:row>17</xdr:row>
      <xdr:rowOff>146498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39702" y="1925259"/>
          <a:ext cx="1116000" cy="753208"/>
        </a:xfrm>
        <a:prstGeom prst="rect">
          <a:avLst/>
        </a:prstGeom>
      </xdr:spPr>
    </xdr:pic>
    <xdr:clientData/>
  </xdr:twoCellAnchor>
  <xdr:twoCellAnchor editAs="oneCell">
    <xdr:from>
      <xdr:col>6</xdr:col>
      <xdr:colOff>16154</xdr:colOff>
      <xdr:row>13</xdr:row>
      <xdr:rowOff>96940</xdr:rowOff>
    </xdr:from>
    <xdr:to>
      <xdr:col>8</xdr:col>
      <xdr:colOff>370154</xdr:colOff>
      <xdr:row>17</xdr:row>
      <xdr:rowOff>128872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F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7554" y="1973365"/>
          <a:ext cx="1116000" cy="687476"/>
        </a:xfrm>
        <a:prstGeom prst="rect">
          <a:avLst/>
        </a:prstGeom>
      </xdr:spPr>
    </xdr:pic>
    <xdr:clientData/>
  </xdr:twoCellAnchor>
  <xdr:twoCellAnchor editAs="oneCell">
    <xdr:from>
      <xdr:col>12</xdr:col>
      <xdr:colOff>15147</xdr:colOff>
      <xdr:row>13</xdr:row>
      <xdr:rowOff>45771</xdr:rowOff>
    </xdr:from>
    <xdr:to>
      <xdr:col>14</xdr:col>
      <xdr:colOff>369147</xdr:colOff>
      <xdr:row>17</xdr:row>
      <xdr:rowOff>149562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82547" y="1922196"/>
          <a:ext cx="1116000" cy="759335"/>
        </a:xfrm>
        <a:prstGeom prst="rect">
          <a:avLst/>
        </a:prstGeom>
      </xdr:spPr>
    </xdr:pic>
    <xdr:clientData/>
  </xdr:twoCellAnchor>
  <xdr:twoCellAnchor editAs="oneCell">
    <xdr:from>
      <xdr:col>15</xdr:col>
      <xdr:colOff>18285</xdr:colOff>
      <xdr:row>13</xdr:row>
      <xdr:rowOff>43374</xdr:rowOff>
    </xdr:from>
    <xdr:to>
      <xdr:col>17</xdr:col>
      <xdr:colOff>372285</xdr:colOff>
      <xdr:row>17</xdr:row>
      <xdr:rowOff>149105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F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8685" y="1919799"/>
          <a:ext cx="1116000" cy="761275"/>
        </a:xfrm>
        <a:prstGeom prst="rect">
          <a:avLst/>
        </a:prstGeom>
      </xdr:spPr>
    </xdr:pic>
    <xdr:clientData/>
  </xdr:twoCellAnchor>
  <xdr:twoCellAnchor editAs="oneCell">
    <xdr:from>
      <xdr:col>18</xdr:col>
      <xdr:colOff>27004</xdr:colOff>
      <xdr:row>13</xdr:row>
      <xdr:rowOff>40548</xdr:rowOff>
    </xdr:from>
    <xdr:to>
      <xdr:col>20</xdr:col>
      <xdr:colOff>356157</xdr:colOff>
      <xdr:row>18</xdr:row>
      <xdr:rowOff>1982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0404" y="1916973"/>
          <a:ext cx="1116000" cy="785066"/>
        </a:xfrm>
        <a:prstGeom prst="rect">
          <a:avLst/>
        </a:prstGeom>
      </xdr:spPr>
    </xdr:pic>
    <xdr:clientData/>
  </xdr:twoCellAnchor>
  <xdr:twoCellAnchor editAs="oneCell">
    <xdr:from>
      <xdr:col>17</xdr:col>
      <xdr:colOff>380457</xdr:colOff>
      <xdr:row>5</xdr:row>
      <xdr:rowOff>139391</xdr:rowOff>
    </xdr:from>
    <xdr:to>
      <xdr:col>20</xdr:col>
      <xdr:colOff>343010</xdr:colOff>
      <xdr:row>10</xdr:row>
      <xdr:rowOff>122256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F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9140" y="808464"/>
          <a:ext cx="1130400" cy="795975"/>
        </a:xfrm>
        <a:prstGeom prst="rect">
          <a:avLst/>
        </a:prstGeom>
      </xdr:spPr>
    </xdr:pic>
    <xdr:clientData/>
  </xdr:twoCellAnchor>
  <xdr:twoCellAnchor editAs="oneCell">
    <xdr:from>
      <xdr:col>2</xdr:col>
      <xdr:colOff>82826</xdr:colOff>
      <xdr:row>30</xdr:row>
      <xdr:rowOff>86167</xdr:rowOff>
    </xdr:from>
    <xdr:to>
      <xdr:col>2</xdr:col>
      <xdr:colOff>1673087</xdr:colOff>
      <xdr:row>42</xdr:row>
      <xdr:rowOff>100519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F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8565" y="4881797"/>
          <a:ext cx="1590261" cy="2010459"/>
        </a:xfrm>
        <a:prstGeom prst="rect">
          <a:avLst/>
        </a:prstGeom>
      </xdr:spPr>
    </xdr:pic>
    <xdr:clientData/>
  </xdr:twoCellAnchor>
  <xdr:twoCellAnchor editAs="oneCell">
    <xdr:from>
      <xdr:col>10</xdr:col>
      <xdr:colOff>212912</xdr:colOff>
      <xdr:row>3</xdr:row>
      <xdr:rowOff>51447</xdr:rowOff>
    </xdr:from>
    <xdr:to>
      <xdr:col>14</xdr:col>
      <xdr:colOff>302559</xdr:colOff>
      <xdr:row>12</xdr:row>
      <xdr:rowOff>114122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90883" y="611741"/>
          <a:ext cx="1613647" cy="1474616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0</xdr:rowOff>
    </xdr:from>
    <xdr:to>
      <xdr:col>9</xdr:col>
      <xdr:colOff>314325</xdr:colOff>
      <xdr:row>0</xdr:row>
      <xdr:rowOff>0</xdr:rowOff>
    </xdr:to>
    <xdr:pic>
      <xdr:nvPicPr>
        <xdr:cNvPr id="2" name="Picture 1" descr="LAMT5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33750" y="0"/>
          <a:ext cx="18288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9525</xdr:colOff>
      <xdr:row>0</xdr:row>
      <xdr:rowOff>0</xdr:rowOff>
    </xdr:from>
    <xdr:to>
      <xdr:col>15</xdr:col>
      <xdr:colOff>304800</xdr:colOff>
      <xdr:row>0</xdr:row>
      <xdr:rowOff>0</xdr:rowOff>
    </xdr:to>
    <xdr:pic>
      <xdr:nvPicPr>
        <xdr:cNvPr id="3" name="Picture 2" descr="LAMT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48325" y="0"/>
          <a:ext cx="18192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9525</xdr:colOff>
      <xdr:row>0</xdr:row>
      <xdr:rowOff>0</xdr:rowOff>
    </xdr:from>
    <xdr:to>
      <xdr:col>9</xdr:col>
      <xdr:colOff>314325</xdr:colOff>
      <xdr:row>0</xdr:row>
      <xdr:rowOff>0</xdr:rowOff>
    </xdr:to>
    <xdr:pic>
      <xdr:nvPicPr>
        <xdr:cNvPr id="4" name="Picture 3" descr="Lamt9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33750" y="0"/>
          <a:ext cx="18288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</xdr:col>
      <xdr:colOff>371475</xdr:colOff>
      <xdr:row>0</xdr:row>
      <xdr:rowOff>0</xdr:rowOff>
    </xdr:from>
    <xdr:to>
      <xdr:col>15</xdr:col>
      <xdr:colOff>304800</xdr:colOff>
      <xdr:row>0</xdr:row>
      <xdr:rowOff>0</xdr:rowOff>
    </xdr:to>
    <xdr:pic>
      <xdr:nvPicPr>
        <xdr:cNvPr id="5" name="Picture 4" descr="LAMT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29275" y="0"/>
          <a:ext cx="1838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</xdr:colOff>
      <xdr:row>0</xdr:row>
      <xdr:rowOff>0</xdr:rowOff>
    </xdr:from>
    <xdr:to>
      <xdr:col>3</xdr:col>
      <xdr:colOff>152400</xdr:colOff>
      <xdr:row>0</xdr:row>
      <xdr:rowOff>0</xdr:rowOff>
    </xdr:to>
    <xdr:pic>
      <xdr:nvPicPr>
        <xdr:cNvPr id="6" name="Picture 5" descr="Lamt8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" y="0"/>
          <a:ext cx="18859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21</xdr:col>
      <xdr:colOff>55059</xdr:colOff>
      <xdr:row>6</xdr:row>
      <xdr:rowOff>71321</xdr:rowOff>
    </xdr:from>
    <xdr:to>
      <xdr:col>21</xdr:col>
      <xdr:colOff>55059</xdr:colOff>
      <xdr:row>10</xdr:row>
      <xdr:rowOff>118946</xdr:rowOff>
    </xdr:to>
    <xdr:sp macro="" textlink="">
      <xdr:nvSpPr>
        <xdr:cNvPr id="7" name="Line 12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ShapeType="1"/>
        </xdr:cNvSpPr>
      </xdr:nvSpPr>
      <xdr:spPr bwMode="auto">
        <a:xfrm>
          <a:off x="9532434" y="1128596"/>
          <a:ext cx="0" cy="6953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47625</xdr:colOff>
      <xdr:row>11</xdr:row>
      <xdr:rowOff>9525</xdr:rowOff>
    </xdr:from>
    <xdr:to>
      <xdr:col>20</xdr:col>
      <xdr:colOff>285750</xdr:colOff>
      <xdr:row>11</xdr:row>
      <xdr:rowOff>9525</xdr:rowOff>
    </xdr:to>
    <xdr:sp macro="" textlink="">
      <xdr:nvSpPr>
        <xdr:cNvPr id="8" name="Line 13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SpPr>
          <a:spLocks noChangeShapeType="1"/>
        </xdr:cNvSpPr>
      </xdr:nvSpPr>
      <xdr:spPr bwMode="auto">
        <a:xfrm>
          <a:off x="8353425" y="1876425"/>
          <a:ext cx="10287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352425</xdr:colOff>
      <xdr:row>0</xdr:row>
      <xdr:rowOff>0</xdr:rowOff>
    </xdr:from>
    <xdr:to>
      <xdr:col>25</xdr:col>
      <xdr:colOff>428625</xdr:colOff>
      <xdr:row>0</xdr:row>
      <xdr:rowOff>0</xdr:rowOff>
    </xdr:to>
    <xdr:pic>
      <xdr:nvPicPr>
        <xdr:cNvPr id="9" name="Picture 8" descr="Lamt8"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8225" y="0"/>
          <a:ext cx="30003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21</xdr:col>
      <xdr:colOff>16480</xdr:colOff>
      <xdr:row>13</xdr:row>
      <xdr:rowOff>26014</xdr:rowOff>
    </xdr:from>
    <xdr:to>
      <xdr:col>23</xdr:col>
      <xdr:colOff>370480</xdr:colOff>
      <xdr:row>17</xdr:row>
      <xdr:rowOff>141244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93855" y="2226289"/>
          <a:ext cx="1116000" cy="772455"/>
        </a:xfrm>
        <a:prstGeom prst="rect">
          <a:avLst/>
        </a:prstGeom>
      </xdr:spPr>
    </xdr:pic>
    <xdr:clientData/>
  </xdr:twoCellAnchor>
  <xdr:twoCellAnchor editAs="oneCell">
    <xdr:from>
      <xdr:col>3</xdr:col>
      <xdr:colOff>74776</xdr:colOff>
      <xdr:row>13</xdr:row>
      <xdr:rowOff>102468</xdr:rowOff>
    </xdr:from>
    <xdr:to>
      <xdr:col>5</xdr:col>
      <xdr:colOff>308678</xdr:colOff>
      <xdr:row>17</xdr:row>
      <xdr:rowOff>130965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3176" y="2302743"/>
          <a:ext cx="1119727" cy="685722"/>
        </a:xfrm>
        <a:prstGeom prst="rect">
          <a:avLst/>
        </a:prstGeom>
      </xdr:spPr>
    </xdr:pic>
    <xdr:clientData/>
  </xdr:twoCellAnchor>
  <xdr:twoCellAnchor editAs="oneCell">
    <xdr:from>
      <xdr:col>9</xdr:col>
      <xdr:colOff>15302</xdr:colOff>
      <xdr:row>13</xdr:row>
      <xdr:rowOff>48834</xdr:rowOff>
    </xdr:from>
    <xdr:to>
      <xdr:col>11</xdr:col>
      <xdr:colOff>344454</xdr:colOff>
      <xdr:row>17</xdr:row>
      <xdr:rowOff>146498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1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3527" y="2249109"/>
          <a:ext cx="1119727" cy="754889"/>
        </a:xfrm>
        <a:prstGeom prst="rect">
          <a:avLst/>
        </a:prstGeom>
      </xdr:spPr>
    </xdr:pic>
    <xdr:clientData/>
  </xdr:twoCellAnchor>
  <xdr:twoCellAnchor editAs="oneCell">
    <xdr:from>
      <xdr:col>6</xdr:col>
      <xdr:colOff>16154</xdr:colOff>
      <xdr:row>13</xdr:row>
      <xdr:rowOff>96940</xdr:rowOff>
    </xdr:from>
    <xdr:to>
      <xdr:col>8</xdr:col>
      <xdr:colOff>370154</xdr:colOff>
      <xdr:row>17</xdr:row>
      <xdr:rowOff>128872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1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21379" y="2297215"/>
          <a:ext cx="1116000" cy="689157"/>
        </a:xfrm>
        <a:prstGeom prst="rect">
          <a:avLst/>
        </a:prstGeom>
      </xdr:spPr>
    </xdr:pic>
    <xdr:clientData/>
  </xdr:twoCellAnchor>
  <xdr:twoCellAnchor editAs="oneCell">
    <xdr:from>
      <xdr:col>12</xdr:col>
      <xdr:colOff>15147</xdr:colOff>
      <xdr:row>13</xdr:row>
      <xdr:rowOff>45771</xdr:rowOff>
    </xdr:from>
    <xdr:to>
      <xdr:col>14</xdr:col>
      <xdr:colOff>369147</xdr:colOff>
      <xdr:row>17</xdr:row>
      <xdr:rowOff>149562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4947" y="2246046"/>
          <a:ext cx="1116000" cy="761016"/>
        </a:xfrm>
        <a:prstGeom prst="rect">
          <a:avLst/>
        </a:prstGeom>
      </xdr:spPr>
    </xdr:pic>
    <xdr:clientData/>
  </xdr:twoCellAnchor>
  <xdr:twoCellAnchor editAs="oneCell">
    <xdr:from>
      <xdr:col>15</xdr:col>
      <xdr:colOff>18285</xdr:colOff>
      <xdr:row>13</xdr:row>
      <xdr:rowOff>43374</xdr:rowOff>
    </xdr:from>
    <xdr:to>
      <xdr:col>17</xdr:col>
      <xdr:colOff>372285</xdr:colOff>
      <xdr:row>17</xdr:row>
      <xdr:rowOff>149105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1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81085" y="2243649"/>
          <a:ext cx="1116000" cy="762956"/>
        </a:xfrm>
        <a:prstGeom prst="rect">
          <a:avLst/>
        </a:prstGeom>
      </xdr:spPr>
    </xdr:pic>
    <xdr:clientData/>
  </xdr:twoCellAnchor>
  <xdr:twoCellAnchor editAs="oneCell">
    <xdr:from>
      <xdr:col>18</xdr:col>
      <xdr:colOff>27004</xdr:colOff>
      <xdr:row>13</xdr:row>
      <xdr:rowOff>40548</xdr:rowOff>
    </xdr:from>
    <xdr:to>
      <xdr:col>20</xdr:col>
      <xdr:colOff>356157</xdr:colOff>
      <xdr:row>18</xdr:row>
      <xdr:rowOff>1982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32804" y="2240823"/>
          <a:ext cx="1119728" cy="790109"/>
        </a:xfrm>
        <a:prstGeom prst="rect">
          <a:avLst/>
        </a:prstGeom>
      </xdr:spPr>
    </xdr:pic>
    <xdr:clientData/>
  </xdr:twoCellAnchor>
  <xdr:twoCellAnchor editAs="oneCell">
    <xdr:from>
      <xdr:col>17</xdr:col>
      <xdr:colOff>380457</xdr:colOff>
      <xdr:row>5</xdr:row>
      <xdr:rowOff>139391</xdr:rowOff>
    </xdr:from>
    <xdr:to>
      <xdr:col>20</xdr:col>
      <xdr:colOff>343010</xdr:colOff>
      <xdr:row>10</xdr:row>
      <xdr:rowOff>122256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1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05257" y="1034741"/>
          <a:ext cx="1134128" cy="792490"/>
        </a:xfrm>
        <a:prstGeom prst="rect">
          <a:avLst/>
        </a:prstGeom>
      </xdr:spPr>
    </xdr:pic>
    <xdr:clientData/>
  </xdr:twoCellAnchor>
  <xdr:twoCellAnchor editAs="oneCell">
    <xdr:from>
      <xdr:col>2</xdr:col>
      <xdr:colOff>82826</xdr:colOff>
      <xdr:row>30</xdr:row>
      <xdr:rowOff>86167</xdr:rowOff>
    </xdr:from>
    <xdr:to>
      <xdr:col>2</xdr:col>
      <xdr:colOff>1673087</xdr:colOff>
      <xdr:row>42</xdr:row>
      <xdr:rowOff>100519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1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8151" y="5115367"/>
          <a:ext cx="1590261" cy="1966977"/>
        </a:xfrm>
        <a:prstGeom prst="rect">
          <a:avLst/>
        </a:prstGeom>
      </xdr:spPr>
    </xdr:pic>
    <xdr:clientData/>
  </xdr:twoCellAnchor>
  <xdr:twoCellAnchor editAs="oneCell">
    <xdr:from>
      <xdr:col>10</xdr:col>
      <xdr:colOff>212912</xdr:colOff>
      <xdr:row>3</xdr:row>
      <xdr:rowOff>51447</xdr:rowOff>
    </xdr:from>
    <xdr:to>
      <xdr:col>14</xdr:col>
      <xdr:colOff>302559</xdr:colOff>
      <xdr:row>12</xdr:row>
      <xdr:rowOff>114122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1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0712" y="622947"/>
          <a:ext cx="1613647" cy="1520000"/>
        </a:xfrm>
        <a:prstGeom prst="rect">
          <a:avLst/>
        </a:prstGeom>
      </xdr:spPr>
    </xdr:pic>
    <xdr:clientData/>
  </xdr:twoCellAnchor>
  <xdr:twoCellAnchor>
    <xdr:from>
      <xdr:col>13</xdr:col>
      <xdr:colOff>129112</xdr:colOff>
      <xdr:row>33</xdr:row>
      <xdr:rowOff>163216</xdr:rowOff>
    </xdr:from>
    <xdr:to>
      <xdr:col>20</xdr:col>
      <xdr:colOff>342023</xdr:colOff>
      <xdr:row>36</xdr:row>
      <xdr:rowOff>144006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1000-000014000000}"/>
            </a:ext>
          </a:extLst>
        </xdr:cNvPr>
        <xdr:cNvSpPr txBox="1"/>
      </xdr:nvSpPr>
      <xdr:spPr>
        <a:xfrm>
          <a:off x="6523286" y="5795390"/>
          <a:ext cx="2904759" cy="477746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nl-NL" sz="2400" b="1">
              <a:solidFill>
                <a:schemeClr val="bg1"/>
              </a:solidFill>
              <a:latin typeface="Futura Bk BT" panose="020B0502020204020303" pitchFamily="34" charset="0"/>
            </a:rPr>
            <a:t>SPECIAL</a:t>
          </a:r>
          <a:r>
            <a:rPr lang="nl-NL" sz="2400" b="1" baseline="0">
              <a:solidFill>
                <a:schemeClr val="bg1"/>
              </a:solidFill>
              <a:latin typeface="Futura Bk BT" panose="020B0502020204020303" pitchFamily="34" charset="0"/>
            </a:rPr>
            <a:t> PRODUCT</a:t>
          </a:r>
          <a:endParaRPr lang="nl-NL" sz="2400" b="1">
            <a:solidFill>
              <a:schemeClr val="bg1"/>
            </a:solidFill>
            <a:latin typeface="Futura Bk BT" panose="020B0502020204020303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247650</xdr:colOff>
          <xdr:row>38</xdr:row>
          <xdr:rowOff>38100</xdr:rowOff>
        </xdr:from>
        <xdr:to>
          <xdr:col>18</xdr:col>
          <xdr:colOff>238125</xdr:colOff>
          <xdr:row>40</xdr:row>
          <xdr:rowOff>133350</xdr:rowOff>
        </xdr:to>
        <xdr:sp macro="" textlink="">
          <xdr:nvSpPr>
            <xdr:cNvPr id="33793" name="Lbl_Code_EN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0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13607</xdr:colOff>
      <xdr:row>6</xdr:row>
      <xdr:rowOff>13607</xdr:rowOff>
    </xdr:from>
    <xdr:to>
      <xdr:col>4</xdr:col>
      <xdr:colOff>13059</xdr:colOff>
      <xdr:row>12</xdr:row>
      <xdr:rowOff>31077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1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28" y="4272643"/>
          <a:ext cx="1836417" cy="116047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6</xdr:row>
      <xdr:rowOff>13608</xdr:rowOff>
    </xdr:from>
    <xdr:to>
      <xdr:col>9</xdr:col>
      <xdr:colOff>2300</xdr:colOff>
      <xdr:row>12</xdr:row>
      <xdr:rowOff>31078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48412" y="3902049"/>
          <a:ext cx="1817653" cy="1160470"/>
        </a:xfrm>
        <a:prstGeom prst="rect">
          <a:avLst/>
        </a:prstGeom>
      </xdr:spPr>
    </xdr:pic>
    <xdr:clientData/>
  </xdr:twoCellAnchor>
  <xdr:twoCellAnchor>
    <xdr:from>
      <xdr:col>0</xdr:col>
      <xdr:colOff>598714</xdr:colOff>
      <xdr:row>17</xdr:row>
      <xdr:rowOff>0</xdr:rowOff>
    </xdr:from>
    <xdr:to>
      <xdr:col>4</xdr:col>
      <xdr:colOff>3476</xdr:colOff>
      <xdr:row>23</xdr:row>
      <xdr:rowOff>17470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1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70532" y="6078682"/>
          <a:ext cx="1829308" cy="1160470"/>
        </a:xfrm>
        <a:prstGeom prst="rect">
          <a:avLst/>
        </a:prstGeom>
      </xdr:spPr>
    </xdr:pic>
    <xdr:clientData/>
  </xdr:twoCellAnchor>
  <xdr:twoCellAnchor>
    <xdr:from>
      <xdr:col>1</xdr:col>
      <xdr:colOff>1341</xdr:colOff>
      <xdr:row>27</xdr:row>
      <xdr:rowOff>180242</xdr:rowOff>
    </xdr:from>
    <xdr:to>
      <xdr:col>4</xdr:col>
      <xdr:colOff>7306</xdr:colOff>
      <xdr:row>34</xdr:row>
      <xdr:rowOff>7212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1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49966" y="1323242"/>
          <a:ext cx="1863340" cy="1160470"/>
        </a:xfrm>
        <a:prstGeom prst="rect">
          <a:avLst/>
        </a:prstGeom>
      </xdr:spPr>
    </xdr:pic>
    <xdr:clientData/>
  </xdr:twoCellAnchor>
  <xdr:twoCellAnchor>
    <xdr:from>
      <xdr:col>6</xdr:col>
      <xdr:colOff>8122</xdr:colOff>
      <xdr:row>27</xdr:row>
      <xdr:rowOff>185346</xdr:rowOff>
    </xdr:from>
    <xdr:to>
      <xdr:col>9</xdr:col>
      <xdr:colOff>5933</xdr:colOff>
      <xdr:row>34</xdr:row>
      <xdr:rowOff>12317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1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4122" y="1328346"/>
          <a:ext cx="1855186" cy="1160471"/>
        </a:xfrm>
        <a:prstGeom prst="rect">
          <a:avLst/>
        </a:prstGeom>
      </xdr:spPr>
    </xdr:pic>
    <xdr:clientData/>
  </xdr:twoCellAnchor>
  <xdr:twoCellAnchor>
    <xdr:from>
      <xdr:col>11</xdr:col>
      <xdr:colOff>1697</xdr:colOff>
      <xdr:row>39</xdr:row>
      <xdr:rowOff>1</xdr:rowOff>
    </xdr:from>
    <xdr:to>
      <xdr:col>14</xdr:col>
      <xdr:colOff>26672</xdr:colOff>
      <xdr:row>45</xdr:row>
      <xdr:rowOff>27530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1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4911" y="7579180"/>
          <a:ext cx="1861940" cy="1170529"/>
        </a:xfrm>
        <a:prstGeom prst="rect">
          <a:avLst/>
        </a:prstGeom>
      </xdr:spPr>
    </xdr:pic>
    <xdr:clientData/>
  </xdr:twoCellAnchor>
  <xdr:twoCellAnchor>
    <xdr:from>
      <xdr:col>11</xdr:col>
      <xdr:colOff>13607</xdr:colOff>
      <xdr:row>6</xdr:row>
      <xdr:rowOff>13607</xdr:rowOff>
    </xdr:from>
    <xdr:to>
      <xdr:col>14</xdr:col>
      <xdr:colOff>13059</xdr:colOff>
      <xdr:row>12</xdr:row>
      <xdr:rowOff>31077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1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6821" y="1183821"/>
          <a:ext cx="1836417" cy="116047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6</xdr:row>
      <xdr:rowOff>13608</xdr:rowOff>
    </xdr:from>
    <xdr:to>
      <xdr:col>19</xdr:col>
      <xdr:colOff>2300</xdr:colOff>
      <xdr:row>12</xdr:row>
      <xdr:rowOff>31078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1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1175658"/>
          <a:ext cx="1831100" cy="1160470"/>
        </a:xfrm>
        <a:prstGeom prst="rect">
          <a:avLst/>
        </a:prstGeom>
      </xdr:spPr>
    </xdr:pic>
    <xdr:clientData/>
  </xdr:twoCellAnchor>
  <xdr:twoCellAnchor>
    <xdr:from>
      <xdr:col>10</xdr:col>
      <xdr:colOff>598714</xdr:colOff>
      <xdr:row>17</xdr:row>
      <xdr:rowOff>0</xdr:rowOff>
    </xdr:from>
    <xdr:to>
      <xdr:col>14</xdr:col>
      <xdr:colOff>3476</xdr:colOff>
      <xdr:row>23</xdr:row>
      <xdr:rowOff>17470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1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4035" y="3265714"/>
          <a:ext cx="2466370" cy="1160470"/>
        </a:xfrm>
        <a:prstGeom prst="rect">
          <a:avLst/>
        </a:prstGeom>
      </xdr:spPr>
    </xdr:pic>
    <xdr:clientData/>
  </xdr:twoCellAnchor>
  <xdr:twoCellAnchor>
    <xdr:from>
      <xdr:col>11</xdr:col>
      <xdr:colOff>1341</xdr:colOff>
      <xdr:row>27</xdr:row>
      <xdr:rowOff>180242</xdr:rowOff>
    </xdr:from>
    <xdr:to>
      <xdr:col>14</xdr:col>
      <xdr:colOff>7306</xdr:colOff>
      <xdr:row>34</xdr:row>
      <xdr:rowOff>7212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1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0941" y="5399942"/>
          <a:ext cx="1834765" cy="1160470"/>
        </a:xfrm>
        <a:prstGeom prst="rect">
          <a:avLst/>
        </a:prstGeom>
      </xdr:spPr>
    </xdr:pic>
    <xdr:clientData/>
  </xdr:twoCellAnchor>
  <xdr:twoCellAnchor>
    <xdr:from>
      <xdr:col>16</xdr:col>
      <xdr:colOff>8122</xdr:colOff>
      <xdr:row>27</xdr:row>
      <xdr:rowOff>185346</xdr:rowOff>
    </xdr:from>
    <xdr:to>
      <xdr:col>19</xdr:col>
      <xdr:colOff>5933</xdr:colOff>
      <xdr:row>34</xdr:row>
      <xdr:rowOff>12317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1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56122" y="5405046"/>
          <a:ext cx="1826611" cy="1160471"/>
        </a:xfrm>
        <a:prstGeom prst="rect">
          <a:avLst/>
        </a:prstGeom>
      </xdr:spPr>
    </xdr:pic>
    <xdr:clientData/>
  </xdr:twoCellAnchor>
  <xdr:twoCellAnchor>
    <xdr:from>
      <xdr:col>0</xdr:col>
      <xdr:colOff>597776</xdr:colOff>
      <xdr:row>39</xdr:row>
      <xdr:rowOff>0</xdr:rowOff>
    </xdr:from>
    <xdr:to>
      <xdr:col>4</xdr:col>
      <xdr:colOff>10430</xdr:colOff>
      <xdr:row>45</xdr:row>
      <xdr:rowOff>27529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1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7776" y="7579179"/>
          <a:ext cx="1861940" cy="1170529"/>
        </a:xfrm>
        <a:prstGeom prst="rect">
          <a:avLst/>
        </a:prstGeom>
      </xdr:spPr>
    </xdr:pic>
    <xdr:clientData/>
  </xdr:twoCellAnchor>
  <xdr:twoCellAnchor>
    <xdr:from>
      <xdr:col>5</xdr:col>
      <xdr:colOff>598715</xdr:colOff>
      <xdr:row>17</xdr:row>
      <xdr:rowOff>13607</xdr:rowOff>
    </xdr:from>
    <xdr:to>
      <xdr:col>8</xdr:col>
      <xdr:colOff>610355</xdr:colOff>
      <xdr:row>23</xdr:row>
      <xdr:rowOff>31078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1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0322" y="3279321"/>
          <a:ext cx="1848604" cy="1160471"/>
        </a:xfrm>
        <a:prstGeom prst="rect">
          <a:avLst/>
        </a:prstGeom>
      </xdr:spPr>
    </xdr:pic>
    <xdr:clientData/>
  </xdr:twoCellAnchor>
  <xdr:twoCellAnchor>
    <xdr:from>
      <xdr:col>16</xdr:col>
      <xdr:colOff>1</xdr:colOff>
      <xdr:row>17</xdr:row>
      <xdr:rowOff>0</xdr:rowOff>
    </xdr:from>
    <xdr:to>
      <xdr:col>19</xdr:col>
      <xdr:colOff>4838</xdr:colOff>
      <xdr:row>23</xdr:row>
      <xdr:rowOff>17471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1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39251" y="3265714"/>
          <a:ext cx="1841801" cy="116047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5.xml"/><Relationship Id="rId18" Type="http://schemas.openxmlformats.org/officeDocument/2006/relationships/image" Target="../media/image8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12" Type="http://schemas.openxmlformats.org/officeDocument/2006/relationships/image" Target="../media/image5.emf"/><Relationship Id="rId17" Type="http://schemas.openxmlformats.org/officeDocument/2006/relationships/control" Target="../activeX/activeX7.xml"/><Relationship Id="rId2" Type="http://schemas.openxmlformats.org/officeDocument/2006/relationships/drawing" Target="../drawings/drawing1.xml"/><Relationship Id="rId16" Type="http://schemas.openxmlformats.org/officeDocument/2006/relationships/image" Target="../media/image7.emf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10" Type="http://schemas.openxmlformats.org/officeDocument/2006/relationships/image" Target="../media/image4.emf"/><Relationship Id="rId4" Type="http://schemas.openxmlformats.org/officeDocument/2006/relationships/image" Target="../media/image1.png"/><Relationship Id="rId9" Type="http://schemas.openxmlformats.org/officeDocument/2006/relationships/control" Target="../activeX/activeX3.xml"/><Relationship Id="rId14" Type="http://schemas.openxmlformats.org/officeDocument/2006/relationships/image" Target="../media/image6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5.emf"/><Relationship Id="rId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1.xml"/><Relationship Id="rId4" Type="http://schemas.openxmlformats.org/officeDocument/2006/relationships/image" Target="../media/image39.emf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25.emf"/><Relationship Id="rId4" Type="http://schemas.openxmlformats.org/officeDocument/2006/relationships/control" Target="../activeX/activeX10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2"/>
  <dimension ref="C14:D17"/>
  <sheetViews>
    <sheetView zoomScaleNormal="100" workbookViewId="0">
      <selection activeCell="D20" sqref="D20"/>
    </sheetView>
  </sheetViews>
  <sheetFormatPr defaultRowHeight="12.75"/>
  <cols>
    <col min="1" max="3" width="9.140625" style="7"/>
    <col min="4" max="4" width="10.140625" style="7" bestFit="1" customWidth="1"/>
    <col min="5" max="259" width="9.140625" style="7"/>
    <col min="260" max="260" width="10.140625" style="7" bestFit="1" customWidth="1"/>
    <col min="261" max="515" width="9.140625" style="7"/>
    <col min="516" max="516" width="10.140625" style="7" bestFit="1" customWidth="1"/>
    <col min="517" max="771" width="9.140625" style="7"/>
    <col min="772" max="772" width="10.140625" style="7" bestFit="1" customWidth="1"/>
    <col min="773" max="1027" width="9.140625" style="7"/>
    <col min="1028" max="1028" width="10.140625" style="7" bestFit="1" customWidth="1"/>
    <col min="1029" max="1283" width="9.140625" style="7"/>
    <col min="1284" max="1284" width="10.140625" style="7" bestFit="1" customWidth="1"/>
    <col min="1285" max="1539" width="9.140625" style="7"/>
    <col min="1540" max="1540" width="10.140625" style="7" bestFit="1" customWidth="1"/>
    <col min="1541" max="1795" width="9.140625" style="7"/>
    <col min="1796" max="1796" width="10.140625" style="7" bestFit="1" customWidth="1"/>
    <col min="1797" max="2051" width="9.140625" style="7"/>
    <col min="2052" max="2052" width="10.140625" style="7" bestFit="1" customWidth="1"/>
    <col min="2053" max="2307" width="9.140625" style="7"/>
    <col min="2308" max="2308" width="10.140625" style="7" bestFit="1" customWidth="1"/>
    <col min="2309" max="2563" width="9.140625" style="7"/>
    <col min="2564" max="2564" width="10.140625" style="7" bestFit="1" customWidth="1"/>
    <col min="2565" max="2819" width="9.140625" style="7"/>
    <col min="2820" max="2820" width="10.140625" style="7" bestFit="1" customWidth="1"/>
    <col min="2821" max="3075" width="9.140625" style="7"/>
    <col min="3076" max="3076" width="10.140625" style="7" bestFit="1" customWidth="1"/>
    <col min="3077" max="3331" width="9.140625" style="7"/>
    <col min="3332" max="3332" width="10.140625" style="7" bestFit="1" customWidth="1"/>
    <col min="3333" max="3587" width="9.140625" style="7"/>
    <col min="3588" max="3588" width="10.140625" style="7" bestFit="1" customWidth="1"/>
    <col min="3589" max="3843" width="9.140625" style="7"/>
    <col min="3844" max="3844" width="10.140625" style="7" bestFit="1" customWidth="1"/>
    <col min="3845" max="4099" width="9.140625" style="7"/>
    <col min="4100" max="4100" width="10.140625" style="7" bestFit="1" customWidth="1"/>
    <col min="4101" max="4355" width="9.140625" style="7"/>
    <col min="4356" max="4356" width="10.140625" style="7" bestFit="1" customWidth="1"/>
    <col min="4357" max="4611" width="9.140625" style="7"/>
    <col min="4612" max="4612" width="10.140625" style="7" bestFit="1" customWidth="1"/>
    <col min="4613" max="4867" width="9.140625" style="7"/>
    <col min="4868" max="4868" width="10.140625" style="7" bestFit="1" customWidth="1"/>
    <col min="4869" max="5123" width="9.140625" style="7"/>
    <col min="5124" max="5124" width="10.140625" style="7" bestFit="1" customWidth="1"/>
    <col min="5125" max="5379" width="9.140625" style="7"/>
    <col min="5380" max="5380" width="10.140625" style="7" bestFit="1" customWidth="1"/>
    <col min="5381" max="5635" width="9.140625" style="7"/>
    <col min="5636" max="5636" width="10.140625" style="7" bestFit="1" customWidth="1"/>
    <col min="5637" max="5891" width="9.140625" style="7"/>
    <col min="5892" max="5892" width="10.140625" style="7" bestFit="1" customWidth="1"/>
    <col min="5893" max="6147" width="9.140625" style="7"/>
    <col min="6148" max="6148" width="10.140625" style="7" bestFit="1" customWidth="1"/>
    <col min="6149" max="6403" width="9.140625" style="7"/>
    <col min="6404" max="6404" width="10.140625" style="7" bestFit="1" customWidth="1"/>
    <col min="6405" max="6659" width="9.140625" style="7"/>
    <col min="6660" max="6660" width="10.140625" style="7" bestFit="1" customWidth="1"/>
    <col min="6661" max="6915" width="9.140625" style="7"/>
    <col min="6916" max="6916" width="10.140625" style="7" bestFit="1" customWidth="1"/>
    <col min="6917" max="7171" width="9.140625" style="7"/>
    <col min="7172" max="7172" width="10.140625" style="7" bestFit="1" customWidth="1"/>
    <col min="7173" max="7427" width="9.140625" style="7"/>
    <col min="7428" max="7428" width="10.140625" style="7" bestFit="1" customWidth="1"/>
    <col min="7429" max="7683" width="9.140625" style="7"/>
    <col min="7684" max="7684" width="10.140625" style="7" bestFit="1" customWidth="1"/>
    <col min="7685" max="7939" width="9.140625" style="7"/>
    <col min="7940" max="7940" width="10.140625" style="7" bestFit="1" customWidth="1"/>
    <col min="7941" max="8195" width="9.140625" style="7"/>
    <col min="8196" max="8196" width="10.140625" style="7" bestFit="1" customWidth="1"/>
    <col min="8197" max="8451" width="9.140625" style="7"/>
    <col min="8452" max="8452" width="10.140625" style="7" bestFit="1" customWidth="1"/>
    <col min="8453" max="8707" width="9.140625" style="7"/>
    <col min="8708" max="8708" width="10.140625" style="7" bestFit="1" customWidth="1"/>
    <col min="8709" max="8963" width="9.140625" style="7"/>
    <col min="8964" max="8964" width="10.140625" style="7" bestFit="1" customWidth="1"/>
    <col min="8965" max="9219" width="9.140625" style="7"/>
    <col min="9220" max="9220" width="10.140625" style="7" bestFit="1" customWidth="1"/>
    <col min="9221" max="9475" width="9.140625" style="7"/>
    <col min="9476" max="9476" width="10.140625" style="7" bestFit="1" customWidth="1"/>
    <col min="9477" max="9731" width="9.140625" style="7"/>
    <col min="9732" max="9732" width="10.140625" style="7" bestFit="1" customWidth="1"/>
    <col min="9733" max="9987" width="9.140625" style="7"/>
    <col min="9988" max="9988" width="10.140625" style="7" bestFit="1" customWidth="1"/>
    <col min="9989" max="10243" width="9.140625" style="7"/>
    <col min="10244" max="10244" width="10.140625" style="7" bestFit="1" customWidth="1"/>
    <col min="10245" max="10499" width="9.140625" style="7"/>
    <col min="10500" max="10500" width="10.140625" style="7" bestFit="1" customWidth="1"/>
    <col min="10501" max="10755" width="9.140625" style="7"/>
    <col min="10756" max="10756" width="10.140625" style="7" bestFit="1" customWidth="1"/>
    <col min="10757" max="11011" width="9.140625" style="7"/>
    <col min="11012" max="11012" width="10.140625" style="7" bestFit="1" customWidth="1"/>
    <col min="11013" max="11267" width="9.140625" style="7"/>
    <col min="11268" max="11268" width="10.140625" style="7" bestFit="1" customWidth="1"/>
    <col min="11269" max="11523" width="9.140625" style="7"/>
    <col min="11524" max="11524" width="10.140625" style="7" bestFit="1" customWidth="1"/>
    <col min="11525" max="11779" width="9.140625" style="7"/>
    <col min="11780" max="11780" width="10.140625" style="7" bestFit="1" customWidth="1"/>
    <col min="11781" max="12035" width="9.140625" style="7"/>
    <col min="12036" max="12036" width="10.140625" style="7" bestFit="1" customWidth="1"/>
    <col min="12037" max="12291" width="9.140625" style="7"/>
    <col min="12292" max="12292" width="10.140625" style="7" bestFit="1" customWidth="1"/>
    <col min="12293" max="12547" width="9.140625" style="7"/>
    <col min="12548" max="12548" width="10.140625" style="7" bestFit="1" customWidth="1"/>
    <col min="12549" max="12803" width="9.140625" style="7"/>
    <col min="12804" max="12804" width="10.140625" style="7" bestFit="1" customWidth="1"/>
    <col min="12805" max="13059" width="9.140625" style="7"/>
    <col min="13060" max="13060" width="10.140625" style="7" bestFit="1" customWidth="1"/>
    <col min="13061" max="13315" width="9.140625" style="7"/>
    <col min="13316" max="13316" width="10.140625" style="7" bestFit="1" customWidth="1"/>
    <col min="13317" max="13571" width="9.140625" style="7"/>
    <col min="13572" max="13572" width="10.140625" style="7" bestFit="1" customWidth="1"/>
    <col min="13573" max="13827" width="9.140625" style="7"/>
    <col min="13828" max="13828" width="10.140625" style="7" bestFit="1" customWidth="1"/>
    <col min="13829" max="14083" width="9.140625" style="7"/>
    <col min="14084" max="14084" width="10.140625" style="7" bestFit="1" customWidth="1"/>
    <col min="14085" max="14339" width="9.140625" style="7"/>
    <col min="14340" max="14340" width="10.140625" style="7" bestFit="1" customWidth="1"/>
    <col min="14341" max="14595" width="9.140625" style="7"/>
    <col min="14596" max="14596" width="10.140625" style="7" bestFit="1" customWidth="1"/>
    <col min="14597" max="14851" width="9.140625" style="7"/>
    <col min="14852" max="14852" width="10.140625" style="7" bestFit="1" customWidth="1"/>
    <col min="14853" max="15107" width="9.140625" style="7"/>
    <col min="15108" max="15108" width="10.140625" style="7" bestFit="1" customWidth="1"/>
    <col min="15109" max="15363" width="9.140625" style="7"/>
    <col min="15364" max="15364" width="10.140625" style="7" bestFit="1" customWidth="1"/>
    <col min="15365" max="15619" width="9.140625" style="7"/>
    <col min="15620" max="15620" width="10.140625" style="7" bestFit="1" customWidth="1"/>
    <col min="15621" max="15875" width="9.140625" style="7"/>
    <col min="15876" max="15876" width="10.140625" style="7" bestFit="1" customWidth="1"/>
    <col min="15877" max="16131" width="9.140625" style="7"/>
    <col min="16132" max="16132" width="10.140625" style="7" bestFit="1" customWidth="1"/>
    <col min="16133" max="16384" width="9.140625" style="7"/>
  </cols>
  <sheetData>
    <row r="14" spans="3:4" ht="33.75" customHeight="1">
      <c r="C14" s="291" t="s">
        <v>1686</v>
      </c>
    </row>
    <row r="15" spans="3:4">
      <c r="C15" s="292" t="s">
        <v>1970</v>
      </c>
      <c r="D15" s="293">
        <v>43201</v>
      </c>
    </row>
    <row r="16" spans="3:4">
      <c r="C16" s="292" t="s">
        <v>1873</v>
      </c>
      <c r="D16" s="292" t="s">
        <v>1694</v>
      </c>
    </row>
    <row r="17" spans="3:4">
      <c r="C17" s="292" t="s">
        <v>1874</v>
      </c>
      <c r="D17" s="292" t="s">
        <v>1695</v>
      </c>
    </row>
  </sheetData>
  <pageMargins left="0.75" right="0.75" top="1" bottom="1" header="0.5" footer="0.5"/>
  <pageSetup paperSize="9" orientation="portrait" r:id="rId1"/>
  <headerFooter alignWithMargins="0"/>
  <drawing r:id="rId2"/>
  <legacyDrawing r:id="rId3"/>
  <picture r:id="rId4"/>
  <controls>
    <mc:AlternateContent xmlns:mc="http://schemas.openxmlformats.org/markup-compatibility/2006">
      <mc:Choice Requires="x14">
        <control shapeId="23563" r:id="rId5" name="cmdbtn_Endcap">
          <controlPr defaultSize="0" autoLine="0" r:id="rId6">
            <anchor moveWithCells="1">
              <from>
                <xdr:col>5</xdr:col>
                <xdr:colOff>266700</xdr:colOff>
                <xdr:row>21</xdr:row>
                <xdr:rowOff>19050</xdr:rowOff>
              </from>
              <to>
                <xdr:col>8</xdr:col>
                <xdr:colOff>542925</xdr:colOff>
                <xdr:row>24</xdr:row>
                <xdr:rowOff>76200</xdr:rowOff>
              </to>
            </anchor>
          </controlPr>
        </control>
      </mc:Choice>
      <mc:Fallback>
        <control shapeId="23563" r:id="rId5" name="cmdbtn_Endcap"/>
      </mc:Fallback>
    </mc:AlternateContent>
    <mc:AlternateContent xmlns:mc="http://schemas.openxmlformats.org/markup-compatibility/2006">
      <mc:Choice Requires="x14">
        <control shapeId="23556" r:id="rId7" name="cmdbtn_special">
          <controlPr defaultSize="0" autoLine="0" r:id="rId8">
            <anchor moveWithCells="1">
              <from>
                <xdr:col>2</xdr:col>
                <xdr:colOff>9525</xdr:colOff>
                <xdr:row>21</xdr:row>
                <xdr:rowOff>19050</xdr:rowOff>
              </from>
              <to>
                <xdr:col>5</xdr:col>
                <xdr:colOff>219075</xdr:colOff>
                <xdr:row>24</xdr:row>
                <xdr:rowOff>76200</xdr:rowOff>
              </to>
            </anchor>
          </controlPr>
        </control>
      </mc:Choice>
      <mc:Fallback>
        <control shapeId="23556" r:id="rId7" name="cmdbtn_special"/>
      </mc:Fallback>
    </mc:AlternateContent>
    <mc:AlternateContent xmlns:mc="http://schemas.openxmlformats.org/markup-compatibility/2006">
      <mc:Choice Requires="x14">
        <control shapeId="23555" r:id="rId9" name="cmdbtn_Exit">
          <controlPr defaultSize="0" autoLine="0" r:id="rId10">
            <anchor moveWithCells="1">
              <from>
                <xdr:col>8</xdr:col>
                <xdr:colOff>600075</xdr:colOff>
                <xdr:row>19</xdr:row>
                <xdr:rowOff>114300</xdr:rowOff>
              </from>
              <to>
                <xdr:col>10</xdr:col>
                <xdr:colOff>523875</xdr:colOff>
                <xdr:row>21</xdr:row>
                <xdr:rowOff>104775</xdr:rowOff>
              </to>
            </anchor>
          </controlPr>
        </control>
      </mc:Choice>
      <mc:Fallback>
        <control shapeId="23555" r:id="rId9" name="cmdbtn_Exit"/>
      </mc:Fallback>
    </mc:AlternateContent>
    <mc:AlternateContent xmlns:mc="http://schemas.openxmlformats.org/markup-compatibility/2006">
      <mc:Choice Requires="x14">
        <control shapeId="23554" r:id="rId11" name="cmdbtn_Password">
          <controlPr defaultSize="0" autoLine="0" r:id="rId12">
            <anchor moveWithCells="1">
              <from>
                <xdr:col>8</xdr:col>
                <xdr:colOff>600075</xdr:colOff>
                <xdr:row>17</xdr:row>
                <xdr:rowOff>95250</xdr:rowOff>
              </from>
              <to>
                <xdr:col>10</xdr:col>
                <xdr:colOff>523875</xdr:colOff>
                <xdr:row>19</xdr:row>
                <xdr:rowOff>85725</xdr:rowOff>
              </to>
            </anchor>
          </controlPr>
        </control>
      </mc:Choice>
      <mc:Fallback>
        <control shapeId="23554" r:id="rId11" name="cmdbtn_Password"/>
      </mc:Fallback>
    </mc:AlternateContent>
    <mc:AlternateContent xmlns:mc="http://schemas.openxmlformats.org/markup-compatibility/2006">
      <mc:Choice Requires="x14">
        <control shapeId="23553" r:id="rId13" name="cmdbtn_Start">
          <controlPr defaultSize="0" autoLine="0" r:id="rId14">
            <anchor moveWithCells="1">
              <from>
                <xdr:col>2</xdr:col>
                <xdr:colOff>9525</xdr:colOff>
                <xdr:row>17</xdr:row>
                <xdr:rowOff>95250</xdr:rowOff>
              </from>
              <to>
                <xdr:col>5</xdr:col>
                <xdr:colOff>219075</xdr:colOff>
                <xdr:row>20</xdr:row>
                <xdr:rowOff>152400</xdr:rowOff>
              </to>
            </anchor>
          </controlPr>
        </control>
      </mc:Choice>
      <mc:Fallback>
        <control shapeId="23553" r:id="rId13" name="cmdbtn_Start"/>
      </mc:Fallback>
    </mc:AlternateContent>
    <mc:AlternateContent xmlns:mc="http://schemas.openxmlformats.org/markup-compatibility/2006">
      <mc:Choice Requires="x14">
        <control shapeId="23558" r:id="rId15" name="cmdbtn_Putbodem">
          <controlPr defaultSize="0" autoLine="0" r:id="rId16">
            <anchor moveWithCells="1">
              <from>
                <xdr:col>5</xdr:col>
                <xdr:colOff>266700</xdr:colOff>
                <xdr:row>17</xdr:row>
                <xdr:rowOff>95250</xdr:rowOff>
              </from>
              <to>
                <xdr:col>8</xdr:col>
                <xdr:colOff>542925</xdr:colOff>
                <xdr:row>20</xdr:row>
                <xdr:rowOff>152400</xdr:rowOff>
              </to>
            </anchor>
          </controlPr>
        </control>
      </mc:Choice>
      <mc:Fallback>
        <control shapeId="23558" r:id="rId15" name="cmdbtn_Putbodem"/>
      </mc:Fallback>
    </mc:AlternateContent>
    <mc:AlternateContent xmlns:mc="http://schemas.openxmlformats.org/markup-compatibility/2006">
      <mc:Choice Requires="x14">
        <control shapeId="23564" r:id="rId17" name="TextBox1">
          <controlPr defaultSize="0" autoLine="0" r:id="rId18">
            <anchor moveWithCells="1">
              <from>
                <xdr:col>5</xdr:col>
                <xdr:colOff>266700</xdr:colOff>
                <xdr:row>24</xdr:row>
                <xdr:rowOff>104775</xdr:rowOff>
              </from>
              <to>
                <xdr:col>8</xdr:col>
                <xdr:colOff>542925</xdr:colOff>
                <xdr:row>27</xdr:row>
                <xdr:rowOff>152400</xdr:rowOff>
              </to>
            </anchor>
          </controlPr>
        </control>
      </mc:Choice>
      <mc:Fallback>
        <control shapeId="23564" r:id="rId17" name="Text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5">
    <outlinePr showOutlineSymbols="0"/>
    <pageSetUpPr fitToPage="1"/>
  </sheetPr>
  <dimension ref="A1:AD54"/>
  <sheetViews>
    <sheetView showOutlineSymbols="0" zoomScale="85" zoomScaleNormal="85" workbookViewId="0">
      <selection activeCell="L34" sqref="L34"/>
    </sheetView>
  </sheetViews>
  <sheetFormatPr defaultRowHeight="12.75"/>
  <cols>
    <col min="1" max="1" width="1.28515625" style="231" customWidth="1"/>
    <col min="2" max="2" width="9.140625" style="231"/>
    <col min="3" max="3" width="26.140625" style="231" customWidth="1"/>
    <col min="4" max="4" width="6.140625" style="231" customWidth="1"/>
    <col min="5" max="5" width="7.140625" style="231" customWidth="1"/>
    <col min="6" max="8" width="5.7109375" style="231" customWidth="1"/>
    <col min="9" max="10" width="6.140625" style="231" customWidth="1"/>
    <col min="11" max="13" width="5.7109375" style="231" customWidth="1"/>
    <col min="14" max="14" width="8.7109375" style="231" customWidth="1"/>
    <col min="15" max="18" width="5.7109375" style="231" customWidth="1"/>
    <col min="19" max="19" width="6.140625" style="231" customWidth="1"/>
    <col min="20" max="20" width="5.7109375" style="231" customWidth="1"/>
    <col min="21" max="21" width="6.140625" style="231" customWidth="1"/>
    <col min="22" max="24" width="5.7109375" style="231" customWidth="1"/>
    <col min="25" max="256" width="9.140625" style="231"/>
    <col min="257" max="257" width="1.28515625" style="231" customWidth="1"/>
    <col min="258" max="258" width="9.140625" style="231"/>
    <col min="259" max="259" width="25.28515625" style="231" bestFit="1" customWidth="1"/>
    <col min="260" max="280" width="5.7109375" style="231" customWidth="1"/>
    <col min="281" max="512" width="9.140625" style="231"/>
    <col min="513" max="513" width="1.28515625" style="231" customWidth="1"/>
    <col min="514" max="514" width="9.140625" style="231"/>
    <col min="515" max="515" width="25.28515625" style="231" bestFit="1" customWidth="1"/>
    <col min="516" max="536" width="5.7109375" style="231" customWidth="1"/>
    <col min="537" max="768" width="9.140625" style="231"/>
    <col min="769" max="769" width="1.28515625" style="231" customWidth="1"/>
    <col min="770" max="770" width="9.140625" style="231"/>
    <col min="771" max="771" width="25.28515625" style="231" bestFit="1" customWidth="1"/>
    <col min="772" max="792" width="5.7109375" style="231" customWidth="1"/>
    <col min="793" max="1024" width="9.140625" style="231"/>
    <col min="1025" max="1025" width="1.28515625" style="231" customWidth="1"/>
    <col min="1026" max="1026" width="9.140625" style="231"/>
    <col min="1027" max="1027" width="25.28515625" style="231" bestFit="1" customWidth="1"/>
    <col min="1028" max="1048" width="5.7109375" style="231" customWidth="1"/>
    <col min="1049" max="1280" width="9.140625" style="231"/>
    <col min="1281" max="1281" width="1.28515625" style="231" customWidth="1"/>
    <col min="1282" max="1282" width="9.140625" style="231"/>
    <col min="1283" max="1283" width="25.28515625" style="231" bestFit="1" customWidth="1"/>
    <col min="1284" max="1304" width="5.7109375" style="231" customWidth="1"/>
    <col min="1305" max="1536" width="9.140625" style="231"/>
    <col min="1537" max="1537" width="1.28515625" style="231" customWidth="1"/>
    <col min="1538" max="1538" width="9.140625" style="231"/>
    <col min="1539" max="1539" width="25.28515625" style="231" bestFit="1" customWidth="1"/>
    <col min="1540" max="1560" width="5.7109375" style="231" customWidth="1"/>
    <col min="1561" max="1792" width="9.140625" style="231"/>
    <col min="1793" max="1793" width="1.28515625" style="231" customWidth="1"/>
    <col min="1794" max="1794" width="9.140625" style="231"/>
    <col min="1795" max="1795" width="25.28515625" style="231" bestFit="1" customWidth="1"/>
    <col min="1796" max="1816" width="5.7109375" style="231" customWidth="1"/>
    <col min="1817" max="2048" width="9.140625" style="231"/>
    <col min="2049" max="2049" width="1.28515625" style="231" customWidth="1"/>
    <col min="2050" max="2050" width="9.140625" style="231"/>
    <col min="2051" max="2051" width="25.28515625" style="231" bestFit="1" customWidth="1"/>
    <col min="2052" max="2072" width="5.7109375" style="231" customWidth="1"/>
    <col min="2073" max="2304" width="9.140625" style="231"/>
    <col min="2305" max="2305" width="1.28515625" style="231" customWidth="1"/>
    <col min="2306" max="2306" width="9.140625" style="231"/>
    <col min="2307" max="2307" width="25.28515625" style="231" bestFit="1" customWidth="1"/>
    <col min="2308" max="2328" width="5.7109375" style="231" customWidth="1"/>
    <col min="2329" max="2560" width="9.140625" style="231"/>
    <col min="2561" max="2561" width="1.28515625" style="231" customWidth="1"/>
    <col min="2562" max="2562" width="9.140625" style="231"/>
    <col min="2563" max="2563" width="25.28515625" style="231" bestFit="1" customWidth="1"/>
    <col min="2564" max="2584" width="5.7109375" style="231" customWidth="1"/>
    <col min="2585" max="2816" width="9.140625" style="231"/>
    <col min="2817" max="2817" width="1.28515625" style="231" customWidth="1"/>
    <col min="2818" max="2818" width="9.140625" style="231"/>
    <col min="2819" max="2819" width="25.28515625" style="231" bestFit="1" customWidth="1"/>
    <col min="2820" max="2840" width="5.7109375" style="231" customWidth="1"/>
    <col min="2841" max="3072" width="9.140625" style="231"/>
    <col min="3073" max="3073" width="1.28515625" style="231" customWidth="1"/>
    <col min="3074" max="3074" width="9.140625" style="231"/>
    <col min="3075" max="3075" width="25.28515625" style="231" bestFit="1" customWidth="1"/>
    <col min="3076" max="3096" width="5.7109375" style="231" customWidth="1"/>
    <col min="3097" max="3328" width="9.140625" style="231"/>
    <col min="3329" max="3329" width="1.28515625" style="231" customWidth="1"/>
    <col min="3330" max="3330" width="9.140625" style="231"/>
    <col min="3331" max="3331" width="25.28515625" style="231" bestFit="1" customWidth="1"/>
    <col min="3332" max="3352" width="5.7109375" style="231" customWidth="1"/>
    <col min="3353" max="3584" width="9.140625" style="231"/>
    <col min="3585" max="3585" width="1.28515625" style="231" customWidth="1"/>
    <col min="3586" max="3586" width="9.140625" style="231"/>
    <col min="3587" max="3587" width="25.28515625" style="231" bestFit="1" customWidth="1"/>
    <col min="3588" max="3608" width="5.7109375" style="231" customWidth="1"/>
    <col min="3609" max="3840" width="9.140625" style="231"/>
    <col min="3841" max="3841" width="1.28515625" style="231" customWidth="1"/>
    <col min="3842" max="3842" width="9.140625" style="231"/>
    <col min="3843" max="3843" width="25.28515625" style="231" bestFit="1" customWidth="1"/>
    <col min="3844" max="3864" width="5.7109375" style="231" customWidth="1"/>
    <col min="3865" max="4096" width="9.140625" style="231"/>
    <col min="4097" max="4097" width="1.28515625" style="231" customWidth="1"/>
    <col min="4098" max="4098" width="9.140625" style="231"/>
    <col min="4099" max="4099" width="25.28515625" style="231" bestFit="1" customWidth="1"/>
    <col min="4100" max="4120" width="5.7109375" style="231" customWidth="1"/>
    <col min="4121" max="4352" width="9.140625" style="231"/>
    <col min="4353" max="4353" width="1.28515625" style="231" customWidth="1"/>
    <col min="4354" max="4354" width="9.140625" style="231"/>
    <col min="4355" max="4355" width="25.28515625" style="231" bestFit="1" customWidth="1"/>
    <col min="4356" max="4376" width="5.7109375" style="231" customWidth="1"/>
    <col min="4377" max="4608" width="9.140625" style="231"/>
    <col min="4609" max="4609" width="1.28515625" style="231" customWidth="1"/>
    <col min="4610" max="4610" width="9.140625" style="231"/>
    <col min="4611" max="4611" width="25.28515625" style="231" bestFit="1" customWidth="1"/>
    <col min="4612" max="4632" width="5.7109375" style="231" customWidth="1"/>
    <col min="4633" max="4864" width="9.140625" style="231"/>
    <col min="4865" max="4865" width="1.28515625" style="231" customWidth="1"/>
    <col min="4866" max="4866" width="9.140625" style="231"/>
    <col min="4867" max="4867" width="25.28515625" style="231" bestFit="1" customWidth="1"/>
    <col min="4868" max="4888" width="5.7109375" style="231" customWidth="1"/>
    <col min="4889" max="5120" width="9.140625" style="231"/>
    <col min="5121" max="5121" width="1.28515625" style="231" customWidth="1"/>
    <col min="5122" max="5122" width="9.140625" style="231"/>
    <col min="5123" max="5123" width="25.28515625" style="231" bestFit="1" customWidth="1"/>
    <col min="5124" max="5144" width="5.7109375" style="231" customWidth="1"/>
    <col min="5145" max="5376" width="9.140625" style="231"/>
    <col min="5377" max="5377" width="1.28515625" style="231" customWidth="1"/>
    <col min="5378" max="5378" width="9.140625" style="231"/>
    <col min="5379" max="5379" width="25.28515625" style="231" bestFit="1" customWidth="1"/>
    <col min="5380" max="5400" width="5.7109375" style="231" customWidth="1"/>
    <col min="5401" max="5632" width="9.140625" style="231"/>
    <col min="5633" max="5633" width="1.28515625" style="231" customWidth="1"/>
    <col min="5634" max="5634" width="9.140625" style="231"/>
    <col min="5635" max="5635" width="25.28515625" style="231" bestFit="1" customWidth="1"/>
    <col min="5636" max="5656" width="5.7109375" style="231" customWidth="1"/>
    <col min="5657" max="5888" width="9.140625" style="231"/>
    <col min="5889" max="5889" width="1.28515625" style="231" customWidth="1"/>
    <col min="5890" max="5890" width="9.140625" style="231"/>
    <col min="5891" max="5891" width="25.28515625" style="231" bestFit="1" customWidth="1"/>
    <col min="5892" max="5912" width="5.7109375" style="231" customWidth="1"/>
    <col min="5913" max="6144" width="9.140625" style="231"/>
    <col min="6145" max="6145" width="1.28515625" style="231" customWidth="1"/>
    <col min="6146" max="6146" width="9.140625" style="231"/>
    <col min="6147" max="6147" width="25.28515625" style="231" bestFit="1" customWidth="1"/>
    <col min="6148" max="6168" width="5.7109375" style="231" customWidth="1"/>
    <col min="6169" max="6400" width="9.140625" style="231"/>
    <col min="6401" max="6401" width="1.28515625" style="231" customWidth="1"/>
    <col min="6402" max="6402" width="9.140625" style="231"/>
    <col min="6403" max="6403" width="25.28515625" style="231" bestFit="1" customWidth="1"/>
    <col min="6404" max="6424" width="5.7109375" style="231" customWidth="1"/>
    <col min="6425" max="6656" width="9.140625" style="231"/>
    <col min="6657" max="6657" width="1.28515625" style="231" customWidth="1"/>
    <col min="6658" max="6658" width="9.140625" style="231"/>
    <col min="6659" max="6659" width="25.28515625" style="231" bestFit="1" customWidth="1"/>
    <col min="6660" max="6680" width="5.7109375" style="231" customWidth="1"/>
    <col min="6681" max="6912" width="9.140625" style="231"/>
    <col min="6913" max="6913" width="1.28515625" style="231" customWidth="1"/>
    <col min="6914" max="6914" width="9.140625" style="231"/>
    <col min="6915" max="6915" width="25.28515625" style="231" bestFit="1" customWidth="1"/>
    <col min="6916" max="6936" width="5.7109375" style="231" customWidth="1"/>
    <col min="6937" max="7168" width="9.140625" style="231"/>
    <col min="7169" max="7169" width="1.28515625" style="231" customWidth="1"/>
    <col min="7170" max="7170" width="9.140625" style="231"/>
    <col min="7171" max="7171" width="25.28515625" style="231" bestFit="1" customWidth="1"/>
    <col min="7172" max="7192" width="5.7109375" style="231" customWidth="1"/>
    <col min="7193" max="7424" width="9.140625" style="231"/>
    <col min="7425" max="7425" width="1.28515625" style="231" customWidth="1"/>
    <col min="7426" max="7426" width="9.140625" style="231"/>
    <col min="7427" max="7427" width="25.28515625" style="231" bestFit="1" customWidth="1"/>
    <col min="7428" max="7448" width="5.7109375" style="231" customWidth="1"/>
    <col min="7449" max="7680" width="9.140625" style="231"/>
    <col min="7681" max="7681" width="1.28515625" style="231" customWidth="1"/>
    <col min="7682" max="7682" width="9.140625" style="231"/>
    <col min="7683" max="7683" width="25.28515625" style="231" bestFit="1" customWidth="1"/>
    <col min="7684" max="7704" width="5.7109375" style="231" customWidth="1"/>
    <col min="7705" max="7936" width="9.140625" style="231"/>
    <col min="7937" max="7937" width="1.28515625" style="231" customWidth="1"/>
    <col min="7938" max="7938" width="9.140625" style="231"/>
    <col min="7939" max="7939" width="25.28515625" style="231" bestFit="1" customWidth="1"/>
    <col min="7940" max="7960" width="5.7109375" style="231" customWidth="1"/>
    <col min="7961" max="8192" width="9.140625" style="231"/>
    <col min="8193" max="8193" width="1.28515625" style="231" customWidth="1"/>
    <col min="8194" max="8194" width="9.140625" style="231"/>
    <col min="8195" max="8195" width="25.28515625" style="231" bestFit="1" customWidth="1"/>
    <col min="8196" max="8216" width="5.7109375" style="231" customWidth="1"/>
    <col min="8217" max="8448" width="9.140625" style="231"/>
    <col min="8449" max="8449" width="1.28515625" style="231" customWidth="1"/>
    <col min="8450" max="8450" width="9.140625" style="231"/>
    <col min="8451" max="8451" width="25.28515625" style="231" bestFit="1" customWidth="1"/>
    <col min="8452" max="8472" width="5.7109375" style="231" customWidth="1"/>
    <col min="8473" max="8704" width="9.140625" style="231"/>
    <col min="8705" max="8705" width="1.28515625" style="231" customWidth="1"/>
    <col min="8706" max="8706" width="9.140625" style="231"/>
    <col min="8707" max="8707" width="25.28515625" style="231" bestFit="1" customWidth="1"/>
    <col min="8708" max="8728" width="5.7109375" style="231" customWidth="1"/>
    <col min="8729" max="8960" width="9.140625" style="231"/>
    <col min="8961" max="8961" width="1.28515625" style="231" customWidth="1"/>
    <col min="8962" max="8962" width="9.140625" style="231"/>
    <col min="8963" max="8963" width="25.28515625" style="231" bestFit="1" customWidth="1"/>
    <col min="8964" max="8984" width="5.7109375" style="231" customWidth="1"/>
    <col min="8985" max="9216" width="9.140625" style="231"/>
    <col min="9217" max="9217" width="1.28515625" style="231" customWidth="1"/>
    <col min="9218" max="9218" width="9.140625" style="231"/>
    <col min="9219" max="9219" width="25.28515625" style="231" bestFit="1" customWidth="1"/>
    <col min="9220" max="9240" width="5.7109375" style="231" customWidth="1"/>
    <col min="9241" max="9472" width="9.140625" style="231"/>
    <col min="9473" max="9473" width="1.28515625" style="231" customWidth="1"/>
    <col min="9474" max="9474" width="9.140625" style="231"/>
    <col min="9475" max="9475" width="25.28515625" style="231" bestFit="1" customWidth="1"/>
    <col min="9476" max="9496" width="5.7109375" style="231" customWidth="1"/>
    <col min="9497" max="9728" width="9.140625" style="231"/>
    <col min="9729" max="9729" width="1.28515625" style="231" customWidth="1"/>
    <col min="9730" max="9730" width="9.140625" style="231"/>
    <col min="9731" max="9731" width="25.28515625" style="231" bestFit="1" customWidth="1"/>
    <col min="9732" max="9752" width="5.7109375" style="231" customWidth="1"/>
    <col min="9753" max="9984" width="9.140625" style="231"/>
    <col min="9985" max="9985" width="1.28515625" style="231" customWidth="1"/>
    <col min="9986" max="9986" width="9.140625" style="231"/>
    <col min="9987" max="9987" width="25.28515625" style="231" bestFit="1" customWidth="1"/>
    <col min="9988" max="10008" width="5.7109375" style="231" customWidth="1"/>
    <col min="10009" max="10240" width="9.140625" style="231"/>
    <col min="10241" max="10241" width="1.28515625" style="231" customWidth="1"/>
    <col min="10242" max="10242" width="9.140625" style="231"/>
    <col min="10243" max="10243" width="25.28515625" style="231" bestFit="1" customWidth="1"/>
    <col min="10244" max="10264" width="5.7109375" style="231" customWidth="1"/>
    <col min="10265" max="10496" width="9.140625" style="231"/>
    <col min="10497" max="10497" width="1.28515625" style="231" customWidth="1"/>
    <col min="10498" max="10498" width="9.140625" style="231"/>
    <col min="10499" max="10499" width="25.28515625" style="231" bestFit="1" customWidth="1"/>
    <col min="10500" max="10520" width="5.7109375" style="231" customWidth="1"/>
    <col min="10521" max="10752" width="9.140625" style="231"/>
    <col min="10753" max="10753" width="1.28515625" style="231" customWidth="1"/>
    <col min="10754" max="10754" width="9.140625" style="231"/>
    <col min="10755" max="10755" width="25.28515625" style="231" bestFit="1" customWidth="1"/>
    <col min="10756" max="10776" width="5.7109375" style="231" customWidth="1"/>
    <col min="10777" max="11008" width="9.140625" style="231"/>
    <col min="11009" max="11009" width="1.28515625" style="231" customWidth="1"/>
    <col min="11010" max="11010" width="9.140625" style="231"/>
    <col min="11011" max="11011" width="25.28515625" style="231" bestFit="1" customWidth="1"/>
    <col min="11012" max="11032" width="5.7109375" style="231" customWidth="1"/>
    <col min="11033" max="11264" width="9.140625" style="231"/>
    <col min="11265" max="11265" width="1.28515625" style="231" customWidth="1"/>
    <col min="11266" max="11266" width="9.140625" style="231"/>
    <col min="11267" max="11267" width="25.28515625" style="231" bestFit="1" customWidth="1"/>
    <col min="11268" max="11288" width="5.7109375" style="231" customWidth="1"/>
    <col min="11289" max="11520" width="9.140625" style="231"/>
    <col min="11521" max="11521" width="1.28515625" style="231" customWidth="1"/>
    <col min="11522" max="11522" width="9.140625" style="231"/>
    <col min="11523" max="11523" width="25.28515625" style="231" bestFit="1" customWidth="1"/>
    <col min="11524" max="11544" width="5.7109375" style="231" customWidth="1"/>
    <col min="11545" max="11776" width="9.140625" style="231"/>
    <col min="11777" max="11777" width="1.28515625" style="231" customWidth="1"/>
    <col min="11778" max="11778" width="9.140625" style="231"/>
    <col min="11779" max="11779" width="25.28515625" style="231" bestFit="1" customWidth="1"/>
    <col min="11780" max="11800" width="5.7109375" style="231" customWidth="1"/>
    <col min="11801" max="12032" width="9.140625" style="231"/>
    <col min="12033" max="12033" width="1.28515625" style="231" customWidth="1"/>
    <col min="12034" max="12034" width="9.140625" style="231"/>
    <col min="12035" max="12035" width="25.28515625" style="231" bestFit="1" customWidth="1"/>
    <col min="12036" max="12056" width="5.7109375" style="231" customWidth="1"/>
    <col min="12057" max="12288" width="9.140625" style="231"/>
    <col min="12289" max="12289" width="1.28515625" style="231" customWidth="1"/>
    <col min="12290" max="12290" width="9.140625" style="231"/>
    <col min="12291" max="12291" width="25.28515625" style="231" bestFit="1" customWidth="1"/>
    <col min="12292" max="12312" width="5.7109375" style="231" customWidth="1"/>
    <col min="12313" max="12544" width="9.140625" style="231"/>
    <col min="12545" max="12545" width="1.28515625" style="231" customWidth="1"/>
    <col min="12546" max="12546" width="9.140625" style="231"/>
    <col min="12547" max="12547" width="25.28515625" style="231" bestFit="1" customWidth="1"/>
    <col min="12548" max="12568" width="5.7109375" style="231" customWidth="1"/>
    <col min="12569" max="12800" width="9.140625" style="231"/>
    <col min="12801" max="12801" width="1.28515625" style="231" customWidth="1"/>
    <col min="12802" max="12802" width="9.140625" style="231"/>
    <col min="12803" max="12803" width="25.28515625" style="231" bestFit="1" customWidth="1"/>
    <col min="12804" max="12824" width="5.7109375" style="231" customWidth="1"/>
    <col min="12825" max="13056" width="9.140625" style="231"/>
    <col min="13057" max="13057" width="1.28515625" style="231" customWidth="1"/>
    <col min="13058" max="13058" width="9.140625" style="231"/>
    <col min="13059" max="13059" width="25.28515625" style="231" bestFit="1" customWidth="1"/>
    <col min="13060" max="13080" width="5.7109375" style="231" customWidth="1"/>
    <col min="13081" max="13312" width="9.140625" style="231"/>
    <col min="13313" max="13313" width="1.28515625" style="231" customWidth="1"/>
    <col min="13314" max="13314" width="9.140625" style="231"/>
    <col min="13315" max="13315" width="25.28515625" style="231" bestFit="1" customWidth="1"/>
    <col min="13316" max="13336" width="5.7109375" style="231" customWidth="1"/>
    <col min="13337" max="13568" width="9.140625" style="231"/>
    <col min="13569" max="13569" width="1.28515625" style="231" customWidth="1"/>
    <col min="13570" max="13570" width="9.140625" style="231"/>
    <col min="13571" max="13571" width="25.28515625" style="231" bestFit="1" customWidth="1"/>
    <col min="13572" max="13592" width="5.7109375" style="231" customWidth="1"/>
    <col min="13593" max="13824" width="9.140625" style="231"/>
    <col min="13825" max="13825" width="1.28515625" style="231" customWidth="1"/>
    <col min="13826" max="13826" width="9.140625" style="231"/>
    <col min="13827" max="13827" width="25.28515625" style="231" bestFit="1" customWidth="1"/>
    <col min="13828" max="13848" width="5.7109375" style="231" customWidth="1"/>
    <col min="13849" max="14080" width="9.140625" style="231"/>
    <col min="14081" max="14081" width="1.28515625" style="231" customWidth="1"/>
    <col min="14082" max="14082" width="9.140625" style="231"/>
    <col min="14083" max="14083" width="25.28515625" style="231" bestFit="1" customWidth="1"/>
    <col min="14084" max="14104" width="5.7109375" style="231" customWidth="1"/>
    <col min="14105" max="14336" width="9.140625" style="231"/>
    <col min="14337" max="14337" width="1.28515625" style="231" customWidth="1"/>
    <col min="14338" max="14338" width="9.140625" style="231"/>
    <col min="14339" max="14339" width="25.28515625" style="231" bestFit="1" customWidth="1"/>
    <col min="14340" max="14360" width="5.7109375" style="231" customWidth="1"/>
    <col min="14361" max="14592" width="9.140625" style="231"/>
    <col min="14593" max="14593" width="1.28515625" style="231" customWidth="1"/>
    <col min="14594" max="14594" width="9.140625" style="231"/>
    <col min="14595" max="14595" width="25.28515625" style="231" bestFit="1" customWidth="1"/>
    <col min="14596" max="14616" width="5.7109375" style="231" customWidth="1"/>
    <col min="14617" max="14848" width="9.140625" style="231"/>
    <col min="14849" max="14849" width="1.28515625" style="231" customWidth="1"/>
    <col min="14850" max="14850" width="9.140625" style="231"/>
    <col min="14851" max="14851" width="25.28515625" style="231" bestFit="1" customWidth="1"/>
    <col min="14852" max="14872" width="5.7109375" style="231" customWidth="1"/>
    <col min="14873" max="15104" width="9.140625" style="231"/>
    <col min="15105" max="15105" width="1.28515625" style="231" customWidth="1"/>
    <col min="15106" max="15106" width="9.140625" style="231"/>
    <col min="15107" max="15107" width="25.28515625" style="231" bestFit="1" customWidth="1"/>
    <col min="15108" max="15128" width="5.7109375" style="231" customWidth="1"/>
    <col min="15129" max="15360" width="9.140625" style="231"/>
    <col min="15361" max="15361" width="1.28515625" style="231" customWidth="1"/>
    <col min="15362" max="15362" width="9.140625" style="231"/>
    <col min="15363" max="15363" width="25.28515625" style="231" bestFit="1" customWidth="1"/>
    <col min="15364" max="15384" width="5.7109375" style="231" customWidth="1"/>
    <col min="15385" max="15616" width="9.140625" style="231"/>
    <col min="15617" max="15617" width="1.28515625" style="231" customWidth="1"/>
    <col min="15618" max="15618" width="9.140625" style="231"/>
    <col min="15619" max="15619" width="25.28515625" style="231" bestFit="1" customWidth="1"/>
    <col min="15620" max="15640" width="5.7109375" style="231" customWidth="1"/>
    <col min="15641" max="15872" width="9.140625" style="231"/>
    <col min="15873" max="15873" width="1.28515625" style="231" customWidth="1"/>
    <col min="15874" max="15874" width="9.140625" style="231"/>
    <col min="15875" max="15875" width="25.28515625" style="231" bestFit="1" customWidth="1"/>
    <col min="15876" max="15896" width="5.7109375" style="231" customWidth="1"/>
    <col min="15897" max="16128" width="9.140625" style="231"/>
    <col min="16129" max="16129" width="1.28515625" style="231" customWidth="1"/>
    <col min="16130" max="16130" width="9.140625" style="231"/>
    <col min="16131" max="16131" width="25.28515625" style="231" bestFit="1" customWidth="1"/>
    <col min="16132" max="16152" width="5.7109375" style="231" customWidth="1"/>
    <col min="16153" max="16384" width="9.140625" style="231"/>
  </cols>
  <sheetData>
    <row r="1" spans="1:26" ht="13.5" thickBot="1">
      <c r="A1" s="230"/>
      <c r="B1" s="230"/>
      <c r="C1" s="230">
        <v>3</v>
      </c>
      <c r="D1" s="230">
        <v>4</v>
      </c>
      <c r="E1" s="230">
        <v>5</v>
      </c>
      <c r="F1" s="230">
        <v>6</v>
      </c>
      <c r="G1" s="230">
        <v>7</v>
      </c>
      <c r="H1" s="230">
        <v>8</v>
      </c>
      <c r="I1" s="230">
        <v>9</v>
      </c>
      <c r="J1" s="230">
        <v>10</v>
      </c>
      <c r="K1" s="230">
        <v>11</v>
      </c>
      <c r="L1" s="230">
        <v>12</v>
      </c>
      <c r="M1" s="230">
        <v>13</v>
      </c>
      <c r="N1" s="230">
        <v>14</v>
      </c>
      <c r="O1" s="230"/>
      <c r="P1" s="230"/>
      <c r="Q1" s="230"/>
      <c r="R1" s="230"/>
      <c r="S1" s="230"/>
      <c r="T1" s="230"/>
      <c r="U1" s="230"/>
      <c r="V1" s="230"/>
      <c r="W1" s="230"/>
      <c r="X1" s="230"/>
      <c r="Y1" s="230"/>
    </row>
    <row r="2" spans="1:26" ht="13.5" thickTop="1">
      <c r="B2" s="232"/>
      <c r="C2" s="233"/>
      <c r="D2" s="233"/>
      <c r="E2" s="233"/>
      <c r="F2" s="233"/>
      <c r="G2" s="233"/>
      <c r="H2" s="233"/>
      <c r="I2" s="233"/>
      <c r="J2" s="233"/>
      <c r="K2" s="233"/>
      <c r="L2" s="233"/>
      <c r="M2" s="233"/>
      <c r="N2" s="233"/>
      <c r="O2" s="233"/>
      <c r="P2" s="233"/>
      <c r="Q2" s="233"/>
      <c r="R2" s="233"/>
      <c r="S2" s="233"/>
      <c r="T2" s="233"/>
      <c r="U2" s="233"/>
      <c r="V2" s="233"/>
      <c r="W2" s="233"/>
      <c r="X2" s="233"/>
      <c r="Y2" s="234"/>
    </row>
    <row r="3" spans="1:26" ht="18">
      <c r="B3" s="235"/>
      <c r="C3" s="15"/>
      <c r="D3" s="15"/>
      <c r="E3" s="15"/>
      <c r="H3" s="15"/>
      <c r="I3" s="15"/>
      <c r="J3" s="15"/>
      <c r="K3" s="15"/>
      <c r="L3" s="313" t="s">
        <v>2086</v>
      </c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236"/>
    </row>
    <row r="4" spans="1:26">
      <c r="B4" s="235"/>
      <c r="C4" s="242"/>
      <c r="D4" s="242"/>
      <c r="E4" s="242"/>
      <c r="F4" s="242"/>
      <c r="G4" s="242"/>
      <c r="H4" s="242"/>
      <c r="I4" s="242"/>
      <c r="J4" s="242"/>
      <c r="K4" s="242"/>
      <c r="L4" s="242"/>
      <c r="M4" s="242"/>
      <c r="N4" s="242"/>
      <c r="O4" s="242"/>
      <c r="V4" s="242"/>
      <c r="W4" s="242"/>
      <c r="X4" s="242"/>
      <c r="Y4" s="243"/>
    </row>
    <row r="5" spans="1:26">
      <c r="B5" s="235"/>
      <c r="C5" s="242"/>
      <c r="D5" s="242"/>
      <c r="E5" s="242"/>
      <c r="F5" s="242"/>
      <c r="G5" s="242"/>
      <c r="H5" s="242"/>
      <c r="I5" s="244"/>
      <c r="J5" s="242"/>
      <c r="K5" s="242"/>
      <c r="L5" s="242"/>
      <c r="M5" s="242"/>
      <c r="N5" s="242"/>
      <c r="O5" s="242"/>
      <c r="Y5" s="243"/>
    </row>
    <row r="6" spans="1:26">
      <c r="B6" s="235"/>
      <c r="C6" s="314" t="s">
        <v>1654</v>
      </c>
      <c r="D6" s="244" t="s">
        <v>1</v>
      </c>
      <c r="E6" s="244" t="s">
        <v>1655</v>
      </c>
      <c r="F6" s="244" t="s">
        <v>10</v>
      </c>
      <c r="G6" s="244" t="s">
        <v>1656</v>
      </c>
      <c r="H6" s="244">
        <v>400</v>
      </c>
      <c r="I6" s="244" t="s">
        <v>1655</v>
      </c>
      <c r="J6" s="244">
        <v>400</v>
      </c>
      <c r="K6" s="246"/>
      <c r="L6" s="246"/>
      <c r="M6" s="246"/>
      <c r="N6" s="246"/>
      <c r="O6" s="246"/>
      <c r="R6" s="242"/>
      <c r="S6" s="242"/>
      <c r="T6" s="242"/>
      <c r="U6" s="242"/>
      <c r="V6" s="242"/>
      <c r="W6" s="242"/>
      <c r="X6" s="242"/>
      <c r="Y6" s="248"/>
      <c r="Z6" s="230"/>
    </row>
    <row r="7" spans="1:26">
      <c r="B7" s="235"/>
      <c r="C7" s="314" t="s">
        <v>1704</v>
      </c>
      <c r="D7" s="244"/>
      <c r="E7" s="244" t="str">
        <f>IF(LEN(I7)&gt;4,"PU/PN","PN")</f>
        <v>PN</v>
      </c>
      <c r="F7" s="294" t="s">
        <v>1701</v>
      </c>
      <c r="G7" s="244" t="s">
        <v>1656</v>
      </c>
      <c r="I7" s="316">
        <v>16</v>
      </c>
      <c r="J7" s="244"/>
      <c r="K7" s="246"/>
      <c r="L7" s="246"/>
      <c r="M7" s="246"/>
      <c r="N7" s="246"/>
      <c r="O7" s="246"/>
      <c r="R7" s="242"/>
      <c r="S7" s="242"/>
      <c r="T7" s="242"/>
      <c r="U7" s="242"/>
      <c r="V7" s="242"/>
      <c r="W7" s="242"/>
      <c r="X7" s="242"/>
      <c r="Y7" s="248"/>
    </row>
    <row r="8" spans="1:26">
      <c r="B8" s="235"/>
      <c r="C8" s="314" t="s">
        <v>461</v>
      </c>
      <c r="D8" s="244"/>
      <c r="E8" s="244" t="s">
        <v>1664</v>
      </c>
      <c r="F8" s="294" t="s">
        <v>1705</v>
      </c>
      <c r="G8" s="244" t="s">
        <v>1656</v>
      </c>
      <c r="I8" s="294">
        <v>11.1</v>
      </c>
      <c r="J8" s="244"/>
      <c r="K8" s="246"/>
      <c r="L8" s="246"/>
      <c r="M8" s="246"/>
      <c r="N8" s="246"/>
      <c r="O8" s="246"/>
      <c r="R8" s="247"/>
      <c r="S8" s="246"/>
      <c r="T8" s="246"/>
      <c r="U8" s="246"/>
      <c r="V8" s="242"/>
      <c r="W8" s="242"/>
      <c r="X8" s="242"/>
      <c r="Y8" s="248"/>
    </row>
    <row r="9" spans="1:26">
      <c r="B9" s="235"/>
      <c r="C9" s="245"/>
      <c r="D9" s="244"/>
      <c r="E9" s="273" t="s">
        <v>12</v>
      </c>
      <c r="F9" s="273" t="s">
        <v>1687</v>
      </c>
      <c r="G9" s="273" t="s">
        <v>1656</v>
      </c>
      <c r="I9" s="294">
        <v>560</v>
      </c>
      <c r="J9" s="244"/>
      <c r="K9" s="246"/>
      <c r="L9" s="246"/>
      <c r="M9" s="246"/>
      <c r="N9" s="246"/>
      <c r="O9" s="246"/>
      <c r="R9" s="247"/>
      <c r="S9" s="247"/>
      <c r="T9" s="246"/>
      <c r="U9" s="246"/>
      <c r="V9" s="245" t="s">
        <v>1688</v>
      </c>
      <c r="W9" s="242"/>
      <c r="X9" s="242"/>
      <c r="Y9" s="248"/>
    </row>
    <row r="10" spans="1:26">
      <c r="B10" s="235"/>
      <c r="C10" s="242"/>
      <c r="D10" s="246"/>
      <c r="E10" s="273" t="s">
        <v>13</v>
      </c>
      <c r="F10" s="273" t="s">
        <v>1687</v>
      </c>
      <c r="G10" s="273" t="s">
        <v>1656</v>
      </c>
      <c r="I10" s="294">
        <v>280</v>
      </c>
      <c r="J10" s="246"/>
      <c r="K10" s="246"/>
      <c r="L10" s="246"/>
      <c r="M10" s="246"/>
      <c r="N10" s="246"/>
      <c r="O10" s="246"/>
      <c r="R10" s="246"/>
      <c r="S10" s="242"/>
      <c r="T10" s="246"/>
      <c r="U10" s="246"/>
      <c r="V10" s="242"/>
      <c r="W10" s="242"/>
      <c r="X10" s="242"/>
      <c r="Y10" s="248"/>
    </row>
    <row r="11" spans="1:26">
      <c r="B11" s="235"/>
      <c r="C11" s="242"/>
      <c r="D11" s="275"/>
      <c r="E11" s="273" t="s">
        <v>14</v>
      </c>
      <c r="F11" s="273" t="s">
        <v>1687</v>
      </c>
      <c r="G11" s="273" t="s">
        <v>1656</v>
      </c>
      <c r="I11" s="294">
        <v>764</v>
      </c>
      <c r="J11" s="275"/>
      <c r="K11" s="275"/>
      <c r="L11" s="275"/>
      <c r="M11" s="275"/>
      <c r="N11" s="275"/>
      <c r="O11" s="275"/>
      <c r="R11" s="242"/>
      <c r="S11" s="247"/>
      <c r="T11" s="246"/>
      <c r="U11" s="246"/>
      <c r="V11" s="242"/>
      <c r="W11" s="242"/>
      <c r="X11" s="242"/>
      <c r="Y11" s="248"/>
    </row>
    <row r="12" spans="1:26">
      <c r="B12" s="235"/>
      <c r="C12" s="242"/>
      <c r="D12" s="275"/>
      <c r="E12" s="273" t="s">
        <v>15</v>
      </c>
      <c r="F12" s="273" t="s">
        <v>1687</v>
      </c>
      <c r="G12" s="273" t="s">
        <v>1656</v>
      </c>
      <c r="I12" s="294">
        <v>382</v>
      </c>
      <c r="J12" s="275"/>
      <c r="K12" s="275"/>
      <c r="L12" s="275"/>
      <c r="M12" s="275"/>
      <c r="N12" s="275"/>
      <c r="O12" s="275"/>
      <c r="R12" s="242"/>
      <c r="S12" s="242"/>
      <c r="T12" s="244" t="s">
        <v>1658</v>
      </c>
      <c r="U12" s="246"/>
      <c r="V12" s="242"/>
      <c r="W12" s="242"/>
      <c r="X12" s="242"/>
      <c r="Y12" s="248"/>
    </row>
    <row r="13" spans="1:26" ht="13.5" thickBot="1">
      <c r="B13" s="235"/>
      <c r="C13" s="242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0"/>
      <c r="P13" s="290"/>
      <c r="Q13" s="290"/>
      <c r="R13" s="242"/>
      <c r="S13" s="290"/>
      <c r="T13" s="290"/>
      <c r="U13" s="251"/>
      <c r="V13" s="242"/>
      <c r="W13" s="242"/>
      <c r="X13" s="242"/>
      <c r="Y13" s="243"/>
    </row>
    <row r="14" spans="1:26" ht="13.5" thickTop="1">
      <c r="B14" s="235"/>
      <c r="C14" s="240"/>
      <c r="D14" s="242"/>
      <c r="E14" s="242"/>
      <c r="F14" s="242"/>
      <c r="G14" s="252"/>
      <c r="H14" s="242"/>
      <c r="I14" s="242"/>
      <c r="J14" s="252"/>
      <c r="K14" s="242"/>
      <c r="L14" s="242"/>
      <c r="M14" s="252"/>
      <c r="N14" s="242"/>
      <c r="O14" s="242"/>
      <c r="P14" s="252"/>
      <c r="Q14" s="242"/>
      <c r="R14" s="253"/>
      <c r="S14" s="252"/>
      <c r="T14" s="242"/>
      <c r="U14" s="254"/>
      <c r="V14" s="255"/>
      <c r="W14" s="256"/>
      <c r="X14" s="253"/>
      <c r="Y14" s="243"/>
    </row>
    <row r="15" spans="1:26">
      <c r="B15" s="235"/>
      <c r="C15" s="240"/>
      <c r="D15" s="242"/>
      <c r="E15" s="242"/>
      <c r="F15" s="242"/>
      <c r="G15" s="252"/>
      <c r="H15" s="242"/>
      <c r="I15" s="242"/>
      <c r="J15" s="252"/>
      <c r="K15" s="242"/>
      <c r="L15" s="242"/>
      <c r="M15" s="252"/>
      <c r="N15" s="242"/>
      <c r="O15" s="242"/>
      <c r="P15" s="252"/>
      <c r="Q15" s="242"/>
      <c r="R15" s="242"/>
      <c r="S15" s="252"/>
      <c r="T15" s="242"/>
      <c r="U15" s="254"/>
      <c r="V15" s="252"/>
      <c r="W15" s="242"/>
      <c r="X15" s="254"/>
      <c r="Y15" s="243"/>
    </row>
    <row r="16" spans="1:26">
      <c r="B16" s="235"/>
      <c r="C16" s="240"/>
      <c r="D16" s="242"/>
      <c r="E16" s="242"/>
      <c r="F16" s="242"/>
      <c r="G16" s="252"/>
      <c r="H16" s="242"/>
      <c r="I16" s="242"/>
      <c r="J16" s="252"/>
      <c r="K16" s="242"/>
      <c r="L16" s="242"/>
      <c r="M16" s="252"/>
      <c r="N16" s="242"/>
      <c r="O16" s="242"/>
      <c r="P16" s="252"/>
      <c r="Q16" s="242"/>
      <c r="R16" s="242"/>
      <c r="S16" s="252"/>
      <c r="T16" s="242"/>
      <c r="U16" s="254"/>
      <c r="V16" s="252"/>
      <c r="W16" s="242"/>
      <c r="X16" s="254"/>
      <c r="Y16" s="243"/>
    </row>
    <row r="17" spans="2:28">
      <c r="B17" s="235"/>
      <c r="C17" s="240"/>
      <c r="D17" s="242"/>
      <c r="E17" s="242"/>
      <c r="F17" s="242"/>
      <c r="G17" s="252"/>
      <c r="H17" s="242"/>
      <c r="I17" s="242"/>
      <c r="J17" s="252"/>
      <c r="K17" s="242"/>
      <c r="L17" s="242"/>
      <c r="M17" s="252"/>
      <c r="N17" s="242"/>
      <c r="O17" s="242"/>
      <c r="P17" s="252"/>
      <c r="Q17" s="242"/>
      <c r="R17" s="242"/>
      <c r="S17" s="252"/>
      <c r="T17" s="242"/>
      <c r="U17" s="254"/>
      <c r="V17" s="252"/>
      <c r="W17" s="242"/>
      <c r="X17" s="254"/>
      <c r="Y17" s="243"/>
    </row>
    <row r="18" spans="2:28" ht="13.5" thickBot="1">
      <c r="B18" s="235"/>
      <c r="C18" s="241"/>
      <c r="D18" s="242"/>
      <c r="E18" s="242"/>
      <c r="F18" s="242"/>
      <c r="G18" s="252"/>
      <c r="H18" s="242"/>
      <c r="I18" s="242"/>
      <c r="J18" s="252"/>
      <c r="K18" s="242"/>
      <c r="L18" s="242"/>
      <c r="M18" s="252"/>
      <c r="N18" s="242"/>
      <c r="O18" s="242"/>
      <c r="P18" s="252"/>
      <c r="Q18" s="242"/>
      <c r="R18" s="242"/>
      <c r="S18" s="252"/>
      <c r="T18" s="242"/>
      <c r="U18" s="254"/>
      <c r="V18" s="252"/>
      <c r="W18" s="242"/>
      <c r="X18" s="254"/>
      <c r="Y18" s="243"/>
    </row>
    <row r="19" spans="2:28" ht="14.25" thickTop="1" thickBot="1">
      <c r="B19" s="235"/>
      <c r="C19" s="257" t="s">
        <v>1659</v>
      </c>
      <c r="D19" s="258"/>
      <c r="E19" s="259">
        <v>1</v>
      </c>
      <c r="F19" s="260"/>
      <c r="G19" s="258"/>
      <c r="H19" s="259">
        <v>2</v>
      </c>
      <c r="I19" s="261"/>
      <c r="J19" s="258"/>
      <c r="K19" s="259">
        <v>3</v>
      </c>
      <c r="L19" s="261"/>
      <c r="M19" s="258"/>
      <c r="N19" s="259">
        <v>4</v>
      </c>
      <c r="O19" s="261"/>
      <c r="P19" s="258"/>
      <c r="Q19" s="259">
        <v>5</v>
      </c>
      <c r="R19" s="261"/>
      <c r="S19" s="258"/>
      <c r="T19" s="259">
        <v>6</v>
      </c>
      <c r="U19" s="262"/>
      <c r="V19" s="258"/>
      <c r="W19" s="259">
        <v>7</v>
      </c>
      <c r="X19" s="262"/>
      <c r="Y19" s="243"/>
      <c r="Z19" s="237"/>
    </row>
    <row r="20" spans="2:28" ht="13.5" thickTop="1">
      <c r="B20" s="235"/>
      <c r="C20" s="263"/>
      <c r="D20" s="294"/>
      <c r="E20" s="294"/>
      <c r="F20" s="294"/>
      <c r="G20" s="298"/>
      <c r="H20" s="294"/>
      <c r="I20" s="295"/>
      <c r="J20" s="299"/>
      <c r="K20" s="299"/>
      <c r="L20" s="303"/>
      <c r="M20" s="299"/>
      <c r="N20" s="300"/>
      <c r="O20" s="301"/>
      <c r="P20" s="299"/>
      <c r="Q20" s="299"/>
      <c r="R20" s="303"/>
      <c r="S20" s="299"/>
      <c r="T20" s="299"/>
      <c r="U20" s="303"/>
      <c r="V20" s="299"/>
      <c r="W20" s="300"/>
      <c r="X20" s="301"/>
      <c r="Y20" s="248"/>
      <c r="Z20" s="230"/>
    </row>
    <row r="21" spans="2:28">
      <c r="B21" s="235"/>
      <c r="C21" s="263" t="s">
        <v>1660</v>
      </c>
      <c r="D21" s="294"/>
      <c r="E21" s="294">
        <v>30</v>
      </c>
      <c r="F21" s="295"/>
      <c r="G21" s="304"/>
      <c r="H21" s="294">
        <v>30</v>
      </c>
      <c r="I21" s="305"/>
      <c r="J21" s="299"/>
      <c r="K21" s="294">
        <v>360</v>
      </c>
      <c r="L21" s="303"/>
      <c r="M21" s="299"/>
      <c r="N21" s="294">
        <v>360</v>
      </c>
      <c r="O21" s="301"/>
      <c r="P21" s="299"/>
      <c r="Q21" s="294">
        <v>360</v>
      </c>
      <c r="R21" s="303"/>
      <c r="S21" s="299"/>
      <c r="T21" s="294">
        <v>360</v>
      </c>
      <c r="U21" s="303"/>
      <c r="V21" s="299"/>
      <c r="W21" s="294">
        <v>360</v>
      </c>
      <c r="X21" s="301"/>
      <c r="Y21" s="243"/>
      <c r="Z21" s="230"/>
    </row>
    <row r="22" spans="2:28">
      <c r="B22" s="235"/>
      <c r="C22" s="263"/>
      <c r="D22" s="294"/>
      <c r="E22" s="294"/>
      <c r="F22" s="295"/>
      <c r="G22" s="294"/>
      <c r="H22" s="294"/>
      <c r="I22" s="295"/>
      <c r="J22" s="299"/>
      <c r="K22" s="299"/>
      <c r="L22" s="303"/>
      <c r="M22" s="299"/>
      <c r="N22" s="300"/>
      <c r="O22" s="301"/>
      <c r="P22" s="299"/>
      <c r="Q22" s="299"/>
      <c r="R22" s="303"/>
      <c r="S22" s="299"/>
      <c r="T22" s="299"/>
      <c r="U22" s="303"/>
      <c r="V22" s="299"/>
      <c r="W22" s="300"/>
      <c r="X22" s="301"/>
      <c r="Y22" s="248"/>
      <c r="Z22" s="230"/>
    </row>
    <row r="23" spans="2:28">
      <c r="B23" s="235"/>
      <c r="C23" s="263" t="s">
        <v>1699</v>
      </c>
      <c r="D23" s="294">
        <v>1200</v>
      </c>
      <c r="E23" s="294" t="s">
        <v>1655</v>
      </c>
      <c r="F23" s="264">
        <v>570</v>
      </c>
      <c r="G23" s="294">
        <v>200</v>
      </c>
      <c r="H23" s="294" t="s">
        <v>1655</v>
      </c>
      <c r="I23" s="264">
        <v>200</v>
      </c>
      <c r="J23" s="294">
        <v>1200</v>
      </c>
      <c r="K23" s="294" t="s">
        <v>1655</v>
      </c>
      <c r="L23" s="295">
        <v>570</v>
      </c>
      <c r="M23" s="486" t="s">
        <v>1657</v>
      </c>
      <c r="N23" s="487"/>
      <c r="O23" s="265">
        <v>50</v>
      </c>
      <c r="P23" s="244">
        <v>280</v>
      </c>
      <c r="Q23" s="244" t="s">
        <v>1655</v>
      </c>
      <c r="R23" s="265">
        <v>570</v>
      </c>
      <c r="S23" s="294">
        <v>1430</v>
      </c>
      <c r="T23" s="244" t="s">
        <v>1655</v>
      </c>
      <c r="U23" s="265">
        <v>760</v>
      </c>
      <c r="V23" s="486" t="s">
        <v>1657</v>
      </c>
      <c r="W23" s="487"/>
      <c r="X23" s="265">
        <v>100</v>
      </c>
      <c r="Y23" s="248"/>
      <c r="Z23" s="230"/>
      <c r="AB23" s="230"/>
    </row>
    <row r="24" spans="2:28">
      <c r="B24" s="235"/>
      <c r="C24" s="263" t="s">
        <v>1679</v>
      </c>
      <c r="D24" s="294"/>
      <c r="E24" s="294"/>
      <c r="F24" s="295"/>
      <c r="G24" s="294"/>
      <c r="H24" s="294"/>
      <c r="I24" s="295"/>
      <c r="J24" s="299"/>
      <c r="K24" s="299"/>
      <c r="L24" s="303"/>
      <c r="M24" s="299"/>
      <c r="N24" s="300"/>
      <c r="O24" s="301"/>
      <c r="P24" s="299"/>
      <c r="Q24" s="299"/>
      <c r="R24" s="303"/>
      <c r="S24" s="299"/>
      <c r="T24" s="299"/>
      <c r="U24" s="303"/>
      <c r="V24" s="299"/>
      <c r="W24" s="300"/>
      <c r="X24" s="301"/>
      <c r="Y24" s="248"/>
      <c r="Z24" s="230"/>
    </row>
    <row r="25" spans="2:28">
      <c r="B25" s="235"/>
      <c r="C25" s="263" t="s">
        <v>1661</v>
      </c>
      <c r="D25" s="294"/>
      <c r="E25" s="294">
        <v>2</v>
      </c>
      <c r="F25" s="295"/>
      <c r="G25" s="294"/>
      <c r="H25" s="294">
        <v>4</v>
      </c>
      <c r="I25" s="295"/>
      <c r="J25" s="299"/>
      <c r="K25" s="294">
        <v>1</v>
      </c>
      <c r="L25" s="303"/>
      <c r="M25" s="294"/>
      <c r="N25" s="306">
        <f>CEILING((4*((PI()*$H$6*($I$11)+(PI()*$J$6*$I$12))))/100000,5)*2</f>
        <v>120</v>
      </c>
      <c r="O25" s="295" t="s">
        <v>1706</v>
      </c>
      <c r="P25" s="294"/>
      <c r="Q25" s="294">
        <v>8</v>
      </c>
      <c r="R25" s="295"/>
      <c r="S25" s="294"/>
      <c r="T25" s="294">
        <v>4</v>
      </c>
      <c r="U25" s="295"/>
      <c r="V25" s="294"/>
      <c r="W25" s="306">
        <f>CEILING((4*((PI()*$H$6*($I$11)+(PI()*$J$6*$I$12))))/100000,5)</f>
        <v>60</v>
      </c>
      <c r="X25" s="295" t="s">
        <v>1706</v>
      </c>
      <c r="Y25" s="248"/>
      <c r="Z25" s="230"/>
    </row>
    <row r="26" spans="2:28">
      <c r="B26" s="235"/>
      <c r="C26" s="263"/>
      <c r="D26" s="294"/>
      <c r="E26" s="294"/>
      <c r="F26" s="295"/>
      <c r="G26" s="294"/>
      <c r="H26" s="294"/>
      <c r="I26" s="295"/>
      <c r="J26" s="299"/>
      <c r="K26" s="294"/>
      <c r="L26" s="303"/>
      <c r="M26" s="299"/>
      <c r="N26" s="294"/>
      <c r="O26" s="295"/>
      <c r="P26" s="294"/>
      <c r="Q26" s="294"/>
      <c r="R26" s="295"/>
      <c r="S26" s="294"/>
      <c r="T26" s="294"/>
      <c r="U26" s="295"/>
      <c r="V26" s="294"/>
      <c r="W26" s="294"/>
      <c r="X26" s="295"/>
      <c r="Y26" s="248"/>
      <c r="Z26" s="230"/>
    </row>
    <row r="27" spans="2:28">
      <c r="B27" s="235"/>
      <c r="C27" s="263" t="s">
        <v>1662</v>
      </c>
      <c r="D27" s="294"/>
      <c r="E27" s="294">
        <v>1</v>
      </c>
      <c r="F27" s="295"/>
      <c r="G27" s="294"/>
      <c r="H27" s="294">
        <v>1</v>
      </c>
      <c r="I27" s="295"/>
      <c r="J27" s="299"/>
      <c r="K27" s="294">
        <v>1</v>
      </c>
      <c r="L27" s="303"/>
      <c r="M27" s="299"/>
      <c r="N27" s="294">
        <v>1</v>
      </c>
      <c r="O27" s="295"/>
      <c r="P27" s="294"/>
      <c r="Q27" s="294">
        <v>5</v>
      </c>
      <c r="R27" s="295"/>
      <c r="S27" s="294"/>
      <c r="T27" s="294">
        <f>Q27</f>
        <v>5</v>
      </c>
      <c r="U27" s="295"/>
      <c r="V27" s="294"/>
      <c r="W27" s="294">
        <f>T27</f>
        <v>5</v>
      </c>
      <c r="X27" s="295"/>
      <c r="Y27" s="248"/>
      <c r="Z27" s="230"/>
    </row>
    <row r="28" spans="2:28">
      <c r="B28" s="235"/>
      <c r="C28" s="263"/>
      <c r="D28" s="294"/>
      <c r="E28" s="294"/>
      <c r="F28" s="295"/>
      <c r="G28" s="294"/>
      <c r="H28" s="294"/>
      <c r="I28" s="295"/>
      <c r="J28" s="299"/>
      <c r="K28" s="294"/>
      <c r="L28" s="303"/>
      <c r="M28" s="299"/>
      <c r="N28" s="294"/>
      <c r="O28" s="295"/>
      <c r="P28" s="294"/>
      <c r="Q28" s="294"/>
      <c r="R28" s="295"/>
      <c r="S28" s="294"/>
      <c r="T28" s="294"/>
      <c r="U28" s="295"/>
      <c r="V28" s="294"/>
      <c r="W28" s="294"/>
      <c r="X28" s="295"/>
      <c r="Y28" s="248"/>
      <c r="Z28" s="230"/>
    </row>
    <row r="29" spans="2:28" ht="13.5" thickBot="1">
      <c r="B29" s="235"/>
      <c r="C29" s="263" t="s">
        <v>1663</v>
      </c>
      <c r="D29" s="294"/>
      <c r="E29" s="294">
        <f>E25*E27</f>
        <v>2</v>
      </c>
      <c r="F29" s="295"/>
      <c r="G29" s="294"/>
      <c r="H29" s="294">
        <f>H25*H27</f>
        <v>4</v>
      </c>
      <c r="I29" s="295"/>
      <c r="J29" s="308"/>
      <c r="K29" s="296">
        <v>1</v>
      </c>
      <c r="L29" s="309"/>
      <c r="M29" s="266"/>
      <c r="N29" s="296">
        <f>N27*N25</f>
        <v>120</v>
      </c>
      <c r="O29" s="297" t="s">
        <v>1706</v>
      </c>
      <c r="P29" s="296"/>
      <c r="Q29" s="296">
        <f>Q27*Q25+2</f>
        <v>42</v>
      </c>
      <c r="R29" s="317" t="s">
        <v>1714</v>
      </c>
      <c r="S29" s="296"/>
      <c r="T29" s="296">
        <f>T27*T25</f>
        <v>20</v>
      </c>
      <c r="U29" s="297"/>
      <c r="V29" s="296"/>
      <c r="W29" s="296">
        <f>W25*W27</f>
        <v>300</v>
      </c>
      <c r="X29" s="297" t="s">
        <v>1706</v>
      </c>
      <c r="Y29" s="248"/>
      <c r="Z29" s="230"/>
    </row>
    <row r="30" spans="2:28" ht="16.5" customHeight="1" thickTop="1" thickBot="1">
      <c r="B30" s="235"/>
      <c r="C30" s="267"/>
      <c r="D30" s="268"/>
      <c r="E30" s="259" t="s">
        <v>1690</v>
      </c>
      <c r="F30" s="269"/>
      <c r="G30" s="268"/>
      <c r="H30" s="259" t="s">
        <v>1691</v>
      </c>
      <c r="I30" s="269"/>
      <c r="J30" s="268"/>
      <c r="K30" s="259" t="s">
        <v>1692</v>
      </c>
      <c r="L30" s="269"/>
      <c r="M30" s="268"/>
      <c r="N30" s="259" t="s">
        <v>1209</v>
      </c>
      <c r="O30" s="269"/>
      <c r="P30" s="268"/>
      <c r="Q30" s="259" t="s">
        <v>1693</v>
      </c>
      <c r="R30" s="269"/>
      <c r="S30" s="307"/>
      <c r="T30" s="259" t="s">
        <v>1692</v>
      </c>
      <c r="U30" s="269"/>
      <c r="V30" s="483" t="s">
        <v>1209</v>
      </c>
      <c r="W30" s="484"/>
      <c r="X30" s="485"/>
      <c r="Y30" s="243"/>
    </row>
    <row r="31" spans="2:28" ht="13.5" thickTop="1">
      <c r="B31" s="235"/>
      <c r="C31" s="242"/>
      <c r="D31" s="270"/>
      <c r="E31" s="270"/>
      <c r="F31" s="270"/>
      <c r="G31" s="270"/>
      <c r="H31" s="270"/>
      <c r="I31" s="270"/>
      <c r="J31" s="270"/>
      <c r="K31" s="270"/>
      <c r="L31" s="270"/>
      <c r="M31" s="270"/>
      <c r="N31" s="270"/>
      <c r="O31" s="270"/>
      <c r="P31" s="270"/>
      <c r="Q31" s="270"/>
      <c r="R31" s="270"/>
      <c r="S31" s="270"/>
      <c r="T31" s="270"/>
      <c r="U31" s="242"/>
      <c r="V31" s="242"/>
      <c r="W31" s="242"/>
      <c r="X31" s="242"/>
      <c r="Y31" s="243"/>
    </row>
    <row r="32" spans="2:28">
      <c r="B32" s="235"/>
      <c r="C32" s="244"/>
      <c r="D32" s="271" t="s">
        <v>1678</v>
      </c>
      <c r="E32" s="242"/>
      <c r="F32" s="242"/>
      <c r="G32" s="242"/>
      <c r="H32" s="242"/>
      <c r="I32" s="242"/>
      <c r="J32" s="242"/>
      <c r="K32" s="242"/>
      <c r="L32" s="242"/>
      <c r="M32" s="242"/>
      <c r="N32" s="242"/>
      <c r="O32" s="242"/>
      <c r="P32" s="242"/>
      <c r="Q32" s="242"/>
      <c r="R32" s="242"/>
      <c r="S32" s="242"/>
      <c r="T32" s="242"/>
      <c r="U32" s="242"/>
      <c r="V32" s="242"/>
      <c r="W32" s="242"/>
      <c r="X32" s="242"/>
      <c r="Y32" s="243"/>
    </row>
    <row r="33" spans="2:30">
      <c r="B33" s="235"/>
      <c r="C33" s="242"/>
      <c r="D33" s="242" t="s">
        <v>1672</v>
      </c>
      <c r="E33" s="242"/>
      <c r="F33" s="242"/>
      <c r="G33" s="242"/>
      <c r="H33" s="242"/>
      <c r="I33" s="242"/>
      <c r="J33" s="242"/>
      <c r="K33" s="242"/>
      <c r="L33" s="245" t="s">
        <v>1711</v>
      </c>
      <c r="M33" s="242"/>
      <c r="N33" s="242"/>
      <c r="O33" s="242"/>
      <c r="P33" s="242"/>
      <c r="Q33" s="242"/>
      <c r="R33" s="242"/>
      <c r="S33" s="242"/>
      <c r="T33" s="242"/>
      <c r="U33" s="242"/>
      <c r="V33" s="242"/>
      <c r="W33" s="242"/>
      <c r="X33" s="242"/>
      <c r="Y33" s="243"/>
      <c r="AA33" s="230"/>
    </row>
    <row r="34" spans="2:30">
      <c r="B34" s="235"/>
      <c r="C34" s="242"/>
      <c r="D34" s="242" t="s">
        <v>1673</v>
      </c>
      <c r="E34" s="242"/>
      <c r="F34" s="242"/>
      <c r="G34" s="242"/>
      <c r="H34" s="242"/>
      <c r="I34" s="242"/>
      <c r="J34" s="242"/>
      <c r="K34" s="242"/>
      <c r="L34" s="245" t="s">
        <v>2085</v>
      </c>
      <c r="M34" s="242"/>
      <c r="N34" s="242"/>
      <c r="O34" s="242"/>
      <c r="P34" s="242"/>
      <c r="Q34" s="242"/>
      <c r="R34" s="242"/>
      <c r="S34" s="242"/>
      <c r="T34" s="242"/>
      <c r="U34" s="242"/>
      <c r="V34" s="242"/>
      <c r="W34" s="242"/>
      <c r="X34" s="242"/>
      <c r="Y34" s="243"/>
    </row>
    <row r="35" spans="2:30">
      <c r="B35" s="235"/>
      <c r="C35" s="242"/>
      <c r="D35" s="242" t="s">
        <v>1674</v>
      </c>
      <c r="E35" s="242"/>
      <c r="F35" s="242"/>
      <c r="G35" s="242"/>
      <c r="H35" s="242"/>
      <c r="I35" s="242"/>
      <c r="J35" s="242"/>
      <c r="K35" s="242"/>
      <c r="L35" s="242"/>
      <c r="M35" s="242"/>
      <c r="N35" s="242"/>
      <c r="O35" s="242"/>
      <c r="P35" s="242"/>
      <c r="Q35" s="242"/>
      <c r="R35" s="242"/>
      <c r="S35" s="242"/>
      <c r="T35" s="242"/>
      <c r="U35" s="242"/>
      <c r="V35" s="242"/>
      <c r="W35" s="242"/>
      <c r="X35" s="242"/>
      <c r="Y35" s="243"/>
    </row>
    <row r="36" spans="2:30">
      <c r="B36" s="235"/>
      <c r="C36" s="242"/>
      <c r="D36" s="242" t="s">
        <v>1709</v>
      </c>
      <c r="E36" s="242"/>
      <c r="F36" s="242"/>
      <c r="G36" s="242"/>
      <c r="H36" s="242"/>
      <c r="I36" s="242"/>
      <c r="J36" s="242"/>
      <c r="K36" s="242"/>
      <c r="L36" s="242"/>
      <c r="M36" s="242"/>
      <c r="N36" s="242"/>
      <c r="O36" s="242"/>
      <c r="P36" s="242"/>
      <c r="Q36" s="242"/>
      <c r="R36" s="242"/>
      <c r="S36" s="242"/>
      <c r="T36" s="242"/>
      <c r="U36" s="242"/>
      <c r="V36" s="242"/>
      <c r="W36" s="242"/>
      <c r="X36" s="242"/>
      <c r="Y36" s="243"/>
    </row>
    <row r="37" spans="2:30">
      <c r="B37" s="235"/>
      <c r="C37" s="242"/>
      <c r="D37" s="242" t="s">
        <v>1675</v>
      </c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2"/>
      <c r="T37" s="242"/>
      <c r="U37" s="242"/>
      <c r="V37" s="242"/>
      <c r="W37" s="242"/>
      <c r="X37" s="242"/>
      <c r="Y37" s="243"/>
    </row>
    <row r="38" spans="2:30">
      <c r="B38" s="235"/>
      <c r="C38" s="242"/>
      <c r="D38" s="242" t="s">
        <v>1676</v>
      </c>
      <c r="E38" s="242"/>
      <c r="F38" s="242"/>
      <c r="G38" s="242"/>
      <c r="H38" s="242"/>
      <c r="I38" s="242"/>
      <c r="J38" s="242"/>
      <c r="K38" s="242"/>
      <c r="L38" s="242"/>
      <c r="M38" s="242"/>
      <c r="N38" s="242"/>
      <c r="O38" s="242"/>
      <c r="P38" s="242"/>
      <c r="Q38" s="242"/>
      <c r="R38" s="242"/>
      <c r="S38" s="242"/>
      <c r="T38" s="242"/>
      <c r="U38" s="242"/>
      <c r="V38" s="242"/>
      <c r="W38" s="242"/>
      <c r="X38" s="242"/>
      <c r="Y38" s="243"/>
    </row>
    <row r="39" spans="2:30">
      <c r="B39" s="235"/>
      <c r="C39" s="242"/>
      <c r="D39" s="242" t="s">
        <v>1677</v>
      </c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  <c r="P39" s="242"/>
      <c r="Q39" s="242"/>
      <c r="R39" s="242"/>
      <c r="S39" s="242"/>
      <c r="T39" s="242"/>
      <c r="U39" s="242"/>
      <c r="V39" s="242"/>
      <c r="W39" s="242"/>
      <c r="X39" s="242"/>
      <c r="Y39" s="243"/>
    </row>
    <row r="40" spans="2:30">
      <c r="B40" s="235"/>
      <c r="C40" s="242"/>
      <c r="D40" s="242"/>
      <c r="E40" s="272"/>
      <c r="F40" s="242"/>
      <c r="G40" s="242"/>
      <c r="H40" s="242"/>
      <c r="I40" s="242"/>
      <c r="J40" s="242"/>
      <c r="K40" s="242"/>
      <c r="L40" s="242"/>
      <c r="M40" s="242"/>
      <c r="N40" s="242"/>
      <c r="O40" s="242"/>
      <c r="P40" s="242"/>
      <c r="Q40" s="242"/>
      <c r="R40" s="242"/>
      <c r="S40" s="242"/>
      <c r="T40" s="242"/>
      <c r="U40" s="242"/>
      <c r="V40" s="242"/>
      <c r="W40" s="242"/>
      <c r="X40" s="242"/>
      <c r="Y40" s="243"/>
    </row>
    <row r="41" spans="2:30">
      <c r="B41" s="235"/>
      <c r="C41" s="242"/>
      <c r="D41" s="159" t="s">
        <v>1707</v>
      </c>
      <c r="E41" s="272"/>
      <c r="F41" s="242"/>
      <c r="G41" s="242"/>
      <c r="H41" s="242"/>
      <c r="I41" s="242"/>
      <c r="J41" s="242"/>
      <c r="K41" s="242"/>
      <c r="L41" s="242"/>
      <c r="M41" s="242"/>
      <c r="N41" s="242"/>
      <c r="O41" s="242"/>
      <c r="P41" s="242"/>
      <c r="Q41" s="242"/>
      <c r="R41" s="242"/>
      <c r="S41" s="242"/>
      <c r="T41" s="242"/>
      <c r="U41" s="242"/>
      <c r="V41" s="242"/>
      <c r="W41" s="242"/>
      <c r="X41" s="242"/>
      <c r="Y41" s="243"/>
    </row>
    <row r="42" spans="2:30">
      <c r="B42" s="235"/>
      <c r="C42" s="15"/>
      <c r="D42" s="318" t="s">
        <v>1715</v>
      </c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482" t="s">
        <v>2084</v>
      </c>
      <c r="Y42" s="236" t="str">
        <f>Revision!$A$1</f>
        <v>Version 4</v>
      </c>
    </row>
    <row r="43" spans="2:30" ht="15.75" customHeight="1" thickBot="1">
      <c r="B43" s="238"/>
      <c r="C43" s="239"/>
      <c r="D43" s="239"/>
      <c r="E43" s="239"/>
      <c r="F43" s="239"/>
      <c r="G43" s="239"/>
      <c r="H43" s="239"/>
      <c r="I43" s="239"/>
      <c r="J43" s="239"/>
      <c r="K43" s="239"/>
      <c r="L43" s="239"/>
      <c r="M43" s="239"/>
      <c r="N43" s="239"/>
      <c r="O43" s="239"/>
      <c r="P43" s="239"/>
      <c r="Q43" s="239"/>
      <c r="R43" s="239"/>
      <c r="S43" s="239"/>
      <c r="T43" s="239"/>
      <c r="U43" s="239"/>
      <c r="V43" s="239"/>
      <c r="W43" s="481"/>
      <c r="X43" s="488">
        <f ca="1">TODAY()</f>
        <v>43789</v>
      </c>
      <c r="Y43" s="489"/>
    </row>
    <row r="44" spans="2:30" ht="13.5" thickTop="1">
      <c r="AA44" s="237"/>
      <c r="AB44" s="237"/>
      <c r="AC44" s="237"/>
      <c r="AD44" s="230"/>
    </row>
    <row r="45" spans="2:30">
      <c r="AA45" s="230"/>
      <c r="AB45" s="230"/>
      <c r="AC45" s="230"/>
      <c r="AD45" s="230"/>
    </row>
    <row r="46" spans="2:30">
      <c r="AA46" s="230"/>
      <c r="AB46" s="230"/>
      <c r="AC46" s="230"/>
      <c r="AD46" s="230"/>
    </row>
    <row r="47" spans="2:30">
      <c r="AA47" s="230"/>
      <c r="AB47" s="230"/>
      <c r="AC47" s="230"/>
      <c r="AD47" s="230"/>
    </row>
    <row r="48" spans="2:30">
      <c r="AA48" s="230"/>
      <c r="AB48" s="230"/>
      <c r="AC48" s="230"/>
      <c r="AD48" s="230"/>
    </row>
    <row r="49" spans="27:30">
      <c r="AA49" s="230"/>
      <c r="AB49" s="230"/>
      <c r="AC49" s="230"/>
      <c r="AD49" s="230"/>
    </row>
    <row r="50" spans="27:30">
      <c r="AA50" s="230"/>
      <c r="AB50" s="230"/>
      <c r="AC50" s="230"/>
      <c r="AD50" s="230"/>
    </row>
    <row r="51" spans="27:30">
      <c r="AA51" s="230"/>
      <c r="AB51" s="230"/>
      <c r="AC51" s="230"/>
      <c r="AD51" s="230"/>
    </row>
    <row r="52" spans="27:30">
      <c r="AA52" s="230"/>
      <c r="AB52" s="230"/>
      <c r="AC52" s="230"/>
      <c r="AD52" s="230"/>
    </row>
    <row r="53" spans="27:30">
      <c r="AA53" s="230"/>
      <c r="AB53" s="230"/>
      <c r="AC53" s="230"/>
      <c r="AD53" s="230"/>
    </row>
    <row r="54" spans="27:30">
      <c r="AA54" s="230"/>
      <c r="AB54" s="230"/>
      <c r="AC54" s="230"/>
      <c r="AD54" s="230"/>
    </row>
  </sheetData>
  <mergeCells count="4">
    <mergeCell ref="V30:X30"/>
    <mergeCell ref="V23:W23"/>
    <mergeCell ref="M23:N23"/>
    <mergeCell ref="X43:Y43"/>
  </mergeCells>
  <printOptions horizontalCentered="1" verticalCentered="1"/>
  <pageMargins left="0" right="0" top="0" bottom="0" header="0.51181102362204722" footer="0.51181102362204722"/>
  <pageSetup paperSize="9" scale="87" orientation="landscape" verticalDpi="12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7">
    <outlinePr showOutlineSymbols="0"/>
    <pageSetUpPr fitToPage="1"/>
  </sheetPr>
  <dimension ref="A1:AD54"/>
  <sheetViews>
    <sheetView showOutlineSymbols="0" topLeftCell="B1" zoomScaleNormal="100" workbookViewId="0">
      <selection activeCell="L34" sqref="L34"/>
    </sheetView>
  </sheetViews>
  <sheetFormatPr defaultRowHeight="12.75"/>
  <cols>
    <col min="1" max="1" width="1.28515625" style="231" customWidth="1"/>
    <col min="2" max="2" width="9.140625" style="231"/>
    <col min="3" max="3" width="26.140625" style="231" customWidth="1"/>
    <col min="4" max="4" width="6.140625" style="231" customWidth="1"/>
    <col min="5" max="5" width="7.140625" style="231" customWidth="1"/>
    <col min="6" max="9" width="5.7109375" style="231" customWidth="1"/>
    <col min="10" max="10" width="6.140625" style="231" customWidth="1"/>
    <col min="11" max="18" width="5.7109375" style="231" customWidth="1"/>
    <col min="19" max="19" width="6.140625" style="231" customWidth="1"/>
    <col min="20" max="24" width="5.7109375" style="231" customWidth="1"/>
    <col min="25" max="256" width="9.140625" style="231"/>
    <col min="257" max="257" width="1.28515625" style="231" customWidth="1"/>
    <col min="258" max="258" width="9.140625" style="231"/>
    <col min="259" max="259" width="25.28515625" style="231" bestFit="1" customWidth="1"/>
    <col min="260" max="280" width="5.7109375" style="231" customWidth="1"/>
    <col min="281" max="512" width="9.140625" style="231"/>
    <col min="513" max="513" width="1.28515625" style="231" customWidth="1"/>
    <col min="514" max="514" width="9.140625" style="231"/>
    <col min="515" max="515" width="25.28515625" style="231" bestFit="1" customWidth="1"/>
    <col min="516" max="536" width="5.7109375" style="231" customWidth="1"/>
    <col min="537" max="768" width="9.140625" style="231"/>
    <col min="769" max="769" width="1.28515625" style="231" customWidth="1"/>
    <col min="770" max="770" width="9.140625" style="231"/>
    <col min="771" max="771" width="25.28515625" style="231" bestFit="1" customWidth="1"/>
    <col min="772" max="792" width="5.7109375" style="231" customWidth="1"/>
    <col min="793" max="1024" width="9.140625" style="231"/>
    <col min="1025" max="1025" width="1.28515625" style="231" customWidth="1"/>
    <col min="1026" max="1026" width="9.140625" style="231"/>
    <col min="1027" max="1027" width="25.28515625" style="231" bestFit="1" customWidth="1"/>
    <col min="1028" max="1048" width="5.7109375" style="231" customWidth="1"/>
    <col min="1049" max="1280" width="9.140625" style="231"/>
    <col min="1281" max="1281" width="1.28515625" style="231" customWidth="1"/>
    <col min="1282" max="1282" width="9.140625" style="231"/>
    <col min="1283" max="1283" width="25.28515625" style="231" bestFit="1" customWidth="1"/>
    <col min="1284" max="1304" width="5.7109375" style="231" customWidth="1"/>
    <col min="1305" max="1536" width="9.140625" style="231"/>
    <col min="1537" max="1537" width="1.28515625" style="231" customWidth="1"/>
    <col min="1538" max="1538" width="9.140625" style="231"/>
    <col min="1539" max="1539" width="25.28515625" style="231" bestFit="1" customWidth="1"/>
    <col min="1540" max="1560" width="5.7109375" style="231" customWidth="1"/>
    <col min="1561" max="1792" width="9.140625" style="231"/>
    <col min="1793" max="1793" width="1.28515625" style="231" customWidth="1"/>
    <col min="1794" max="1794" width="9.140625" style="231"/>
    <col min="1795" max="1795" width="25.28515625" style="231" bestFit="1" customWidth="1"/>
    <col min="1796" max="1816" width="5.7109375" style="231" customWidth="1"/>
    <col min="1817" max="2048" width="9.140625" style="231"/>
    <col min="2049" max="2049" width="1.28515625" style="231" customWidth="1"/>
    <col min="2050" max="2050" width="9.140625" style="231"/>
    <col min="2051" max="2051" width="25.28515625" style="231" bestFit="1" customWidth="1"/>
    <col min="2052" max="2072" width="5.7109375" style="231" customWidth="1"/>
    <col min="2073" max="2304" width="9.140625" style="231"/>
    <col min="2305" max="2305" width="1.28515625" style="231" customWidth="1"/>
    <col min="2306" max="2306" width="9.140625" style="231"/>
    <col min="2307" max="2307" width="25.28515625" style="231" bestFit="1" customWidth="1"/>
    <col min="2308" max="2328" width="5.7109375" style="231" customWidth="1"/>
    <col min="2329" max="2560" width="9.140625" style="231"/>
    <col min="2561" max="2561" width="1.28515625" style="231" customWidth="1"/>
    <col min="2562" max="2562" width="9.140625" style="231"/>
    <col min="2563" max="2563" width="25.28515625" style="231" bestFit="1" customWidth="1"/>
    <col min="2564" max="2584" width="5.7109375" style="231" customWidth="1"/>
    <col min="2585" max="2816" width="9.140625" style="231"/>
    <col min="2817" max="2817" width="1.28515625" style="231" customWidth="1"/>
    <col min="2818" max="2818" width="9.140625" style="231"/>
    <col min="2819" max="2819" width="25.28515625" style="231" bestFit="1" customWidth="1"/>
    <col min="2820" max="2840" width="5.7109375" style="231" customWidth="1"/>
    <col min="2841" max="3072" width="9.140625" style="231"/>
    <col min="3073" max="3073" width="1.28515625" style="231" customWidth="1"/>
    <col min="3074" max="3074" width="9.140625" style="231"/>
    <col min="3075" max="3075" width="25.28515625" style="231" bestFit="1" customWidth="1"/>
    <col min="3076" max="3096" width="5.7109375" style="231" customWidth="1"/>
    <col min="3097" max="3328" width="9.140625" style="231"/>
    <col min="3329" max="3329" width="1.28515625" style="231" customWidth="1"/>
    <col min="3330" max="3330" width="9.140625" style="231"/>
    <col min="3331" max="3331" width="25.28515625" style="231" bestFit="1" customWidth="1"/>
    <col min="3332" max="3352" width="5.7109375" style="231" customWidth="1"/>
    <col min="3353" max="3584" width="9.140625" style="231"/>
    <col min="3585" max="3585" width="1.28515625" style="231" customWidth="1"/>
    <col min="3586" max="3586" width="9.140625" style="231"/>
    <col min="3587" max="3587" width="25.28515625" style="231" bestFit="1" customWidth="1"/>
    <col min="3588" max="3608" width="5.7109375" style="231" customWidth="1"/>
    <col min="3609" max="3840" width="9.140625" style="231"/>
    <col min="3841" max="3841" width="1.28515625" style="231" customWidth="1"/>
    <col min="3842" max="3842" width="9.140625" style="231"/>
    <col min="3843" max="3843" width="25.28515625" style="231" bestFit="1" customWidth="1"/>
    <col min="3844" max="3864" width="5.7109375" style="231" customWidth="1"/>
    <col min="3865" max="4096" width="9.140625" style="231"/>
    <col min="4097" max="4097" width="1.28515625" style="231" customWidth="1"/>
    <col min="4098" max="4098" width="9.140625" style="231"/>
    <col min="4099" max="4099" width="25.28515625" style="231" bestFit="1" customWidth="1"/>
    <col min="4100" max="4120" width="5.7109375" style="231" customWidth="1"/>
    <col min="4121" max="4352" width="9.140625" style="231"/>
    <col min="4353" max="4353" width="1.28515625" style="231" customWidth="1"/>
    <col min="4354" max="4354" width="9.140625" style="231"/>
    <col min="4355" max="4355" width="25.28515625" style="231" bestFit="1" customWidth="1"/>
    <col min="4356" max="4376" width="5.7109375" style="231" customWidth="1"/>
    <col min="4377" max="4608" width="9.140625" style="231"/>
    <col min="4609" max="4609" width="1.28515625" style="231" customWidth="1"/>
    <col min="4610" max="4610" width="9.140625" style="231"/>
    <col min="4611" max="4611" width="25.28515625" style="231" bestFit="1" customWidth="1"/>
    <col min="4612" max="4632" width="5.7109375" style="231" customWidth="1"/>
    <col min="4633" max="4864" width="9.140625" style="231"/>
    <col min="4865" max="4865" width="1.28515625" style="231" customWidth="1"/>
    <col min="4866" max="4866" width="9.140625" style="231"/>
    <col min="4867" max="4867" width="25.28515625" style="231" bestFit="1" customWidth="1"/>
    <col min="4868" max="4888" width="5.7109375" style="231" customWidth="1"/>
    <col min="4889" max="5120" width="9.140625" style="231"/>
    <col min="5121" max="5121" width="1.28515625" style="231" customWidth="1"/>
    <col min="5122" max="5122" width="9.140625" style="231"/>
    <col min="5123" max="5123" width="25.28515625" style="231" bestFit="1" customWidth="1"/>
    <col min="5124" max="5144" width="5.7109375" style="231" customWidth="1"/>
    <col min="5145" max="5376" width="9.140625" style="231"/>
    <col min="5377" max="5377" width="1.28515625" style="231" customWidth="1"/>
    <col min="5378" max="5378" width="9.140625" style="231"/>
    <col min="5379" max="5379" width="25.28515625" style="231" bestFit="1" customWidth="1"/>
    <col min="5380" max="5400" width="5.7109375" style="231" customWidth="1"/>
    <col min="5401" max="5632" width="9.140625" style="231"/>
    <col min="5633" max="5633" width="1.28515625" style="231" customWidth="1"/>
    <col min="5634" max="5634" width="9.140625" style="231"/>
    <col min="5635" max="5635" width="25.28515625" style="231" bestFit="1" customWidth="1"/>
    <col min="5636" max="5656" width="5.7109375" style="231" customWidth="1"/>
    <col min="5657" max="5888" width="9.140625" style="231"/>
    <col min="5889" max="5889" width="1.28515625" style="231" customWidth="1"/>
    <col min="5890" max="5890" width="9.140625" style="231"/>
    <col min="5891" max="5891" width="25.28515625" style="231" bestFit="1" customWidth="1"/>
    <col min="5892" max="5912" width="5.7109375" style="231" customWidth="1"/>
    <col min="5913" max="6144" width="9.140625" style="231"/>
    <col min="6145" max="6145" width="1.28515625" style="231" customWidth="1"/>
    <col min="6146" max="6146" width="9.140625" style="231"/>
    <col min="6147" max="6147" width="25.28515625" style="231" bestFit="1" customWidth="1"/>
    <col min="6148" max="6168" width="5.7109375" style="231" customWidth="1"/>
    <col min="6169" max="6400" width="9.140625" style="231"/>
    <col min="6401" max="6401" width="1.28515625" style="231" customWidth="1"/>
    <col min="6402" max="6402" width="9.140625" style="231"/>
    <col min="6403" max="6403" width="25.28515625" style="231" bestFit="1" customWidth="1"/>
    <col min="6404" max="6424" width="5.7109375" style="231" customWidth="1"/>
    <col min="6425" max="6656" width="9.140625" style="231"/>
    <col min="6657" max="6657" width="1.28515625" style="231" customWidth="1"/>
    <col min="6658" max="6658" width="9.140625" style="231"/>
    <col min="6659" max="6659" width="25.28515625" style="231" bestFit="1" customWidth="1"/>
    <col min="6660" max="6680" width="5.7109375" style="231" customWidth="1"/>
    <col min="6681" max="6912" width="9.140625" style="231"/>
    <col min="6913" max="6913" width="1.28515625" style="231" customWidth="1"/>
    <col min="6914" max="6914" width="9.140625" style="231"/>
    <col min="6915" max="6915" width="25.28515625" style="231" bestFit="1" customWidth="1"/>
    <col min="6916" max="6936" width="5.7109375" style="231" customWidth="1"/>
    <col min="6937" max="7168" width="9.140625" style="231"/>
    <col min="7169" max="7169" width="1.28515625" style="231" customWidth="1"/>
    <col min="7170" max="7170" width="9.140625" style="231"/>
    <col min="7171" max="7171" width="25.28515625" style="231" bestFit="1" customWidth="1"/>
    <col min="7172" max="7192" width="5.7109375" style="231" customWidth="1"/>
    <col min="7193" max="7424" width="9.140625" style="231"/>
    <col min="7425" max="7425" width="1.28515625" style="231" customWidth="1"/>
    <col min="7426" max="7426" width="9.140625" style="231"/>
    <col min="7427" max="7427" width="25.28515625" style="231" bestFit="1" customWidth="1"/>
    <col min="7428" max="7448" width="5.7109375" style="231" customWidth="1"/>
    <col min="7449" max="7680" width="9.140625" style="231"/>
    <col min="7681" max="7681" width="1.28515625" style="231" customWidth="1"/>
    <col min="7682" max="7682" width="9.140625" style="231"/>
    <col min="7683" max="7683" width="25.28515625" style="231" bestFit="1" customWidth="1"/>
    <col min="7684" max="7704" width="5.7109375" style="231" customWidth="1"/>
    <col min="7705" max="7936" width="9.140625" style="231"/>
    <col min="7937" max="7937" width="1.28515625" style="231" customWidth="1"/>
    <col min="7938" max="7938" width="9.140625" style="231"/>
    <col min="7939" max="7939" width="25.28515625" style="231" bestFit="1" customWidth="1"/>
    <col min="7940" max="7960" width="5.7109375" style="231" customWidth="1"/>
    <col min="7961" max="8192" width="9.140625" style="231"/>
    <col min="8193" max="8193" width="1.28515625" style="231" customWidth="1"/>
    <col min="8194" max="8194" width="9.140625" style="231"/>
    <col min="8195" max="8195" width="25.28515625" style="231" bestFit="1" customWidth="1"/>
    <col min="8196" max="8216" width="5.7109375" style="231" customWidth="1"/>
    <col min="8217" max="8448" width="9.140625" style="231"/>
    <col min="8449" max="8449" width="1.28515625" style="231" customWidth="1"/>
    <col min="8450" max="8450" width="9.140625" style="231"/>
    <col min="8451" max="8451" width="25.28515625" style="231" bestFit="1" customWidth="1"/>
    <col min="8452" max="8472" width="5.7109375" style="231" customWidth="1"/>
    <col min="8473" max="8704" width="9.140625" style="231"/>
    <col min="8705" max="8705" width="1.28515625" style="231" customWidth="1"/>
    <col min="8706" max="8706" width="9.140625" style="231"/>
    <col min="8707" max="8707" width="25.28515625" style="231" bestFit="1" customWidth="1"/>
    <col min="8708" max="8728" width="5.7109375" style="231" customWidth="1"/>
    <col min="8729" max="8960" width="9.140625" style="231"/>
    <col min="8961" max="8961" width="1.28515625" style="231" customWidth="1"/>
    <col min="8962" max="8962" width="9.140625" style="231"/>
    <col min="8963" max="8963" width="25.28515625" style="231" bestFit="1" customWidth="1"/>
    <col min="8964" max="8984" width="5.7109375" style="231" customWidth="1"/>
    <col min="8985" max="9216" width="9.140625" style="231"/>
    <col min="9217" max="9217" width="1.28515625" style="231" customWidth="1"/>
    <col min="9218" max="9218" width="9.140625" style="231"/>
    <col min="9219" max="9219" width="25.28515625" style="231" bestFit="1" customWidth="1"/>
    <col min="9220" max="9240" width="5.7109375" style="231" customWidth="1"/>
    <col min="9241" max="9472" width="9.140625" style="231"/>
    <col min="9473" max="9473" width="1.28515625" style="231" customWidth="1"/>
    <col min="9474" max="9474" width="9.140625" style="231"/>
    <col min="9475" max="9475" width="25.28515625" style="231" bestFit="1" customWidth="1"/>
    <col min="9476" max="9496" width="5.7109375" style="231" customWidth="1"/>
    <col min="9497" max="9728" width="9.140625" style="231"/>
    <col min="9729" max="9729" width="1.28515625" style="231" customWidth="1"/>
    <col min="9730" max="9730" width="9.140625" style="231"/>
    <col min="9731" max="9731" width="25.28515625" style="231" bestFit="1" customWidth="1"/>
    <col min="9732" max="9752" width="5.7109375" style="231" customWidth="1"/>
    <col min="9753" max="9984" width="9.140625" style="231"/>
    <col min="9985" max="9985" width="1.28515625" style="231" customWidth="1"/>
    <col min="9986" max="9986" width="9.140625" style="231"/>
    <col min="9987" max="9987" width="25.28515625" style="231" bestFit="1" customWidth="1"/>
    <col min="9988" max="10008" width="5.7109375" style="231" customWidth="1"/>
    <col min="10009" max="10240" width="9.140625" style="231"/>
    <col min="10241" max="10241" width="1.28515625" style="231" customWidth="1"/>
    <col min="10242" max="10242" width="9.140625" style="231"/>
    <col min="10243" max="10243" width="25.28515625" style="231" bestFit="1" customWidth="1"/>
    <col min="10244" max="10264" width="5.7109375" style="231" customWidth="1"/>
    <col min="10265" max="10496" width="9.140625" style="231"/>
    <col min="10497" max="10497" width="1.28515625" style="231" customWidth="1"/>
    <col min="10498" max="10498" width="9.140625" style="231"/>
    <col min="10499" max="10499" width="25.28515625" style="231" bestFit="1" customWidth="1"/>
    <col min="10500" max="10520" width="5.7109375" style="231" customWidth="1"/>
    <col min="10521" max="10752" width="9.140625" style="231"/>
    <col min="10753" max="10753" width="1.28515625" style="231" customWidth="1"/>
    <col min="10754" max="10754" width="9.140625" style="231"/>
    <col min="10755" max="10755" width="25.28515625" style="231" bestFit="1" customWidth="1"/>
    <col min="10756" max="10776" width="5.7109375" style="231" customWidth="1"/>
    <col min="10777" max="11008" width="9.140625" style="231"/>
    <col min="11009" max="11009" width="1.28515625" style="231" customWidth="1"/>
    <col min="11010" max="11010" width="9.140625" style="231"/>
    <col min="11011" max="11011" width="25.28515625" style="231" bestFit="1" customWidth="1"/>
    <col min="11012" max="11032" width="5.7109375" style="231" customWidth="1"/>
    <col min="11033" max="11264" width="9.140625" style="231"/>
    <col min="11265" max="11265" width="1.28515625" style="231" customWidth="1"/>
    <col min="11266" max="11266" width="9.140625" style="231"/>
    <col min="11267" max="11267" width="25.28515625" style="231" bestFit="1" customWidth="1"/>
    <col min="11268" max="11288" width="5.7109375" style="231" customWidth="1"/>
    <col min="11289" max="11520" width="9.140625" style="231"/>
    <col min="11521" max="11521" width="1.28515625" style="231" customWidth="1"/>
    <col min="11522" max="11522" width="9.140625" style="231"/>
    <col min="11523" max="11523" width="25.28515625" style="231" bestFit="1" customWidth="1"/>
    <col min="11524" max="11544" width="5.7109375" style="231" customWidth="1"/>
    <col min="11545" max="11776" width="9.140625" style="231"/>
    <col min="11777" max="11777" width="1.28515625" style="231" customWidth="1"/>
    <col min="11778" max="11778" width="9.140625" style="231"/>
    <col min="11779" max="11779" width="25.28515625" style="231" bestFit="1" customWidth="1"/>
    <col min="11780" max="11800" width="5.7109375" style="231" customWidth="1"/>
    <col min="11801" max="12032" width="9.140625" style="231"/>
    <col min="12033" max="12033" width="1.28515625" style="231" customWidth="1"/>
    <col min="12034" max="12034" width="9.140625" style="231"/>
    <col min="12035" max="12035" width="25.28515625" style="231" bestFit="1" customWidth="1"/>
    <col min="12036" max="12056" width="5.7109375" style="231" customWidth="1"/>
    <col min="12057" max="12288" width="9.140625" style="231"/>
    <col min="12289" max="12289" width="1.28515625" style="231" customWidth="1"/>
    <col min="12290" max="12290" width="9.140625" style="231"/>
    <col min="12291" max="12291" width="25.28515625" style="231" bestFit="1" customWidth="1"/>
    <col min="12292" max="12312" width="5.7109375" style="231" customWidth="1"/>
    <col min="12313" max="12544" width="9.140625" style="231"/>
    <col min="12545" max="12545" width="1.28515625" style="231" customWidth="1"/>
    <col min="12546" max="12546" width="9.140625" style="231"/>
    <col min="12547" max="12547" width="25.28515625" style="231" bestFit="1" customWidth="1"/>
    <col min="12548" max="12568" width="5.7109375" style="231" customWidth="1"/>
    <col min="12569" max="12800" width="9.140625" style="231"/>
    <col min="12801" max="12801" width="1.28515625" style="231" customWidth="1"/>
    <col min="12802" max="12802" width="9.140625" style="231"/>
    <col min="12803" max="12803" width="25.28515625" style="231" bestFit="1" customWidth="1"/>
    <col min="12804" max="12824" width="5.7109375" style="231" customWidth="1"/>
    <col min="12825" max="13056" width="9.140625" style="231"/>
    <col min="13057" max="13057" width="1.28515625" style="231" customWidth="1"/>
    <col min="13058" max="13058" width="9.140625" style="231"/>
    <col min="13059" max="13059" width="25.28515625" style="231" bestFit="1" customWidth="1"/>
    <col min="13060" max="13080" width="5.7109375" style="231" customWidth="1"/>
    <col min="13081" max="13312" width="9.140625" style="231"/>
    <col min="13313" max="13313" width="1.28515625" style="231" customWidth="1"/>
    <col min="13314" max="13314" width="9.140625" style="231"/>
    <col min="13315" max="13315" width="25.28515625" style="231" bestFit="1" customWidth="1"/>
    <col min="13316" max="13336" width="5.7109375" style="231" customWidth="1"/>
    <col min="13337" max="13568" width="9.140625" style="231"/>
    <col min="13569" max="13569" width="1.28515625" style="231" customWidth="1"/>
    <col min="13570" max="13570" width="9.140625" style="231"/>
    <col min="13571" max="13571" width="25.28515625" style="231" bestFit="1" customWidth="1"/>
    <col min="13572" max="13592" width="5.7109375" style="231" customWidth="1"/>
    <col min="13593" max="13824" width="9.140625" style="231"/>
    <col min="13825" max="13825" width="1.28515625" style="231" customWidth="1"/>
    <col min="13826" max="13826" width="9.140625" style="231"/>
    <col min="13827" max="13827" width="25.28515625" style="231" bestFit="1" customWidth="1"/>
    <col min="13828" max="13848" width="5.7109375" style="231" customWidth="1"/>
    <col min="13849" max="14080" width="9.140625" style="231"/>
    <col min="14081" max="14081" width="1.28515625" style="231" customWidth="1"/>
    <col min="14082" max="14082" width="9.140625" style="231"/>
    <col min="14083" max="14083" width="25.28515625" style="231" bestFit="1" customWidth="1"/>
    <col min="14084" max="14104" width="5.7109375" style="231" customWidth="1"/>
    <col min="14105" max="14336" width="9.140625" style="231"/>
    <col min="14337" max="14337" width="1.28515625" style="231" customWidth="1"/>
    <col min="14338" max="14338" width="9.140625" style="231"/>
    <col min="14339" max="14339" width="25.28515625" style="231" bestFit="1" customWidth="1"/>
    <col min="14340" max="14360" width="5.7109375" style="231" customWidth="1"/>
    <col min="14361" max="14592" width="9.140625" style="231"/>
    <col min="14593" max="14593" width="1.28515625" style="231" customWidth="1"/>
    <col min="14594" max="14594" width="9.140625" style="231"/>
    <col min="14595" max="14595" width="25.28515625" style="231" bestFit="1" customWidth="1"/>
    <col min="14596" max="14616" width="5.7109375" style="231" customWidth="1"/>
    <col min="14617" max="14848" width="9.140625" style="231"/>
    <col min="14849" max="14849" width="1.28515625" style="231" customWidth="1"/>
    <col min="14850" max="14850" width="9.140625" style="231"/>
    <col min="14851" max="14851" width="25.28515625" style="231" bestFit="1" customWidth="1"/>
    <col min="14852" max="14872" width="5.7109375" style="231" customWidth="1"/>
    <col min="14873" max="15104" width="9.140625" style="231"/>
    <col min="15105" max="15105" width="1.28515625" style="231" customWidth="1"/>
    <col min="15106" max="15106" width="9.140625" style="231"/>
    <col min="15107" max="15107" width="25.28515625" style="231" bestFit="1" customWidth="1"/>
    <col min="15108" max="15128" width="5.7109375" style="231" customWidth="1"/>
    <col min="15129" max="15360" width="9.140625" style="231"/>
    <col min="15361" max="15361" width="1.28515625" style="231" customWidth="1"/>
    <col min="15362" max="15362" width="9.140625" style="231"/>
    <col min="15363" max="15363" width="25.28515625" style="231" bestFit="1" customWidth="1"/>
    <col min="15364" max="15384" width="5.7109375" style="231" customWidth="1"/>
    <col min="15385" max="15616" width="9.140625" style="231"/>
    <col min="15617" max="15617" width="1.28515625" style="231" customWidth="1"/>
    <col min="15618" max="15618" width="9.140625" style="231"/>
    <col min="15619" max="15619" width="25.28515625" style="231" bestFit="1" customWidth="1"/>
    <col min="15620" max="15640" width="5.7109375" style="231" customWidth="1"/>
    <col min="15641" max="15872" width="9.140625" style="231"/>
    <col min="15873" max="15873" width="1.28515625" style="231" customWidth="1"/>
    <col min="15874" max="15874" width="9.140625" style="231"/>
    <col min="15875" max="15875" width="25.28515625" style="231" bestFit="1" customWidth="1"/>
    <col min="15876" max="15896" width="5.7109375" style="231" customWidth="1"/>
    <col min="15897" max="16128" width="9.140625" style="231"/>
    <col min="16129" max="16129" width="1.28515625" style="231" customWidth="1"/>
    <col min="16130" max="16130" width="9.140625" style="231"/>
    <col min="16131" max="16131" width="25.28515625" style="231" bestFit="1" customWidth="1"/>
    <col min="16132" max="16152" width="5.7109375" style="231" customWidth="1"/>
    <col min="16153" max="16384" width="9.140625" style="231"/>
  </cols>
  <sheetData>
    <row r="1" spans="1:26" ht="13.5" thickBot="1">
      <c r="A1" s="230"/>
      <c r="B1" s="230"/>
      <c r="C1" s="230"/>
      <c r="D1" s="230"/>
      <c r="E1" s="230"/>
      <c r="F1" s="230"/>
      <c r="G1" s="230"/>
      <c r="H1" s="230"/>
      <c r="I1" s="230"/>
      <c r="J1" s="230"/>
      <c r="K1" s="230"/>
      <c r="L1" s="230"/>
      <c r="M1" s="230"/>
      <c r="N1" s="230"/>
      <c r="O1" s="230"/>
      <c r="P1" s="230"/>
      <c r="Q1" s="230"/>
      <c r="R1" s="230"/>
      <c r="S1" s="230"/>
      <c r="T1" s="230"/>
      <c r="U1" s="230"/>
      <c r="V1" s="230"/>
      <c r="W1" s="230"/>
      <c r="X1" s="230"/>
      <c r="Y1" s="230"/>
    </row>
    <row r="2" spans="1:26" ht="13.5" thickTop="1">
      <c r="B2" s="232"/>
      <c r="C2" s="233"/>
      <c r="D2" s="233"/>
      <c r="E2" s="233"/>
      <c r="F2" s="233"/>
      <c r="G2" s="233"/>
      <c r="H2" s="233"/>
      <c r="I2" s="233"/>
      <c r="J2" s="233"/>
      <c r="K2" s="233"/>
      <c r="L2" s="233"/>
      <c r="M2" s="233"/>
      <c r="N2" s="233"/>
      <c r="O2" s="233"/>
      <c r="P2" s="233"/>
      <c r="Q2" s="233"/>
      <c r="R2" s="233"/>
      <c r="S2" s="233"/>
      <c r="T2" s="233"/>
      <c r="U2" s="233"/>
      <c r="V2" s="233"/>
      <c r="W2" s="233"/>
      <c r="X2" s="233"/>
      <c r="Y2" s="234"/>
    </row>
    <row r="3" spans="1:26" ht="18">
      <c r="B3" s="235"/>
      <c r="C3" s="15"/>
      <c r="D3" s="15"/>
      <c r="E3" s="15"/>
      <c r="H3" s="15"/>
      <c r="I3" s="15"/>
      <c r="J3" s="15"/>
      <c r="K3" s="15"/>
      <c r="L3" s="313" t="s">
        <v>1973</v>
      </c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236"/>
    </row>
    <row r="4" spans="1:26">
      <c r="B4" s="235"/>
      <c r="C4" s="242"/>
      <c r="D4" s="242"/>
      <c r="E4" s="242"/>
      <c r="F4" s="242"/>
      <c r="G4" s="242"/>
      <c r="H4" s="242"/>
      <c r="I4" s="242"/>
      <c r="J4" s="242"/>
      <c r="K4" s="242"/>
      <c r="L4" s="242"/>
      <c r="M4" s="242"/>
      <c r="N4" s="242"/>
      <c r="O4" s="242"/>
      <c r="V4" s="242"/>
      <c r="W4" s="242"/>
      <c r="X4" s="242"/>
      <c r="Y4" s="243"/>
    </row>
    <row r="5" spans="1:26">
      <c r="B5" s="235"/>
      <c r="C5" s="242"/>
      <c r="D5" s="242"/>
      <c r="E5" s="242"/>
      <c r="F5" s="242"/>
      <c r="G5" s="242"/>
      <c r="H5" s="242"/>
      <c r="I5" s="315"/>
      <c r="J5" s="242"/>
      <c r="K5" s="242"/>
      <c r="L5" s="242"/>
      <c r="M5" s="242"/>
      <c r="N5" s="242"/>
      <c r="O5" s="242"/>
      <c r="Y5" s="243"/>
    </row>
    <row r="6" spans="1:26">
      <c r="B6" s="235"/>
      <c r="C6" s="314" t="s">
        <v>1654</v>
      </c>
      <c r="D6" s="315" t="s">
        <v>1</v>
      </c>
      <c r="E6" s="315" t="s">
        <v>1655</v>
      </c>
      <c r="F6" s="315" t="s">
        <v>10</v>
      </c>
      <c r="G6" s="315" t="s">
        <v>1656</v>
      </c>
      <c r="H6" s="315">
        <v>400</v>
      </c>
      <c r="I6" s="315" t="s">
        <v>1655</v>
      </c>
      <c r="J6" s="315">
        <v>250</v>
      </c>
      <c r="K6" s="322"/>
      <c r="L6" s="322"/>
      <c r="M6" s="322"/>
      <c r="N6" s="322"/>
      <c r="O6" s="322"/>
      <c r="R6" s="242"/>
      <c r="S6" s="242"/>
      <c r="T6" s="242"/>
      <c r="U6" s="242"/>
      <c r="V6" s="242"/>
      <c r="W6" s="242"/>
      <c r="X6" s="242"/>
      <c r="Y6" s="248"/>
      <c r="Z6" s="230"/>
    </row>
    <row r="7" spans="1:26">
      <c r="B7" s="235"/>
      <c r="C7" s="314" t="s">
        <v>1704</v>
      </c>
      <c r="D7" s="315"/>
      <c r="E7" s="315" t="str">
        <f>IF(LEN(I7)&gt;4,"PU/PN","PN")</f>
        <v>PU/PN</v>
      </c>
      <c r="F7" s="315" t="s">
        <v>1701</v>
      </c>
      <c r="G7" s="315" t="s">
        <v>1656</v>
      </c>
      <c r="I7" s="316" t="s">
        <v>1223</v>
      </c>
      <c r="J7" s="315"/>
      <c r="K7" s="322"/>
      <c r="L7" s="322"/>
      <c r="M7" s="322"/>
      <c r="N7" s="322"/>
      <c r="O7" s="322"/>
      <c r="R7" s="242"/>
      <c r="S7" s="242"/>
      <c r="T7" s="242"/>
      <c r="U7" s="242"/>
      <c r="V7" s="242"/>
      <c r="W7" s="242"/>
      <c r="X7" s="242"/>
      <c r="Y7" s="248"/>
    </row>
    <row r="8" spans="1:26">
      <c r="B8" s="235"/>
      <c r="C8" s="314" t="s">
        <v>461</v>
      </c>
      <c r="D8" s="315"/>
      <c r="E8" s="315" t="s">
        <v>1664</v>
      </c>
      <c r="F8" s="315" t="s">
        <v>1705</v>
      </c>
      <c r="G8" s="315" t="s">
        <v>1656</v>
      </c>
      <c r="I8" s="315">
        <v>9</v>
      </c>
      <c r="J8" s="315"/>
      <c r="K8" s="322"/>
      <c r="L8" s="322"/>
      <c r="M8" s="322"/>
      <c r="N8" s="322"/>
      <c r="O8" s="322"/>
      <c r="R8" s="247"/>
      <c r="S8" s="322"/>
      <c r="T8" s="322"/>
      <c r="U8" s="322"/>
      <c r="V8" s="242"/>
      <c r="W8" s="242"/>
      <c r="X8" s="242"/>
      <c r="Y8" s="248"/>
    </row>
    <row r="9" spans="1:26">
      <c r="B9" s="235"/>
      <c r="C9" s="245"/>
      <c r="D9" s="315"/>
      <c r="E9" s="315" t="s">
        <v>12</v>
      </c>
      <c r="F9" s="315" t="s">
        <v>1687</v>
      </c>
      <c r="G9" s="315" t="s">
        <v>1656</v>
      </c>
      <c r="I9" s="315">
        <v>560</v>
      </c>
      <c r="J9" s="315"/>
      <c r="K9" s="322"/>
      <c r="L9" s="322"/>
      <c r="M9" s="322"/>
      <c r="N9" s="322"/>
      <c r="O9" s="322"/>
      <c r="R9" s="247"/>
      <c r="S9" s="247"/>
      <c r="T9" s="322"/>
      <c r="U9" s="322"/>
      <c r="V9" s="245" t="s">
        <v>1688</v>
      </c>
      <c r="W9" s="242"/>
      <c r="X9" s="242"/>
      <c r="Y9" s="248"/>
    </row>
    <row r="10" spans="1:26">
      <c r="B10" s="235"/>
      <c r="C10" s="242"/>
      <c r="D10" s="322"/>
      <c r="E10" s="315" t="s">
        <v>13</v>
      </c>
      <c r="F10" s="315" t="s">
        <v>1687</v>
      </c>
      <c r="G10" s="315" t="s">
        <v>1656</v>
      </c>
      <c r="I10" s="315">
        <v>280</v>
      </c>
      <c r="J10" s="322"/>
      <c r="K10" s="322"/>
      <c r="L10" s="322"/>
      <c r="M10" s="322"/>
      <c r="N10" s="322"/>
      <c r="O10" s="322"/>
      <c r="R10" s="322"/>
      <c r="S10" s="242"/>
      <c r="T10" s="322"/>
      <c r="U10" s="322"/>
      <c r="V10" s="242"/>
      <c r="W10" s="242"/>
      <c r="X10" s="242"/>
      <c r="Y10" s="248"/>
    </row>
    <row r="11" spans="1:26">
      <c r="B11" s="235"/>
      <c r="C11" s="242"/>
      <c r="D11" s="322"/>
      <c r="E11" s="315" t="s">
        <v>14</v>
      </c>
      <c r="F11" s="315" t="s">
        <v>1687</v>
      </c>
      <c r="G11" s="315" t="s">
        <v>1656</v>
      </c>
      <c r="I11" s="315">
        <v>726</v>
      </c>
      <c r="J11" s="322"/>
      <c r="K11" s="322"/>
      <c r="L11" s="322"/>
      <c r="M11" s="322"/>
      <c r="N11" s="322"/>
      <c r="O11" s="322"/>
      <c r="R11" s="242"/>
      <c r="S11" s="247"/>
      <c r="T11" s="322"/>
      <c r="U11" s="322"/>
      <c r="V11" s="242"/>
      <c r="W11" s="242"/>
      <c r="X11" s="242"/>
      <c r="Y11" s="248"/>
    </row>
    <row r="12" spans="1:26">
      <c r="B12" s="235"/>
      <c r="C12" s="242"/>
      <c r="D12" s="322"/>
      <c r="E12" s="315" t="s">
        <v>15</v>
      </c>
      <c r="F12" s="315" t="s">
        <v>1687</v>
      </c>
      <c r="G12" s="315" t="s">
        <v>1656</v>
      </c>
      <c r="I12" s="315">
        <v>342</v>
      </c>
      <c r="J12" s="322"/>
      <c r="K12" s="322"/>
      <c r="L12" s="322"/>
      <c r="M12" s="322"/>
      <c r="N12" s="322"/>
      <c r="O12" s="322"/>
      <c r="R12" s="242"/>
      <c r="S12" s="242"/>
      <c r="T12" s="315" t="s">
        <v>1658</v>
      </c>
      <c r="U12" s="322"/>
      <c r="V12" s="242"/>
      <c r="W12" s="242"/>
      <c r="X12" s="242"/>
      <c r="Y12" s="248"/>
    </row>
    <row r="13" spans="1:26" ht="13.5" thickBot="1">
      <c r="B13" s="235"/>
      <c r="C13" s="242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0"/>
      <c r="P13" s="290"/>
      <c r="Q13" s="290"/>
      <c r="R13" s="242"/>
      <c r="S13" s="290"/>
      <c r="T13" s="290"/>
      <c r="U13" s="251"/>
      <c r="V13" s="242"/>
      <c r="W13" s="242"/>
      <c r="X13" s="242"/>
      <c r="Y13" s="243"/>
    </row>
    <row r="14" spans="1:26" ht="13.5" thickTop="1">
      <c r="B14" s="235"/>
      <c r="C14" s="240"/>
      <c r="D14" s="242"/>
      <c r="E14" s="242"/>
      <c r="F14" s="242"/>
      <c r="G14" s="252"/>
      <c r="H14" s="242"/>
      <c r="I14" s="242"/>
      <c r="J14" s="252"/>
      <c r="K14" s="242"/>
      <c r="L14" s="242"/>
      <c r="M14" s="252"/>
      <c r="N14" s="242"/>
      <c r="O14" s="242"/>
      <c r="P14" s="252"/>
      <c r="Q14" s="242"/>
      <c r="R14" s="253"/>
      <c r="S14" s="252"/>
      <c r="T14" s="242"/>
      <c r="U14" s="254"/>
      <c r="V14" s="255"/>
      <c r="W14" s="256"/>
      <c r="X14" s="253"/>
      <c r="Y14" s="243"/>
    </row>
    <row r="15" spans="1:26">
      <c r="B15" s="235"/>
      <c r="C15" s="240"/>
      <c r="D15" s="242"/>
      <c r="E15" s="242"/>
      <c r="F15" s="242"/>
      <c r="G15" s="252"/>
      <c r="H15" s="242"/>
      <c r="I15" s="242"/>
      <c r="J15" s="252"/>
      <c r="K15" s="242"/>
      <c r="L15" s="242"/>
      <c r="M15" s="252"/>
      <c r="N15" s="242"/>
      <c r="O15" s="242"/>
      <c r="P15" s="252"/>
      <c r="Q15" s="242"/>
      <c r="R15" s="242"/>
      <c r="S15" s="252"/>
      <c r="T15" s="242"/>
      <c r="U15" s="254"/>
      <c r="V15" s="252"/>
      <c r="W15" s="242"/>
      <c r="X15" s="254"/>
      <c r="Y15" s="243"/>
    </row>
    <row r="16" spans="1:26">
      <c r="B16" s="235"/>
      <c r="C16" s="240"/>
      <c r="D16" s="242"/>
      <c r="E16" s="242"/>
      <c r="F16" s="242"/>
      <c r="G16" s="252"/>
      <c r="H16" s="242"/>
      <c r="I16" s="242"/>
      <c r="J16" s="252"/>
      <c r="K16" s="242"/>
      <c r="L16" s="242"/>
      <c r="M16" s="252"/>
      <c r="N16" s="242"/>
      <c r="O16" s="242"/>
      <c r="P16" s="252"/>
      <c r="Q16" s="242"/>
      <c r="R16" s="242"/>
      <c r="S16" s="252"/>
      <c r="T16" s="242"/>
      <c r="U16" s="254"/>
      <c r="V16" s="252"/>
      <c r="W16" s="242"/>
      <c r="X16" s="254"/>
      <c r="Y16" s="243"/>
    </row>
    <row r="17" spans="2:30">
      <c r="B17" s="235"/>
      <c r="C17" s="240"/>
      <c r="D17" s="242"/>
      <c r="E17" s="242"/>
      <c r="F17" s="242"/>
      <c r="G17" s="252"/>
      <c r="H17" s="242"/>
      <c r="I17" s="242"/>
      <c r="J17" s="252"/>
      <c r="K17" s="242"/>
      <c r="L17" s="242"/>
      <c r="M17" s="252"/>
      <c r="N17" s="242"/>
      <c r="O17" s="242"/>
      <c r="P17" s="252"/>
      <c r="Q17" s="242"/>
      <c r="R17" s="242"/>
      <c r="S17" s="252"/>
      <c r="T17" s="242"/>
      <c r="U17" s="254"/>
      <c r="V17" s="252"/>
      <c r="W17" s="242"/>
      <c r="X17" s="254"/>
      <c r="Y17" s="243"/>
    </row>
    <row r="18" spans="2:30" ht="13.5" thickBot="1">
      <c r="B18" s="235"/>
      <c r="C18" s="241"/>
      <c r="D18" s="242"/>
      <c r="E18" s="242"/>
      <c r="F18" s="242"/>
      <c r="G18" s="252"/>
      <c r="H18" s="242"/>
      <c r="I18" s="242"/>
      <c r="J18" s="252"/>
      <c r="K18" s="242"/>
      <c r="L18" s="242"/>
      <c r="M18" s="252"/>
      <c r="N18" s="242"/>
      <c r="O18" s="242"/>
      <c r="P18" s="252"/>
      <c r="Q18" s="242"/>
      <c r="R18" s="242"/>
      <c r="S18" s="252"/>
      <c r="T18" s="242"/>
      <c r="U18" s="254"/>
      <c r="V18" s="252"/>
      <c r="W18" s="242"/>
      <c r="X18" s="254"/>
      <c r="Y18" s="243"/>
    </row>
    <row r="19" spans="2:30" ht="14.25" thickTop="1" thickBot="1">
      <c r="B19" s="235"/>
      <c r="C19" s="257" t="s">
        <v>1659</v>
      </c>
      <c r="D19" s="258"/>
      <c r="E19" s="320">
        <v>1</v>
      </c>
      <c r="F19" s="260"/>
      <c r="G19" s="258"/>
      <c r="H19" s="320">
        <v>2</v>
      </c>
      <c r="I19" s="261"/>
      <c r="J19" s="258"/>
      <c r="K19" s="320">
        <v>3</v>
      </c>
      <c r="L19" s="261"/>
      <c r="M19" s="258"/>
      <c r="N19" s="320">
        <v>4</v>
      </c>
      <c r="O19" s="261"/>
      <c r="P19" s="258"/>
      <c r="Q19" s="320">
        <v>5</v>
      </c>
      <c r="R19" s="261"/>
      <c r="S19" s="258"/>
      <c r="T19" s="320">
        <v>6</v>
      </c>
      <c r="U19" s="262"/>
      <c r="V19" s="258"/>
      <c r="W19" s="320">
        <v>7</v>
      </c>
      <c r="X19" s="262"/>
      <c r="Y19" s="243"/>
      <c r="Z19" s="237"/>
    </row>
    <row r="20" spans="2:30" ht="13.5" thickTop="1">
      <c r="B20" s="235"/>
      <c r="C20" s="263"/>
      <c r="D20" s="315"/>
      <c r="E20" s="315"/>
      <c r="F20" s="315"/>
      <c r="G20" s="321"/>
      <c r="H20" s="315"/>
      <c r="I20" s="295"/>
      <c r="J20" s="299"/>
      <c r="K20" s="299"/>
      <c r="L20" s="303"/>
      <c r="M20" s="299"/>
      <c r="N20" s="300"/>
      <c r="O20" s="301"/>
      <c r="P20" s="299"/>
      <c r="Q20" s="299"/>
      <c r="R20" s="303"/>
      <c r="S20" s="299"/>
      <c r="T20" s="299"/>
      <c r="U20" s="303"/>
      <c r="V20" s="299"/>
      <c r="W20" s="300"/>
      <c r="X20" s="301"/>
      <c r="Y20" s="248"/>
      <c r="Z20" s="230"/>
    </row>
    <row r="21" spans="2:30">
      <c r="B21" s="235"/>
      <c r="C21" s="263" t="s">
        <v>1660</v>
      </c>
      <c r="D21" s="315"/>
      <c r="E21" s="315">
        <v>30</v>
      </c>
      <c r="F21" s="295"/>
      <c r="G21" s="304"/>
      <c r="H21" s="315">
        <v>30</v>
      </c>
      <c r="I21" s="305"/>
      <c r="J21" s="299"/>
      <c r="K21" s="315">
        <v>360</v>
      </c>
      <c r="L21" s="303"/>
      <c r="M21" s="299"/>
      <c r="N21" s="315">
        <v>360</v>
      </c>
      <c r="O21" s="301"/>
      <c r="P21" s="299"/>
      <c r="Q21" s="315">
        <v>360</v>
      </c>
      <c r="R21" s="303"/>
      <c r="S21" s="299"/>
      <c r="T21" s="315">
        <v>360</v>
      </c>
      <c r="U21" s="303"/>
      <c r="V21" s="299"/>
      <c r="W21" s="315">
        <v>360</v>
      </c>
      <c r="X21" s="301"/>
      <c r="Y21" s="243"/>
      <c r="Z21" s="230"/>
    </row>
    <row r="22" spans="2:30">
      <c r="B22" s="235"/>
      <c r="C22" s="263"/>
      <c r="D22" s="315"/>
      <c r="E22" s="315"/>
      <c r="F22" s="295"/>
      <c r="G22" s="315"/>
      <c r="H22" s="315"/>
      <c r="I22" s="295"/>
      <c r="J22" s="299"/>
      <c r="K22" s="299"/>
      <c r="L22" s="303"/>
      <c r="M22" s="299"/>
      <c r="N22" s="300"/>
      <c r="O22" s="301"/>
      <c r="P22" s="299"/>
      <c r="Q22" s="299"/>
      <c r="R22" s="303"/>
      <c r="S22" s="299"/>
      <c r="T22" s="299"/>
      <c r="U22" s="303"/>
      <c r="V22" s="299"/>
      <c r="W22" s="300"/>
      <c r="X22" s="301"/>
      <c r="Y22" s="248"/>
      <c r="Z22" s="230"/>
    </row>
    <row r="23" spans="2:30">
      <c r="B23" s="235"/>
      <c r="C23" s="263" t="s">
        <v>1699</v>
      </c>
      <c r="D23" s="315">
        <v>1200</v>
      </c>
      <c r="E23" s="315" t="s">
        <v>1655</v>
      </c>
      <c r="F23" s="264">
        <v>570</v>
      </c>
      <c r="G23" s="315">
        <v>200</v>
      </c>
      <c r="H23" s="315" t="s">
        <v>1655</v>
      </c>
      <c r="I23" s="264">
        <v>125</v>
      </c>
      <c r="J23" s="315">
        <v>1200</v>
      </c>
      <c r="K23" s="315" t="s">
        <v>1655</v>
      </c>
      <c r="L23" s="295">
        <v>570</v>
      </c>
      <c r="M23" s="486" t="s">
        <v>1657</v>
      </c>
      <c r="N23" s="487"/>
      <c r="O23" s="295">
        <v>50</v>
      </c>
      <c r="P23" s="315">
        <v>305</v>
      </c>
      <c r="Q23" s="315" t="s">
        <v>1655</v>
      </c>
      <c r="R23" s="295">
        <v>570</v>
      </c>
      <c r="S23" s="315">
        <v>1350</v>
      </c>
      <c r="T23" s="315" t="s">
        <v>1655</v>
      </c>
      <c r="U23" s="295">
        <v>720</v>
      </c>
      <c r="V23" s="486" t="s">
        <v>1657</v>
      </c>
      <c r="W23" s="487"/>
      <c r="X23" s="295">
        <v>100</v>
      </c>
      <c r="Y23" s="248"/>
      <c r="Z23" s="230"/>
      <c r="AB23" s="230"/>
    </row>
    <row r="24" spans="2:30">
      <c r="B24" s="235"/>
      <c r="C24" s="263" t="s">
        <v>1679</v>
      </c>
      <c r="D24" s="315"/>
      <c r="E24" s="315"/>
      <c r="F24" s="295"/>
      <c r="G24" s="315"/>
      <c r="H24" s="315"/>
      <c r="I24" s="295"/>
      <c r="J24" s="299"/>
      <c r="K24" s="299"/>
      <c r="L24" s="303"/>
      <c r="M24" s="299"/>
      <c r="N24" s="300"/>
      <c r="O24" s="301"/>
      <c r="P24" s="299"/>
      <c r="Q24" s="299"/>
      <c r="R24" s="303"/>
      <c r="S24" s="299"/>
      <c r="T24" s="299"/>
      <c r="U24" s="303"/>
      <c r="V24" s="299"/>
      <c r="W24" s="300"/>
      <c r="X24" s="301"/>
      <c r="Y24" s="248"/>
      <c r="Z24" s="230"/>
      <c r="AB24" s="231">
        <v>6</v>
      </c>
      <c r="AC24" s="231">
        <v>7</v>
      </c>
    </row>
    <row r="25" spans="2:30">
      <c r="B25" s="235"/>
      <c r="C25" s="263" t="s">
        <v>1661</v>
      </c>
      <c r="D25" s="315"/>
      <c r="E25" s="315">
        <v>2</v>
      </c>
      <c r="F25" s="295"/>
      <c r="G25" s="315"/>
      <c r="H25" s="315">
        <v>4</v>
      </c>
      <c r="I25" s="295"/>
      <c r="J25" s="299"/>
      <c r="K25" s="315">
        <v>1</v>
      </c>
      <c r="L25" s="303"/>
      <c r="M25" s="315"/>
      <c r="N25" s="315">
        <f>CEILING((4*((PI()*$H$6*($I$11)+(PI()*$J$6*$I$12))))/100000,5)*2</f>
        <v>100</v>
      </c>
      <c r="O25" s="295" t="s">
        <v>1706</v>
      </c>
      <c r="P25" s="315"/>
      <c r="Q25" s="315">
        <v>8</v>
      </c>
      <c r="R25" s="295"/>
      <c r="S25" s="315"/>
      <c r="T25" s="315">
        <v>4</v>
      </c>
      <c r="U25" s="295"/>
      <c r="V25" s="315"/>
      <c r="W25" s="315">
        <f>CEILING((4*((PI()*$H$6*($I$11)+(PI()*$J$6*$I$12))))/100000,5)</f>
        <v>50</v>
      </c>
      <c r="X25" s="295" t="s">
        <v>1706</v>
      </c>
      <c r="Y25" s="248"/>
      <c r="Z25" s="230"/>
    </row>
    <row r="26" spans="2:30">
      <c r="B26" s="235"/>
      <c r="C26" s="263"/>
      <c r="D26" s="315"/>
      <c r="E26" s="315"/>
      <c r="F26" s="295"/>
      <c r="G26" s="315"/>
      <c r="H26" s="315"/>
      <c r="I26" s="295"/>
      <c r="J26" s="299"/>
      <c r="K26" s="315"/>
      <c r="L26" s="303"/>
      <c r="M26" s="299"/>
      <c r="N26" s="315"/>
      <c r="O26" s="295"/>
      <c r="P26" s="315"/>
      <c r="Q26" s="315"/>
      <c r="R26" s="295"/>
      <c r="S26" s="315"/>
      <c r="T26" s="315"/>
      <c r="U26" s="295"/>
      <c r="V26" s="315"/>
      <c r="W26" s="315"/>
      <c r="X26" s="295"/>
      <c r="Y26" s="248"/>
      <c r="Z26" s="230"/>
      <c r="AB26" s="231">
        <v>4</v>
      </c>
      <c r="AC26" s="231">
        <v>2</v>
      </c>
    </row>
    <row r="27" spans="2:30">
      <c r="B27" s="235"/>
      <c r="C27" s="263" t="s">
        <v>1662</v>
      </c>
      <c r="D27" s="315"/>
      <c r="E27" s="315">
        <v>1</v>
      </c>
      <c r="F27" s="295"/>
      <c r="G27" s="315"/>
      <c r="H27" s="315">
        <v>1</v>
      </c>
      <c r="I27" s="295"/>
      <c r="J27" s="299"/>
      <c r="K27" s="315">
        <v>1</v>
      </c>
      <c r="L27" s="303"/>
      <c r="M27" s="299"/>
      <c r="N27" s="315">
        <v>1</v>
      </c>
      <c r="O27" s="295"/>
      <c r="P27" s="315"/>
      <c r="Q27" s="315">
        <v>4</v>
      </c>
      <c r="R27" s="295"/>
      <c r="S27" s="315"/>
      <c r="T27" s="315">
        <f>Q27</f>
        <v>4</v>
      </c>
      <c r="U27" s="295"/>
      <c r="V27" s="315"/>
      <c r="W27" s="315">
        <f>T27</f>
        <v>4</v>
      </c>
      <c r="X27" s="295"/>
      <c r="Y27" s="248"/>
      <c r="Z27" s="230"/>
      <c r="AB27" s="231">
        <v>0.3</v>
      </c>
      <c r="AC27" s="231">
        <v>0.3</v>
      </c>
    </row>
    <row r="28" spans="2:30">
      <c r="B28" s="235"/>
      <c r="C28" s="263"/>
      <c r="D28" s="315"/>
      <c r="E28" s="315"/>
      <c r="F28" s="295"/>
      <c r="G28" s="315"/>
      <c r="H28" s="315"/>
      <c r="I28" s="295"/>
      <c r="J28" s="299"/>
      <c r="K28" s="315"/>
      <c r="L28" s="303"/>
      <c r="M28" s="299"/>
      <c r="N28" s="315"/>
      <c r="O28" s="295"/>
      <c r="P28" s="315"/>
      <c r="Q28" s="315"/>
      <c r="R28" s="295"/>
      <c r="S28" s="315"/>
      <c r="T28" s="315"/>
      <c r="U28" s="295"/>
      <c r="V28" s="315"/>
      <c r="W28" s="315"/>
      <c r="X28" s="295"/>
      <c r="Y28" s="248"/>
      <c r="Z28" s="230"/>
    </row>
    <row r="29" spans="2:30" ht="13.5" thickBot="1">
      <c r="B29" s="235"/>
      <c r="C29" s="263" t="s">
        <v>1663</v>
      </c>
      <c r="D29" s="315"/>
      <c r="E29" s="315">
        <f>E25*E27</f>
        <v>2</v>
      </c>
      <c r="F29" s="295"/>
      <c r="G29" s="315"/>
      <c r="H29" s="315">
        <f>H25*H27</f>
        <v>4</v>
      </c>
      <c r="I29" s="295"/>
      <c r="J29" s="308"/>
      <c r="K29" s="296">
        <v>1</v>
      </c>
      <c r="L29" s="309"/>
      <c r="M29" s="296"/>
      <c r="N29" s="296">
        <f>N27*N25</f>
        <v>100</v>
      </c>
      <c r="O29" s="297" t="s">
        <v>1706</v>
      </c>
      <c r="P29" s="296"/>
      <c r="Q29" s="296">
        <f>Q27*Q25+2</f>
        <v>34</v>
      </c>
      <c r="R29" s="317" t="s">
        <v>1714</v>
      </c>
      <c r="S29" s="296"/>
      <c r="T29" s="296">
        <f>T27*T25</f>
        <v>16</v>
      </c>
      <c r="U29" s="297"/>
      <c r="V29" s="296"/>
      <c r="W29" s="296">
        <f>W25*W27</f>
        <v>200</v>
      </c>
      <c r="X29" s="297" t="s">
        <v>1706</v>
      </c>
      <c r="Y29" s="248"/>
      <c r="Z29" s="230"/>
      <c r="AB29" s="231">
        <f>AB26*AB27</f>
        <v>1.2</v>
      </c>
      <c r="AC29" s="231">
        <f>AC26*AC27</f>
        <v>0.6</v>
      </c>
      <c r="AD29" s="231">
        <f>AB29+AC29</f>
        <v>1.7999999999999998</v>
      </c>
    </row>
    <row r="30" spans="2:30" ht="16.5" customHeight="1" thickTop="1" thickBot="1">
      <c r="B30" s="235"/>
      <c r="C30" s="319"/>
      <c r="D30" s="268"/>
      <c r="E30" s="320" t="s">
        <v>1690</v>
      </c>
      <c r="F30" s="269"/>
      <c r="G30" s="268"/>
      <c r="H30" s="320" t="s">
        <v>1691</v>
      </c>
      <c r="I30" s="269"/>
      <c r="J30" s="268"/>
      <c r="K30" s="320" t="s">
        <v>1692</v>
      </c>
      <c r="L30" s="269"/>
      <c r="M30" s="268"/>
      <c r="N30" s="320" t="s">
        <v>1209</v>
      </c>
      <c r="O30" s="269"/>
      <c r="P30" s="268"/>
      <c r="Q30" s="320" t="s">
        <v>1693</v>
      </c>
      <c r="R30" s="269"/>
      <c r="S30" s="307"/>
      <c r="T30" s="320" t="s">
        <v>1692</v>
      </c>
      <c r="U30" s="269"/>
      <c r="V30" s="483" t="s">
        <v>1209</v>
      </c>
      <c r="W30" s="484"/>
      <c r="X30" s="485"/>
      <c r="Y30" s="243"/>
    </row>
    <row r="31" spans="2:30" ht="13.5" thickTop="1">
      <c r="B31" s="235"/>
      <c r="C31" s="242"/>
      <c r="D31" s="270"/>
      <c r="E31" s="270"/>
      <c r="F31" s="270"/>
      <c r="G31" s="270"/>
      <c r="H31" s="270"/>
      <c r="I31" s="270"/>
      <c r="J31" s="270"/>
      <c r="K31" s="270"/>
      <c r="L31" s="270"/>
      <c r="M31" s="270"/>
      <c r="N31" s="270"/>
      <c r="O31" s="270"/>
      <c r="P31" s="270"/>
      <c r="Q31" s="270"/>
      <c r="R31" s="270"/>
      <c r="S31" s="270"/>
      <c r="T31" s="270"/>
      <c r="U31" s="242"/>
      <c r="V31" s="242"/>
      <c r="W31" s="242"/>
      <c r="X31" s="242"/>
      <c r="Y31" s="243"/>
    </row>
    <row r="32" spans="2:30">
      <c r="B32" s="235"/>
      <c r="C32" s="315"/>
      <c r="D32" s="271" t="s">
        <v>1678</v>
      </c>
      <c r="E32" s="242"/>
      <c r="F32" s="242"/>
      <c r="G32" s="242"/>
      <c r="H32" s="242"/>
      <c r="I32" s="242"/>
      <c r="J32" s="242"/>
      <c r="K32" s="242"/>
      <c r="L32" s="242"/>
      <c r="M32" s="242"/>
      <c r="N32" s="242"/>
      <c r="O32" s="242"/>
      <c r="P32" s="242"/>
      <c r="Q32" s="242"/>
      <c r="R32" s="242"/>
      <c r="S32" s="242"/>
      <c r="T32" s="242"/>
      <c r="U32" s="242"/>
      <c r="V32" s="242"/>
      <c r="W32" s="242"/>
      <c r="X32" s="242"/>
      <c r="Y32" s="243"/>
    </row>
    <row r="33" spans="2:30">
      <c r="B33" s="235"/>
      <c r="C33" s="242"/>
      <c r="D33" s="242" t="s">
        <v>1672</v>
      </c>
      <c r="E33" s="242"/>
      <c r="F33" s="242"/>
      <c r="G33" s="242"/>
      <c r="H33" s="242"/>
      <c r="I33" s="242"/>
      <c r="J33" s="242"/>
      <c r="K33" s="242"/>
      <c r="L33" s="245" t="s">
        <v>1711</v>
      </c>
      <c r="M33" s="242"/>
      <c r="N33" s="242"/>
      <c r="O33" s="242"/>
      <c r="P33" s="242"/>
      <c r="Q33" s="242"/>
      <c r="R33" s="242"/>
      <c r="S33" s="242"/>
      <c r="T33" s="242"/>
      <c r="U33" s="242"/>
      <c r="V33" s="242"/>
      <c r="W33" s="242"/>
      <c r="X33" s="242"/>
      <c r="Y33" s="243"/>
      <c r="AA33" s="230"/>
    </row>
    <row r="34" spans="2:30">
      <c r="B34" s="235"/>
      <c r="C34" s="242"/>
      <c r="D34" s="242" t="s">
        <v>1673</v>
      </c>
      <c r="E34" s="242"/>
      <c r="F34" s="242"/>
      <c r="G34" s="242"/>
      <c r="H34" s="242"/>
      <c r="I34" s="242"/>
      <c r="J34" s="242"/>
      <c r="K34" s="242"/>
      <c r="L34" s="245" t="s">
        <v>2085</v>
      </c>
      <c r="M34" s="242"/>
      <c r="N34" s="242"/>
      <c r="O34" s="242"/>
      <c r="P34" s="242"/>
      <c r="Q34" s="242"/>
      <c r="R34" s="242"/>
      <c r="S34" s="242"/>
      <c r="T34" s="242"/>
      <c r="U34" s="242"/>
      <c r="V34" s="242"/>
      <c r="W34" s="242"/>
      <c r="X34" s="242"/>
      <c r="Y34" s="243"/>
    </row>
    <row r="35" spans="2:30">
      <c r="B35" s="235"/>
      <c r="C35" s="242"/>
      <c r="D35" s="242" t="s">
        <v>1674</v>
      </c>
      <c r="E35" s="242"/>
      <c r="F35" s="242"/>
      <c r="G35" s="242"/>
      <c r="H35" s="242"/>
      <c r="I35" s="242"/>
      <c r="J35" s="242"/>
      <c r="K35" s="242"/>
      <c r="L35" s="242"/>
      <c r="M35" s="242"/>
      <c r="N35" s="242"/>
      <c r="O35" s="242"/>
      <c r="P35" s="242"/>
      <c r="Q35" s="242"/>
      <c r="R35" s="242"/>
      <c r="S35" s="242"/>
      <c r="T35" s="242"/>
      <c r="U35" s="242"/>
      <c r="V35" s="242"/>
      <c r="W35" s="242"/>
      <c r="X35" s="242"/>
      <c r="Y35" s="243"/>
    </row>
    <row r="36" spans="2:30">
      <c r="B36" s="235"/>
      <c r="C36" s="242"/>
      <c r="D36" s="242" t="s">
        <v>1709</v>
      </c>
      <c r="E36" s="242"/>
      <c r="F36" s="242"/>
      <c r="G36" s="242"/>
      <c r="H36" s="242"/>
      <c r="I36" s="242"/>
      <c r="J36" s="242"/>
      <c r="K36" s="242"/>
      <c r="L36" s="242"/>
      <c r="M36" s="242"/>
      <c r="N36" s="242"/>
      <c r="O36" s="242"/>
      <c r="P36" s="242"/>
      <c r="Q36" s="242"/>
      <c r="R36" s="242"/>
      <c r="S36" s="242"/>
      <c r="T36" s="242"/>
      <c r="U36" s="242"/>
      <c r="V36" s="242"/>
      <c r="W36" s="242"/>
      <c r="X36" s="242"/>
      <c r="Y36" s="243"/>
    </row>
    <row r="37" spans="2:30">
      <c r="B37" s="235"/>
      <c r="C37" s="242"/>
      <c r="D37" s="242" t="s">
        <v>1675</v>
      </c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2"/>
      <c r="T37" s="242"/>
      <c r="U37" s="242"/>
      <c r="V37" s="242"/>
      <c r="W37" s="242"/>
      <c r="X37" s="242"/>
      <c r="Y37" s="243"/>
    </row>
    <row r="38" spans="2:30">
      <c r="B38" s="235"/>
      <c r="C38" s="242"/>
      <c r="D38" s="242" t="s">
        <v>1676</v>
      </c>
      <c r="E38" s="242"/>
      <c r="F38" s="242"/>
      <c r="G38" s="242"/>
      <c r="H38" s="242"/>
      <c r="I38" s="242"/>
      <c r="J38" s="242"/>
      <c r="K38" s="242"/>
      <c r="L38" s="242"/>
      <c r="M38" s="242"/>
      <c r="N38" s="242"/>
      <c r="O38" s="242"/>
      <c r="P38" s="242"/>
      <c r="Q38" s="242"/>
      <c r="R38" s="242"/>
      <c r="S38" s="242"/>
      <c r="T38" s="242"/>
      <c r="U38" s="242"/>
      <c r="V38" s="242"/>
      <c r="W38" s="242"/>
      <c r="X38" s="242"/>
      <c r="Y38" s="243"/>
    </row>
    <row r="39" spans="2:30">
      <c r="B39" s="235"/>
      <c r="C39" s="242"/>
      <c r="D39" s="242" t="s">
        <v>1677</v>
      </c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  <c r="P39" s="242"/>
      <c r="Q39" s="242"/>
      <c r="R39" s="242"/>
      <c r="S39" s="242"/>
      <c r="T39" s="242"/>
      <c r="U39" s="242"/>
      <c r="V39" s="242"/>
      <c r="W39" s="242"/>
      <c r="X39" s="242"/>
      <c r="Y39" s="243"/>
    </row>
    <row r="40" spans="2:30">
      <c r="B40" s="235"/>
      <c r="C40" s="242"/>
      <c r="D40" s="242"/>
      <c r="E40" s="272"/>
      <c r="F40" s="242"/>
      <c r="G40" s="242"/>
      <c r="H40" s="242"/>
      <c r="I40" s="242"/>
      <c r="J40" s="242"/>
      <c r="K40" s="242"/>
      <c r="L40" s="242"/>
      <c r="M40" s="242"/>
      <c r="N40" s="242"/>
      <c r="O40" s="242"/>
      <c r="P40" s="242"/>
      <c r="Q40" s="242"/>
      <c r="R40" s="242"/>
      <c r="S40" s="242"/>
      <c r="T40" s="242"/>
      <c r="U40" s="242"/>
      <c r="V40" s="242"/>
      <c r="W40" s="242"/>
      <c r="X40" s="242"/>
      <c r="Y40" s="243"/>
    </row>
    <row r="41" spans="2:30">
      <c r="B41" s="235"/>
      <c r="C41" s="242"/>
      <c r="D41" s="159" t="s">
        <v>1707</v>
      </c>
      <c r="E41" s="272"/>
      <c r="F41" s="242"/>
      <c r="G41" s="242"/>
      <c r="H41" s="242"/>
      <c r="I41" s="242"/>
      <c r="J41" s="242"/>
      <c r="K41" s="242"/>
      <c r="L41" s="242"/>
      <c r="M41" s="242"/>
      <c r="N41" s="242"/>
      <c r="O41" s="242"/>
      <c r="P41" s="242"/>
      <c r="Q41" s="242"/>
      <c r="R41" s="242"/>
      <c r="S41" s="242"/>
      <c r="T41" s="242"/>
      <c r="U41" s="242"/>
      <c r="V41" s="242"/>
      <c r="W41" s="242"/>
      <c r="X41" s="242"/>
      <c r="Y41" s="243"/>
    </row>
    <row r="42" spans="2:30">
      <c r="B42" s="235"/>
      <c r="C42" s="15"/>
      <c r="D42" s="318" t="s">
        <v>1715</v>
      </c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482" t="s">
        <v>2084</v>
      </c>
      <c r="Y42" s="236" t="str">
        <f>Revision!$A$1</f>
        <v>Version 4</v>
      </c>
    </row>
    <row r="43" spans="2:30" ht="13.5" thickBot="1">
      <c r="B43" s="238"/>
      <c r="C43" s="239"/>
      <c r="D43" s="239"/>
      <c r="E43" s="239"/>
      <c r="F43" s="239"/>
      <c r="G43" s="239"/>
      <c r="H43" s="239"/>
      <c r="I43" s="239"/>
      <c r="J43" s="239"/>
      <c r="K43" s="239"/>
      <c r="L43" s="239"/>
      <c r="M43" s="239"/>
      <c r="N43" s="239"/>
      <c r="O43" s="239"/>
      <c r="P43" s="239"/>
      <c r="Q43" s="239"/>
      <c r="R43" s="239"/>
      <c r="S43" s="239"/>
      <c r="T43" s="239"/>
      <c r="U43" s="239"/>
      <c r="V43" s="239"/>
      <c r="W43" s="239"/>
      <c r="X43" s="488">
        <f ca="1">TODAY()</f>
        <v>43789</v>
      </c>
      <c r="Y43" s="489"/>
    </row>
    <row r="44" spans="2:30" ht="13.5" thickTop="1">
      <c r="AA44" s="237"/>
      <c r="AB44" s="237"/>
      <c r="AC44" s="237"/>
      <c r="AD44" s="230"/>
    </row>
    <row r="45" spans="2:30">
      <c r="AA45" s="230"/>
      <c r="AB45" s="230"/>
      <c r="AC45" s="230"/>
      <c r="AD45" s="230"/>
    </row>
    <row r="46" spans="2:30">
      <c r="AA46" s="230"/>
      <c r="AB46" s="230"/>
      <c r="AC46" s="230"/>
      <c r="AD46" s="230"/>
    </row>
    <row r="47" spans="2:30">
      <c r="AA47" s="230"/>
      <c r="AB47" s="230"/>
      <c r="AC47" s="230"/>
      <c r="AD47" s="230"/>
    </row>
    <row r="48" spans="2:30">
      <c r="AA48" s="230"/>
      <c r="AB48" s="230"/>
      <c r="AC48" s="230"/>
      <c r="AD48" s="230"/>
    </row>
    <row r="49" spans="27:30">
      <c r="AA49" s="230"/>
      <c r="AB49" s="230"/>
      <c r="AC49" s="230"/>
      <c r="AD49" s="230"/>
    </row>
    <row r="50" spans="27:30">
      <c r="AA50" s="230"/>
      <c r="AB50" s="230"/>
      <c r="AC50" s="230"/>
      <c r="AD50" s="230"/>
    </row>
    <row r="51" spans="27:30">
      <c r="AA51" s="230"/>
      <c r="AB51" s="230"/>
      <c r="AC51" s="230"/>
      <c r="AD51" s="230"/>
    </row>
    <row r="52" spans="27:30">
      <c r="AA52" s="230"/>
      <c r="AB52" s="230"/>
      <c r="AC52" s="230"/>
      <c r="AD52" s="230"/>
    </row>
    <row r="53" spans="27:30">
      <c r="AA53" s="230"/>
      <c r="AB53" s="230"/>
      <c r="AC53" s="230"/>
      <c r="AD53" s="230"/>
    </row>
    <row r="54" spans="27:30">
      <c r="AA54" s="230"/>
      <c r="AB54" s="230"/>
      <c r="AC54" s="230"/>
      <c r="AD54" s="230"/>
    </row>
  </sheetData>
  <mergeCells count="4">
    <mergeCell ref="M23:N23"/>
    <mergeCell ref="V23:W23"/>
    <mergeCell ref="V30:X30"/>
    <mergeCell ref="X43:Y43"/>
  </mergeCells>
  <printOptions horizontalCentered="1" verticalCentered="1"/>
  <pageMargins left="0" right="0" top="0" bottom="0" header="0.51181102362204722" footer="0.51181102362204722"/>
  <pageSetup paperSize="9" scale="86" orientation="landscape" verticalDpi="1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2769" r:id="rId4" name="lbl_Code_DU">
          <controlPr defaultSize="0" autoLine="0" r:id="rId5">
            <anchor moveWithCells="1">
              <from>
                <xdr:col>16</xdr:col>
                <xdr:colOff>28575</xdr:colOff>
                <xdr:row>39</xdr:row>
                <xdr:rowOff>66675</xdr:rowOff>
              </from>
              <to>
                <xdr:col>18</xdr:col>
                <xdr:colOff>400050</xdr:colOff>
                <xdr:row>42</xdr:row>
                <xdr:rowOff>0</xdr:rowOff>
              </to>
            </anchor>
          </controlPr>
        </control>
      </mc:Choice>
      <mc:Fallback>
        <control shapeId="32769" r:id="rId4" name="lbl_Code_D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AK276"/>
  <sheetViews>
    <sheetView tabSelected="1" view="pageBreakPreview" zoomScale="70" zoomScaleNormal="70" zoomScaleSheetLayoutView="70" workbookViewId="0">
      <pane ySplit="2" topLeftCell="A63" activePane="bottomLeft" state="frozen"/>
      <selection activeCell="P167" sqref="P167"/>
      <selection pane="bottomLeft" activeCell="P70" sqref="P70"/>
    </sheetView>
  </sheetViews>
  <sheetFormatPr defaultRowHeight="15"/>
  <cols>
    <col min="1" max="1" width="12.5703125" customWidth="1"/>
    <col min="2" max="2" width="6.28515625" customWidth="1"/>
    <col min="3" max="4" width="5.42578125" customWidth="1"/>
    <col min="5" max="5" width="6.28515625" customWidth="1"/>
    <col min="6" max="6" width="5.42578125" customWidth="1"/>
    <col min="7" max="7" width="5.85546875" customWidth="1"/>
    <col min="8" max="8" width="5.42578125" customWidth="1"/>
    <col min="9" max="9" width="5.7109375" customWidth="1"/>
    <col min="10" max="10" width="9.5703125" customWidth="1"/>
    <col min="11" max="11" width="12.42578125" customWidth="1"/>
    <col min="12" max="12" width="17.85546875" customWidth="1"/>
    <col min="13" max="13" width="9.7109375" customWidth="1"/>
    <col min="14" max="14" width="10.7109375" customWidth="1"/>
    <col min="15" max="15" width="9.140625" customWidth="1"/>
    <col min="16" max="16" width="9.7109375" customWidth="1"/>
    <col min="17" max="17" width="10.7109375" customWidth="1"/>
    <col min="18" max="18" width="9.140625" customWidth="1"/>
    <col min="19" max="19" width="9.7109375" customWidth="1"/>
    <col min="20" max="20" width="10.7109375" customWidth="1"/>
    <col min="21" max="21" width="9.7109375" customWidth="1"/>
    <col min="22" max="22" width="10.7109375" customWidth="1"/>
    <col min="23" max="24" width="11.5703125" customWidth="1"/>
    <col min="25" max="25" width="7.28515625" style="6" customWidth="1"/>
    <col min="26" max="27" width="9.140625" style="6"/>
    <col min="28" max="28" width="9.140625" style="163"/>
    <col min="31" max="31" width="9.5703125" style="169" customWidth="1"/>
    <col min="33" max="33" width="53.5703125" bestFit="1" customWidth="1"/>
  </cols>
  <sheetData>
    <row r="1" spans="1:37">
      <c r="A1" s="173" t="s">
        <v>705</v>
      </c>
      <c r="B1" s="173" t="s">
        <v>0</v>
      </c>
      <c r="C1" s="173" t="s">
        <v>1</v>
      </c>
      <c r="D1" s="173" t="s">
        <v>10</v>
      </c>
      <c r="E1" s="173" t="s">
        <v>11</v>
      </c>
      <c r="F1" s="173" t="s">
        <v>12</v>
      </c>
      <c r="G1" s="173" t="s">
        <v>13</v>
      </c>
      <c r="H1" s="173" t="s">
        <v>14</v>
      </c>
      <c r="I1" s="173" t="s">
        <v>15</v>
      </c>
      <c r="J1" s="173" t="s">
        <v>16</v>
      </c>
      <c r="K1" s="173" t="s">
        <v>241</v>
      </c>
      <c r="L1" s="173" t="s">
        <v>243</v>
      </c>
      <c r="M1" s="490" t="s">
        <v>244</v>
      </c>
      <c r="N1" s="490"/>
      <c r="O1" s="174" t="s">
        <v>247</v>
      </c>
      <c r="P1" s="490" t="s">
        <v>702</v>
      </c>
      <c r="Q1" s="490"/>
      <c r="R1" s="174" t="s">
        <v>247</v>
      </c>
      <c r="S1" s="490" t="s">
        <v>706</v>
      </c>
      <c r="T1" s="490"/>
      <c r="U1" s="490" t="s">
        <v>707</v>
      </c>
      <c r="V1" s="490"/>
      <c r="W1" s="490" t="s">
        <v>460</v>
      </c>
      <c r="X1" s="490"/>
      <c r="Y1" s="174" t="s">
        <v>464</v>
      </c>
      <c r="Z1" s="6" t="s">
        <v>247</v>
      </c>
      <c r="AA1" s="6" t="s">
        <v>689</v>
      </c>
      <c r="AC1" s="169" t="s">
        <v>700</v>
      </c>
      <c r="AE1" s="169" t="s">
        <v>701</v>
      </c>
    </row>
    <row r="2" spans="1:37">
      <c r="A2" s="173" t="s">
        <v>248</v>
      </c>
      <c r="B2" s="173" t="s">
        <v>6</v>
      </c>
      <c r="C2" s="173" t="s">
        <v>7</v>
      </c>
      <c r="D2" s="173" t="s">
        <v>7</v>
      </c>
      <c r="E2" s="173" t="s">
        <v>7</v>
      </c>
      <c r="F2" s="173" t="s">
        <v>7</v>
      </c>
      <c r="G2" s="173" t="s">
        <v>7</v>
      </c>
      <c r="H2" s="173" t="s">
        <v>7</v>
      </c>
      <c r="I2" s="173" t="s">
        <v>7</v>
      </c>
      <c r="J2" s="173" t="s">
        <v>17</v>
      </c>
      <c r="K2" s="173" t="s">
        <v>248</v>
      </c>
      <c r="L2" s="173" t="s">
        <v>248</v>
      </c>
      <c r="M2" s="174" t="s">
        <v>245</v>
      </c>
      <c r="N2" s="174" t="s">
        <v>246</v>
      </c>
      <c r="O2" s="174" t="s">
        <v>248</v>
      </c>
      <c r="P2" s="174" t="s">
        <v>245</v>
      </c>
      <c r="Q2" s="174" t="s">
        <v>246</v>
      </c>
      <c r="R2" s="174" t="s">
        <v>248</v>
      </c>
      <c r="S2" s="174" t="s">
        <v>245</v>
      </c>
      <c r="T2" s="174" t="s">
        <v>246</v>
      </c>
      <c r="U2" s="174" t="s">
        <v>245</v>
      </c>
      <c r="V2" s="174" t="s">
        <v>246</v>
      </c>
      <c r="W2" s="174" t="s">
        <v>245</v>
      </c>
      <c r="X2" s="174" t="s">
        <v>246</v>
      </c>
      <c r="Y2" s="174" t="s">
        <v>248</v>
      </c>
      <c r="Z2" s="6" t="s">
        <v>688</v>
      </c>
      <c r="AA2" s="6" t="s">
        <v>690</v>
      </c>
      <c r="AE2" s="169" t="s">
        <v>248</v>
      </c>
      <c r="AG2" s="165" t="s">
        <v>463</v>
      </c>
    </row>
    <row r="3" spans="1:37">
      <c r="A3" s="161" t="s">
        <v>466</v>
      </c>
      <c r="B3">
        <v>8</v>
      </c>
      <c r="C3">
        <v>350</v>
      </c>
      <c r="D3">
        <v>80</v>
      </c>
      <c r="E3">
        <v>5.2</v>
      </c>
      <c r="F3">
        <v>140</v>
      </c>
      <c r="G3">
        <v>245</v>
      </c>
      <c r="H3">
        <v>281</v>
      </c>
      <c r="I3">
        <v>286</v>
      </c>
      <c r="J3">
        <v>10</v>
      </c>
      <c r="K3" t="s">
        <v>18</v>
      </c>
      <c r="L3" t="str">
        <f>IF(MID(K3,1,2)=MID(K3,3,2),"EQUAL TEE","UNEQUAL TEE")</f>
        <v>UNEQUAL TEE</v>
      </c>
      <c r="M3">
        <f>CEILING(PI()*(C3+2*E3)*0.5+2*I3,10)</f>
        <v>1140</v>
      </c>
      <c r="N3">
        <f>_xlfn.FLOOR.MATH(H3,10)</f>
        <v>280</v>
      </c>
      <c r="O3">
        <f>Z3</f>
        <v>8</v>
      </c>
      <c r="P3">
        <f t="shared" ref="P3:P66" si="0">IF(C3=D3,CEILING(F3+2*5,1),MROUND((ACOS((0.5*$D3)/(0.5*$C3))*0.5*$C3)+G3-SQRT((0.5*$C3)^2-(0.5*$D3)^2),5))</f>
        <v>310</v>
      </c>
      <c r="Q3">
        <f>V3</f>
        <v>150</v>
      </c>
      <c r="R3">
        <f>AA3</f>
        <v>20</v>
      </c>
      <c r="S3">
        <f>C3/2</f>
        <v>175</v>
      </c>
      <c r="T3">
        <f>CEILING(0.5*D3*SIN(RADIANS(30))*2,25)</f>
        <v>50</v>
      </c>
      <c r="U3">
        <f>FLOOR(0.5*PI()*(C3+2*E3)+2*G3,50)</f>
        <v>1050</v>
      </c>
      <c r="V3">
        <f>CEILING(F3+2*5,1)</f>
        <v>150</v>
      </c>
      <c r="W3">
        <f t="shared" ref="W3:W81" si="1">U3</f>
        <v>1050</v>
      </c>
      <c r="X3">
        <f t="shared" ref="X3:X81" si="2">V3</f>
        <v>150</v>
      </c>
      <c r="Y3" s="6">
        <f>AD3</f>
        <v>2</v>
      </c>
      <c r="Z3" s="6">
        <f>Y3*4</f>
        <v>8</v>
      </c>
      <c r="AA3" s="6">
        <f>Z3*2+4</f>
        <v>20</v>
      </c>
      <c r="AC3" s="171">
        <f t="shared" ref="AC3:AC81" si="3">E3/$AJ$6</f>
        <v>2.166666666666667</v>
      </c>
      <c r="AD3" s="167">
        <f t="shared" ref="AD3:AD81" si="4">IF(MOD(E3/$AJ$6,1)=0,CEILING(E3/$AJ$6,1),
IF(MOD(E3/$AJ$6,1)&lt;0.5,CEILING(E3/$AJ$6,1)-1,CEILING(E3/$AJ$6,1)))</f>
        <v>2</v>
      </c>
      <c r="AE3" s="169">
        <v>2</v>
      </c>
      <c r="AG3">
        <v>2</v>
      </c>
      <c r="AH3" t="s">
        <v>688</v>
      </c>
      <c r="AI3">
        <v>0.3</v>
      </c>
      <c r="AJ3">
        <f>AI3*AG3</f>
        <v>0.6</v>
      </c>
    </row>
    <row r="4" spans="1:37">
      <c r="A4" s="161" t="s">
        <v>465</v>
      </c>
      <c r="B4">
        <v>8</v>
      </c>
      <c r="C4">
        <v>350</v>
      </c>
      <c r="D4">
        <v>100</v>
      </c>
      <c r="E4">
        <v>5.2</v>
      </c>
      <c r="F4">
        <v>140</v>
      </c>
      <c r="G4">
        <v>245</v>
      </c>
      <c r="H4">
        <v>281</v>
      </c>
      <c r="I4">
        <v>286</v>
      </c>
      <c r="J4">
        <v>10</v>
      </c>
      <c r="K4" t="s">
        <v>19</v>
      </c>
      <c r="L4" t="str">
        <f t="shared" ref="L4:L12" si="5">IF(MID(K4,1,2)=MID(K4,3,2),"EQUAL TEE","UNEQUAL TEE")</f>
        <v>UNEQUAL TEE</v>
      </c>
      <c r="M4">
        <f>CEILING(PI()*(C4+2*E4)*0.5+2*I4,10)</f>
        <v>1140</v>
      </c>
      <c r="N4">
        <f t="shared" ref="N4:N82" si="6">_xlfn.FLOOR.MATH(H4,10)</f>
        <v>280</v>
      </c>
      <c r="O4">
        <f t="shared" ref="O4:O82" si="7">Z4</f>
        <v>8</v>
      </c>
      <c r="P4">
        <f t="shared" si="0"/>
        <v>300</v>
      </c>
      <c r="Q4">
        <f t="shared" ref="Q4:Q82" si="8">V4</f>
        <v>150</v>
      </c>
      <c r="R4">
        <f t="shared" ref="R4:R82" si="9">AA4</f>
        <v>20</v>
      </c>
      <c r="S4">
        <f t="shared" ref="S4:S82" si="10">C4/2</f>
        <v>175</v>
      </c>
      <c r="T4">
        <f t="shared" ref="T4:T82" si="11">CEILING(0.5*D4*SIN(RADIANS(30))*2,25)</f>
        <v>50</v>
      </c>
      <c r="U4">
        <f t="shared" ref="U4:U81" si="12">FLOOR(0.5*PI()*(C4+2*E4)+2*G4,50)</f>
        <v>1050</v>
      </c>
      <c r="V4">
        <f t="shared" ref="V4:V81" si="13">CEILING(F4+2*5,1)</f>
        <v>150</v>
      </c>
      <c r="W4">
        <f t="shared" si="1"/>
        <v>1050</v>
      </c>
      <c r="X4">
        <f t="shared" si="2"/>
        <v>150</v>
      </c>
      <c r="Y4" s="169">
        <f t="shared" ref="Y4:Y82" si="14">AD4</f>
        <v>2</v>
      </c>
      <c r="Z4" s="169">
        <f t="shared" ref="Z4:Z82" si="15">Y4*4</f>
        <v>8</v>
      </c>
      <c r="AA4" s="169">
        <f t="shared" ref="AA4:AA82" si="16">Z4*2+4</f>
        <v>20</v>
      </c>
      <c r="AB4" s="169"/>
      <c r="AC4" s="171">
        <f t="shared" si="3"/>
        <v>2.166666666666667</v>
      </c>
      <c r="AD4" s="167">
        <f t="shared" si="4"/>
        <v>2</v>
      </c>
      <c r="AE4" s="169">
        <v>2</v>
      </c>
      <c r="AG4">
        <v>4</v>
      </c>
      <c r="AH4" t="s">
        <v>690</v>
      </c>
      <c r="AI4">
        <v>0.3</v>
      </c>
      <c r="AJ4">
        <f>AI4*AG4</f>
        <v>1.2</v>
      </c>
    </row>
    <row r="5" spans="1:37">
      <c r="A5" s="161" t="s">
        <v>468</v>
      </c>
      <c r="B5">
        <v>8</v>
      </c>
      <c r="C5">
        <v>350</v>
      </c>
      <c r="D5">
        <v>125</v>
      </c>
      <c r="E5">
        <v>5.2</v>
      </c>
      <c r="F5">
        <v>280</v>
      </c>
      <c r="G5">
        <v>245</v>
      </c>
      <c r="H5">
        <v>421</v>
      </c>
      <c r="I5">
        <v>296</v>
      </c>
      <c r="J5">
        <v>12</v>
      </c>
      <c r="K5" t="s">
        <v>20</v>
      </c>
      <c r="L5" t="str">
        <f t="shared" si="5"/>
        <v>UNEQUAL TEE</v>
      </c>
      <c r="M5">
        <f t="shared" ref="M5:M82" si="17">CEILING(PI()*(C5+2*E5)*0.5+2*I5,10)</f>
        <v>1160</v>
      </c>
      <c r="N5">
        <f t="shared" si="6"/>
        <v>420</v>
      </c>
      <c r="O5">
        <f t="shared" si="7"/>
        <v>8</v>
      </c>
      <c r="P5">
        <f t="shared" si="0"/>
        <v>295</v>
      </c>
      <c r="Q5">
        <f t="shared" si="8"/>
        <v>290</v>
      </c>
      <c r="R5">
        <f t="shared" si="9"/>
        <v>20</v>
      </c>
      <c r="S5">
        <f t="shared" si="10"/>
        <v>175</v>
      </c>
      <c r="T5">
        <f t="shared" si="11"/>
        <v>75</v>
      </c>
      <c r="U5">
        <f t="shared" si="12"/>
        <v>1050</v>
      </c>
      <c r="V5">
        <f>CEILING(F5+2*5,1)</f>
        <v>290</v>
      </c>
      <c r="W5">
        <f t="shared" si="1"/>
        <v>1050</v>
      </c>
      <c r="X5">
        <f t="shared" si="2"/>
        <v>290</v>
      </c>
      <c r="Y5" s="169">
        <f t="shared" si="14"/>
        <v>2</v>
      </c>
      <c r="Z5" s="169">
        <f t="shared" si="15"/>
        <v>8</v>
      </c>
      <c r="AA5" s="169">
        <f t="shared" si="16"/>
        <v>20</v>
      </c>
      <c r="AB5" s="169"/>
      <c r="AC5" s="171">
        <f t="shared" si="3"/>
        <v>2.166666666666667</v>
      </c>
      <c r="AD5" s="167">
        <f t="shared" si="4"/>
        <v>2</v>
      </c>
      <c r="AE5" s="169">
        <v>2</v>
      </c>
      <c r="AG5">
        <v>2</v>
      </c>
      <c r="AH5" t="s">
        <v>691</v>
      </c>
      <c r="AI5">
        <v>0.3</v>
      </c>
      <c r="AJ5">
        <f>AI5*AG5</f>
        <v>0.6</v>
      </c>
    </row>
    <row r="6" spans="1:37">
      <c r="A6" s="161" t="s">
        <v>469</v>
      </c>
      <c r="B6">
        <v>8</v>
      </c>
      <c r="C6">
        <v>350</v>
      </c>
      <c r="D6">
        <v>150</v>
      </c>
      <c r="E6">
        <v>5.2</v>
      </c>
      <c r="F6">
        <v>280</v>
      </c>
      <c r="G6">
        <v>245</v>
      </c>
      <c r="H6">
        <v>421</v>
      </c>
      <c r="I6">
        <v>296</v>
      </c>
      <c r="J6">
        <v>14</v>
      </c>
      <c r="K6" t="s">
        <v>21</v>
      </c>
      <c r="L6" t="str">
        <f t="shared" si="5"/>
        <v>UNEQUAL TEE</v>
      </c>
      <c r="M6">
        <f t="shared" si="17"/>
        <v>1160</v>
      </c>
      <c r="N6">
        <f t="shared" si="6"/>
        <v>420</v>
      </c>
      <c r="O6">
        <f t="shared" si="7"/>
        <v>8</v>
      </c>
      <c r="P6">
        <f t="shared" si="0"/>
        <v>285</v>
      </c>
      <c r="Q6">
        <f t="shared" si="8"/>
        <v>290</v>
      </c>
      <c r="R6">
        <f t="shared" si="9"/>
        <v>20</v>
      </c>
      <c r="S6">
        <f t="shared" si="10"/>
        <v>175</v>
      </c>
      <c r="T6">
        <f t="shared" si="11"/>
        <v>75</v>
      </c>
      <c r="U6">
        <f t="shared" si="12"/>
        <v>1050</v>
      </c>
      <c r="V6">
        <f t="shared" si="13"/>
        <v>290</v>
      </c>
      <c r="W6">
        <f t="shared" si="1"/>
        <v>1050</v>
      </c>
      <c r="X6">
        <f t="shared" si="2"/>
        <v>290</v>
      </c>
      <c r="Y6" s="169">
        <f t="shared" si="14"/>
        <v>2</v>
      </c>
      <c r="Z6" s="169">
        <f t="shared" si="15"/>
        <v>8</v>
      </c>
      <c r="AA6" s="169">
        <f t="shared" si="16"/>
        <v>20</v>
      </c>
      <c r="AB6" s="169"/>
      <c r="AC6" s="171">
        <f t="shared" si="3"/>
        <v>2.166666666666667</v>
      </c>
      <c r="AD6" s="167">
        <f t="shared" si="4"/>
        <v>2</v>
      </c>
      <c r="AE6" s="169">
        <v>2</v>
      </c>
      <c r="AG6" s="170" t="s">
        <v>699</v>
      </c>
      <c r="AH6" s="170"/>
      <c r="AI6" s="170"/>
      <c r="AJ6">
        <f>AJ3+AJ4+AJ5</f>
        <v>2.4</v>
      </c>
      <c r="AK6" t="s">
        <v>692</v>
      </c>
    </row>
    <row r="7" spans="1:37">
      <c r="A7" s="161" t="s">
        <v>470</v>
      </c>
      <c r="B7">
        <v>8</v>
      </c>
      <c r="C7">
        <v>350</v>
      </c>
      <c r="D7">
        <v>200</v>
      </c>
      <c r="E7">
        <v>5.2</v>
      </c>
      <c r="F7">
        <v>490</v>
      </c>
      <c r="G7">
        <v>245</v>
      </c>
      <c r="H7">
        <v>631</v>
      </c>
      <c r="I7">
        <v>296</v>
      </c>
      <c r="J7">
        <v>18</v>
      </c>
      <c r="K7" t="s">
        <v>22</v>
      </c>
      <c r="L7" t="str">
        <f t="shared" si="5"/>
        <v>UNEQUAL TEE</v>
      </c>
      <c r="M7">
        <f t="shared" si="17"/>
        <v>1160</v>
      </c>
      <c r="N7">
        <f t="shared" si="6"/>
        <v>630</v>
      </c>
      <c r="O7">
        <f t="shared" si="7"/>
        <v>8</v>
      </c>
      <c r="P7">
        <f t="shared" si="0"/>
        <v>270</v>
      </c>
      <c r="Q7">
        <f t="shared" si="8"/>
        <v>500</v>
      </c>
      <c r="R7">
        <f t="shared" si="9"/>
        <v>20</v>
      </c>
      <c r="S7">
        <f t="shared" si="10"/>
        <v>175</v>
      </c>
      <c r="T7">
        <f t="shared" si="11"/>
        <v>100</v>
      </c>
      <c r="U7">
        <f t="shared" si="12"/>
        <v>1050</v>
      </c>
      <c r="V7">
        <f t="shared" si="13"/>
        <v>500</v>
      </c>
      <c r="W7">
        <f t="shared" si="1"/>
        <v>1050</v>
      </c>
      <c r="X7">
        <f t="shared" si="2"/>
        <v>500</v>
      </c>
      <c r="Y7" s="169">
        <f t="shared" si="14"/>
        <v>2</v>
      </c>
      <c r="Z7" s="169">
        <f t="shared" si="15"/>
        <v>8</v>
      </c>
      <c r="AA7" s="169">
        <f t="shared" si="16"/>
        <v>20</v>
      </c>
      <c r="AB7" s="169"/>
      <c r="AC7" s="171">
        <f t="shared" si="3"/>
        <v>2.166666666666667</v>
      </c>
      <c r="AD7" s="167">
        <f t="shared" si="4"/>
        <v>2</v>
      </c>
      <c r="AE7" s="169">
        <v>2</v>
      </c>
      <c r="AG7" s="165" t="s">
        <v>463</v>
      </c>
    </row>
    <row r="8" spans="1:37">
      <c r="A8" s="161" t="s">
        <v>471</v>
      </c>
      <c r="B8">
        <v>8</v>
      </c>
      <c r="C8">
        <v>350</v>
      </c>
      <c r="D8">
        <v>250</v>
      </c>
      <c r="E8">
        <v>5.2</v>
      </c>
      <c r="F8">
        <v>490</v>
      </c>
      <c r="G8">
        <v>245</v>
      </c>
      <c r="H8">
        <v>631</v>
      </c>
      <c r="I8">
        <v>306</v>
      </c>
      <c r="J8">
        <v>19</v>
      </c>
      <c r="K8" t="s">
        <v>23</v>
      </c>
      <c r="L8" t="str">
        <f t="shared" si="5"/>
        <v>UNEQUAL TEE</v>
      </c>
      <c r="M8">
        <f>CEILING(PI()*(C8+2*E8)*0.5+2*I8,10)</f>
        <v>1180</v>
      </c>
      <c r="N8">
        <f t="shared" si="6"/>
        <v>630</v>
      </c>
      <c r="O8">
        <f t="shared" si="7"/>
        <v>8</v>
      </c>
      <c r="P8">
        <f t="shared" si="0"/>
        <v>260</v>
      </c>
      <c r="Q8">
        <f t="shared" si="8"/>
        <v>500</v>
      </c>
      <c r="R8">
        <f t="shared" si="9"/>
        <v>20</v>
      </c>
      <c r="S8">
        <f t="shared" si="10"/>
        <v>175</v>
      </c>
      <c r="T8">
        <f t="shared" si="11"/>
        <v>125</v>
      </c>
      <c r="U8">
        <f t="shared" si="12"/>
        <v>1050</v>
      </c>
      <c r="V8">
        <f t="shared" si="13"/>
        <v>500</v>
      </c>
      <c r="W8">
        <f t="shared" si="1"/>
        <v>1050</v>
      </c>
      <c r="X8">
        <f t="shared" si="2"/>
        <v>500</v>
      </c>
      <c r="Y8" s="169">
        <f t="shared" si="14"/>
        <v>2</v>
      </c>
      <c r="Z8" s="169">
        <f t="shared" si="15"/>
        <v>8</v>
      </c>
      <c r="AA8" s="169">
        <f t="shared" si="16"/>
        <v>20</v>
      </c>
      <c r="AB8" s="169"/>
      <c r="AC8" s="171">
        <f t="shared" si="3"/>
        <v>2.166666666666667</v>
      </c>
      <c r="AD8" s="167">
        <f t="shared" si="4"/>
        <v>2</v>
      </c>
      <c r="AE8" s="169">
        <v>2</v>
      </c>
      <c r="AG8" t="s">
        <v>696</v>
      </c>
      <c r="AJ8">
        <f>11.1/AJ6</f>
        <v>4.625</v>
      </c>
    </row>
    <row r="9" spans="1:37">
      <c r="A9" s="161" t="s">
        <v>472</v>
      </c>
      <c r="B9">
        <v>8</v>
      </c>
      <c r="C9">
        <v>350</v>
      </c>
      <c r="D9">
        <v>300</v>
      </c>
      <c r="E9">
        <v>5.2</v>
      </c>
      <c r="F9">
        <v>490</v>
      </c>
      <c r="G9">
        <v>245</v>
      </c>
      <c r="H9">
        <v>631</v>
      </c>
      <c r="I9">
        <v>306</v>
      </c>
      <c r="J9">
        <v>19</v>
      </c>
      <c r="K9" t="s">
        <v>24</v>
      </c>
      <c r="L9" t="str">
        <f t="shared" si="5"/>
        <v>UNEQUAL TEE</v>
      </c>
      <c r="M9">
        <f t="shared" si="17"/>
        <v>1180</v>
      </c>
      <c r="N9">
        <f t="shared" si="6"/>
        <v>630</v>
      </c>
      <c r="O9">
        <f t="shared" si="7"/>
        <v>8</v>
      </c>
      <c r="P9">
        <f t="shared" si="0"/>
        <v>250</v>
      </c>
      <c r="Q9">
        <f t="shared" si="8"/>
        <v>500</v>
      </c>
      <c r="R9">
        <f t="shared" si="9"/>
        <v>20</v>
      </c>
      <c r="S9">
        <f t="shared" si="10"/>
        <v>175</v>
      </c>
      <c r="T9">
        <f t="shared" si="11"/>
        <v>150</v>
      </c>
      <c r="U9">
        <f t="shared" si="12"/>
        <v>1050</v>
      </c>
      <c r="V9">
        <f t="shared" si="13"/>
        <v>500</v>
      </c>
      <c r="W9">
        <f t="shared" si="1"/>
        <v>1050</v>
      </c>
      <c r="X9">
        <f t="shared" si="2"/>
        <v>500</v>
      </c>
      <c r="Y9" s="169">
        <f t="shared" si="14"/>
        <v>2</v>
      </c>
      <c r="Z9" s="169">
        <f t="shared" si="15"/>
        <v>8</v>
      </c>
      <c r="AA9" s="169">
        <f t="shared" si="16"/>
        <v>20</v>
      </c>
      <c r="AB9" s="169"/>
      <c r="AC9" s="171">
        <f t="shared" si="3"/>
        <v>2.166666666666667</v>
      </c>
      <c r="AD9" s="167">
        <f t="shared" si="4"/>
        <v>2</v>
      </c>
      <c r="AE9" s="169">
        <v>2</v>
      </c>
      <c r="AG9" t="s">
        <v>698</v>
      </c>
    </row>
    <row r="10" spans="1:37">
      <c r="A10" s="161" t="s">
        <v>473</v>
      </c>
      <c r="B10">
        <v>8</v>
      </c>
      <c r="C10">
        <v>350</v>
      </c>
      <c r="D10">
        <v>350</v>
      </c>
      <c r="E10">
        <v>5.2</v>
      </c>
      <c r="F10">
        <v>490</v>
      </c>
      <c r="G10">
        <v>245</v>
      </c>
      <c r="H10">
        <v>631</v>
      </c>
      <c r="I10">
        <v>316</v>
      </c>
      <c r="J10">
        <v>20</v>
      </c>
      <c r="K10" t="s">
        <v>205</v>
      </c>
      <c r="L10" t="str">
        <f t="shared" si="5"/>
        <v>EQUAL TEE</v>
      </c>
      <c r="M10">
        <f t="shared" si="17"/>
        <v>1200</v>
      </c>
      <c r="N10">
        <f t="shared" si="6"/>
        <v>630</v>
      </c>
      <c r="O10">
        <f t="shared" si="7"/>
        <v>8</v>
      </c>
      <c r="P10">
        <f t="shared" si="0"/>
        <v>500</v>
      </c>
      <c r="Q10">
        <f t="shared" si="8"/>
        <v>500</v>
      </c>
      <c r="R10">
        <f t="shared" si="9"/>
        <v>20</v>
      </c>
      <c r="S10">
        <f t="shared" si="10"/>
        <v>175</v>
      </c>
      <c r="T10">
        <f t="shared" si="11"/>
        <v>175</v>
      </c>
      <c r="U10">
        <f t="shared" si="12"/>
        <v>1050</v>
      </c>
      <c r="V10">
        <f t="shared" si="13"/>
        <v>500</v>
      </c>
      <c r="W10">
        <f t="shared" si="1"/>
        <v>1050</v>
      </c>
      <c r="X10">
        <f t="shared" si="2"/>
        <v>500</v>
      </c>
      <c r="Y10" s="169">
        <f t="shared" si="14"/>
        <v>2</v>
      </c>
      <c r="Z10" s="169">
        <f t="shared" si="15"/>
        <v>8</v>
      </c>
      <c r="AA10" s="169">
        <f t="shared" si="16"/>
        <v>20</v>
      </c>
      <c r="AB10" s="169"/>
      <c r="AC10" s="171">
        <f t="shared" si="3"/>
        <v>2.166666666666667</v>
      </c>
      <c r="AD10" s="167">
        <f t="shared" si="4"/>
        <v>2</v>
      </c>
      <c r="AE10" s="169">
        <v>2</v>
      </c>
      <c r="AG10" t="s">
        <v>697</v>
      </c>
    </row>
    <row r="11" spans="1:37">
      <c r="A11" s="161" t="s">
        <v>467</v>
      </c>
      <c r="B11">
        <v>8</v>
      </c>
      <c r="C11">
        <v>400</v>
      </c>
      <c r="D11">
        <v>80</v>
      </c>
      <c r="E11">
        <v>5.9</v>
      </c>
      <c r="F11">
        <v>140</v>
      </c>
      <c r="G11">
        <v>280</v>
      </c>
      <c r="H11">
        <v>302</v>
      </c>
      <c r="I11">
        <v>321</v>
      </c>
      <c r="J11">
        <v>13</v>
      </c>
      <c r="K11" t="s">
        <v>25</v>
      </c>
      <c r="L11" t="str">
        <f t="shared" si="5"/>
        <v>UNEQUAL TEE</v>
      </c>
      <c r="M11">
        <f t="shared" si="17"/>
        <v>1290</v>
      </c>
      <c r="N11">
        <f t="shared" si="6"/>
        <v>300</v>
      </c>
      <c r="O11">
        <f t="shared" si="7"/>
        <v>8</v>
      </c>
      <c r="P11">
        <f t="shared" si="0"/>
        <v>360</v>
      </c>
      <c r="Q11">
        <f t="shared" si="8"/>
        <v>150</v>
      </c>
      <c r="R11">
        <f t="shared" si="9"/>
        <v>20</v>
      </c>
      <c r="S11">
        <f t="shared" si="10"/>
        <v>200</v>
      </c>
      <c r="T11">
        <f t="shared" si="11"/>
        <v>50</v>
      </c>
      <c r="U11">
        <f t="shared" si="12"/>
        <v>1200</v>
      </c>
      <c r="V11">
        <f t="shared" si="13"/>
        <v>150</v>
      </c>
      <c r="W11">
        <f t="shared" si="1"/>
        <v>1200</v>
      </c>
      <c r="X11">
        <f t="shared" si="2"/>
        <v>150</v>
      </c>
      <c r="Y11" s="169">
        <f t="shared" si="14"/>
        <v>2</v>
      </c>
      <c r="Z11" s="169">
        <f t="shared" si="15"/>
        <v>8</v>
      </c>
      <c r="AA11" s="169">
        <f t="shared" si="16"/>
        <v>20</v>
      </c>
      <c r="AB11" s="169"/>
      <c r="AC11" s="171">
        <f t="shared" si="3"/>
        <v>2.4583333333333335</v>
      </c>
      <c r="AD11" s="167">
        <f t="shared" si="4"/>
        <v>2</v>
      </c>
      <c r="AE11" s="169">
        <v>2</v>
      </c>
    </row>
    <row r="12" spans="1:37">
      <c r="A12" s="161" t="s">
        <v>474</v>
      </c>
      <c r="B12">
        <v>8</v>
      </c>
      <c r="C12">
        <v>400</v>
      </c>
      <c r="D12">
        <v>100</v>
      </c>
      <c r="E12">
        <v>5.9</v>
      </c>
      <c r="F12">
        <v>140</v>
      </c>
      <c r="G12">
        <v>280</v>
      </c>
      <c r="H12">
        <v>302</v>
      </c>
      <c r="I12">
        <v>321</v>
      </c>
      <c r="J12">
        <v>13</v>
      </c>
      <c r="K12" t="s">
        <v>26</v>
      </c>
      <c r="L12" t="str">
        <f t="shared" si="5"/>
        <v>UNEQUAL TEE</v>
      </c>
      <c r="M12">
        <f t="shared" si="17"/>
        <v>1290</v>
      </c>
      <c r="N12">
        <f t="shared" si="6"/>
        <v>300</v>
      </c>
      <c r="O12">
        <f t="shared" si="7"/>
        <v>8</v>
      </c>
      <c r="P12">
        <f t="shared" si="0"/>
        <v>350</v>
      </c>
      <c r="Q12">
        <f t="shared" si="8"/>
        <v>150</v>
      </c>
      <c r="R12">
        <f t="shared" si="9"/>
        <v>20</v>
      </c>
      <c r="S12">
        <f t="shared" si="10"/>
        <v>200</v>
      </c>
      <c r="T12">
        <f t="shared" si="11"/>
        <v>50</v>
      </c>
      <c r="U12">
        <f t="shared" si="12"/>
        <v>1200</v>
      </c>
      <c r="V12">
        <f t="shared" si="13"/>
        <v>150</v>
      </c>
      <c r="W12">
        <f t="shared" si="1"/>
        <v>1200</v>
      </c>
      <c r="X12">
        <f t="shared" si="2"/>
        <v>150</v>
      </c>
      <c r="Y12" s="169">
        <f t="shared" si="14"/>
        <v>2</v>
      </c>
      <c r="Z12" s="169">
        <f t="shared" si="15"/>
        <v>8</v>
      </c>
      <c r="AA12" s="169">
        <f t="shared" si="16"/>
        <v>20</v>
      </c>
      <c r="AB12" s="169"/>
      <c r="AC12" s="171">
        <f t="shared" si="3"/>
        <v>2.4583333333333335</v>
      </c>
      <c r="AD12" s="167">
        <f t="shared" si="4"/>
        <v>2</v>
      </c>
      <c r="AE12" s="169">
        <v>2</v>
      </c>
      <c r="AG12" s="165" t="s">
        <v>703</v>
      </c>
    </row>
    <row r="13" spans="1:37">
      <c r="A13" s="161" t="s">
        <v>475</v>
      </c>
      <c r="B13">
        <v>8</v>
      </c>
      <c r="C13">
        <v>400</v>
      </c>
      <c r="D13">
        <v>125</v>
      </c>
      <c r="E13">
        <v>5.9</v>
      </c>
      <c r="F13">
        <v>280</v>
      </c>
      <c r="G13">
        <v>280</v>
      </c>
      <c r="H13">
        <v>442</v>
      </c>
      <c r="I13">
        <v>331</v>
      </c>
      <c r="J13">
        <v>15</v>
      </c>
      <c r="K13" t="s">
        <v>27</v>
      </c>
      <c r="L13" t="s">
        <v>2007</v>
      </c>
      <c r="M13">
        <f t="shared" si="17"/>
        <v>1310</v>
      </c>
      <c r="N13">
        <f t="shared" si="6"/>
        <v>440</v>
      </c>
      <c r="O13">
        <f t="shared" si="7"/>
        <v>8</v>
      </c>
      <c r="P13">
        <f t="shared" si="0"/>
        <v>340</v>
      </c>
      <c r="Q13">
        <f t="shared" si="8"/>
        <v>290</v>
      </c>
      <c r="R13">
        <f t="shared" si="9"/>
        <v>20</v>
      </c>
      <c r="S13">
        <f t="shared" si="10"/>
        <v>200</v>
      </c>
      <c r="T13">
        <f t="shared" si="11"/>
        <v>75</v>
      </c>
      <c r="U13">
        <f t="shared" si="12"/>
        <v>1200</v>
      </c>
      <c r="V13">
        <f t="shared" si="13"/>
        <v>290</v>
      </c>
      <c r="W13">
        <f t="shared" si="1"/>
        <v>1200</v>
      </c>
      <c r="X13">
        <f t="shared" si="2"/>
        <v>290</v>
      </c>
      <c r="Y13" s="169">
        <f t="shared" si="14"/>
        <v>2</v>
      </c>
      <c r="Z13" s="169">
        <f t="shared" si="15"/>
        <v>8</v>
      </c>
      <c r="AA13" s="169">
        <f t="shared" si="16"/>
        <v>20</v>
      </c>
      <c r="AB13" s="169"/>
      <c r="AC13" s="171">
        <f t="shared" si="3"/>
        <v>2.4583333333333335</v>
      </c>
      <c r="AD13" s="167">
        <f t="shared" si="4"/>
        <v>2</v>
      </c>
      <c r="AE13" s="169">
        <v>2</v>
      </c>
      <c r="AG13" s="165" t="s">
        <v>704</v>
      </c>
    </row>
    <row r="14" spans="1:37">
      <c r="A14" s="161" t="s">
        <v>476</v>
      </c>
      <c r="B14">
        <v>8</v>
      </c>
      <c r="C14">
        <v>400</v>
      </c>
      <c r="D14">
        <v>150</v>
      </c>
      <c r="E14">
        <v>5.9</v>
      </c>
      <c r="F14">
        <v>280</v>
      </c>
      <c r="G14">
        <v>280</v>
      </c>
      <c r="H14">
        <v>442</v>
      </c>
      <c r="I14">
        <v>331</v>
      </c>
      <c r="J14">
        <v>17</v>
      </c>
      <c r="K14" t="s">
        <v>28</v>
      </c>
      <c r="L14" t="s">
        <v>2007</v>
      </c>
      <c r="M14">
        <f t="shared" si="17"/>
        <v>1310</v>
      </c>
      <c r="N14">
        <f t="shared" si="6"/>
        <v>440</v>
      </c>
      <c r="O14">
        <f t="shared" si="7"/>
        <v>8</v>
      </c>
      <c r="P14">
        <f t="shared" si="0"/>
        <v>330</v>
      </c>
      <c r="Q14">
        <f t="shared" si="8"/>
        <v>290</v>
      </c>
      <c r="R14">
        <f t="shared" si="9"/>
        <v>20</v>
      </c>
      <c r="S14">
        <f t="shared" si="10"/>
        <v>200</v>
      </c>
      <c r="T14">
        <f t="shared" si="11"/>
        <v>75</v>
      </c>
      <c r="U14">
        <f t="shared" si="12"/>
        <v>1200</v>
      </c>
      <c r="V14">
        <f t="shared" si="13"/>
        <v>290</v>
      </c>
      <c r="W14">
        <f t="shared" si="1"/>
        <v>1200</v>
      </c>
      <c r="X14">
        <f t="shared" si="2"/>
        <v>290</v>
      </c>
      <c r="Y14" s="169">
        <f t="shared" si="14"/>
        <v>2</v>
      </c>
      <c r="Z14" s="169">
        <f t="shared" si="15"/>
        <v>8</v>
      </c>
      <c r="AA14" s="169">
        <f t="shared" si="16"/>
        <v>20</v>
      </c>
      <c r="AB14" s="169"/>
      <c r="AC14" s="171">
        <f t="shared" si="3"/>
        <v>2.4583333333333335</v>
      </c>
      <c r="AD14" s="167">
        <f t="shared" si="4"/>
        <v>2</v>
      </c>
      <c r="AE14" s="169">
        <v>3</v>
      </c>
      <c r="AG14" t="s">
        <v>693</v>
      </c>
    </row>
    <row r="15" spans="1:37">
      <c r="A15" s="161" t="s">
        <v>477</v>
      </c>
      <c r="B15">
        <v>8</v>
      </c>
      <c r="C15">
        <v>400</v>
      </c>
      <c r="D15">
        <v>200</v>
      </c>
      <c r="E15">
        <v>5.9</v>
      </c>
      <c r="F15">
        <v>280</v>
      </c>
      <c r="G15">
        <v>280</v>
      </c>
      <c r="H15">
        <v>442</v>
      </c>
      <c r="I15">
        <v>331</v>
      </c>
      <c r="J15">
        <v>17</v>
      </c>
      <c r="K15" t="s">
        <v>29</v>
      </c>
      <c r="L15" t="s">
        <v>2007</v>
      </c>
      <c r="M15">
        <f t="shared" si="17"/>
        <v>1310</v>
      </c>
      <c r="N15">
        <f t="shared" si="6"/>
        <v>440</v>
      </c>
      <c r="O15">
        <f t="shared" si="7"/>
        <v>8</v>
      </c>
      <c r="P15">
        <f t="shared" si="0"/>
        <v>315</v>
      </c>
      <c r="Q15">
        <f t="shared" si="8"/>
        <v>290</v>
      </c>
      <c r="R15">
        <f t="shared" si="9"/>
        <v>20</v>
      </c>
      <c r="S15">
        <f t="shared" si="10"/>
        <v>200</v>
      </c>
      <c r="T15">
        <f t="shared" si="11"/>
        <v>100</v>
      </c>
      <c r="U15">
        <f t="shared" si="12"/>
        <v>1200</v>
      </c>
      <c r="V15">
        <f t="shared" si="13"/>
        <v>290</v>
      </c>
      <c r="W15">
        <f t="shared" si="1"/>
        <v>1200</v>
      </c>
      <c r="X15">
        <f t="shared" si="2"/>
        <v>290</v>
      </c>
      <c r="Y15" s="169">
        <f t="shared" si="14"/>
        <v>2</v>
      </c>
      <c r="Z15" s="169">
        <f t="shared" si="15"/>
        <v>8</v>
      </c>
      <c r="AA15" s="169">
        <f t="shared" si="16"/>
        <v>20</v>
      </c>
      <c r="AB15" s="169"/>
      <c r="AC15" s="171">
        <f t="shared" si="3"/>
        <v>2.4583333333333335</v>
      </c>
      <c r="AD15" s="167">
        <f t="shared" si="4"/>
        <v>2</v>
      </c>
      <c r="AE15" s="169">
        <v>3</v>
      </c>
      <c r="AG15" t="s">
        <v>694</v>
      </c>
    </row>
    <row r="16" spans="1:37">
      <c r="A16" s="161" t="s">
        <v>478</v>
      </c>
      <c r="B16">
        <v>8</v>
      </c>
      <c r="C16">
        <v>400</v>
      </c>
      <c r="D16">
        <v>250</v>
      </c>
      <c r="E16">
        <v>5.9</v>
      </c>
      <c r="F16">
        <v>560</v>
      </c>
      <c r="G16">
        <v>280</v>
      </c>
      <c r="H16">
        <v>722</v>
      </c>
      <c r="I16">
        <v>341</v>
      </c>
      <c r="J16">
        <v>26</v>
      </c>
      <c r="K16" t="s">
        <v>30</v>
      </c>
      <c r="L16" t="s">
        <v>2007</v>
      </c>
      <c r="M16">
        <f t="shared" si="17"/>
        <v>1330</v>
      </c>
      <c r="N16">
        <f t="shared" si="6"/>
        <v>720</v>
      </c>
      <c r="O16">
        <f t="shared" si="7"/>
        <v>8</v>
      </c>
      <c r="P16">
        <f t="shared" si="0"/>
        <v>305</v>
      </c>
      <c r="Q16">
        <f t="shared" si="8"/>
        <v>570</v>
      </c>
      <c r="R16">
        <f t="shared" si="9"/>
        <v>20</v>
      </c>
      <c r="S16">
        <f t="shared" si="10"/>
        <v>200</v>
      </c>
      <c r="T16">
        <f t="shared" si="11"/>
        <v>125</v>
      </c>
      <c r="U16">
        <f t="shared" si="12"/>
        <v>1200</v>
      </c>
      <c r="V16">
        <f t="shared" si="13"/>
        <v>570</v>
      </c>
      <c r="W16">
        <f t="shared" si="1"/>
        <v>1200</v>
      </c>
      <c r="X16">
        <f t="shared" si="2"/>
        <v>570</v>
      </c>
      <c r="Y16" s="169">
        <f t="shared" si="14"/>
        <v>2</v>
      </c>
      <c r="Z16" s="169">
        <f t="shared" si="15"/>
        <v>8</v>
      </c>
      <c r="AA16" s="169">
        <f t="shared" si="16"/>
        <v>20</v>
      </c>
      <c r="AB16" s="169"/>
      <c r="AC16" s="171">
        <f t="shared" si="3"/>
        <v>2.4583333333333335</v>
      </c>
      <c r="AD16" s="167">
        <f t="shared" si="4"/>
        <v>2</v>
      </c>
      <c r="AE16" s="169">
        <v>3</v>
      </c>
      <c r="AG16" t="s">
        <v>695</v>
      </c>
    </row>
    <row r="17" spans="1:32">
      <c r="A17" s="161" t="s">
        <v>479</v>
      </c>
      <c r="B17">
        <v>8</v>
      </c>
      <c r="C17">
        <v>400</v>
      </c>
      <c r="D17">
        <v>300</v>
      </c>
      <c r="E17">
        <v>5.9</v>
      </c>
      <c r="F17">
        <v>560</v>
      </c>
      <c r="G17">
        <v>280</v>
      </c>
      <c r="H17">
        <v>722</v>
      </c>
      <c r="I17">
        <v>341</v>
      </c>
      <c r="J17">
        <v>26</v>
      </c>
      <c r="K17" t="s">
        <v>31</v>
      </c>
      <c r="L17" t="s">
        <v>2007</v>
      </c>
      <c r="M17">
        <f t="shared" si="17"/>
        <v>1330</v>
      </c>
      <c r="N17">
        <f t="shared" si="6"/>
        <v>720</v>
      </c>
      <c r="O17">
        <f t="shared" si="7"/>
        <v>8</v>
      </c>
      <c r="P17">
        <f t="shared" si="0"/>
        <v>290</v>
      </c>
      <c r="Q17">
        <f t="shared" si="8"/>
        <v>570</v>
      </c>
      <c r="R17">
        <f t="shared" si="9"/>
        <v>20</v>
      </c>
      <c r="S17">
        <f t="shared" si="10"/>
        <v>200</v>
      </c>
      <c r="T17">
        <f t="shared" si="11"/>
        <v>150</v>
      </c>
      <c r="U17">
        <f t="shared" si="12"/>
        <v>1200</v>
      </c>
      <c r="V17">
        <f t="shared" si="13"/>
        <v>570</v>
      </c>
      <c r="W17">
        <f t="shared" si="1"/>
        <v>1200</v>
      </c>
      <c r="X17">
        <f t="shared" si="2"/>
        <v>570</v>
      </c>
      <c r="Y17" s="169">
        <f t="shared" si="14"/>
        <v>2</v>
      </c>
      <c r="Z17" s="169">
        <f t="shared" si="15"/>
        <v>8</v>
      </c>
      <c r="AA17" s="169">
        <f t="shared" si="16"/>
        <v>20</v>
      </c>
      <c r="AB17" s="169"/>
      <c r="AC17" s="171">
        <f t="shared" si="3"/>
        <v>2.4583333333333335</v>
      </c>
      <c r="AD17" s="167">
        <f t="shared" si="4"/>
        <v>2</v>
      </c>
      <c r="AE17" s="169">
        <v>3</v>
      </c>
    </row>
    <row r="18" spans="1:32">
      <c r="A18" s="161" t="s">
        <v>480</v>
      </c>
      <c r="B18">
        <v>8</v>
      </c>
      <c r="C18">
        <v>400</v>
      </c>
      <c r="D18">
        <v>350</v>
      </c>
      <c r="E18">
        <v>5.9</v>
      </c>
      <c r="F18">
        <v>560</v>
      </c>
      <c r="G18">
        <v>280</v>
      </c>
      <c r="H18">
        <v>722</v>
      </c>
      <c r="I18">
        <v>351</v>
      </c>
      <c r="J18">
        <v>26</v>
      </c>
      <c r="K18" t="s">
        <v>32</v>
      </c>
      <c r="L18" t="s">
        <v>2007</v>
      </c>
      <c r="M18">
        <f t="shared" si="17"/>
        <v>1350</v>
      </c>
      <c r="N18">
        <f t="shared" si="6"/>
        <v>720</v>
      </c>
      <c r="O18">
        <f t="shared" si="7"/>
        <v>8</v>
      </c>
      <c r="P18">
        <f t="shared" si="0"/>
        <v>285</v>
      </c>
      <c r="Q18">
        <f t="shared" si="8"/>
        <v>570</v>
      </c>
      <c r="R18">
        <f t="shared" si="9"/>
        <v>20</v>
      </c>
      <c r="S18">
        <f t="shared" si="10"/>
        <v>200</v>
      </c>
      <c r="T18">
        <f t="shared" si="11"/>
        <v>175</v>
      </c>
      <c r="U18">
        <f t="shared" si="12"/>
        <v>1200</v>
      </c>
      <c r="V18">
        <f t="shared" si="13"/>
        <v>570</v>
      </c>
      <c r="W18">
        <f t="shared" si="1"/>
        <v>1200</v>
      </c>
      <c r="X18">
        <f t="shared" si="2"/>
        <v>570</v>
      </c>
      <c r="Y18" s="169">
        <f t="shared" si="14"/>
        <v>2</v>
      </c>
      <c r="Z18" s="169">
        <f t="shared" si="15"/>
        <v>8</v>
      </c>
      <c r="AA18" s="169">
        <f t="shared" si="16"/>
        <v>20</v>
      </c>
      <c r="AB18" s="169"/>
      <c r="AC18" s="171">
        <f t="shared" si="3"/>
        <v>2.4583333333333335</v>
      </c>
      <c r="AD18" s="167">
        <f t="shared" si="4"/>
        <v>2</v>
      </c>
      <c r="AE18" s="169">
        <v>3</v>
      </c>
    </row>
    <row r="19" spans="1:32">
      <c r="A19" s="166" t="s">
        <v>481</v>
      </c>
      <c r="B19" s="167">
        <v>8</v>
      </c>
      <c r="C19" s="167">
        <v>400</v>
      </c>
      <c r="D19" s="167">
        <v>400</v>
      </c>
      <c r="E19" s="167">
        <v>5.9</v>
      </c>
      <c r="F19" s="167">
        <v>560</v>
      </c>
      <c r="G19" s="167">
        <v>280</v>
      </c>
      <c r="H19" s="167">
        <v>722</v>
      </c>
      <c r="I19" s="167">
        <v>361</v>
      </c>
      <c r="J19" s="167">
        <v>28</v>
      </c>
      <c r="K19" s="167" t="s">
        <v>206</v>
      </c>
      <c r="L19" s="167" t="s">
        <v>2008</v>
      </c>
      <c r="M19">
        <f t="shared" si="17"/>
        <v>1370</v>
      </c>
      <c r="N19">
        <f t="shared" si="6"/>
        <v>720</v>
      </c>
      <c r="O19">
        <f t="shared" si="7"/>
        <v>8</v>
      </c>
      <c r="P19">
        <f t="shared" si="0"/>
        <v>570</v>
      </c>
      <c r="Q19">
        <f t="shared" si="8"/>
        <v>570</v>
      </c>
      <c r="R19">
        <f t="shared" si="9"/>
        <v>20</v>
      </c>
      <c r="S19" s="167">
        <f t="shared" si="10"/>
        <v>200</v>
      </c>
      <c r="T19" s="167">
        <f t="shared" si="11"/>
        <v>200</v>
      </c>
      <c r="U19" s="167">
        <f t="shared" si="12"/>
        <v>1200</v>
      </c>
      <c r="V19">
        <f t="shared" si="13"/>
        <v>570</v>
      </c>
      <c r="W19" s="167">
        <f t="shared" si="1"/>
        <v>1200</v>
      </c>
      <c r="X19" s="167">
        <f t="shared" si="2"/>
        <v>570</v>
      </c>
      <c r="Y19" s="169">
        <f t="shared" si="14"/>
        <v>2</v>
      </c>
      <c r="Z19" s="169">
        <f t="shared" si="15"/>
        <v>8</v>
      </c>
      <c r="AA19" s="169">
        <f t="shared" si="16"/>
        <v>20</v>
      </c>
      <c r="AB19" s="169"/>
      <c r="AC19" s="171">
        <f t="shared" si="3"/>
        <v>2.4583333333333335</v>
      </c>
      <c r="AD19" s="167">
        <f t="shared" si="4"/>
        <v>2</v>
      </c>
      <c r="AE19" s="169">
        <v>3</v>
      </c>
    </row>
    <row r="20" spans="1:32">
      <c r="A20" s="477" t="s">
        <v>1983</v>
      </c>
      <c r="B20" s="478">
        <v>12.5</v>
      </c>
      <c r="C20" s="478">
        <v>250</v>
      </c>
      <c r="D20" s="478">
        <v>25</v>
      </c>
      <c r="E20" s="478">
        <v>5.9</v>
      </c>
      <c r="F20" s="478">
        <v>140</v>
      </c>
      <c r="G20" s="478">
        <v>175</v>
      </c>
      <c r="H20" s="478">
        <v>261</v>
      </c>
      <c r="I20" s="478">
        <v>206</v>
      </c>
      <c r="J20" s="478">
        <v>5</v>
      </c>
      <c r="K20" s="478" t="s">
        <v>1980</v>
      </c>
      <c r="L20" s="478" t="s">
        <v>2007</v>
      </c>
      <c r="M20" s="478">
        <f t="shared" ref="M20:M22" si="18">CEILING(PI()*(C20+2*E20)*0.5+2*I20,10)</f>
        <v>830</v>
      </c>
      <c r="N20" s="478">
        <f t="shared" ref="N20:N22" si="19">_xlfn.FLOOR.MATH(H20,10)</f>
        <v>260</v>
      </c>
      <c r="O20" s="478">
        <f t="shared" ref="O20:O22" si="20">Z20</f>
        <v>8</v>
      </c>
      <c r="P20" s="478">
        <f t="shared" si="0"/>
        <v>235</v>
      </c>
      <c r="Q20" s="478">
        <f t="shared" ref="Q20:Q22" si="21">V20</f>
        <v>150</v>
      </c>
      <c r="R20" s="478">
        <f t="shared" ref="R20:R22" si="22">AA20</f>
        <v>20</v>
      </c>
      <c r="S20" s="478">
        <f t="shared" ref="S20:S22" si="23">C20/2</f>
        <v>125</v>
      </c>
      <c r="T20" s="478">
        <f t="shared" ref="T20:T22" si="24">CEILING(0.5*D20*SIN(RADIANS(30))*2,25)</f>
        <v>25</v>
      </c>
      <c r="U20" s="478">
        <f t="shared" ref="U20:U22" si="25">FLOOR(0.5*PI()*(C20+2*E20)+2*G20,50)</f>
        <v>750</v>
      </c>
      <c r="V20" s="478">
        <f t="shared" ref="V20:V22" si="26">CEILING(F20+2*5,1)</f>
        <v>150</v>
      </c>
      <c r="W20" s="478">
        <f t="shared" ref="W20:W22" si="27">U20</f>
        <v>750</v>
      </c>
      <c r="X20" s="478">
        <f t="shared" ref="X20:X22" si="28">V20</f>
        <v>150</v>
      </c>
      <c r="Y20" s="479">
        <f t="shared" ref="Y20:Y22" si="29">AD20</f>
        <v>2</v>
      </c>
      <c r="Z20" s="479">
        <f t="shared" ref="Z20:Z22" si="30">Y20*4</f>
        <v>8</v>
      </c>
      <c r="AA20" s="479">
        <f t="shared" ref="AA20:AA22" si="31">Z20*2+4</f>
        <v>20</v>
      </c>
      <c r="AB20" s="479"/>
      <c r="AC20" s="480">
        <f t="shared" ref="AC20:AC22" si="32">E20/$AJ$6</f>
        <v>2.4583333333333335</v>
      </c>
      <c r="AD20" s="478">
        <f t="shared" ref="AD20:AD22" si="33">IF(MOD(E20/$AJ$6,1)=0,CEILING(E20/$AJ$6,1),
IF(MOD(E20/$AJ$6,1)&lt;0.5,CEILING(E20/$AJ$6,1)-1,CEILING(E20/$AJ$6,1)))</f>
        <v>2</v>
      </c>
      <c r="AE20" s="479">
        <v>2</v>
      </c>
      <c r="AF20" t="s">
        <v>1979</v>
      </c>
    </row>
    <row r="21" spans="1:32">
      <c r="A21" s="477" t="s">
        <v>1984</v>
      </c>
      <c r="B21" s="478">
        <v>12.5</v>
      </c>
      <c r="C21" s="478">
        <v>250</v>
      </c>
      <c r="D21" s="478">
        <v>40</v>
      </c>
      <c r="E21" s="478">
        <v>5.9</v>
      </c>
      <c r="F21" s="478">
        <v>140</v>
      </c>
      <c r="G21" s="478">
        <v>175</v>
      </c>
      <c r="H21" s="478">
        <v>261</v>
      </c>
      <c r="I21" s="478">
        <v>206</v>
      </c>
      <c r="J21" s="478">
        <v>5.0999999999999996</v>
      </c>
      <c r="K21" s="478" t="s">
        <v>1981</v>
      </c>
      <c r="L21" s="478" t="s">
        <v>2007</v>
      </c>
      <c r="M21" s="478">
        <f t="shared" si="18"/>
        <v>830</v>
      </c>
      <c r="N21" s="478">
        <f t="shared" si="19"/>
        <v>260</v>
      </c>
      <c r="O21" s="478">
        <f t="shared" si="20"/>
        <v>8</v>
      </c>
      <c r="P21" s="478">
        <f t="shared" si="0"/>
        <v>230</v>
      </c>
      <c r="Q21" s="478">
        <f t="shared" si="21"/>
        <v>150</v>
      </c>
      <c r="R21" s="478">
        <f t="shared" si="22"/>
        <v>20</v>
      </c>
      <c r="S21" s="478">
        <f t="shared" si="23"/>
        <v>125</v>
      </c>
      <c r="T21" s="478">
        <f t="shared" si="24"/>
        <v>25</v>
      </c>
      <c r="U21" s="478">
        <f t="shared" si="25"/>
        <v>750</v>
      </c>
      <c r="V21" s="478">
        <f t="shared" si="26"/>
        <v>150</v>
      </c>
      <c r="W21" s="478">
        <f t="shared" si="27"/>
        <v>750</v>
      </c>
      <c r="X21" s="478">
        <f t="shared" si="28"/>
        <v>150</v>
      </c>
      <c r="Y21" s="479">
        <f t="shared" si="29"/>
        <v>2</v>
      </c>
      <c r="Z21" s="479">
        <f t="shared" si="30"/>
        <v>8</v>
      </c>
      <c r="AA21" s="479">
        <f t="shared" si="31"/>
        <v>20</v>
      </c>
      <c r="AB21" s="479"/>
      <c r="AC21" s="480">
        <f t="shared" si="32"/>
        <v>2.4583333333333335</v>
      </c>
      <c r="AD21" s="478">
        <f t="shared" si="33"/>
        <v>2</v>
      </c>
      <c r="AE21" s="479">
        <v>2</v>
      </c>
      <c r="AF21" t="s">
        <v>1979</v>
      </c>
    </row>
    <row r="22" spans="1:32">
      <c r="A22" s="477" t="s">
        <v>1985</v>
      </c>
      <c r="B22" s="478">
        <v>12.5</v>
      </c>
      <c r="C22" s="478">
        <v>250</v>
      </c>
      <c r="D22" s="478">
        <v>50</v>
      </c>
      <c r="E22" s="478">
        <v>5.9</v>
      </c>
      <c r="F22" s="478">
        <v>140</v>
      </c>
      <c r="G22" s="478">
        <v>175</v>
      </c>
      <c r="H22" s="478">
        <v>261</v>
      </c>
      <c r="I22" s="478">
        <v>206</v>
      </c>
      <c r="J22" s="478">
        <v>5.0999999999999996</v>
      </c>
      <c r="K22" s="478" t="s">
        <v>1982</v>
      </c>
      <c r="L22" s="478" t="s">
        <v>2007</v>
      </c>
      <c r="M22" s="478">
        <f t="shared" si="18"/>
        <v>830</v>
      </c>
      <c r="N22" s="478">
        <f t="shared" si="19"/>
        <v>260</v>
      </c>
      <c r="O22" s="478">
        <f t="shared" si="20"/>
        <v>8</v>
      </c>
      <c r="P22" s="478">
        <f t="shared" si="0"/>
        <v>225</v>
      </c>
      <c r="Q22" s="478">
        <f t="shared" si="21"/>
        <v>150</v>
      </c>
      <c r="R22" s="478">
        <f t="shared" si="22"/>
        <v>20</v>
      </c>
      <c r="S22" s="478">
        <f t="shared" si="23"/>
        <v>125</v>
      </c>
      <c r="T22" s="478">
        <f t="shared" si="24"/>
        <v>25</v>
      </c>
      <c r="U22" s="478">
        <f t="shared" si="25"/>
        <v>750</v>
      </c>
      <c r="V22" s="478">
        <f t="shared" si="26"/>
        <v>150</v>
      </c>
      <c r="W22" s="478">
        <f t="shared" si="27"/>
        <v>750</v>
      </c>
      <c r="X22" s="478">
        <f t="shared" si="28"/>
        <v>150</v>
      </c>
      <c r="Y22" s="479">
        <f t="shared" si="29"/>
        <v>2</v>
      </c>
      <c r="Z22" s="479">
        <f t="shared" si="30"/>
        <v>8</v>
      </c>
      <c r="AA22" s="479">
        <f t="shared" si="31"/>
        <v>20</v>
      </c>
      <c r="AB22" s="479"/>
      <c r="AC22" s="480">
        <f t="shared" si="32"/>
        <v>2.4583333333333335</v>
      </c>
      <c r="AD22" s="478">
        <f t="shared" si="33"/>
        <v>2</v>
      </c>
      <c r="AE22" s="479">
        <v>2</v>
      </c>
      <c r="AF22" t="s">
        <v>1979</v>
      </c>
    </row>
    <row r="23" spans="1:32">
      <c r="A23" s="161" t="s">
        <v>482</v>
      </c>
      <c r="B23">
        <v>12.5</v>
      </c>
      <c r="C23">
        <v>250</v>
      </c>
      <c r="D23">
        <v>80</v>
      </c>
      <c r="E23">
        <v>5.9</v>
      </c>
      <c r="F23">
        <v>140</v>
      </c>
      <c r="G23">
        <v>175</v>
      </c>
      <c r="H23">
        <v>261</v>
      </c>
      <c r="I23">
        <v>216</v>
      </c>
      <c r="J23">
        <v>5.5</v>
      </c>
      <c r="K23" t="s">
        <v>33</v>
      </c>
      <c r="L23" t="s">
        <v>2007</v>
      </c>
      <c r="M23">
        <f t="shared" si="17"/>
        <v>850</v>
      </c>
      <c r="N23">
        <f t="shared" si="6"/>
        <v>260</v>
      </c>
      <c r="O23">
        <f t="shared" si="7"/>
        <v>8</v>
      </c>
      <c r="P23">
        <f t="shared" si="0"/>
        <v>210</v>
      </c>
      <c r="Q23">
        <f t="shared" si="8"/>
        <v>150</v>
      </c>
      <c r="R23">
        <f t="shared" si="9"/>
        <v>20</v>
      </c>
      <c r="S23">
        <f t="shared" si="10"/>
        <v>125</v>
      </c>
      <c r="T23">
        <f t="shared" si="11"/>
        <v>50</v>
      </c>
      <c r="U23">
        <f t="shared" si="12"/>
        <v>750</v>
      </c>
      <c r="V23">
        <f t="shared" si="13"/>
        <v>150</v>
      </c>
      <c r="W23">
        <f t="shared" si="1"/>
        <v>750</v>
      </c>
      <c r="X23">
        <f t="shared" si="2"/>
        <v>150</v>
      </c>
      <c r="Y23" s="169">
        <f t="shared" si="14"/>
        <v>2</v>
      </c>
      <c r="Z23" s="169">
        <f t="shared" si="15"/>
        <v>8</v>
      </c>
      <c r="AA23" s="169">
        <f t="shared" si="16"/>
        <v>20</v>
      </c>
      <c r="AB23" s="169"/>
      <c r="AC23" s="171">
        <f t="shared" si="3"/>
        <v>2.4583333333333335</v>
      </c>
      <c r="AD23" s="167">
        <f t="shared" si="4"/>
        <v>2</v>
      </c>
      <c r="AE23" s="169">
        <v>2</v>
      </c>
    </row>
    <row r="24" spans="1:32">
      <c r="A24" s="161" t="s">
        <v>483</v>
      </c>
      <c r="B24">
        <v>12.5</v>
      </c>
      <c r="C24">
        <v>250</v>
      </c>
      <c r="D24">
        <v>100</v>
      </c>
      <c r="E24">
        <v>5.9</v>
      </c>
      <c r="F24">
        <v>140</v>
      </c>
      <c r="G24">
        <v>175</v>
      </c>
      <c r="H24">
        <v>261</v>
      </c>
      <c r="I24">
        <v>216</v>
      </c>
      <c r="J24">
        <v>5.5</v>
      </c>
      <c r="K24" t="s">
        <v>34</v>
      </c>
      <c r="L24" t="s">
        <v>2007</v>
      </c>
      <c r="M24">
        <f t="shared" si="17"/>
        <v>850</v>
      </c>
      <c r="N24">
        <f t="shared" si="6"/>
        <v>260</v>
      </c>
      <c r="O24">
        <f t="shared" si="7"/>
        <v>8</v>
      </c>
      <c r="P24">
        <f t="shared" si="0"/>
        <v>205</v>
      </c>
      <c r="Q24">
        <f t="shared" si="8"/>
        <v>150</v>
      </c>
      <c r="R24">
        <f t="shared" si="9"/>
        <v>20</v>
      </c>
      <c r="S24">
        <f t="shared" si="10"/>
        <v>125</v>
      </c>
      <c r="T24">
        <f t="shared" si="11"/>
        <v>50</v>
      </c>
      <c r="U24">
        <f t="shared" si="12"/>
        <v>750</v>
      </c>
      <c r="V24">
        <f t="shared" si="13"/>
        <v>150</v>
      </c>
      <c r="W24">
        <f t="shared" si="1"/>
        <v>750</v>
      </c>
      <c r="X24">
        <f t="shared" si="2"/>
        <v>150</v>
      </c>
      <c r="Y24" s="169">
        <f t="shared" si="14"/>
        <v>2</v>
      </c>
      <c r="Z24" s="169">
        <f t="shared" si="15"/>
        <v>8</v>
      </c>
      <c r="AA24" s="169">
        <f t="shared" si="16"/>
        <v>20</v>
      </c>
      <c r="AB24" s="169"/>
      <c r="AC24" s="171">
        <f t="shared" si="3"/>
        <v>2.4583333333333335</v>
      </c>
      <c r="AD24" s="167">
        <f t="shared" si="4"/>
        <v>2</v>
      </c>
      <c r="AE24" s="169">
        <v>2</v>
      </c>
    </row>
    <row r="25" spans="1:32">
      <c r="A25" s="161" t="s">
        <v>484</v>
      </c>
      <c r="B25">
        <v>12.5</v>
      </c>
      <c r="C25">
        <v>250</v>
      </c>
      <c r="D25">
        <v>125</v>
      </c>
      <c r="E25">
        <v>5.9</v>
      </c>
      <c r="F25">
        <v>280</v>
      </c>
      <c r="G25">
        <v>175</v>
      </c>
      <c r="H25">
        <v>401</v>
      </c>
      <c r="I25">
        <v>226</v>
      </c>
      <c r="J25">
        <v>7</v>
      </c>
      <c r="K25" t="s">
        <v>35</v>
      </c>
      <c r="L25" t="s">
        <v>2007</v>
      </c>
      <c r="M25">
        <f t="shared" si="17"/>
        <v>870</v>
      </c>
      <c r="N25">
        <f t="shared" si="6"/>
        <v>400</v>
      </c>
      <c r="O25">
        <f t="shared" si="7"/>
        <v>8</v>
      </c>
      <c r="P25">
        <f t="shared" si="0"/>
        <v>200</v>
      </c>
      <c r="Q25">
        <f t="shared" si="8"/>
        <v>290</v>
      </c>
      <c r="R25">
        <f t="shared" si="9"/>
        <v>20</v>
      </c>
      <c r="S25">
        <f t="shared" si="10"/>
        <v>125</v>
      </c>
      <c r="T25">
        <f t="shared" si="11"/>
        <v>75</v>
      </c>
      <c r="U25">
        <f t="shared" si="12"/>
        <v>750</v>
      </c>
      <c r="V25">
        <f t="shared" si="13"/>
        <v>290</v>
      </c>
      <c r="W25">
        <f t="shared" si="1"/>
        <v>750</v>
      </c>
      <c r="X25">
        <f t="shared" si="2"/>
        <v>290</v>
      </c>
      <c r="Y25" s="169">
        <f t="shared" si="14"/>
        <v>2</v>
      </c>
      <c r="Z25" s="169">
        <f t="shared" si="15"/>
        <v>8</v>
      </c>
      <c r="AA25" s="169">
        <f t="shared" si="16"/>
        <v>20</v>
      </c>
      <c r="AB25" s="169"/>
      <c r="AC25" s="171">
        <f t="shared" si="3"/>
        <v>2.4583333333333335</v>
      </c>
      <c r="AD25" s="167">
        <f t="shared" si="4"/>
        <v>2</v>
      </c>
      <c r="AE25" s="169">
        <v>3</v>
      </c>
    </row>
    <row r="26" spans="1:32">
      <c r="A26" s="161" t="s">
        <v>485</v>
      </c>
      <c r="B26">
        <v>12.5</v>
      </c>
      <c r="C26">
        <v>250</v>
      </c>
      <c r="D26">
        <v>150</v>
      </c>
      <c r="E26">
        <v>5.9</v>
      </c>
      <c r="F26">
        <v>350</v>
      </c>
      <c r="G26">
        <v>175</v>
      </c>
      <c r="H26">
        <v>471</v>
      </c>
      <c r="I26">
        <v>226</v>
      </c>
      <c r="J26">
        <v>8.5</v>
      </c>
      <c r="K26" t="s">
        <v>36</v>
      </c>
      <c r="L26" t="s">
        <v>2007</v>
      </c>
      <c r="M26">
        <f t="shared" si="17"/>
        <v>870</v>
      </c>
      <c r="N26">
        <f t="shared" si="6"/>
        <v>470</v>
      </c>
      <c r="O26">
        <f t="shared" si="7"/>
        <v>8</v>
      </c>
      <c r="P26">
        <f t="shared" si="0"/>
        <v>190</v>
      </c>
      <c r="Q26">
        <f t="shared" si="8"/>
        <v>360</v>
      </c>
      <c r="R26">
        <f t="shared" si="9"/>
        <v>20</v>
      </c>
      <c r="S26">
        <f t="shared" si="10"/>
        <v>125</v>
      </c>
      <c r="T26">
        <f t="shared" si="11"/>
        <v>75</v>
      </c>
      <c r="U26">
        <f t="shared" si="12"/>
        <v>750</v>
      </c>
      <c r="V26">
        <f t="shared" si="13"/>
        <v>360</v>
      </c>
      <c r="W26">
        <f t="shared" si="1"/>
        <v>750</v>
      </c>
      <c r="X26">
        <f t="shared" si="2"/>
        <v>360</v>
      </c>
      <c r="Y26" s="169">
        <f t="shared" si="14"/>
        <v>2</v>
      </c>
      <c r="Z26" s="169">
        <f t="shared" si="15"/>
        <v>8</v>
      </c>
      <c r="AA26" s="169">
        <f t="shared" si="16"/>
        <v>20</v>
      </c>
      <c r="AB26" s="169"/>
      <c r="AC26" s="171">
        <f t="shared" si="3"/>
        <v>2.4583333333333335</v>
      </c>
      <c r="AD26" s="167">
        <f t="shared" si="4"/>
        <v>2</v>
      </c>
      <c r="AE26" s="169">
        <v>3</v>
      </c>
    </row>
    <row r="27" spans="1:32">
      <c r="A27" s="161" t="s">
        <v>486</v>
      </c>
      <c r="B27">
        <v>12.5</v>
      </c>
      <c r="C27">
        <v>250</v>
      </c>
      <c r="D27">
        <v>200</v>
      </c>
      <c r="E27">
        <v>5.9</v>
      </c>
      <c r="F27">
        <v>350</v>
      </c>
      <c r="G27">
        <v>175</v>
      </c>
      <c r="H27">
        <v>471</v>
      </c>
      <c r="I27">
        <v>226</v>
      </c>
      <c r="J27">
        <v>9</v>
      </c>
      <c r="K27" t="s">
        <v>37</v>
      </c>
      <c r="L27" t="s">
        <v>2007</v>
      </c>
      <c r="M27">
        <f t="shared" si="17"/>
        <v>870</v>
      </c>
      <c r="N27">
        <f t="shared" si="6"/>
        <v>470</v>
      </c>
      <c r="O27">
        <f t="shared" si="7"/>
        <v>8</v>
      </c>
      <c r="P27">
        <f t="shared" si="0"/>
        <v>180</v>
      </c>
      <c r="Q27">
        <f t="shared" si="8"/>
        <v>360</v>
      </c>
      <c r="R27">
        <f t="shared" si="9"/>
        <v>20</v>
      </c>
      <c r="S27">
        <f t="shared" si="10"/>
        <v>125</v>
      </c>
      <c r="T27">
        <f t="shared" si="11"/>
        <v>100</v>
      </c>
      <c r="U27">
        <f t="shared" si="12"/>
        <v>750</v>
      </c>
      <c r="V27">
        <f t="shared" si="13"/>
        <v>360</v>
      </c>
      <c r="W27">
        <f t="shared" si="1"/>
        <v>750</v>
      </c>
      <c r="X27">
        <f t="shared" si="2"/>
        <v>360</v>
      </c>
      <c r="Y27" s="169">
        <f t="shared" si="14"/>
        <v>2</v>
      </c>
      <c r="Z27" s="169">
        <f t="shared" si="15"/>
        <v>8</v>
      </c>
      <c r="AA27" s="169">
        <f t="shared" si="16"/>
        <v>20</v>
      </c>
      <c r="AB27" s="169"/>
      <c r="AC27" s="171">
        <f t="shared" si="3"/>
        <v>2.4583333333333335</v>
      </c>
      <c r="AD27" s="167">
        <f t="shared" si="4"/>
        <v>2</v>
      </c>
      <c r="AE27" s="169">
        <v>3</v>
      </c>
    </row>
    <row r="28" spans="1:32">
      <c r="A28" s="161" t="s">
        <v>487</v>
      </c>
      <c r="B28">
        <v>12.5</v>
      </c>
      <c r="C28">
        <v>250</v>
      </c>
      <c r="D28">
        <v>250</v>
      </c>
      <c r="E28">
        <v>5.9</v>
      </c>
      <c r="F28">
        <v>350</v>
      </c>
      <c r="G28">
        <v>175</v>
      </c>
      <c r="H28">
        <v>471</v>
      </c>
      <c r="I28">
        <v>236</v>
      </c>
      <c r="J28">
        <v>9.5</v>
      </c>
      <c r="K28" t="s">
        <v>207</v>
      </c>
      <c r="L28" t="s">
        <v>2008</v>
      </c>
      <c r="M28">
        <f t="shared" si="17"/>
        <v>890</v>
      </c>
      <c r="N28">
        <f t="shared" si="6"/>
        <v>470</v>
      </c>
      <c r="O28">
        <f t="shared" si="7"/>
        <v>8</v>
      </c>
      <c r="P28">
        <f t="shared" si="0"/>
        <v>360</v>
      </c>
      <c r="Q28">
        <f t="shared" si="8"/>
        <v>360</v>
      </c>
      <c r="R28">
        <f t="shared" si="9"/>
        <v>20</v>
      </c>
      <c r="S28">
        <f t="shared" si="10"/>
        <v>125</v>
      </c>
      <c r="T28">
        <f t="shared" si="11"/>
        <v>125</v>
      </c>
      <c r="U28">
        <f t="shared" si="12"/>
        <v>750</v>
      </c>
      <c r="V28">
        <f t="shared" si="13"/>
        <v>360</v>
      </c>
      <c r="W28">
        <f t="shared" si="1"/>
        <v>750</v>
      </c>
      <c r="X28">
        <f t="shared" si="2"/>
        <v>360</v>
      </c>
      <c r="Y28" s="169">
        <f t="shared" si="14"/>
        <v>2</v>
      </c>
      <c r="Z28" s="169">
        <f t="shared" si="15"/>
        <v>8</v>
      </c>
      <c r="AA28" s="169">
        <f t="shared" si="16"/>
        <v>20</v>
      </c>
      <c r="AB28" s="169"/>
      <c r="AC28" s="171">
        <f t="shared" si="3"/>
        <v>2.4583333333333335</v>
      </c>
      <c r="AD28" s="167">
        <f t="shared" si="4"/>
        <v>2</v>
      </c>
      <c r="AE28" s="169">
        <v>3</v>
      </c>
    </row>
    <row r="29" spans="1:32">
      <c r="A29" s="477" t="s">
        <v>1986</v>
      </c>
      <c r="B29" s="478">
        <v>12.5</v>
      </c>
      <c r="C29" s="478">
        <v>300</v>
      </c>
      <c r="D29" s="478">
        <v>25</v>
      </c>
      <c r="E29" s="478">
        <v>6.9</v>
      </c>
      <c r="F29" s="478">
        <v>140</v>
      </c>
      <c r="G29" s="478">
        <v>210</v>
      </c>
      <c r="H29" s="478">
        <v>262</v>
      </c>
      <c r="I29" s="478">
        <v>241</v>
      </c>
      <c r="J29" s="478">
        <v>6.7</v>
      </c>
      <c r="K29" s="478" t="s">
        <v>1989</v>
      </c>
      <c r="L29" s="478" t="s">
        <v>2007</v>
      </c>
      <c r="M29" s="478">
        <f t="shared" si="17"/>
        <v>980</v>
      </c>
      <c r="N29" s="478">
        <f t="shared" si="6"/>
        <v>260</v>
      </c>
      <c r="O29" s="478">
        <f t="shared" si="7"/>
        <v>12</v>
      </c>
      <c r="P29" s="478">
        <f t="shared" si="0"/>
        <v>285</v>
      </c>
      <c r="Q29" s="478">
        <f t="shared" si="8"/>
        <v>150</v>
      </c>
      <c r="R29" s="478">
        <f t="shared" si="9"/>
        <v>28</v>
      </c>
      <c r="S29" s="478">
        <f t="shared" si="10"/>
        <v>150</v>
      </c>
      <c r="T29" s="478">
        <f t="shared" si="11"/>
        <v>25</v>
      </c>
      <c r="U29" s="478">
        <f t="shared" si="12"/>
        <v>900</v>
      </c>
      <c r="V29" s="478">
        <f t="shared" si="13"/>
        <v>150</v>
      </c>
      <c r="W29" s="478">
        <f t="shared" si="1"/>
        <v>900</v>
      </c>
      <c r="X29" s="478">
        <f t="shared" si="2"/>
        <v>150</v>
      </c>
      <c r="Y29" s="479">
        <f t="shared" si="14"/>
        <v>3</v>
      </c>
      <c r="Z29" s="479">
        <f t="shared" si="15"/>
        <v>12</v>
      </c>
      <c r="AA29" s="479">
        <f t="shared" si="16"/>
        <v>28</v>
      </c>
      <c r="AB29" s="479"/>
      <c r="AC29" s="480">
        <f t="shared" si="3"/>
        <v>2.8750000000000004</v>
      </c>
      <c r="AD29" s="478">
        <f t="shared" si="4"/>
        <v>3</v>
      </c>
      <c r="AE29" s="479">
        <v>3</v>
      </c>
      <c r="AF29" t="s">
        <v>1979</v>
      </c>
    </row>
    <row r="30" spans="1:32">
      <c r="A30" s="477" t="s">
        <v>1987</v>
      </c>
      <c r="B30" s="478">
        <v>12.5</v>
      </c>
      <c r="C30" s="478">
        <v>300</v>
      </c>
      <c r="D30" s="478">
        <v>40</v>
      </c>
      <c r="E30" s="478">
        <v>6.9</v>
      </c>
      <c r="F30" s="478">
        <v>140</v>
      </c>
      <c r="G30" s="478">
        <v>210</v>
      </c>
      <c r="H30" s="478">
        <v>262</v>
      </c>
      <c r="I30" s="478">
        <v>241</v>
      </c>
      <c r="J30" s="478">
        <v>6.8</v>
      </c>
      <c r="K30" s="478" t="s">
        <v>1990</v>
      </c>
      <c r="L30" s="478" t="s">
        <v>2007</v>
      </c>
      <c r="M30" s="478">
        <f t="shared" si="17"/>
        <v>980</v>
      </c>
      <c r="N30" s="478">
        <f t="shared" si="6"/>
        <v>260</v>
      </c>
      <c r="O30" s="478">
        <f t="shared" si="7"/>
        <v>12</v>
      </c>
      <c r="P30" s="478">
        <f t="shared" si="0"/>
        <v>275</v>
      </c>
      <c r="Q30" s="478">
        <f t="shared" si="8"/>
        <v>150</v>
      </c>
      <c r="R30" s="478">
        <f t="shared" si="9"/>
        <v>28</v>
      </c>
      <c r="S30" s="478">
        <f t="shared" si="10"/>
        <v>150</v>
      </c>
      <c r="T30" s="478">
        <f t="shared" si="11"/>
        <v>25</v>
      </c>
      <c r="U30" s="478">
        <f t="shared" si="12"/>
        <v>900</v>
      </c>
      <c r="V30" s="478">
        <f t="shared" si="13"/>
        <v>150</v>
      </c>
      <c r="W30" s="478">
        <f t="shared" si="1"/>
        <v>900</v>
      </c>
      <c r="X30" s="478">
        <f t="shared" si="2"/>
        <v>150</v>
      </c>
      <c r="Y30" s="479">
        <f t="shared" si="14"/>
        <v>3</v>
      </c>
      <c r="Z30" s="479">
        <f t="shared" si="15"/>
        <v>12</v>
      </c>
      <c r="AA30" s="479">
        <f t="shared" si="16"/>
        <v>28</v>
      </c>
      <c r="AB30" s="479"/>
      <c r="AC30" s="480">
        <f t="shared" si="3"/>
        <v>2.8750000000000004</v>
      </c>
      <c r="AD30" s="478">
        <f t="shared" si="4"/>
        <v>3</v>
      </c>
      <c r="AE30" s="479">
        <v>3</v>
      </c>
      <c r="AF30" t="s">
        <v>1979</v>
      </c>
    </row>
    <row r="31" spans="1:32">
      <c r="A31" s="477" t="s">
        <v>1988</v>
      </c>
      <c r="B31" s="478">
        <v>12.5</v>
      </c>
      <c r="C31" s="478">
        <v>300</v>
      </c>
      <c r="D31" s="478">
        <v>50</v>
      </c>
      <c r="E31" s="478">
        <v>6.9</v>
      </c>
      <c r="F31" s="478">
        <v>140</v>
      </c>
      <c r="G31" s="478">
        <v>210</v>
      </c>
      <c r="H31" s="478">
        <v>262</v>
      </c>
      <c r="I31" s="478">
        <v>241</v>
      </c>
      <c r="J31" s="478">
        <v>6.8</v>
      </c>
      <c r="K31" s="478" t="s">
        <v>1991</v>
      </c>
      <c r="L31" s="478" t="s">
        <v>2007</v>
      </c>
      <c r="M31" s="478">
        <f t="shared" si="17"/>
        <v>980</v>
      </c>
      <c r="N31" s="478">
        <f t="shared" si="6"/>
        <v>260</v>
      </c>
      <c r="O31" s="478">
        <f t="shared" si="7"/>
        <v>12</v>
      </c>
      <c r="P31" s="478">
        <f t="shared" si="0"/>
        <v>275</v>
      </c>
      <c r="Q31" s="478">
        <f t="shared" si="8"/>
        <v>150</v>
      </c>
      <c r="R31" s="478">
        <f t="shared" si="9"/>
        <v>28</v>
      </c>
      <c r="S31" s="478">
        <f t="shared" si="10"/>
        <v>150</v>
      </c>
      <c r="T31" s="478">
        <f t="shared" si="11"/>
        <v>25</v>
      </c>
      <c r="U31" s="478">
        <f t="shared" si="12"/>
        <v>900</v>
      </c>
      <c r="V31" s="478">
        <f t="shared" si="13"/>
        <v>150</v>
      </c>
      <c r="W31" s="478">
        <f t="shared" si="1"/>
        <v>900</v>
      </c>
      <c r="X31" s="478">
        <f t="shared" si="2"/>
        <v>150</v>
      </c>
      <c r="Y31" s="479">
        <f t="shared" si="14"/>
        <v>3</v>
      </c>
      <c r="Z31" s="479">
        <f t="shared" si="15"/>
        <v>12</v>
      </c>
      <c r="AA31" s="479">
        <f t="shared" si="16"/>
        <v>28</v>
      </c>
      <c r="AB31" s="479"/>
      <c r="AC31" s="480">
        <f t="shared" si="3"/>
        <v>2.8750000000000004</v>
      </c>
      <c r="AD31" s="478">
        <f t="shared" si="4"/>
        <v>3</v>
      </c>
      <c r="AE31" s="479">
        <v>3</v>
      </c>
      <c r="AF31" t="s">
        <v>1979</v>
      </c>
    </row>
    <row r="32" spans="1:32">
      <c r="A32" s="161" t="s">
        <v>488</v>
      </c>
      <c r="B32">
        <v>12.5</v>
      </c>
      <c r="C32">
        <v>300</v>
      </c>
      <c r="D32">
        <v>80</v>
      </c>
      <c r="E32">
        <v>6.9</v>
      </c>
      <c r="F32">
        <v>140</v>
      </c>
      <c r="G32">
        <v>210</v>
      </c>
      <c r="H32">
        <v>262</v>
      </c>
      <c r="I32">
        <v>251</v>
      </c>
      <c r="J32">
        <v>7</v>
      </c>
      <c r="K32" t="s">
        <v>38</v>
      </c>
      <c r="L32" t="s">
        <v>2007</v>
      </c>
      <c r="M32">
        <f t="shared" si="17"/>
        <v>1000</v>
      </c>
      <c r="N32">
        <f t="shared" si="6"/>
        <v>260</v>
      </c>
      <c r="O32">
        <f t="shared" si="7"/>
        <v>12</v>
      </c>
      <c r="P32">
        <f t="shared" si="0"/>
        <v>260</v>
      </c>
      <c r="Q32">
        <f t="shared" si="8"/>
        <v>150</v>
      </c>
      <c r="R32">
        <f t="shared" si="9"/>
        <v>28</v>
      </c>
      <c r="S32">
        <f t="shared" si="10"/>
        <v>150</v>
      </c>
      <c r="T32">
        <f t="shared" si="11"/>
        <v>50</v>
      </c>
      <c r="U32">
        <f t="shared" si="12"/>
        <v>900</v>
      </c>
      <c r="V32">
        <f t="shared" si="13"/>
        <v>150</v>
      </c>
      <c r="W32">
        <f t="shared" si="1"/>
        <v>900</v>
      </c>
      <c r="X32">
        <f t="shared" si="2"/>
        <v>150</v>
      </c>
      <c r="Y32" s="169">
        <f t="shared" si="14"/>
        <v>3</v>
      </c>
      <c r="Z32" s="169">
        <f t="shared" si="15"/>
        <v>12</v>
      </c>
      <c r="AA32" s="169">
        <f t="shared" si="16"/>
        <v>28</v>
      </c>
      <c r="AB32" s="169"/>
      <c r="AC32" s="171">
        <f t="shared" si="3"/>
        <v>2.8750000000000004</v>
      </c>
      <c r="AD32" s="167">
        <f t="shared" si="4"/>
        <v>3</v>
      </c>
      <c r="AE32" s="169">
        <v>3</v>
      </c>
    </row>
    <row r="33" spans="1:32">
      <c r="A33" s="161" t="s">
        <v>489</v>
      </c>
      <c r="B33">
        <v>12.5</v>
      </c>
      <c r="C33">
        <v>300</v>
      </c>
      <c r="D33">
        <v>100</v>
      </c>
      <c r="E33">
        <v>6.9</v>
      </c>
      <c r="F33">
        <v>140</v>
      </c>
      <c r="G33">
        <v>210</v>
      </c>
      <c r="H33">
        <v>262</v>
      </c>
      <c r="I33">
        <v>251</v>
      </c>
      <c r="J33">
        <v>7</v>
      </c>
      <c r="K33" t="s">
        <v>39</v>
      </c>
      <c r="L33" t="s">
        <v>2007</v>
      </c>
      <c r="M33">
        <f t="shared" si="17"/>
        <v>1000</v>
      </c>
      <c r="N33">
        <f t="shared" si="6"/>
        <v>260</v>
      </c>
      <c r="O33">
        <f t="shared" si="7"/>
        <v>12</v>
      </c>
      <c r="P33">
        <f t="shared" si="0"/>
        <v>255</v>
      </c>
      <c r="Q33">
        <f t="shared" si="8"/>
        <v>150</v>
      </c>
      <c r="R33">
        <f t="shared" si="9"/>
        <v>28</v>
      </c>
      <c r="S33">
        <f t="shared" si="10"/>
        <v>150</v>
      </c>
      <c r="T33">
        <f t="shared" si="11"/>
        <v>50</v>
      </c>
      <c r="U33">
        <f t="shared" si="12"/>
        <v>900</v>
      </c>
      <c r="V33">
        <f t="shared" si="13"/>
        <v>150</v>
      </c>
      <c r="W33">
        <f t="shared" si="1"/>
        <v>900</v>
      </c>
      <c r="X33">
        <f t="shared" si="2"/>
        <v>150</v>
      </c>
      <c r="Y33" s="169">
        <f t="shared" si="14"/>
        <v>3</v>
      </c>
      <c r="Z33" s="169">
        <f t="shared" si="15"/>
        <v>12</v>
      </c>
      <c r="AA33" s="169">
        <f t="shared" si="16"/>
        <v>28</v>
      </c>
      <c r="AB33" s="169"/>
      <c r="AC33" s="171">
        <f t="shared" si="3"/>
        <v>2.8750000000000004</v>
      </c>
      <c r="AD33" s="167">
        <f t="shared" si="4"/>
        <v>3</v>
      </c>
      <c r="AE33" s="169">
        <v>3</v>
      </c>
    </row>
    <row r="34" spans="1:32">
      <c r="A34" s="161" t="s">
        <v>490</v>
      </c>
      <c r="B34">
        <v>12.5</v>
      </c>
      <c r="C34">
        <v>300</v>
      </c>
      <c r="D34">
        <v>125</v>
      </c>
      <c r="E34">
        <v>6.9</v>
      </c>
      <c r="F34">
        <v>280</v>
      </c>
      <c r="G34">
        <v>210</v>
      </c>
      <c r="H34">
        <v>402</v>
      </c>
      <c r="I34">
        <v>261</v>
      </c>
      <c r="J34">
        <v>9</v>
      </c>
      <c r="K34" t="s">
        <v>40</v>
      </c>
      <c r="L34" t="s">
        <v>2007</v>
      </c>
      <c r="M34">
        <f t="shared" si="17"/>
        <v>1020</v>
      </c>
      <c r="N34">
        <f t="shared" si="6"/>
        <v>400</v>
      </c>
      <c r="O34">
        <f t="shared" si="7"/>
        <v>12</v>
      </c>
      <c r="P34">
        <f t="shared" si="0"/>
        <v>245</v>
      </c>
      <c r="Q34">
        <f t="shared" si="8"/>
        <v>290</v>
      </c>
      <c r="R34">
        <f t="shared" si="9"/>
        <v>28</v>
      </c>
      <c r="S34">
        <f t="shared" si="10"/>
        <v>150</v>
      </c>
      <c r="T34">
        <f t="shared" si="11"/>
        <v>75</v>
      </c>
      <c r="U34">
        <f t="shared" si="12"/>
        <v>900</v>
      </c>
      <c r="V34">
        <f t="shared" si="13"/>
        <v>290</v>
      </c>
      <c r="W34">
        <f t="shared" si="1"/>
        <v>900</v>
      </c>
      <c r="X34">
        <f t="shared" si="2"/>
        <v>290</v>
      </c>
      <c r="Y34" s="169">
        <f t="shared" si="14"/>
        <v>3</v>
      </c>
      <c r="Z34" s="169">
        <f t="shared" si="15"/>
        <v>12</v>
      </c>
      <c r="AA34" s="169">
        <f t="shared" si="16"/>
        <v>28</v>
      </c>
      <c r="AB34" s="169"/>
      <c r="AC34" s="171">
        <f t="shared" si="3"/>
        <v>2.8750000000000004</v>
      </c>
      <c r="AD34" s="167">
        <f t="shared" si="4"/>
        <v>3</v>
      </c>
      <c r="AE34" s="169">
        <v>3</v>
      </c>
    </row>
    <row r="35" spans="1:32">
      <c r="A35" s="161" t="s">
        <v>491</v>
      </c>
      <c r="B35">
        <v>12.5</v>
      </c>
      <c r="C35">
        <v>300</v>
      </c>
      <c r="D35">
        <v>150</v>
      </c>
      <c r="E35">
        <v>6.9</v>
      </c>
      <c r="F35">
        <v>280</v>
      </c>
      <c r="G35">
        <v>210</v>
      </c>
      <c r="H35">
        <v>402</v>
      </c>
      <c r="I35">
        <v>261</v>
      </c>
      <c r="J35">
        <v>11</v>
      </c>
      <c r="K35" t="s">
        <v>41</v>
      </c>
      <c r="L35" t="s">
        <v>2007</v>
      </c>
      <c r="M35">
        <f t="shared" si="17"/>
        <v>1020</v>
      </c>
      <c r="N35">
        <f t="shared" si="6"/>
        <v>400</v>
      </c>
      <c r="O35">
        <f t="shared" si="7"/>
        <v>12</v>
      </c>
      <c r="P35">
        <f t="shared" si="0"/>
        <v>235</v>
      </c>
      <c r="Q35">
        <f t="shared" si="8"/>
        <v>290</v>
      </c>
      <c r="R35">
        <f t="shared" si="9"/>
        <v>28</v>
      </c>
      <c r="S35">
        <f t="shared" si="10"/>
        <v>150</v>
      </c>
      <c r="T35">
        <f t="shared" si="11"/>
        <v>75</v>
      </c>
      <c r="U35">
        <f t="shared" si="12"/>
        <v>900</v>
      </c>
      <c r="V35">
        <f t="shared" si="13"/>
        <v>290</v>
      </c>
      <c r="W35">
        <f t="shared" si="1"/>
        <v>900</v>
      </c>
      <c r="X35">
        <f t="shared" si="2"/>
        <v>290</v>
      </c>
      <c r="Y35" s="169">
        <f t="shared" si="14"/>
        <v>3</v>
      </c>
      <c r="Z35" s="169">
        <f t="shared" si="15"/>
        <v>12</v>
      </c>
      <c r="AA35" s="169">
        <f t="shared" si="16"/>
        <v>28</v>
      </c>
      <c r="AB35" s="169"/>
      <c r="AC35" s="171">
        <f t="shared" si="3"/>
        <v>2.8750000000000004</v>
      </c>
      <c r="AD35" s="167">
        <f t="shared" si="4"/>
        <v>3</v>
      </c>
      <c r="AE35" s="169">
        <v>3</v>
      </c>
    </row>
    <row r="36" spans="1:32">
      <c r="A36" s="161" t="s">
        <v>492</v>
      </c>
      <c r="B36">
        <v>12.5</v>
      </c>
      <c r="C36">
        <v>300</v>
      </c>
      <c r="D36">
        <v>200</v>
      </c>
      <c r="E36">
        <v>6.9</v>
      </c>
      <c r="F36">
        <v>420</v>
      </c>
      <c r="G36">
        <v>210</v>
      </c>
      <c r="H36">
        <v>542</v>
      </c>
      <c r="I36">
        <v>261</v>
      </c>
      <c r="J36">
        <v>14</v>
      </c>
      <c r="K36" t="s">
        <v>42</v>
      </c>
      <c r="L36" t="s">
        <v>2007</v>
      </c>
      <c r="M36">
        <f t="shared" si="17"/>
        <v>1020</v>
      </c>
      <c r="N36">
        <f t="shared" si="6"/>
        <v>540</v>
      </c>
      <c r="O36">
        <f t="shared" si="7"/>
        <v>12</v>
      </c>
      <c r="P36">
        <f t="shared" si="0"/>
        <v>225</v>
      </c>
      <c r="Q36">
        <f t="shared" si="8"/>
        <v>430</v>
      </c>
      <c r="R36">
        <f t="shared" si="9"/>
        <v>28</v>
      </c>
      <c r="S36">
        <f t="shared" si="10"/>
        <v>150</v>
      </c>
      <c r="T36">
        <f t="shared" si="11"/>
        <v>100</v>
      </c>
      <c r="U36">
        <f t="shared" si="12"/>
        <v>900</v>
      </c>
      <c r="V36">
        <f t="shared" si="13"/>
        <v>430</v>
      </c>
      <c r="W36">
        <f t="shared" si="1"/>
        <v>900</v>
      </c>
      <c r="X36">
        <f t="shared" si="2"/>
        <v>430</v>
      </c>
      <c r="Y36" s="169">
        <f t="shared" si="14"/>
        <v>3</v>
      </c>
      <c r="Z36" s="169">
        <f t="shared" si="15"/>
        <v>12</v>
      </c>
      <c r="AA36" s="169">
        <f t="shared" si="16"/>
        <v>28</v>
      </c>
      <c r="AB36" s="169"/>
      <c r="AC36" s="171">
        <f t="shared" si="3"/>
        <v>2.8750000000000004</v>
      </c>
      <c r="AD36" s="167">
        <f t="shared" si="4"/>
        <v>3</v>
      </c>
      <c r="AE36" s="169">
        <v>3</v>
      </c>
    </row>
    <row r="37" spans="1:32">
      <c r="A37" s="161" t="s">
        <v>493</v>
      </c>
      <c r="B37">
        <v>12.5</v>
      </c>
      <c r="C37">
        <v>300</v>
      </c>
      <c r="D37">
        <v>250</v>
      </c>
      <c r="E37">
        <v>6.9</v>
      </c>
      <c r="F37">
        <v>420</v>
      </c>
      <c r="G37">
        <v>210</v>
      </c>
      <c r="H37">
        <v>542</v>
      </c>
      <c r="I37">
        <v>271</v>
      </c>
      <c r="J37">
        <v>14</v>
      </c>
      <c r="K37" t="s">
        <v>43</v>
      </c>
      <c r="L37" t="s">
        <v>2007</v>
      </c>
      <c r="M37">
        <f t="shared" si="17"/>
        <v>1040</v>
      </c>
      <c r="N37">
        <f t="shared" si="6"/>
        <v>540</v>
      </c>
      <c r="O37">
        <f t="shared" si="7"/>
        <v>12</v>
      </c>
      <c r="P37">
        <f t="shared" si="0"/>
        <v>215</v>
      </c>
      <c r="Q37">
        <f t="shared" si="8"/>
        <v>430</v>
      </c>
      <c r="R37">
        <f t="shared" si="9"/>
        <v>28</v>
      </c>
      <c r="S37">
        <f t="shared" si="10"/>
        <v>150</v>
      </c>
      <c r="T37">
        <f t="shared" si="11"/>
        <v>125</v>
      </c>
      <c r="U37">
        <f t="shared" si="12"/>
        <v>900</v>
      </c>
      <c r="V37">
        <f t="shared" si="13"/>
        <v>430</v>
      </c>
      <c r="W37">
        <f t="shared" si="1"/>
        <v>900</v>
      </c>
      <c r="X37">
        <f t="shared" si="2"/>
        <v>430</v>
      </c>
      <c r="Y37" s="169">
        <f t="shared" si="14"/>
        <v>3</v>
      </c>
      <c r="Z37" s="169">
        <f t="shared" si="15"/>
        <v>12</v>
      </c>
      <c r="AA37" s="169">
        <f t="shared" si="16"/>
        <v>28</v>
      </c>
      <c r="AB37" s="169"/>
      <c r="AC37" s="171">
        <f t="shared" si="3"/>
        <v>2.8750000000000004</v>
      </c>
      <c r="AD37" s="167">
        <f t="shared" si="4"/>
        <v>3</v>
      </c>
      <c r="AE37" s="169">
        <v>3</v>
      </c>
    </row>
    <row r="38" spans="1:32">
      <c r="A38" s="161" t="s">
        <v>494</v>
      </c>
      <c r="B38">
        <v>12.5</v>
      </c>
      <c r="C38">
        <v>300</v>
      </c>
      <c r="D38">
        <v>300</v>
      </c>
      <c r="E38">
        <v>6.9</v>
      </c>
      <c r="F38">
        <v>420</v>
      </c>
      <c r="G38">
        <v>210</v>
      </c>
      <c r="H38">
        <v>542</v>
      </c>
      <c r="I38">
        <v>271</v>
      </c>
      <c r="J38">
        <v>15</v>
      </c>
      <c r="K38" t="s">
        <v>208</v>
      </c>
      <c r="L38" t="s">
        <v>2008</v>
      </c>
      <c r="M38">
        <f t="shared" si="17"/>
        <v>1040</v>
      </c>
      <c r="N38">
        <f t="shared" si="6"/>
        <v>540</v>
      </c>
      <c r="O38">
        <f t="shared" si="7"/>
        <v>12</v>
      </c>
      <c r="P38">
        <f t="shared" si="0"/>
        <v>430</v>
      </c>
      <c r="Q38">
        <f t="shared" si="8"/>
        <v>430</v>
      </c>
      <c r="R38">
        <f t="shared" si="9"/>
        <v>28</v>
      </c>
      <c r="S38">
        <f t="shared" si="10"/>
        <v>150</v>
      </c>
      <c r="T38">
        <f t="shared" si="11"/>
        <v>150</v>
      </c>
      <c r="U38">
        <f t="shared" si="12"/>
        <v>900</v>
      </c>
      <c r="V38">
        <f t="shared" si="13"/>
        <v>430</v>
      </c>
      <c r="W38">
        <f t="shared" si="1"/>
        <v>900</v>
      </c>
      <c r="X38">
        <f t="shared" si="2"/>
        <v>430</v>
      </c>
      <c r="Y38" s="169">
        <f t="shared" si="14"/>
        <v>3</v>
      </c>
      <c r="Z38" s="169">
        <f t="shared" si="15"/>
        <v>12</v>
      </c>
      <c r="AA38" s="169">
        <f t="shared" si="16"/>
        <v>28</v>
      </c>
      <c r="AB38" s="169"/>
      <c r="AC38" s="171">
        <f t="shared" si="3"/>
        <v>2.8750000000000004</v>
      </c>
      <c r="AD38" s="167">
        <f t="shared" si="4"/>
        <v>3</v>
      </c>
      <c r="AE38" s="169">
        <v>3</v>
      </c>
    </row>
    <row r="39" spans="1:32">
      <c r="A39" s="161" t="s">
        <v>495</v>
      </c>
      <c r="B39">
        <v>12.5</v>
      </c>
      <c r="C39">
        <v>350</v>
      </c>
      <c r="D39">
        <v>80</v>
      </c>
      <c r="E39">
        <v>7.9</v>
      </c>
      <c r="F39">
        <v>140</v>
      </c>
      <c r="G39">
        <v>245</v>
      </c>
      <c r="H39">
        <v>282</v>
      </c>
      <c r="I39">
        <v>286</v>
      </c>
      <c r="J39">
        <v>10</v>
      </c>
      <c r="K39" t="s">
        <v>44</v>
      </c>
      <c r="L39" t="s">
        <v>2007</v>
      </c>
      <c r="M39">
        <f t="shared" si="17"/>
        <v>1150</v>
      </c>
      <c r="N39">
        <f t="shared" si="6"/>
        <v>280</v>
      </c>
      <c r="O39">
        <f t="shared" si="7"/>
        <v>12</v>
      </c>
      <c r="P39">
        <f t="shared" si="0"/>
        <v>310</v>
      </c>
      <c r="Q39">
        <f t="shared" si="8"/>
        <v>150</v>
      </c>
      <c r="R39">
        <f t="shared" si="9"/>
        <v>28</v>
      </c>
      <c r="S39">
        <f t="shared" si="10"/>
        <v>175</v>
      </c>
      <c r="T39">
        <f t="shared" si="11"/>
        <v>50</v>
      </c>
      <c r="U39">
        <f t="shared" si="12"/>
        <v>1050</v>
      </c>
      <c r="V39">
        <f t="shared" si="13"/>
        <v>150</v>
      </c>
      <c r="W39">
        <f t="shared" si="1"/>
        <v>1050</v>
      </c>
      <c r="X39">
        <f t="shared" si="2"/>
        <v>150</v>
      </c>
      <c r="Y39" s="169">
        <f t="shared" si="14"/>
        <v>3</v>
      </c>
      <c r="Z39" s="169">
        <f t="shared" si="15"/>
        <v>12</v>
      </c>
      <c r="AA39" s="169">
        <f t="shared" si="16"/>
        <v>28</v>
      </c>
      <c r="AB39" s="169"/>
      <c r="AC39" s="171">
        <f t="shared" si="3"/>
        <v>3.291666666666667</v>
      </c>
      <c r="AD39" s="167">
        <f t="shared" si="4"/>
        <v>3</v>
      </c>
      <c r="AE39" s="169">
        <v>3</v>
      </c>
    </row>
    <row r="40" spans="1:32">
      <c r="A40" s="161" t="s">
        <v>496</v>
      </c>
      <c r="B40">
        <v>12.5</v>
      </c>
      <c r="C40">
        <v>350</v>
      </c>
      <c r="D40">
        <v>100</v>
      </c>
      <c r="E40">
        <v>7.9</v>
      </c>
      <c r="F40">
        <v>140</v>
      </c>
      <c r="G40">
        <v>245</v>
      </c>
      <c r="H40">
        <v>282</v>
      </c>
      <c r="I40">
        <v>286</v>
      </c>
      <c r="J40">
        <v>10</v>
      </c>
      <c r="K40" t="s">
        <v>45</v>
      </c>
      <c r="L40" t="s">
        <v>2007</v>
      </c>
      <c r="M40">
        <f t="shared" si="17"/>
        <v>1150</v>
      </c>
      <c r="N40">
        <f t="shared" si="6"/>
        <v>280</v>
      </c>
      <c r="O40">
        <f t="shared" si="7"/>
        <v>12</v>
      </c>
      <c r="P40">
        <f t="shared" si="0"/>
        <v>300</v>
      </c>
      <c r="Q40">
        <f t="shared" si="8"/>
        <v>150</v>
      </c>
      <c r="R40">
        <f t="shared" si="9"/>
        <v>28</v>
      </c>
      <c r="S40">
        <f t="shared" si="10"/>
        <v>175</v>
      </c>
      <c r="T40">
        <f t="shared" si="11"/>
        <v>50</v>
      </c>
      <c r="U40">
        <f t="shared" si="12"/>
        <v>1050</v>
      </c>
      <c r="V40">
        <f t="shared" si="13"/>
        <v>150</v>
      </c>
      <c r="W40">
        <f t="shared" si="1"/>
        <v>1050</v>
      </c>
      <c r="X40">
        <f t="shared" si="2"/>
        <v>150</v>
      </c>
      <c r="Y40" s="169">
        <f t="shared" si="14"/>
        <v>3</v>
      </c>
      <c r="Z40" s="169">
        <f t="shared" si="15"/>
        <v>12</v>
      </c>
      <c r="AA40" s="169">
        <f t="shared" si="16"/>
        <v>28</v>
      </c>
      <c r="AB40" s="169"/>
      <c r="AC40" s="171">
        <f t="shared" si="3"/>
        <v>3.291666666666667</v>
      </c>
      <c r="AD40" s="167">
        <f t="shared" si="4"/>
        <v>3</v>
      </c>
      <c r="AE40" s="169">
        <v>3</v>
      </c>
    </row>
    <row r="41" spans="1:32">
      <c r="A41" s="161" t="s">
        <v>497</v>
      </c>
      <c r="B41">
        <v>12.5</v>
      </c>
      <c r="C41">
        <v>350</v>
      </c>
      <c r="D41">
        <v>125</v>
      </c>
      <c r="E41">
        <v>7.9</v>
      </c>
      <c r="F41">
        <v>280</v>
      </c>
      <c r="G41">
        <v>245</v>
      </c>
      <c r="H41">
        <v>422</v>
      </c>
      <c r="I41">
        <v>296</v>
      </c>
      <c r="J41">
        <v>12</v>
      </c>
      <c r="K41" t="s">
        <v>46</v>
      </c>
      <c r="L41" t="s">
        <v>2007</v>
      </c>
      <c r="M41">
        <f t="shared" si="17"/>
        <v>1170</v>
      </c>
      <c r="N41">
        <f t="shared" si="6"/>
        <v>420</v>
      </c>
      <c r="O41">
        <f t="shared" si="7"/>
        <v>12</v>
      </c>
      <c r="P41">
        <f t="shared" si="0"/>
        <v>295</v>
      </c>
      <c r="Q41">
        <f t="shared" si="8"/>
        <v>290</v>
      </c>
      <c r="R41">
        <f t="shared" si="9"/>
        <v>28</v>
      </c>
      <c r="S41">
        <f t="shared" si="10"/>
        <v>175</v>
      </c>
      <c r="T41">
        <f t="shared" si="11"/>
        <v>75</v>
      </c>
      <c r="U41">
        <f t="shared" si="12"/>
        <v>1050</v>
      </c>
      <c r="V41">
        <f t="shared" si="13"/>
        <v>290</v>
      </c>
      <c r="W41">
        <f t="shared" si="1"/>
        <v>1050</v>
      </c>
      <c r="X41">
        <f t="shared" si="2"/>
        <v>290</v>
      </c>
      <c r="Y41" s="169">
        <f t="shared" si="14"/>
        <v>3</v>
      </c>
      <c r="Z41" s="169">
        <f t="shared" si="15"/>
        <v>12</v>
      </c>
      <c r="AA41" s="169">
        <f t="shared" si="16"/>
        <v>28</v>
      </c>
      <c r="AB41" s="169"/>
      <c r="AC41" s="171">
        <f t="shared" si="3"/>
        <v>3.291666666666667</v>
      </c>
      <c r="AD41" s="167">
        <f t="shared" si="4"/>
        <v>3</v>
      </c>
      <c r="AE41" s="169">
        <v>3</v>
      </c>
    </row>
    <row r="42" spans="1:32">
      <c r="A42" s="161" t="s">
        <v>498</v>
      </c>
      <c r="B42">
        <v>12.5</v>
      </c>
      <c r="C42">
        <v>350</v>
      </c>
      <c r="D42">
        <v>150</v>
      </c>
      <c r="E42">
        <v>7.9</v>
      </c>
      <c r="F42">
        <v>280</v>
      </c>
      <c r="G42">
        <v>245</v>
      </c>
      <c r="H42">
        <v>422</v>
      </c>
      <c r="I42">
        <v>296</v>
      </c>
      <c r="J42">
        <v>14</v>
      </c>
      <c r="K42" t="s">
        <v>47</v>
      </c>
      <c r="L42" t="s">
        <v>2007</v>
      </c>
      <c r="M42">
        <f t="shared" si="17"/>
        <v>1170</v>
      </c>
      <c r="N42">
        <f t="shared" si="6"/>
        <v>420</v>
      </c>
      <c r="O42">
        <f t="shared" si="7"/>
        <v>12</v>
      </c>
      <c r="P42">
        <f t="shared" si="0"/>
        <v>285</v>
      </c>
      <c r="Q42">
        <f t="shared" si="8"/>
        <v>290</v>
      </c>
      <c r="R42">
        <f t="shared" si="9"/>
        <v>28</v>
      </c>
      <c r="S42">
        <f t="shared" si="10"/>
        <v>175</v>
      </c>
      <c r="T42">
        <f t="shared" si="11"/>
        <v>75</v>
      </c>
      <c r="U42">
        <f t="shared" si="12"/>
        <v>1050</v>
      </c>
      <c r="V42">
        <f t="shared" si="13"/>
        <v>290</v>
      </c>
      <c r="W42">
        <f t="shared" si="1"/>
        <v>1050</v>
      </c>
      <c r="X42">
        <f t="shared" si="2"/>
        <v>290</v>
      </c>
      <c r="Y42" s="169">
        <f t="shared" si="14"/>
        <v>3</v>
      </c>
      <c r="Z42" s="169">
        <f t="shared" si="15"/>
        <v>12</v>
      </c>
      <c r="AA42" s="169">
        <f t="shared" si="16"/>
        <v>28</v>
      </c>
      <c r="AB42" s="169"/>
      <c r="AC42" s="171">
        <f t="shared" si="3"/>
        <v>3.291666666666667</v>
      </c>
      <c r="AD42" s="167">
        <f t="shared" si="4"/>
        <v>3</v>
      </c>
      <c r="AE42" s="169">
        <v>3</v>
      </c>
    </row>
    <row r="43" spans="1:32">
      <c r="A43" s="161" t="s">
        <v>499</v>
      </c>
      <c r="B43">
        <v>12.5</v>
      </c>
      <c r="C43">
        <v>350</v>
      </c>
      <c r="D43">
        <v>200</v>
      </c>
      <c r="E43">
        <v>7.9</v>
      </c>
      <c r="F43">
        <v>490</v>
      </c>
      <c r="G43">
        <v>245</v>
      </c>
      <c r="H43">
        <v>632</v>
      </c>
      <c r="I43">
        <v>296</v>
      </c>
      <c r="J43">
        <v>20</v>
      </c>
      <c r="K43" t="s">
        <v>48</v>
      </c>
      <c r="L43" t="s">
        <v>2007</v>
      </c>
      <c r="M43">
        <f t="shared" si="17"/>
        <v>1170</v>
      </c>
      <c r="N43">
        <f t="shared" si="6"/>
        <v>630</v>
      </c>
      <c r="O43">
        <f t="shared" si="7"/>
        <v>12</v>
      </c>
      <c r="P43">
        <f t="shared" si="0"/>
        <v>270</v>
      </c>
      <c r="Q43">
        <f t="shared" si="8"/>
        <v>500</v>
      </c>
      <c r="R43">
        <f t="shared" si="9"/>
        <v>28</v>
      </c>
      <c r="S43">
        <f t="shared" si="10"/>
        <v>175</v>
      </c>
      <c r="T43">
        <f t="shared" si="11"/>
        <v>100</v>
      </c>
      <c r="U43">
        <f t="shared" si="12"/>
        <v>1050</v>
      </c>
      <c r="V43">
        <f t="shared" si="13"/>
        <v>500</v>
      </c>
      <c r="W43">
        <f t="shared" si="1"/>
        <v>1050</v>
      </c>
      <c r="X43">
        <f t="shared" si="2"/>
        <v>500</v>
      </c>
      <c r="Y43" s="169">
        <f t="shared" si="14"/>
        <v>3</v>
      </c>
      <c r="Z43" s="169">
        <f t="shared" si="15"/>
        <v>12</v>
      </c>
      <c r="AA43" s="169">
        <f t="shared" si="16"/>
        <v>28</v>
      </c>
      <c r="AB43" s="169"/>
      <c r="AC43" s="171">
        <f t="shared" si="3"/>
        <v>3.291666666666667</v>
      </c>
      <c r="AD43" s="167">
        <f t="shared" si="4"/>
        <v>3</v>
      </c>
      <c r="AE43" s="169">
        <v>3</v>
      </c>
    </row>
    <row r="44" spans="1:32">
      <c r="A44" s="161" t="s">
        <v>500</v>
      </c>
      <c r="B44">
        <v>12.5</v>
      </c>
      <c r="C44">
        <v>350</v>
      </c>
      <c r="D44">
        <v>250</v>
      </c>
      <c r="E44">
        <v>7.9</v>
      </c>
      <c r="F44">
        <v>490</v>
      </c>
      <c r="G44">
        <v>245</v>
      </c>
      <c r="H44">
        <v>632</v>
      </c>
      <c r="I44">
        <v>306</v>
      </c>
      <c r="J44">
        <v>21</v>
      </c>
      <c r="K44" t="s">
        <v>49</v>
      </c>
      <c r="L44" t="s">
        <v>2007</v>
      </c>
      <c r="M44">
        <f t="shared" si="17"/>
        <v>1190</v>
      </c>
      <c r="N44">
        <f t="shared" si="6"/>
        <v>630</v>
      </c>
      <c r="O44">
        <f t="shared" si="7"/>
        <v>12</v>
      </c>
      <c r="P44">
        <f t="shared" si="0"/>
        <v>260</v>
      </c>
      <c r="Q44">
        <f t="shared" si="8"/>
        <v>500</v>
      </c>
      <c r="R44">
        <f t="shared" si="9"/>
        <v>28</v>
      </c>
      <c r="S44">
        <f t="shared" si="10"/>
        <v>175</v>
      </c>
      <c r="T44">
        <f t="shared" si="11"/>
        <v>125</v>
      </c>
      <c r="U44">
        <f t="shared" si="12"/>
        <v>1050</v>
      </c>
      <c r="V44">
        <f t="shared" si="13"/>
        <v>500</v>
      </c>
      <c r="W44">
        <f t="shared" si="1"/>
        <v>1050</v>
      </c>
      <c r="X44">
        <f t="shared" si="2"/>
        <v>500</v>
      </c>
      <c r="Y44" s="169">
        <f t="shared" si="14"/>
        <v>3</v>
      </c>
      <c r="Z44" s="169">
        <f t="shared" si="15"/>
        <v>12</v>
      </c>
      <c r="AA44" s="169">
        <f t="shared" si="16"/>
        <v>28</v>
      </c>
      <c r="AB44" s="169"/>
      <c r="AC44" s="171">
        <f t="shared" si="3"/>
        <v>3.291666666666667</v>
      </c>
      <c r="AD44" s="167">
        <f t="shared" si="4"/>
        <v>3</v>
      </c>
      <c r="AE44" s="169">
        <v>3</v>
      </c>
    </row>
    <row r="45" spans="1:32">
      <c r="A45" s="161" t="s">
        <v>501</v>
      </c>
      <c r="B45">
        <v>12.5</v>
      </c>
      <c r="C45">
        <v>350</v>
      </c>
      <c r="D45">
        <v>300</v>
      </c>
      <c r="E45">
        <v>7.9</v>
      </c>
      <c r="F45">
        <v>490</v>
      </c>
      <c r="G45">
        <v>245</v>
      </c>
      <c r="H45">
        <v>632</v>
      </c>
      <c r="I45">
        <v>306</v>
      </c>
      <c r="J45">
        <v>21</v>
      </c>
      <c r="K45" t="s">
        <v>50</v>
      </c>
      <c r="L45" t="s">
        <v>2007</v>
      </c>
      <c r="M45">
        <f t="shared" si="17"/>
        <v>1190</v>
      </c>
      <c r="N45">
        <f t="shared" si="6"/>
        <v>630</v>
      </c>
      <c r="O45">
        <f t="shared" si="7"/>
        <v>12</v>
      </c>
      <c r="P45">
        <f t="shared" si="0"/>
        <v>250</v>
      </c>
      <c r="Q45">
        <f t="shared" si="8"/>
        <v>500</v>
      </c>
      <c r="R45">
        <f t="shared" si="9"/>
        <v>28</v>
      </c>
      <c r="S45">
        <f t="shared" si="10"/>
        <v>175</v>
      </c>
      <c r="T45">
        <f t="shared" si="11"/>
        <v>150</v>
      </c>
      <c r="U45">
        <f t="shared" si="12"/>
        <v>1050</v>
      </c>
      <c r="V45">
        <f t="shared" si="13"/>
        <v>500</v>
      </c>
      <c r="W45">
        <f t="shared" si="1"/>
        <v>1050</v>
      </c>
      <c r="X45">
        <f t="shared" si="2"/>
        <v>500</v>
      </c>
      <c r="Y45" s="169">
        <f t="shared" si="14"/>
        <v>3</v>
      </c>
      <c r="Z45" s="169">
        <f t="shared" si="15"/>
        <v>12</v>
      </c>
      <c r="AA45" s="169">
        <f t="shared" si="16"/>
        <v>28</v>
      </c>
      <c r="AB45" s="169"/>
      <c r="AC45" s="171">
        <f t="shared" si="3"/>
        <v>3.291666666666667</v>
      </c>
      <c r="AD45" s="167">
        <f t="shared" si="4"/>
        <v>3</v>
      </c>
      <c r="AE45" s="169">
        <v>3</v>
      </c>
    </row>
    <row r="46" spans="1:32">
      <c r="A46" s="161" t="s">
        <v>502</v>
      </c>
      <c r="B46">
        <v>12.5</v>
      </c>
      <c r="C46">
        <v>350</v>
      </c>
      <c r="D46">
        <v>350</v>
      </c>
      <c r="E46">
        <v>7.9</v>
      </c>
      <c r="F46">
        <v>490</v>
      </c>
      <c r="G46">
        <v>245</v>
      </c>
      <c r="H46">
        <v>632</v>
      </c>
      <c r="I46">
        <v>316</v>
      </c>
      <c r="J46">
        <v>22</v>
      </c>
      <c r="K46" t="s">
        <v>209</v>
      </c>
      <c r="L46" t="s">
        <v>2008</v>
      </c>
      <c r="M46">
        <f t="shared" si="17"/>
        <v>1210</v>
      </c>
      <c r="N46">
        <f t="shared" si="6"/>
        <v>630</v>
      </c>
      <c r="O46">
        <f t="shared" si="7"/>
        <v>12</v>
      </c>
      <c r="P46">
        <f t="shared" si="0"/>
        <v>500</v>
      </c>
      <c r="Q46">
        <f t="shared" si="8"/>
        <v>500</v>
      </c>
      <c r="R46">
        <f t="shared" si="9"/>
        <v>28</v>
      </c>
      <c r="S46">
        <f t="shared" si="10"/>
        <v>175</v>
      </c>
      <c r="T46">
        <f t="shared" si="11"/>
        <v>175</v>
      </c>
      <c r="U46">
        <f t="shared" si="12"/>
        <v>1050</v>
      </c>
      <c r="V46">
        <f t="shared" si="13"/>
        <v>500</v>
      </c>
      <c r="W46">
        <f t="shared" si="1"/>
        <v>1050</v>
      </c>
      <c r="X46">
        <f t="shared" si="2"/>
        <v>500</v>
      </c>
      <c r="Y46" s="169">
        <f t="shared" si="14"/>
        <v>3</v>
      </c>
      <c r="Z46" s="169">
        <f t="shared" si="15"/>
        <v>12</v>
      </c>
      <c r="AA46" s="169">
        <f t="shared" si="16"/>
        <v>28</v>
      </c>
      <c r="AB46" s="169"/>
      <c r="AC46" s="171">
        <f t="shared" si="3"/>
        <v>3.291666666666667</v>
      </c>
      <c r="AD46" s="167">
        <f t="shared" si="4"/>
        <v>3</v>
      </c>
      <c r="AE46" s="169">
        <v>3</v>
      </c>
    </row>
    <row r="47" spans="1:32">
      <c r="A47" s="161" t="s">
        <v>503</v>
      </c>
      <c r="B47">
        <v>12.5</v>
      </c>
      <c r="C47">
        <v>400</v>
      </c>
      <c r="D47">
        <v>80</v>
      </c>
      <c r="E47">
        <v>9</v>
      </c>
      <c r="F47">
        <v>140</v>
      </c>
      <c r="G47">
        <v>280</v>
      </c>
      <c r="H47">
        <v>304</v>
      </c>
      <c r="I47">
        <v>321</v>
      </c>
      <c r="J47">
        <v>14</v>
      </c>
      <c r="K47" t="s">
        <v>51</v>
      </c>
      <c r="L47" t="s">
        <v>2007</v>
      </c>
      <c r="M47">
        <f t="shared" si="17"/>
        <v>1300</v>
      </c>
      <c r="N47">
        <f t="shared" si="6"/>
        <v>300</v>
      </c>
      <c r="O47">
        <f t="shared" si="7"/>
        <v>16</v>
      </c>
      <c r="P47">
        <f t="shared" si="0"/>
        <v>360</v>
      </c>
      <c r="Q47">
        <f t="shared" si="8"/>
        <v>150</v>
      </c>
      <c r="R47">
        <f t="shared" si="9"/>
        <v>36</v>
      </c>
      <c r="S47">
        <f t="shared" si="10"/>
        <v>200</v>
      </c>
      <c r="T47">
        <f t="shared" si="11"/>
        <v>50</v>
      </c>
      <c r="U47">
        <f t="shared" si="12"/>
        <v>1200</v>
      </c>
      <c r="V47">
        <f t="shared" si="13"/>
        <v>150</v>
      </c>
      <c r="W47">
        <f t="shared" si="1"/>
        <v>1200</v>
      </c>
      <c r="X47">
        <f t="shared" si="2"/>
        <v>150</v>
      </c>
      <c r="Y47" s="169">
        <f t="shared" si="14"/>
        <v>4</v>
      </c>
      <c r="Z47" s="169">
        <f t="shared" si="15"/>
        <v>16</v>
      </c>
      <c r="AA47" s="169">
        <f t="shared" si="16"/>
        <v>36</v>
      </c>
      <c r="AB47" s="169"/>
      <c r="AC47" s="171">
        <f t="shared" si="3"/>
        <v>3.75</v>
      </c>
      <c r="AD47" s="167">
        <f t="shared" si="4"/>
        <v>4</v>
      </c>
      <c r="AE47" s="169">
        <v>3</v>
      </c>
      <c r="AF47" s="172"/>
    </row>
    <row r="48" spans="1:32">
      <c r="A48" s="161" t="s">
        <v>504</v>
      </c>
      <c r="B48">
        <v>12.5</v>
      </c>
      <c r="C48">
        <v>400</v>
      </c>
      <c r="D48">
        <v>100</v>
      </c>
      <c r="E48">
        <v>9</v>
      </c>
      <c r="F48">
        <v>140</v>
      </c>
      <c r="G48">
        <v>280</v>
      </c>
      <c r="H48">
        <v>304</v>
      </c>
      <c r="I48">
        <v>321</v>
      </c>
      <c r="J48">
        <v>14</v>
      </c>
      <c r="K48" t="s">
        <v>52</v>
      </c>
      <c r="L48" t="s">
        <v>2007</v>
      </c>
      <c r="M48">
        <f t="shared" si="17"/>
        <v>1300</v>
      </c>
      <c r="N48">
        <f t="shared" si="6"/>
        <v>300</v>
      </c>
      <c r="O48">
        <f t="shared" si="7"/>
        <v>16</v>
      </c>
      <c r="P48">
        <f t="shared" si="0"/>
        <v>350</v>
      </c>
      <c r="Q48">
        <f t="shared" si="8"/>
        <v>150</v>
      </c>
      <c r="R48">
        <f t="shared" si="9"/>
        <v>36</v>
      </c>
      <c r="S48">
        <f t="shared" si="10"/>
        <v>200</v>
      </c>
      <c r="T48">
        <f t="shared" si="11"/>
        <v>50</v>
      </c>
      <c r="U48">
        <f t="shared" si="12"/>
        <v>1200</v>
      </c>
      <c r="V48">
        <f t="shared" si="13"/>
        <v>150</v>
      </c>
      <c r="W48">
        <f t="shared" si="1"/>
        <v>1200</v>
      </c>
      <c r="X48">
        <f t="shared" si="2"/>
        <v>150</v>
      </c>
      <c r="Y48" s="169">
        <f t="shared" si="14"/>
        <v>4</v>
      </c>
      <c r="Z48" s="169">
        <f t="shared" si="15"/>
        <v>16</v>
      </c>
      <c r="AA48" s="169">
        <f t="shared" si="16"/>
        <v>36</v>
      </c>
      <c r="AB48" s="169"/>
      <c r="AC48" s="171">
        <f t="shared" si="3"/>
        <v>3.75</v>
      </c>
      <c r="AD48" s="167">
        <f t="shared" si="4"/>
        <v>4</v>
      </c>
      <c r="AE48" s="169">
        <v>3</v>
      </c>
    </row>
    <row r="49" spans="1:32">
      <c r="A49" s="161" t="s">
        <v>505</v>
      </c>
      <c r="B49">
        <v>12.5</v>
      </c>
      <c r="C49">
        <v>400</v>
      </c>
      <c r="D49">
        <v>125</v>
      </c>
      <c r="E49">
        <v>9</v>
      </c>
      <c r="F49">
        <v>280</v>
      </c>
      <c r="G49">
        <v>280</v>
      </c>
      <c r="H49">
        <v>444</v>
      </c>
      <c r="I49">
        <v>331</v>
      </c>
      <c r="J49">
        <v>16</v>
      </c>
      <c r="K49" t="s">
        <v>53</v>
      </c>
      <c r="L49" t="s">
        <v>2007</v>
      </c>
      <c r="M49">
        <f t="shared" si="17"/>
        <v>1320</v>
      </c>
      <c r="N49">
        <f t="shared" si="6"/>
        <v>440</v>
      </c>
      <c r="O49">
        <f t="shared" si="7"/>
        <v>16</v>
      </c>
      <c r="P49">
        <f t="shared" si="0"/>
        <v>340</v>
      </c>
      <c r="Q49">
        <f t="shared" si="8"/>
        <v>290</v>
      </c>
      <c r="R49">
        <f t="shared" si="9"/>
        <v>36</v>
      </c>
      <c r="S49">
        <f t="shared" si="10"/>
        <v>200</v>
      </c>
      <c r="T49">
        <f t="shared" si="11"/>
        <v>75</v>
      </c>
      <c r="U49">
        <f t="shared" si="12"/>
        <v>1200</v>
      </c>
      <c r="V49">
        <f t="shared" si="13"/>
        <v>290</v>
      </c>
      <c r="W49">
        <f t="shared" si="1"/>
        <v>1200</v>
      </c>
      <c r="X49">
        <f t="shared" si="2"/>
        <v>290</v>
      </c>
      <c r="Y49" s="169">
        <f t="shared" si="14"/>
        <v>4</v>
      </c>
      <c r="Z49" s="169">
        <f t="shared" si="15"/>
        <v>16</v>
      </c>
      <c r="AA49" s="169">
        <f t="shared" si="16"/>
        <v>36</v>
      </c>
      <c r="AB49" s="169"/>
      <c r="AC49" s="171">
        <f t="shared" si="3"/>
        <v>3.75</v>
      </c>
      <c r="AD49" s="167">
        <f t="shared" si="4"/>
        <v>4</v>
      </c>
      <c r="AE49" s="169">
        <v>4</v>
      </c>
    </row>
    <row r="50" spans="1:32">
      <c r="A50" s="161" t="s">
        <v>506</v>
      </c>
      <c r="B50">
        <v>12.5</v>
      </c>
      <c r="C50">
        <v>400</v>
      </c>
      <c r="D50">
        <v>150</v>
      </c>
      <c r="E50">
        <v>9</v>
      </c>
      <c r="F50">
        <v>280</v>
      </c>
      <c r="G50">
        <v>280</v>
      </c>
      <c r="H50">
        <v>444</v>
      </c>
      <c r="I50">
        <v>331</v>
      </c>
      <c r="J50">
        <v>19</v>
      </c>
      <c r="K50" t="s">
        <v>54</v>
      </c>
      <c r="L50" t="s">
        <v>2007</v>
      </c>
      <c r="M50">
        <f t="shared" si="17"/>
        <v>1320</v>
      </c>
      <c r="N50">
        <f t="shared" si="6"/>
        <v>440</v>
      </c>
      <c r="O50">
        <f t="shared" si="7"/>
        <v>16</v>
      </c>
      <c r="P50">
        <f t="shared" si="0"/>
        <v>330</v>
      </c>
      <c r="Q50">
        <f t="shared" si="8"/>
        <v>290</v>
      </c>
      <c r="R50">
        <f t="shared" si="9"/>
        <v>36</v>
      </c>
      <c r="S50">
        <f t="shared" si="10"/>
        <v>200</v>
      </c>
      <c r="T50">
        <f t="shared" si="11"/>
        <v>75</v>
      </c>
      <c r="U50">
        <f t="shared" si="12"/>
        <v>1200</v>
      </c>
      <c r="V50">
        <f t="shared" si="13"/>
        <v>290</v>
      </c>
      <c r="W50">
        <f t="shared" si="1"/>
        <v>1200</v>
      </c>
      <c r="X50">
        <f t="shared" si="2"/>
        <v>290</v>
      </c>
      <c r="Y50" s="169">
        <f t="shared" si="14"/>
        <v>4</v>
      </c>
      <c r="Z50" s="169">
        <f t="shared" si="15"/>
        <v>16</v>
      </c>
      <c r="AA50" s="169">
        <f t="shared" si="16"/>
        <v>36</v>
      </c>
      <c r="AB50" s="169"/>
      <c r="AC50" s="171">
        <f t="shared" si="3"/>
        <v>3.75</v>
      </c>
      <c r="AD50" s="167">
        <f t="shared" si="4"/>
        <v>4</v>
      </c>
      <c r="AE50" s="169">
        <v>4</v>
      </c>
    </row>
    <row r="51" spans="1:32">
      <c r="A51" s="161" t="s">
        <v>507</v>
      </c>
      <c r="B51">
        <v>12.5</v>
      </c>
      <c r="C51">
        <v>400</v>
      </c>
      <c r="D51">
        <v>200</v>
      </c>
      <c r="E51">
        <v>9</v>
      </c>
      <c r="F51">
        <v>280</v>
      </c>
      <c r="G51">
        <v>280</v>
      </c>
      <c r="H51">
        <v>444</v>
      </c>
      <c r="I51">
        <v>331</v>
      </c>
      <c r="J51">
        <v>19</v>
      </c>
      <c r="K51" t="s">
        <v>55</v>
      </c>
      <c r="L51" t="s">
        <v>2007</v>
      </c>
      <c r="M51">
        <f t="shared" si="17"/>
        <v>1320</v>
      </c>
      <c r="N51">
        <f t="shared" si="6"/>
        <v>440</v>
      </c>
      <c r="O51">
        <f t="shared" si="7"/>
        <v>16</v>
      </c>
      <c r="P51">
        <f t="shared" si="0"/>
        <v>315</v>
      </c>
      <c r="Q51">
        <f t="shared" si="8"/>
        <v>290</v>
      </c>
      <c r="R51">
        <f t="shared" si="9"/>
        <v>36</v>
      </c>
      <c r="S51">
        <f t="shared" si="10"/>
        <v>200</v>
      </c>
      <c r="T51">
        <f t="shared" si="11"/>
        <v>100</v>
      </c>
      <c r="U51">
        <f t="shared" si="12"/>
        <v>1200</v>
      </c>
      <c r="V51">
        <f t="shared" si="13"/>
        <v>290</v>
      </c>
      <c r="W51">
        <f t="shared" si="1"/>
        <v>1200</v>
      </c>
      <c r="X51">
        <f t="shared" si="2"/>
        <v>290</v>
      </c>
      <c r="Y51" s="169">
        <f t="shared" si="14"/>
        <v>4</v>
      </c>
      <c r="Z51" s="169">
        <f t="shared" si="15"/>
        <v>16</v>
      </c>
      <c r="AA51" s="169">
        <f t="shared" si="16"/>
        <v>36</v>
      </c>
      <c r="AB51" s="169"/>
      <c r="AC51" s="171">
        <f t="shared" si="3"/>
        <v>3.75</v>
      </c>
      <c r="AD51" s="167">
        <f t="shared" si="4"/>
        <v>4</v>
      </c>
      <c r="AE51" s="169">
        <v>4</v>
      </c>
    </row>
    <row r="52" spans="1:32">
      <c r="A52" s="161" t="s">
        <v>508</v>
      </c>
      <c r="B52">
        <v>12.5</v>
      </c>
      <c r="C52">
        <v>400</v>
      </c>
      <c r="D52">
        <v>250</v>
      </c>
      <c r="E52">
        <v>9</v>
      </c>
      <c r="F52">
        <v>560</v>
      </c>
      <c r="G52">
        <v>280</v>
      </c>
      <c r="H52">
        <v>724</v>
      </c>
      <c r="I52">
        <v>341</v>
      </c>
      <c r="J52">
        <v>30</v>
      </c>
      <c r="K52" t="s">
        <v>56</v>
      </c>
      <c r="L52" t="s">
        <v>2007</v>
      </c>
      <c r="M52">
        <f t="shared" si="17"/>
        <v>1340</v>
      </c>
      <c r="N52">
        <f t="shared" si="6"/>
        <v>720</v>
      </c>
      <c r="O52">
        <f t="shared" si="7"/>
        <v>16</v>
      </c>
      <c r="P52">
        <f t="shared" si="0"/>
        <v>305</v>
      </c>
      <c r="Q52">
        <f t="shared" si="8"/>
        <v>570</v>
      </c>
      <c r="R52">
        <f t="shared" si="9"/>
        <v>36</v>
      </c>
      <c r="S52">
        <f t="shared" si="10"/>
        <v>200</v>
      </c>
      <c r="T52">
        <f t="shared" si="11"/>
        <v>125</v>
      </c>
      <c r="U52">
        <f t="shared" si="12"/>
        <v>1200</v>
      </c>
      <c r="V52">
        <f t="shared" si="13"/>
        <v>570</v>
      </c>
      <c r="W52">
        <f t="shared" si="1"/>
        <v>1200</v>
      </c>
      <c r="X52">
        <f t="shared" si="2"/>
        <v>570</v>
      </c>
      <c r="Y52" s="169">
        <f t="shared" si="14"/>
        <v>4</v>
      </c>
      <c r="Z52" s="169">
        <f t="shared" si="15"/>
        <v>16</v>
      </c>
      <c r="AA52" s="169">
        <f t="shared" si="16"/>
        <v>36</v>
      </c>
      <c r="AB52" s="169"/>
      <c r="AC52" s="171">
        <f t="shared" si="3"/>
        <v>3.75</v>
      </c>
      <c r="AD52" s="167">
        <f t="shared" si="4"/>
        <v>4</v>
      </c>
      <c r="AE52" s="169">
        <v>4</v>
      </c>
    </row>
    <row r="53" spans="1:32">
      <c r="A53" s="161" t="s">
        <v>509</v>
      </c>
      <c r="B53">
        <v>12.5</v>
      </c>
      <c r="C53">
        <v>400</v>
      </c>
      <c r="D53">
        <v>300</v>
      </c>
      <c r="E53">
        <v>9</v>
      </c>
      <c r="F53">
        <v>560</v>
      </c>
      <c r="G53">
        <v>280</v>
      </c>
      <c r="H53">
        <v>724</v>
      </c>
      <c r="I53">
        <v>341</v>
      </c>
      <c r="J53">
        <v>30</v>
      </c>
      <c r="K53" t="s">
        <v>57</v>
      </c>
      <c r="L53" t="s">
        <v>2007</v>
      </c>
      <c r="M53">
        <f t="shared" si="17"/>
        <v>1340</v>
      </c>
      <c r="N53">
        <f t="shared" si="6"/>
        <v>720</v>
      </c>
      <c r="O53">
        <f t="shared" si="7"/>
        <v>16</v>
      </c>
      <c r="P53">
        <f t="shared" si="0"/>
        <v>290</v>
      </c>
      <c r="Q53">
        <f t="shared" si="8"/>
        <v>570</v>
      </c>
      <c r="R53">
        <f t="shared" si="9"/>
        <v>36</v>
      </c>
      <c r="S53">
        <f t="shared" si="10"/>
        <v>200</v>
      </c>
      <c r="T53">
        <f t="shared" si="11"/>
        <v>150</v>
      </c>
      <c r="U53">
        <f t="shared" si="12"/>
        <v>1200</v>
      </c>
      <c r="V53">
        <f t="shared" si="13"/>
        <v>570</v>
      </c>
      <c r="W53">
        <f t="shared" si="1"/>
        <v>1200</v>
      </c>
      <c r="X53">
        <f t="shared" si="2"/>
        <v>570</v>
      </c>
      <c r="Y53" s="169">
        <f t="shared" si="14"/>
        <v>4</v>
      </c>
      <c r="Z53" s="169">
        <f t="shared" si="15"/>
        <v>16</v>
      </c>
      <c r="AA53" s="169">
        <f t="shared" si="16"/>
        <v>36</v>
      </c>
      <c r="AB53" s="169"/>
      <c r="AC53" s="171">
        <f t="shared" si="3"/>
        <v>3.75</v>
      </c>
      <c r="AD53" s="167">
        <f t="shared" si="4"/>
        <v>4</v>
      </c>
      <c r="AE53" s="169">
        <v>4</v>
      </c>
    </row>
    <row r="54" spans="1:32">
      <c r="A54" s="161" t="s">
        <v>510</v>
      </c>
      <c r="B54">
        <v>12.5</v>
      </c>
      <c r="C54">
        <v>400</v>
      </c>
      <c r="D54">
        <v>350</v>
      </c>
      <c r="E54">
        <v>9</v>
      </c>
      <c r="F54">
        <v>560</v>
      </c>
      <c r="G54">
        <v>280</v>
      </c>
      <c r="H54">
        <v>724</v>
      </c>
      <c r="I54">
        <v>351</v>
      </c>
      <c r="J54">
        <v>31</v>
      </c>
      <c r="K54" t="s">
        <v>58</v>
      </c>
      <c r="L54" t="s">
        <v>2007</v>
      </c>
      <c r="M54">
        <f t="shared" si="17"/>
        <v>1360</v>
      </c>
      <c r="N54">
        <f t="shared" si="6"/>
        <v>720</v>
      </c>
      <c r="O54">
        <f t="shared" si="7"/>
        <v>16</v>
      </c>
      <c r="P54">
        <f t="shared" si="0"/>
        <v>285</v>
      </c>
      <c r="Q54">
        <f t="shared" si="8"/>
        <v>570</v>
      </c>
      <c r="R54">
        <f t="shared" si="9"/>
        <v>36</v>
      </c>
      <c r="S54">
        <f t="shared" si="10"/>
        <v>200</v>
      </c>
      <c r="T54">
        <f t="shared" si="11"/>
        <v>175</v>
      </c>
      <c r="U54">
        <f t="shared" si="12"/>
        <v>1200</v>
      </c>
      <c r="V54">
        <f t="shared" si="13"/>
        <v>570</v>
      </c>
      <c r="W54">
        <f t="shared" si="1"/>
        <v>1200</v>
      </c>
      <c r="X54">
        <f t="shared" si="2"/>
        <v>570</v>
      </c>
      <c r="Y54" s="169">
        <f t="shared" si="14"/>
        <v>4</v>
      </c>
      <c r="Z54" s="169">
        <f t="shared" si="15"/>
        <v>16</v>
      </c>
      <c r="AA54" s="169">
        <f t="shared" si="16"/>
        <v>36</v>
      </c>
      <c r="AB54" s="169"/>
      <c r="AC54" s="171">
        <f t="shared" si="3"/>
        <v>3.75</v>
      </c>
      <c r="AD54" s="167">
        <f t="shared" si="4"/>
        <v>4</v>
      </c>
      <c r="AE54" s="169">
        <v>4</v>
      </c>
    </row>
    <row r="55" spans="1:32">
      <c r="A55" s="161" t="s">
        <v>511</v>
      </c>
      <c r="B55">
        <v>12.5</v>
      </c>
      <c r="C55">
        <v>400</v>
      </c>
      <c r="D55">
        <v>400</v>
      </c>
      <c r="E55">
        <v>9</v>
      </c>
      <c r="F55">
        <v>560</v>
      </c>
      <c r="G55">
        <v>280</v>
      </c>
      <c r="H55">
        <v>724</v>
      </c>
      <c r="I55">
        <v>362</v>
      </c>
      <c r="J55">
        <v>32</v>
      </c>
      <c r="K55" t="s">
        <v>210</v>
      </c>
      <c r="L55" t="s">
        <v>2008</v>
      </c>
      <c r="M55">
        <f t="shared" si="17"/>
        <v>1390</v>
      </c>
      <c r="N55">
        <f t="shared" si="6"/>
        <v>720</v>
      </c>
      <c r="O55">
        <f t="shared" si="7"/>
        <v>16</v>
      </c>
      <c r="P55">
        <f t="shared" si="0"/>
        <v>570</v>
      </c>
      <c r="Q55">
        <f t="shared" si="8"/>
        <v>570</v>
      </c>
      <c r="R55">
        <f t="shared" si="9"/>
        <v>36</v>
      </c>
      <c r="S55">
        <f t="shared" si="10"/>
        <v>200</v>
      </c>
      <c r="T55">
        <f t="shared" si="11"/>
        <v>200</v>
      </c>
      <c r="U55">
        <f t="shared" si="12"/>
        <v>1200</v>
      </c>
      <c r="V55">
        <f t="shared" si="13"/>
        <v>570</v>
      </c>
      <c r="W55">
        <f t="shared" si="1"/>
        <v>1200</v>
      </c>
      <c r="X55">
        <f t="shared" si="2"/>
        <v>570</v>
      </c>
      <c r="Y55" s="169">
        <f t="shared" si="14"/>
        <v>4</v>
      </c>
      <c r="Z55" s="169">
        <f t="shared" si="15"/>
        <v>16</v>
      </c>
      <c r="AA55" s="169">
        <f t="shared" si="16"/>
        <v>36</v>
      </c>
      <c r="AB55" s="169"/>
      <c r="AC55" s="171">
        <f t="shared" si="3"/>
        <v>3.75</v>
      </c>
      <c r="AD55" s="167">
        <f t="shared" si="4"/>
        <v>4</v>
      </c>
      <c r="AE55" s="169">
        <v>4</v>
      </c>
    </row>
    <row r="56" spans="1:32">
      <c r="A56" s="477" t="s">
        <v>1992</v>
      </c>
      <c r="B56" s="478">
        <v>16</v>
      </c>
      <c r="C56" s="478">
        <v>200</v>
      </c>
      <c r="D56" s="478">
        <v>25</v>
      </c>
      <c r="E56" s="478">
        <v>5.9</v>
      </c>
      <c r="F56" s="478">
        <v>140</v>
      </c>
      <c r="G56" s="478">
        <v>140</v>
      </c>
      <c r="H56" s="478">
        <v>241</v>
      </c>
      <c r="I56" s="478">
        <v>171</v>
      </c>
      <c r="J56" s="478">
        <v>3.6</v>
      </c>
      <c r="K56" s="478" t="s">
        <v>2001</v>
      </c>
      <c r="L56" s="478" t="s">
        <v>2007</v>
      </c>
      <c r="M56" s="478">
        <f t="shared" ref="M56:M58" si="34">CEILING(PI()*(C56+2*E56)*0.5+2*I56,10)</f>
        <v>680</v>
      </c>
      <c r="N56" s="478">
        <f t="shared" ref="N56:N58" si="35">_xlfn.FLOOR.MATH(H56,10)</f>
        <v>240</v>
      </c>
      <c r="O56" s="478">
        <f t="shared" ref="O56:O58" si="36">Z56</f>
        <v>8</v>
      </c>
      <c r="P56" s="478">
        <f t="shared" si="0"/>
        <v>185</v>
      </c>
      <c r="Q56" s="478">
        <f t="shared" ref="Q56:Q58" si="37">V56</f>
        <v>150</v>
      </c>
      <c r="R56" s="478">
        <f t="shared" ref="R56:R58" si="38">AA56</f>
        <v>20</v>
      </c>
      <c r="S56" s="478">
        <f t="shared" ref="S56:S58" si="39">C56/2</f>
        <v>100</v>
      </c>
      <c r="T56" s="478">
        <f t="shared" ref="T56:T58" si="40">CEILING(0.5*D56*SIN(RADIANS(30))*2,25)</f>
        <v>25</v>
      </c>
      <c r="U56" s="478">
        <f t="shared" ref="U56:U58" si="41">FLOOR(0.5*PI()*(C56+2*E56)+2*G56,50)</f>
        <v>600</v>
      </c>
      <c r="V56" s="478">
        <f t="shared" ref="V56:V58" si="42">CEILING(F56+2*5,1)</f>
        <v>150</v>
      </c>
      <c r="W56" s="478">
        <f t="shared" ref="W56:W58" si="43">U56</f>
        <v>600</v>
      </c>
      <c r="X56" s="478">
        <f t="shared" ref="X56:X58" si="44">V56</f>
        <v>150</v>
      </c>
      <c r="Y56" s="479">
        <f t="shared" ref="Y56:Y58" si="45">AD56</f>
        <v>2</v>
      </c>
      <c r="Z56" s="479">
        <f t="shared" ref="Z56:Z58" si="46">Y56*4</f>
        <v>8</v>
      </c>
      <c r="AA56" s="479">
        <f t="shared" ref="AA56:AA58" si="47">Z56*2+4</f>
        <v>20</v>
      </c>
      <c r="AB56" s="479"/>
      <c r="AC56" s="480">
        <f t="shared" ref="AC56:AC58" si="48">E56/$AJ$6</f>
        <v>2.4583333333333335</v>
      </c>
      <c r="AD56" s="478">
        <f t="shared" ref="AD56:AD58" si="49">IF(MOD(E56/$AJ$6,1)=0,CEILING(E56/$AJ$6,1),
IF(MOD(E56/$AJ$6,1)&lt;0.5,CEILING(E56/$AJ$6,1)-1,CEILING(E56/$AJ$6,1)))</f>
        <v>2</v>
      </c>
      <c r="AE56" s="479">
        <v>3</v>
      </c>
      <c r="AF56" t="s">
        <v>1979</v>
      </c>
    </row>
    <row r="57" spans="1:32">
      <c r="A57" s="477" t="s">
        <v>1993</v>
      </c>
      <c r="B57" s="478">
        <v>16</v>
      </c>
      <c r="C57" s="478">
        <v>200</v>
      </c>
      <c r="D57" s="478">
        <v>40</v>
      </c>
      <c r="E57" s="478">
        <v>5.9</v>
      </c>
      <c r="F57" s="478">
        <v>140</v>
      </c>
      <c r="G57" s="478">
        <v>140</v>
      </c>
      <c r="H57" s="478">
        <v>241</v>
      </c>
      <c r="I57" s="478">
        <v>171</v>
      </c>
      <c r="J57" s="478">
        <v>3.6</v>
      </c>
      <c r="K57" s="478" t="s">
        <v>2002</v>
      </c>
      <c r="L57" s="478" t="s">
        <v>2007</v>
      </c>
      <c r="M57" s="478">
        <f t="shared" si="34"/>
        <v>680</v>
      </c>
      <c r="N57" s="478">
        <f t="shared" si="35"/>
        <v>240</v>
      </c>
      <c r="O57" s="478">
        <f t="shared" si="36"/>
        <v>8</v>
      </c>
      <c r="P57" s="478">
        <f t="shared" si="0"/>
        <v>180</v>
      </c>
      <c r="Q57" s="478">
        <f t="shared" si="37"/>
        <v>150</v>
      </c>
      <c r="R57" s="478">
        <f t="shared" si="38"/>
        <v>20</v>
      </c>
      <c r="S57" s="478">
        <f t="shared" si="39"/>
        <v>100</v>
      </c>
      <c r="T57" s="478">
        <f t="shared" si="40"/>
        <v>25</v>
      </c>
      <c r="U57" s="478">
        <f t="shared" si="41"/>
        <v>600</v>
      </c>
      <c r="V57" s="478">
        <f t="shared" si="42"/>
        <v>150</v>
      </c>
      <c r="W57" s="478">
        <f t="shared" si="43"/>
        <v>600</v>
      </c>
      <c r="X57" s="478">
        <f t="shared" si="44"/>
        <v>150</v>
      </c>
      <c r="Y57" s="479">
        <f t="shared" si="45"/>
        <v>2</v>
      </c>
      <c r="Z57" s="479">
        <f t="shared" si="46"/>
        <v>8</v>
      </c>
      <c r="AA57" s="479">
        <f t="shared" si="47"/>
        <v>20</v>
      </c>
      <c r="AB57" s="479"/>
      <c r="AC57" s="480">
        <f t="shared" si="48"/>
        <v>2.4583333333333335</v>
      </c>
      <c r="AD57" s="478">
        <f t="shared" si="49"/>
        <v>2</v>
      </c>
      <c r="AE57" s="479">
        <v>3</v>
      </c>
      <c r="AF57" t="s">
        <v>1979</v>
      </c>
    </row>
    <row r="58" spans="1:32">
      <c r="A58" s="477" t="s">
        <v>1994</v>
      </c>
      <c r="B58" s="478">
        <v>16</v>
      </c>
      <c r="C58" s="478">
        <v>200</v>
      </c>
      <c r="D58" s="478">
        <v>50</v>
      </c>
      <c r="E58" s="478">
        <v>5.9</v>
      </c>
      <c r="F58" s="478">
        <v>140</v>
      </c>
      <c r="G58" s="478">
        <v>140</v>
      </c>
      <c r="H58" s="478">
        <v>241</v>
      </c>
      <c r="I58" s="478">
        <v>171</v>
      </c>
      <c r="J58" s="478">
        <v>3.6</v>
      </c>
      <c r="K58" s="478" t="s">
        <v>2003</v>
      </c>
      <c r="L58" s="478" t="s">
        <v>2007</v>
      </c>
      <c r="M58" s="478">
        <f t="shared" si="34"/>
        <v>680</v>
      </c>
      <c r="N58" s="478">
        <f t="shared" si="35"/>
        <v>240</v>
      </c>
      <c r="O58" s="478">
        <f t="shared" si="36"/>
        <v>8</v>
      </c>
      <c r="P58" s="478">
        <f t="shared" si="0"/>
        <v>175</v>
      </c>
      <c r="Q58" s="478">
        <f t="shared" si="37"/>
        <v>150</v>
      </c>
      <c r="R58" s="478">
        <f t="shared" si="38"/>
        <v>20</v>
      </c>
      <c r="S58" s="478">
        <f t="shared" si="39"/>
        <v>100</v>
      </c>
      <c r="T58" s="478">
        <f t="shared" si="40"/>
        <v>25</v>
      </c>
      <c r="U58" s="478">
        <f t="shared" si="41"/>
        <v>600</v>
      </c>
      <c r="V58" s="478">
        <f t="shared" si="42"/>
        <v>150</v>
      </c>
      <c r="W58" s="478">
        <f t="shared" si="43"/>
        <v>600</v>
      </c>
      <c r="X58" s="478">
        <f t="shared" si="44"/>
        <v>150</v>
      </c>
      <c r="Y58" s="479">
        <f t="shared" si="45"/>
        <v>2</v>
      </c>
      <c r="Z58" s="479">
        <f t="shared" si="46"/>
        <v>8</v>
      </c>
      <c r="AA58" s="479">
        <f t="shared" si="47"/>
        <v>20</v>
      </c>
      <c r="AB58" s="479"/>
      <c r="AC58" s="480">
        <f t="shared" si="48"/>
        <v>2.4583333333333335</v>
      </c>
      <c r="AD58" s="478">
        <f t="shared" si="49"/>
        <v>2</v>
      </c>
      <c r="AE58" s="479">
        <v>3</v>
      </c>
      <c r="AF58" t="s">
        <v>1979</v>
      </c>
    </row>
    <row r="59" spans="1:32">
      <c r="A59" s="161" t="s">
        <v>512</v>
      </c>
      <c r="B59">
        <v>16</v>
      </c>
      <c r="C59">
        <v>200</v>
      </c>
      <c r="D59">
        <v>80</v>
      </c>
      <c r="E59">
        <v>5.9</v>
      </c>
      <c r="F59">
        <v>140</v>
      </c>
      <c r="G59">
        <v>140</v>
      </c>
      <c r="H59">
        <v>241</v>
      </c>
      <c r="I59">
        <v>181</v>
      </c>
      <c r="J59">
        <v>4</v>
      </c>
      <c r="K59" t="s">
        <v>59</v>
      </c>
      <c r="L59" t="s">
        <v>2007</v>
      </c>
      <c r="M59">
        <f t="shared" si="17"/>
        <v>700</v>
      </c>
      <c r="N59">
        <f t="shared" si="6"/>
        <v>240</v>
      </c>
      <c r="O59">
        <f t="shared" si="7"/>
        <v>8</v>
      </c>
      <c r="P59">
        <f t="shared" si="0"/>
        <v>165</v>
      </c>
      <c r="Q59">
        <f t="shared" si="8"/>
        <v>150</v>
      </c>
      <c r="R59">
        <f t="shared" si="9"/>
        <v>20</v>
      </c>
      <c r="S59">
        <f t="shared" si="10"/>
        <v>100</v>
      </c>
      <c r="T59">
        <f t="shared" si="11"/>
        <v>50</v>
      </c>
      <c r="U59">
        <f t="shared" si="12"/>
        <v>600</v>
      </c>
      <c r="V59">
        <f t="shared" si="13"/>
        <v>150</v>
      </c>
      <c r="W59">
        <f t="shared" si="1"/>
        <v>600</v>
      </c>
      <c r="X59">
        <f t="shared" si="2"/>
        <v>150</v>
      </c>
      <c r="Y59" s="169">
        <f t="shared" si="14"/>
        <v>2</v>
      </c>
      <c r="Z59" s="169">
        <f t="shared" si="15"/>
        <v>8</v>
      </c>
      <c r="AA59" s="169">
        <f t="shared" si="16"/>
        <v>20</v>
      </c>
      <c r="AB59" s="169"/>
      <c r="AC59" s="171">
        <f t="shared" si="3"/>
        <v>2.4583333333333335</v>
      </c>
      <c r="AD59" s="167">
        <f t="shared" si="4"/>
        <v>2</v>
      </c>
      <c r="AE59" s="169">
        <v>2</v>
      </c>
    </row>
    <row r="60" spans="1:32">
      <c r="A60" s="161" t="s">
        <v>513</v>
      </c>
      <c r="B60">
        <v>16</v>
      </c>
      <c r="C60">
        <v>200</v>
      </c>
      <c r="D60">
        <v>100</v>
      </c>
      <c r="E60">
        <v>5.9</v>
      </c>
      <c r="F60">
        <v>140</v>
      </c>
      <c r="G60">
        <v>140</v>
      </c>
      <c r="H60">
        <v>241</v>
      </c>
      <c r="I60">
        <v>181</v>
      </c>
      <c r="J60">
        <v>4</v>
      </c>
      <c r="K60" t="s">
        <v>60</v>
      </c>
      <c r="L60" t="s">
        <v>2007</v>
      </c>
      <c r="M60">
        <f t="shared" si="17"/>
        <v>700</v>
      </c>
      <c r="N60">
        <f t="shared" si="6"/>
        <v>240</v>
      </c>
      <c r="O60">
        <f t="shared" si="7"/>
        <v>8</v>
      </c>
      <c r="P60">
        <f t="shared" si="0"/>
        <v>160</v>
      </c>
      <c r="Q60">
        <f t="shared" si="8"/>
        <v>150</v>
      </c>
      <c r="R60">
        <f t="shared" si="9"/>
        <v>20</v>
      </c>
      <c r="S60">
        <f t="shared" si="10"/>
        <v>100</v>
      </c>
      <c r="T60">
        <f t="shared" si="11"/>
        <v>50</v>
      </c>
      <c r="U60">
        <f t="shared" si="12"/>
        <v>600</v>
      </c>
      <c r="V60">
        <f t="shared" si="13"/>
        <v>150</v>
      </c>
      <c r="W60">
        <f t="shared" si="1"/>
        <v>600</v>
      </c>
      <c r="X60">
        <f t="shared" si="2"/>
        <v>150</v>
      </c>
      <c r="Y60" s="169">
        <f t="shared" si="14"/>
        <v>2</v>
      </c>
      <c r="Z60" s="169">
        <f t="shared" si="15"/>
        <v>8</v>
      </c>
      <c r="AA60" s="169">
        <f t="shared" si="16"/>
        <v>20</v>
      </c>
      <c r="AB60" s="169"/>
      <c r="AC60" s="171">
        <f t="shared" si="3"/>
        <v>2.4583333333333335</v>
      </c>
      <c r="AD60" s="167">
        <f t="shared" si="4"/>
        <v>2</v>
      </c>
      <c r="AE60" s="169">
        <v>2</v>
      </c>
    </row>
    <row r="61" spans="1:32">
      <c r="A61" s="161" t="s">
        <v>514</v>
      </c>
      <c r="B61">
        <v>16</v>
      </c>
      <c r="C61">
        <v>200</v>
      </c>
      <c r="D61">
        <v>125</v>
      </c>
      <c r="E61">
        <v>5.9</v>
      </c>
      <c r="F61">
        <v>280</v>
      </c>
      <c r="G61">
        <v>140</v>
      </c>
      <c r="H61">
        <v>381</v>
      </c>
      <c r="I61">
        <v>191</v>
      </c>
      <c r="J61">
        <v>5</v>
      </c>
      <c r="K61" t="s">
        <v>61</v>
      </c>
      <c r="L61" t="s">
        <v>2007</v>
      </c>
      <c r="M61">
        <f t="shared" si="17"/>
        <v>720</v>
      </c>
      <c r="N61">
        <f t="shared" si="6"/>
        <v>380</v>
      </c>
      <c r="O61">
        <f t="shared" si="7"/>
        <v>8</v>
      </c>
      <c r="P61">
        <f t="shared" si="0"/>
        <v>150</v>
      </c>
      <c r="Q61">
        <f t="shared" si="8"/>
        <v>290</v>
      </c>
      <c r="R61">
        <f t="shared" si="9"/>
        <v>20</v>
      </c>
      <c r="S61">
        <f t="shared" si="10"/>
        <v>100</v>
      </c>
      <c r="T61">
        <f t="shared" si="11"/>
        <v>75</v>
      </c>
      <c r="U61">
        <f t="shared" si="12"/>
        <v>600</v>
      </c>
      <c r="V61">
        <f t="shared" si="13"/>
        <v>290</v>
      </c>
      <c r="W61">
        <f t="shared" si="1"/>
        <v>600</v>
      </c>
      <c r="X61">
        <f t="shared" si="2"/>
        <v>290</v>
      </c>
      <c r="Y61" s="169">
        <f t="shared" si="14"/>
        <v>2</v>
      </c>
      <c r="Z61" s="169">
        <f t="shared" si="15"/>
        <v>8</v>
      </c>
      <c r="AA61" s="169">
        <f t="shared" si="16"/>
        <v>20</v>
      </c>
      <c r="AB61" s="169"/>
      <c r="AC61" s="171">
        <f t="shared" si="3"/>
        <v>2.4583333333333335</v>
      </c>
      <c r="AD61" s="167">
        <f t="shared" si="4"/>
        <v>2</v>
      </c>
      <c r="AE61" s="169">
        <v>2</v>
      </c>
    </row>
    <row r="62" spans="1:32">
      <c r="A62" s="161" t="s">
        <v>515</v>
      </c>
      <c r="B62">
        <v>16</v>
      </c>
      <c r="C62">
        <v>200</v>
      </c>
      <c r="D62">
        <v>150</v>
      </c>
      <c r="E62">
        <v>5.9</v>
      </c>
      <c r="F62">
        <v>280</v>
      </c>
      <c r="G62">
        <v>140</v>
      </c>
      <c r="H62">
        <v>381</v>
      </c>
      <c r="I62">
        <v>191</v>
      </c>
      <c r="J62">
        <v>6</v>
      </c>
      <c r="K62" t="s">
        <v>62</v>
      </c>
      <c r="L62" t="s">
        <v>2007</v>
      </c>
      <c r="M62">
        <f t="shared" si="17"/>
        <v>720</v>
      </c>
      <c r="N62">
        <f t="shared" si="6"/>
        <v>380</v>
      </c>
      <c r="O62">
        <f t="shared" si="7"/>
        <v>8</v>
      </c>
      <c r="P62">
        <f t="shared" si="0"/>
        <v>145</v>
      </c>
      <c r="Q62">
        <f t="shared" si="8"/>
        <v>290</v>
      </c>
      <c r="R62">
        <f t="shared" si="9"/>
        <v>20</v>
      </c>
      <c r="S62">
        <f t="shared" si="10"/>
        <v>100</v>
      </c>
      <c r="T62">
        <f t="shared" si="11"/>
        <v>75</v>
      </c>
      <c r="U62">
        <f t="shared" si="12"/>
        <v>600</v>
      </c>
      <c r="V62">
        <f t="shared" si="13"/>
        <v>290</v>
      </c>
      <c r="W62">
        <f t="shared" si="1"/>
        <v>600</v>
      </c>
      <c r="X62">
        <f t="shared" si="2"/>
        <v>290</v>
      </c>
      <c r="Y62" s="169">
        <f t="shared" si="14"/>
        <v>2</v>
      </c>
      <c r="Z62" s="169">
        <f t="shared" si="15"/>
        <v>8</v>
      </c>
      <c r="AA62" s="169">
        <f t="shared" si="16"/>
        <v>20</v>
      </c>
      <c r="AB62" s="169"/>
      <c r="AC62" s="171">
        <f t="shared" si="3"/>
        <v>2.4583333333333335</v>
      </c>
      <c r="AD62" s="167">
        <f t="shared" si="4"/>
        <v>2</v>
      </c>
      <c r="AE62" s="169">
        <v>2</v>
      </c>
    </row>
    <row r="63" spans="1:32">
      <c r="A63" s="161" t="s">
        <v>516</v>
      </c>
      <c r="B63">
        <v>16</v>
      </c>
      <c r="C63">
        <v>200</v>
      </c>
      <c r="D63">
        <v>200</v>
      </c>
      <c r="E63">
        <v>5.9</v>
      </c>
      <c r="F63">
        <v>280</v>
      </c>
      <c r="G63">
        <v>140</v>
      </c>
      <c r="H63">
        <v>381</v>
      </c>
      <c r="I63">
        <v>191</v>
      </c>
      <c r="J63">
        <v>6</v>
      </c>
      <c r="K63" t="s">
        <v>211</v>
      </c>
      <c r="L63" t="s">
        <v>2008</v>
      </c>
      <c r="M63">
        <f t="shared" si="17"/>
        <v>720</v>
      </c>
      <c r="N63">
        <f t="shared" si="6"/>
        <v>380</v>
      </c>
      <c r="O63">
        <f t="shared" si="7"/>
        <v>8</v>
      </c>
      <c r="P63">
        <f t="shared" si="0"/>
        <v>290</v>
      </c>
      <c r="Q63">
        <f t="shared" si="8"/>
        <v>290</v>
      </c>
      <c r="R63">
        <f t="shared" si="9"/>
        <v>20</v>
      </c>
      <c r="S63">
        <f t="shared" si="10"/>
        <v>100</v>
      </c>
      <c r="T63">
        <f t="shared" si="11"/>
        <v>100</v>
      </c>
      <c r="U63">
        <f t="shared" si="12"/>
        <v>600</v>
      </c>
      <c r="V63">
        <f t="shared" si="13"/>
        <v>290</v>
      </c>
      <c r="W63">
        <f t="shared" si="1"/>
        <v>600</v>
      </c>
      <c r="X63">
        <f t="shared" si="2"/>
        <v>290</v>
      </c>
      <c r="Y63" s="169">
        <f t="shared" si="14"/>
        <v>2</v>
      </c>
      <c r="Z63" s="169">
        <f t="shared" si="15"/>
        <v>8</v>
      </c>
      <c r="AA63" s="169">
        <f t="shared" si="16"/>
        <v>20</v>
      </c>
      <c r="AB63" s="169"/>
      <c r="AC63" s="171">
        <f t="shared" si="3"/>
        <v>2.4583333333333335</v>
      </c>
      <c r="AD63" s="167">
        <f t="shared" si="4"/>
        <v>2</v>
      </c>
      <c r="AE63" s="169">
        <v>2</v>
      </c>
    </row>
    <row r="64" spans="1:32">
      <c r="A64" s="477" t="s">
        <v>1995</v>
      </c>
      <c r="B64" s="478">
        <v>16</v>
      </c>
      <c r="C64" s="478">
        <v>250</v>
      </c>
      <c r="D64" s="478">
        <v>25</v>
      </c>
      <c r="E64" s="478">
        <v>7.2</v>
      </c>
      <c r="F64" s="478">
        <v>140</v>
      </c>
      <c r="G64" s="478">
        <v>175</v>
      </c>
      <c r="H64" s="478">
        <v>272</v>
      </c>
      <c r="I64" s="478">
        <v>206</v>
      </c>
      <c r="J64" s="478">
        <v>5.9</v>
      </c>
      <c r="K64" s="478" t="s">
        <v>2004</v>
      </c>
      <c r="L64" s="478" t="s">
        <v>2007</v>
      </c>
      <c r="M64" s="478">
        <f t="shared" si="17"/>
        <v>830</v>
      </c>
      <c r="N64" s="478">
        <f t="shared" si="6"/>
        <v>270</v>
      </c>
      <c r="O64" s="478">
        <f t="shared" si="7"/>
        <v>12</v>
      </c>
      <c r="P64" s="478">
        <f t="shared" si="0"/>
        <v>235</v>
      </c>
      <c r="Q64" s="478">
        <f t="shared" si="8"/>
        <v>150</v>
      </c>
      <c r="R64" s="478">
        <f t="shared" si="9"/>
        <v>28</v>
      </c>
      <c r="S64" s="478">
        <f t="shared" si="10"/>
        <v>125</v>
      </c>
      <c r="T64" s="478">
        <f t="shared" si="11"/>
        <v>25</v>
      </c>
      <c r="U64" s="478">
        <f t="shared" si="12"/>
        <v>750</v>
      </c>
      <c r="V64" s="478">
        <f t="shared" si="13"/>
        <v>150</v>
      </c>
      <c r="W64" s="478">
        <f t="shared" si="1"/>
        <v>750</v>
      </c>
      <c r="X64" s="478">
        <f t="shared" si="2"/>
        <v>150</v>
      </c>
      <c r="Y64" s="479">
        <f t="shared" si="14"/>
        <v>3</v>
      </c>
      <c r="Z64" s="479">
        <f t="shared" si="15"/>
        <v>12</v>
      </c>
      <c r="AA64" s="479">
        <f t="shared" si="16"/>
        <v>28</v>
      </c>
      <c r="AB64" s="479"/>
      <c r="AC64" s="480">
        <f t="shared" si="3"/>
        <v>3</v>
      </c>
      <c r="AD64" s="478">
        <f t="shared" si="4"/>
        <v>3</v>
      </c>
      <c r="AE64" s="479">
        <v>3</v>
      </c>
      <c r="AF64" t="s">
        <v>1979</v>
      </c>
    </row>
    <row r="65" spans="1:32">
      <c r="A65" s="477" t="s">
        <v>1996</v>
      </c>
      <c r="B65" s="478">
        <v>16</v>
      </c>
      <c r="C65" s="478">
        <v>250</v>
      </c>
      <c r="D65" s="478">
        <v>40</v>
      </c>
      <c r="E65" s="478">
        <v>7.2</v>
      </c>
      <c r="F65" s="478">
        <v>140</v>
      </c>
      <c r="G65" s="478">
        <v>175</v>
      </c>
      <c r="H65" s="478">
        <v>272</v>
      </c>
      <c r="I65" s="478">
        <v>206</v>
      </c>
      <c r="J65" s="478">
        <v>6</v>
      </c>
      <c r="K65" s="478" t="s">
        <v>2005</v>
      </c>
      <c r="L65" s="478" t="s">
        <v>2007</v>
      </c>
      <c r="M65" s="478">
        <f t="shared" si="17"/>
        <v>830</v>
      </c>
      <c r="N65" s="478">
        <f t="shared" si="6"/>
        <v>270</v>
      </c>
      <c r="O65" s="478">
        <f t="shared" si="7"/>
        <v>12</v>
      </c>
      <c r="P65" s="478">
        <f t="shared" si="0"/>
        <v>230</v>
      </c>
      <c r="Q65" s="478">
        <f t="shared" si="8"/>
        <v>150</v>
      </c>
      <c r="R65" s="478">
        <f t="shared" si="9"/>
        <v>28</v>
      </c>
      <c r="S65" s="478">
        <f t="shared" si="10"/>
        <v>125</v>
      </c>
      <c r="T65" s="478">
        <f t="shared" si="11"/>
        <v>25</v>
      </c>
      <c r="U65" s="478">
        <f t="shared" si="12"/>
        <v>750</v>
      </c>
      <c r="V65" s="478">
        <f t="shared" si="13"/>
        <v>150</v>
      </c>
      <c r="W65" s="478">
        <f t="shared" si="1"/>
        <v>750</v>
      </c>
      <c r="X65" s="478">
        <f t="shared" si="2"/>
        <v>150</v>
      </c>
      <c r="Y65" s="479">
        <f t="shared" si="14"/>
        <v>3</v>
      </c>
      <c r="Z65" s="479">
        <f t="shared" si="15"/>
        <v>12</v>
      </c>
      <c r="AA65" s="479">
        <f t="shared" si="16"/>
        <v>28</v>
      </c>
      <c r="AB65" s="479"/>
      <c r="AC65" s="480">
        <f t="shared" si="3"/>
        <v>3</v>
      </c>
      <c r="AD65" s="478">
        <f t="shared" si="4"/>
        <v>3</v>
      </c>
      <c r="AE65" s="479">
        <v>3</v>
      </c>
      <c r="AF65" t="s">
        <v>1979</v>
      </c>
    </row>
    <row r="66" spans="1:32">
      <c r="A66" s="477" t="s">
        <v>1997</v>
      </c>
      <c r="B66" s="478">
        <v>16</v>
      </c>
      <c r="C66" s="478">
        <v>250</v>
      </c>
      <c r="D66" s="478">
        <v>50</v>
      </c>
      <c r="E66" s="478">
        <v>7.2</v>
      </c>
      <c r="F66" s="478">
        <v>140</v>
      </c>
      <c r="G66" s="478">
        <v>175</v>
      </c>
      <c r="H66" s="478">
        <v>272</v>
      </c>
      <c r="I66" s="478">
        <v>206</v>
      </c>
      <c r="J66" s="478">
        <v>6</v>
      </c>
      <c r="K66" s="478" t="s">
        <v>2006</v>
      </c>
      <c r="L66" s="478" t="s">
        <v>2007</v>
      </c>
      <c r="M66" s="478">
        <f t="shared" si="17"/>
        <v>830</v>
      </c>
      <c r="N66" s="478">
        <f t="shared" si="6"/>
        <v>270</v>
      </c>
      <c r="O66" s="478">
        <f t="shared" si="7"/>
        <v>12</v>
      </c>
      <c r="P66" s="478">
        <f t="shared" si="0"/>
        <v>225</v>
      </c>
      <c r="Q66" s="478">
        <f t="shared" si="8"/>
        <v>150</v>
      </c>
      <c r="R66" s="478">
        <f t="shared" si="9"/>
        <v>28</v>
      </c>
      <c r="S66" s="478">
        <f t="shared" si="10"/>
        <v>125</v>
      </c>
      <c r="T66" s="478">
        <f t="shared" si="11"/>
        <v>25</v>
      </c>
      <c r="U66" s="478">
        <f t="shared" si="12"/>
        <v>750</v>
      </c>
      <c r="V66" s="478">
        <f t="shared" si="13"/>
        <v>150</v>
      </c>
      <c r="W66" s="478">
        <f t="shared" si="1"/>
        <v>750</v>
      </c>
      <c r="X66" s="478">
        <f t="shared" si="2"/>
        <v>150</v>
      </c>
      <c r="Y66" s="479">
        <f t="shared" si="14"/>
        <v>3</v>
      </c>
      <c r="Z66" s="479">
        <f t="shared" si="15"/>
        <v>12</v>
      </c>
      <c r="AA66" s="479">
        <f t="shared" si="16"/>
        <v>28</v>
      </c>
      <c r="AB66" s="479"/>
      <c r="AC66" s="480">
        <f t="shared" si="3"/>
        <v>3</v>
      </c>
      <c r="AD66" s="478">
        <f t="shared" si="4"/>
        <v>3</v>
      </c>
      <c r="AE66" s="479">
        <v>3</v>
      </c>
      <c r="AF66" t="s">
        <v>1979</v>
      </c>
    </row>
    <row r="67" spans="1:32">
      <c r="A67" s="161" t="s">
        <v>517</v>
      </c>
      <c r="B67">
        <v>16</v>
      </c>
      <c r="C67">
        <v>250</v>
      </c>
      <c r="D67">
        <v>80</v>
      </c>
      <c r="E67">
        <v>7.2</v>
      </c>
      <c r="F67">
        <v>140</v>
      </c>
      <c r="G67">
        <v>175</v>
      </c>
      <c r="H67">
        <v>272</v>
      </c>
      <c r="I67">
        <v>216</v>
      </c>
      <c r="J67">
        <v>6</v>
      </c>
      <c r="K67" t="s">
        <v>63</v>
      </c>
      <c r="L67" t="s">
        <v>2007</v>
      </c>
      <c r="M67">
        <f t="shared" si="17"/>
        <v>850</v>
      </c>
      <c r="N67">
        <f t="shared" si="6"/>
        <v>270</v>
      </c>
      <c r="O67">
        <f t="shared" si="7"/>
        <v>12</v>
      </c>
      <c r="P67">
        <f t="shared" ref="P67:P130" si="50">IF(C67=D67,CEILING(F67+2*5,1),MROUND((ACOS((0.5*$D67)/(0.5*$C67))*0.5*$C67)+G67-SQRT((0.5*$C67)^2-(0.5*$D67)^2),5))</f>
        <v>210</v>
      </c>
      <c r="Q67">
        <f t="shared" si="8"/>
        <v>150</v>
      </c>
      <c r="R67">
        <f t="shared" si="9"/>
        <v>28</v>
      </c>
      <c r="S67">
        <f t="shared" si="10"/>
        <v>125</v>
      </c>
      <c r="T67">
        <f t="shared" si="11"/>
        <v>50</v>
      </c>
      <c r="U67">
        <f t="shared" si="12"/>
        <v>750</v>
      </c>
      <c r="V67">
        <f t="shared" si="13"/>
        <v>150</v>
      </c>
      <c r="W67">
        <f t="shared" si="1"/>
        <v>750</v>
      </c>
      <c r="X67">
        <f t="shared" si="2"/>
        <v>150</v>
      </c>
      <c r="Y67" s="169">
        <f t="shared" si="14"/>
        <v>3</v>
      </c>
      <c r="Z67" s="169">
        <f t="shared" si="15"/>
        <v>12</v>
      </c>
      <c r="AA67" s="169">
        <f t="shared" si="16"/>
        <v>28</v>
      </c>
      <c r="AB67" s="169"/>
      <c r="AC67" s="171">
        <f t="shared" si="3"/>
        <v>3</v>
      </c>
      <c r="AD67" s="167">
        <f t="shared" si="4"/>
        <v>3</v>
      </c>
      <c r="AE67" s="169">
        <v>3</v>
      </c>
    </row>
    <row r="68" spans="1:32">
      <c r="A68" s="161" t="s">
        <v>518</v>
      </c>
      <c r="B68">
        <v>16</v>
      </c>
      <c r="C68">
        <v>250</v>
      </c>
      <c r="D68">
        <v>100</v>
      </c>
      <c r="E68">
        <v>7.2</v>
      </c>
      <c r="F68">
        <v>140</v>
      </c>
      <c r="G68">
        <v>175</v>
      </c>
      <c r="H68">
        <v>272</v>
      </c>
      <c r="I68">
        <v>216</v>
      </c>
      <c r="J68">
        <v>6.5</v>
      </c>
      <c r="K68" t="s">
        <v>64</v>
      </c>
      <c r="L68" t="s">
        <v>2007</v>
      </c>
      <c r="M68">
        <f t="shared" si="17"/>
        <v>850</v>
      </c>
      <c r="N68">
        <f t="shared" si="6"/>
        <v>270</v>
      </c>
      <c r="O68">
        <f t="shared" si="7"/>
        <v>12</v>
      </c>
      <c r="P68">
        <f t="shared" si="50"/>
        <v>205</v>
      </c>
      <c r="Q68">
        <f t="shared" si="8"/>
        <v>150</v>
      </c>
      <c r="R68">
        <f t="shared" si="9"/>
        <v>28</v>
      </c>
      <c r="S68">
        <f t="shared" si="10"/>
        <v>125</v>
      </c>
      <c r="T68">
        <f t="shared" si="11"/>
        <v>50</v>
      </c>
      <c r="U68">
        <f t="shared" si="12"/>
        <v>750</v>
      </c>
      <c r="V68">
        <f t="shared" si="13"/>
        <v>150</v>
      </c>
      <c r="W68">
        <f t="shared" si="1"/>
        <v>750</v>
      </c>
      <c r="X68">
        <f t="shared" si="2"/>
        <v>150</v>
      </c>
      <c r="Y68" s="169">
        <f t="shared" si="14"/>
        <v>3</v>
      </c>
      <c r="Z68" s="169">
        <f t="shared" si="15"/>
        <v>12</v>
      </c>
      <c r="AA68" s="169">
        <f t="shared" si="16"/>
        <v>28</v>
      </c>
      <c r="AB68" s="169"/>
      <c r="AC68" s="171">
        <f t="shared" si="3"/>
        <v>3</v>
      </c>
      <c r="AD68" s="167">
        <f t="shared" si="4"/>
        <v>3</v>
      </c>
      <c r="AE68" s="169">
        <v>3</v>
      </c>
    </row>
    <row r="69" spans="1:32">
      <c r="A69" s="161" t="s">
        <v>519</v>
      </c>
      <c r="B69">
        <v>16</v>
      </c>
      <c r="C69">
        <v>250</v>
      </c>
      <c r="D69">
        <v>125</v>
      </c>
      <c r="E69">
        <v>7.2</v>
      </c>
      <c r="F69">
        <v>280</v>
      </c>
      <c r="G69">
        <v>175</v>
      </c>
      <c r="H69">
        <v>412</v>
      </c>
      <c r="I69">
        <v>226</v>
      </c>
      <c r="J69">
        <v>8.5</v>
      </c>
      <c r="K69" t="s">
        <v>65</v>
      </c>
      <c r="L69" t="s">
        <v>2007</v>
      </c>
      <c r="M69">
        <f t="shared" si="17"/>
        <v>870</v>
      </c>
      <c r="N69">
        <f t="shared" si="6"/>
        <v>410</v>
      </c>
      <c r="O69">
        <f t="shared" si="7"/>
        <v>12</v>
      </c>
      <c r="P69">
        <f t="shared" si="50"/>
        <v>200</v>
      </c>
      <c r="Q69">
        <f t="shared" si="8"/>
        <v>290</v>
      </c>
      <c r="R69">
        <f t="shared" si="9"/>
        <v>28</v>
      </c>
      <c r="S69">
        <f t="shared" si="10"/>
        <v>125</v>
      </c>
      <c r="T69">
        <f t="shared" si="11"/>
        <v>75</v>
      </c>
      <c r="U69">
        <f t="shared" si="12"/>
        <v>750</v>
      </c>
      <c r="V69">
        <f t="shared" si="13"/>
        <v>290</v>
      </c>
      <c r="W69">
        <f t="shared" si="1"/>
        <v>750</v>
      </c>
      <c r="X69">
        <f t="shared" si="2"/>
        <v>290</v>
      </c>
      <c r="Y69" s="169">
        <f t="shared" si="14"/>
        <v>3</v>
      </c>
      <c r="Z69" s="169">
        <f t="shared" si="15"/>
        <v>12</v>
      </c>
      <c r="AA69" s="169">
        <f t="shared" si="16"/>
        <v>28</v>
      </c>
      <c r="AB69" s="169"/>
      <c r="AC69" s="171">
        <f t="shared" si="3"/>
        <v>3</v>
      </c>
      <c r="AD69" s="167">
        <f t="shared" si="4"/>
        <v>3</v>
      </c>
      <c r="AE69" s="169">
        <v>3</v>
      </c>
    </row>
    <row r="70" spans="1:32">
      <c r="A70" s="161" t="s">
        <v>520</v>
      </c>
      <c r="B70">
        <v>16</v>
      </c>
      <c r="C70">
        <v>250</v>
      </c>
      <c r="D70">
        <v>150</v>
      </c>
      <c r="E70">
        <v>7.2</v>
      </c>
      <c r="F70">
        <v>350</v>
      </c>
      <c r="G70">
        <v>175</v>
      </c>
      <c r="H70">
        <v>482</v>
      </c>
      <c r="I70">
        <v>226</v>
      </c>
      <c r="J70">
        <v>11</v>
      </c>
      <c r="K70" t="s">
        <v>66</v>
      </c>
      <c r="L70" t="s">
        <v>2007</v>
      </c>
      <c r="M70">
        <f t="shared" si="17"/>
        <v>870</v>
      </c>
      <c r="N70">
        <f t="shared" si="6"/>
        <v>480</v>
      </c>
      <c r="O70">
        <f t="shared" si="7"/>
        <v>12</v>
      </c>
      <c r="P70">
        <f t="shared" si="50"/>
        <v>190</v>
      </c>
      <c r="Q70">
        <f t="shared" si="8"/>
        <v>360</v>
      </c>
      <c r="R70">
        <f t="shared" si="9"/>
        <v>28</v>
      </c>
      <c r="S70">
        <f t="shared" si="10"/>
        <v>125</v>
      </c>
      <c r="T70">
        <f t="shared" si="11"/>
        <v>75</v>
      </c>
      <c r="U70">
        <f t="shared" si="12"/>
        <v>750</v>
      </c>
      <c r="V70">
        <f t="shared" si="13"/>
        <v>360</v>
      </c>
      <c r="W70">
        <f t="shared" si="1"/>
        <v>750</v>
      </c>
      <c r="X70">
        <f t="shared" si="2"/>
        <v>360</v>
      </c>
      <c r="Y70" s="169">
        <f t="shared" si="14"/>
        <v>3</v>
      </c>
      <c r="Z70" s="169">
        <f t="shared" si="15"/>
        <v>12</v>
      </c>
      <c r="AA70" s="169">
        <f t="shared" si="16"/>
        <v>28</v>
      </c>
      <c r="AB70" s="169"/>
      <c r="AC70" s="171">
        <f t="shared" si="3"/>
        <v>3</v>
      </c>
      <c r="AD70" s="167">
        <f t="shared" si="4"/>
        <v>3</v>
      </c>
      <c r="AE70" s="169">
        <v>3</v>
      </c>
    </row>
    <row r="71" spans="1:32">
      <c r="A71" s="161" t="s">
        <v>521</v>
      </c>
      <c r="B71">
        <v>16</v>
      </c>
      <c r="C71">
        <v>250</v>
      </c>
      <c r="D71">
        <v>200</v>
      </c>
      <c r="E71">
        <v>7.2</v>
      </c>
      <c r="F71">
        <v>350</v>
      </c>
      <c r="G71">
        <v>175</v>
      </c>
      <c r="H71">
        <v>482</v>
      </c>
      <c r="I71">
        <v>226</v>
      </c>
      <c r="J71">
        <v>11</v>
      </c>
      <c r="K71" t="s">
        <v>67</v>
      </c>
      <c r="L71" t="s">
        <v>2007</v>
      </c>
      <c r="M71">
        <f t="shared" si="17"/>
        <v>870</v>
      </c>
      <c r="N71">
        <f t="shared" si="6"/>
        <v>480</v>
      </c>
      <c r="O71">
        <f t="shared" si="7"/>
        <v>12</v>
      </c>
      <c r="P71">
        <f t="shared" si="50"/>
        <v>180</v>
      </c>
      <c r="Q71">
        <f t="shared" si="8"/>
        <v>360</v>
      </c>
      <c r="R71">
        <f t="shared" si="9"/>
        <v>28</v>
      </c>
      <c r="S71">
        <f t="shared" si="10"/>
        <v>125</v>
      </c>
      <c r="T71">
        <f t="shared" si="11"/>
        <v>100</v>
      </c>
      <c r="U71">
        <f t="shared" si="12"/>
        <v>750</v>
      </c>
      <c r="V71">
        <f t="shared" si="13"/>
        <v>360</v>
      </c>
      <c r="W71">
        <f t="shared" si="1"/>
        <v>750</v>
      </c>
      <c r="X71">
        <f t="shared" si="2"/>
        <v>360</v>
      </c>
      <c r="Y71" s="169">
        <f t="shared" si="14"/>
        <v>3</v>
      </c>
      <c r="Z71" s="169">
        <f t="shared" si="15"/>
        <v>12</v>
      </c>
      <c r="AA71" s="169">
        <f t="shared" si="16"/>
        <v>28</v>
      </c>
      <c r="AB71" s="169"/>
      <c r="AC71" s="171">
        <f t="shared" si="3"/>
        <v>3</v>
      </c>
      <c r="AD71" s="167">
        <f t="shared" si="4"/>
        <v>3</v>
      </c>
      <c r="AE71" s="169">
        <v>3</v>
      </c>
    </row>
    <row r="72" spans="1:32">
      <c r="A72" s="161" t="s">
        <v>522</v>
      </c>
      <c r="B72">
        <v>16</v>
      </c>
      <c r="C72">
        <v>250</v>
      </c>
      <c r="D72">
        <v>250</v>
      </c>
      <c r="E72">
        <v>7.2</v>
      </c>
      <c r="F72">
        <v>350</v>
      </c>
      <c r="G72">
        <v>175</v>
      </c>
      <c r="H72">
        <v>482</v>
      </c>
      <c r="I72">
        <v>241</v>
      </c>
      <c r="J72">
        <v>12</v>
      </c>
      <c r="K72" t="s">
        <v>212</v>
      </c>
      <c r="L72" t="s">
        <v>2008</v>
      </c>
      <c r="M72">
        <f t="shared" si="17"/>
        <v>900</v>
      </c>
      <c r="N72">
        <f t="shared" si="6"/>
        <v>480</v>
      </c>
      <c r="O72">
        <f t="shared" si="7"/>
        <v>12</v>
      </c>
      <c r="P72">
        <f t="shared" si="50"/>
        <v>360</v>
      </c>
      <c r="Q72">
        <f t="shared" si="8"/>
        <v>360</v>
      </c>
      <c r="R72">
        <f t="shared" si="9"/>
        <v>28</v>
      </c>
      <c r="S72">
        <f t="shared" si="10"/>
        <v>125</v>
      </c>
      <c r="T72">
        <f t="shared" si="11"/>
        <v>125</v>
      </c>
      <c r="U72">
        <f t="shared" si="12"/>
        <v>750</v>
      </c>
      <c r="V72">
        <f t="shared" si="13"/>
        <v>360</v>
      </c>
      <c r="W72">
        <f t="shared" si="1"/>
        <v>750</v>
      </c>
      <c r="X72">
        <f t="shared" si="2"/>
        <v>360</v>
      </c>
      <c r="Y72" s="169">
        <f t="shared" si="14"/>
        <v>3</v>
      </c>
      <c r="Z72" s="169">
        <f t="shared" si="15"/>
        <v>12</v>
      </c>
      <c r="AA72" s="169">
        <f t="shared" si="16"/>
        <v>28</v>
      </c>
      <c r="AB72" s="169"/>
      <c r="AC72" s="171">
        <f t="shared" si="3"/>
        <v>3</v>
      </c>
      <c r="AD72" s="167">
        <f t="shared" si="4"/>
        <v>3</v>
      </c>
      <c r="AE72" s="169">
        <v>3</v>
      </c>
    </row>
    <row r="73" spans="1:32">
      <c r="A73" s="477" t="s">
        <v>1998</v>
      </c>
      <c r="B73" s="478">
        <v>16</v>
      </c>
      <c r="C73" s="478">
        <v>300</v>
      </c>
      <c r="D73" s="478">
        <v>25</v>
      </c>
      <c r="E73" s="478">
        <v>8.5</v>
      </c>
      <c r="F73" s="478">
        <v>140</v>
      </c>
      <c r="G73" s="478">
        <v>210</v>
      </c>
      <c r="H73" s="478">
        <v>293</v>
      </c>
      <c r="I73" s="478">
        <v>241</v>
      </c>
      <c r="J73" s="478">
        <v>8.9</v>
      </c>
      <c r="K73" s="478" t="s">
        <v>2009</v>
      </c>
      <c r="L73" s="478" t="s">
        <v>2007</v>
      </c>
      <c r="M73" s="478">
        <f t="shared" ref="M73:M75" si="51">CEILING(PI()*(C73+2*E73)*0.5+2*I73,10)</f>
        <v>980</v>
      </c>
      <c r="N73" s="478">
        <f t="shared" ref="N73:N75" si="52">_xlfn.FLOOR.MATH(H73,10)</f>
        <v>290</v>
      </c>
      <c r="O73" s="478">
        <f t="shared" ref="O73:O75" si="53">Z73</f>
        <v>16</v>
      </c>
      <c r="P73" s="478">
        <f t="shared" si="50"/>
        <v>285</v>
      </c>
      <c r="Q73" s="478">
        <f t="shared" ref="Q73:Q75" si="54">V73</f>
        <v>150</v>
      </c>
      <c r="R73" s="478">
        <f t="shared" ref="R73:R75" si="55">AA73</f>
        <v>36</v>
      </c>
      <c r="S73" s="478">
        <f t="shared" ref="S73:S75" si="56">C73/2</f>
        <v>150</v>
      </c>
      <c r="T73" s="478">
        <f t="shared" ref="T73:T75" si="57">CEILING(0.5*D73*SIN(RADIANS(30))*2,25)</f>
        <v>25</v>
      </c>
      <c r="U73" s="478">
        <f t="shared" ref="U73:U75" si="58">FLOOR(0.5*PI()*(C73+2*E73)+2*G73,50)</f>
        <v>900</v>
      </c>
      <c r="V73" s="478">
        <f t="shared" ref="V73:V75" si="59">CEILING(F73+2*5,1)</f>
        <v>150</v>
      </c>
      <c r="W73" s="478">
        <f t="shared" ref="W73:W75" si="60">U73</f>
        <v>900</v>
      </c>
      <c r="X73" s="478">
        <f t="shared" ref="X73:X75" si="61">V73</f>
        <v>150</v>
      </c>
      <c r="Y73" s="479">
        <f t="shared" ref="Y73:Y75" si="62">AD73</f>
        <v>4</v>
      </c>
      <c r="Z73" s="479">
        <f t="shared" ref="Z73:Z75" si="63">Y73*4</f>
        <v>16</v>
      </c>
      <c r="AA73" s="479">
        <f t="shared" ref="AA73:AA75" si="64">Z73*2+4</f>
        <v>36</v>
      </c>
      <c r="AB73" s="479"/>
      <c r="AC73" s="480">
        <f t="shared" ref="AC73:AC75" si="65">E73/$AJ$6</f>
        <v>3.541666666666667</v>
      </c>
      <c r="AD73" s="478">
        <f t="shared" ref="AD73:AD75" si="66">IF(MOD(E73/$AJ$6,1)=0,CEILING(E73/$AJ$6,1),
IF(MOD(E73/$AJ$6,1)&lt;0.5,CEILING(E73/$AJ$6,1)-1,CEILING(E73/$AJ$6,1)))</f>
        <v>4</v>
      </c>
      <c r="AE73" s="479">
        <v>3</v>
      </c>
      <c r="AF73" t="s">
        <v>1979</v>
      </c>
    </row>
    <row r="74" spans="1:32">
      <c r="A74" s="477" t="s">
        <v>1999</v>
      </c>
      <c r="B74" s="478">
        <v>16</v>
      </c>
      <c r="C74" s="478">
        <v>300</v>
      </c>
      <c r="D74" s="478">
        <v>40</v>
      </c>
      <c r="E74" s="478">
        <v>8.5</v>
      </c>
      <c r="F74" s="478">
        <v>140</v>
      </c>
      <c r="G74" s="478">
        <v>210</v>
      </c>
      <c r="H74" s="478">
        <v>293</v>
      </c>
      <c r="I74" s="478">
        <v>241</v>
      </c>
      <c r="J74" s="478">
        <v>8.9</v>
      </c>
      <c r="K74" s="478" t="s">
        <v>2010</v>
      </c>
      <c r="L74" s="478" t="s">
        <v>2007</v>
      </c>
      <c r="M74" s="478">
        <f t="shared" si="51"/>
        <v>980</v>
      </c>
      <c r="N74" s="478">
        <f t="shared" si="52"/>
        <v>290</v>
      </c>
      <c r="O74" s="478">
        <f t="shared" si="53"/>
        <v>16</v>
      </c>
      <c r="P74" s="478">
        <f t="shared" si="50"/>
        <v>275</v>
      </c>
      <c r="Q74" s="478">
        <f t="shared" si="54"/>
        <v>150</v>
      </c>
      <c r="R74" s="478">
        <f t="shared" si="55"/>
        <v>36</v>
      </c>
      <c r="S74" s="478">
        <f t="shared" si="56"/>
        <v>150</v>
      </c>
      <c r="T74" s="478">
        <f t="shared" si="57"/>
        <v>25</v>
      </c>
      <c r="U74" s="478">
        <f t="shared" si="58"/>
        <v>900</v>
      </c>
      <c r="V74" s="478">
        <f t="shared" si="59"/>
        <v>150</v>
      </c>
      <c r="W74" s="478">
        <f t="shared" si="60"/>
        <v>900</v>
      </c>
      <c r="X74" s="478">
        <f t="shared" si="61"/>
        <v>150</v>
      </c>
      <c r="Y74" s="479">
        <f t="shared" si="62"/>
        <v>4</v>
      </c>
      <c r="Z74" s="479">
        <f t="shared" si="63"/>
        <v>16</v>
      </c>
      <c r="AA74" s="479">
        <f t="shared" si="64"/>
        <v>36</v>
      </c>
      <c r="AB74" s="479"/>
      <c r="AC74" s="480">
        <f t="shared" si="65"/>
        <v>3.541666666666667</v>
      </c>
      <c r="AD74" s="478">
        <f t="shared" si="66"/>
        <v>4</v>
      </c>
      <c r="AE74" s="479">
        <v>3</v>
      </c>
      <c r="AF74" t="s">
        <v>1979</v>
      </c>
    </row>
    <row r="75" spans="1:32">
      <c r="A75" s="477" t="s">
        <v>2000</v>
      </c>
      <c r="B75" s="478">
        <v>16</v>
      </c>
      <c r="C75" s="478">
        <v>300</v>
      </c>
      <c r="D75" s="478">
        <v>50</v>
      </c>
      <c r="E75" s="478">
        <v>8.5</v>
      </c>
      <c r="F75" s="478">
        <v>140</v>
      </c>
      <c r="G75" s="478">
        <v>210</v>
      </c>
      <c r="H75" s="478">
        <v>293</v>
      </c>
      <c r="I75" s="478">
        <v>241</v>
      </c>
      <c r="J75" s="478">
        <v>9</v>
      </c>
      <c r="K75" s="478" t="s">
        <v>2011</v>
      </c>
      <c r="L75" s="478" t="s">
        <v>2007</v>
      </c>
      <c r="M75" s="478">
        <f t="shared" si="51"/>
        <v>980</v>
      </c>
      <c r="N75" s="478">
        <f t="shared" si="52"/>
        <v>290</v>
      </c>
      <c r="O75" s="478">
        <f t="shared" si="53"/>
        <v>16</v>
      </c>
      <c r="P75" s="478">
        <f t="shared" si="50"/>
        <v>275</v>
      </c>
      <c r="Q75" s="478">
        <f t="shared" si="54"/>
        <v>150</v>
      </c>
      <c r="R75" s="478">
        <f t="shared" si="55"/>
        <v>36</v>
      </c>
      <c r="S75" s="478">
        <f t="shared" si="56"/>
        <v>150</v>
      </c>
      <c r="T75" s="478">
        <f t="shared" si="57"/>
        <v>25</v>
      </c>
      <c r="U75" s="478">
        <f t="shared" si="58"/>
        <v>900</v>
      </c>
      <c r="V75" s="478">
        <f t="shared" si="59"/>
        <v>150</v>
      </c>
      <c r="W75" s="478">
        <f t="shared" si="60"/>
        <v>900</v>
      </c>
      <c r="X75" s="478">
        <f t="shared" si="61"/>
        <v>150</v>
      </c>
      <c r="Y75" s="479">
        <f t="shared" si="62"/>
        <v>4</v>
      </c>
      <c r="Z75" s="479">
        <f t="shared" si="63"/>
        <v>16</v>
      </c>
      <c r="AA75" s="479">
        <f t="shared" si="64"/>
        <v>36</v>
      </c>
      <c r="AB75" s="479"/>
      <c r="AC75" s="480">
        <f t="shared" si="65"/>
        <v>3.541666666666667</v>
      </c>
      <c r="AD75" s="478">
        <f t="shared" si="66"/>
        <v>4</v>
      </c>
      <c r="AE75" s="479">
        <v>3</v>
      </c>
      <c r="AF75" t="s">
        <v>1979</v>
      </c>
    </row>
    <row r="76" spans="1:32">
      <c r="A76" s="161" t="s">
        <v>523</v>
      </c>
      <c r="B76">
        <v>16</v>
      </c>
      <c r="C76">
        <v>300</v>
      </c>
      <c r="D76">
        <v>80</v>
      </c>
      <c r="E76">
        <v>8.5</v>
      </c>
      <c r="F76">
        <v>140</v>
      </c>
      <c r="G76">
        <v>210</v>
      </c>
      <c r="H76">
        <v>293</v>
      </c>
      <c r="I76">
        <v>251</v>
      </c>
      <c r="J76">
        <v>9.5</v>
      </c>
      <c r="K76" t="s">
        <v>68</v>
      </c>
      <c r="L76" t="s">
        <v>2007</v>
      </c>
      <c r="M76">
        <f t="shared" si="17"/>
        <v>1000</v>
      </c>
      <c r="N76">
        <f t="shared" si="6"/>
        <v>290</v>
      </c>
      <c r="O76">
        <f t="shared" si="7"/>
        <v>16</v>
      </c>
      <c r="P76">
        <f t="shared" si="50"/>
        <v>260</v>
      </c>
      <c r="Q76">
        <f t="shared" si="8"/>
        <v>150</v>
      </c>
      <c r="R76">
        <f t="shared" si="9"/>
        <v>36</v>
      </c>
      <c r="S76">
        <f t="shared" si="10"/>
        <v>150</v>
      </c>
      <c r="T76">
        <f t="shared" si="11"/>
        <v>50</v>
      </c>
      <c r="U76">
        <f t="shared" si="12"/>
        <v>900</v>
      </c>
      <c r="V76">
        <f t="shared" si="13"/>
        <v>150</v>
      </c>
      <c r="W76">
        <f t="shared" si="1"/>
        <v>900</v>
      </c>
      <c r="X76">
        <f t="shared" si="2"/>
        <v>150</v>
      </c>
      <c r="Y76" s="169">
        <f t="shared" si="14"/>
        <v>4</v>
      </c>
      <c r="Z76" s="169">
        <f t="shared" si="15"/>
        <v>16</v>
      </c>
      <c r="AA76" s="169">
        <f t="shared" si="16"/>
        <v>36</v>
      </c>
      <c r="AB76" s="169"/>
      <c r="AC76" s="171">
        <f t="shared" si="3"/>
        <v>3.541666666666667</v>
      </c>
      <c r="AD76" s="167">
        <f t="shared" si="4"/>
        <v>4</v>
      </c>
      <c r="AE76" s="169">
        <v>3</v>
      </c>
    </row>
    <row r="77" spans="1:32">
      <c r="A77" s="161" t="s">
        <v>524</v>
      </c>
      <c r="B77">
        <v>16</v>
      </c>
      <c r="C77">
        <v>300</v>
      </c>
      <c r="D77">
        <v>100</v>
      </c>
      <c r="E77">
        <v>8.5</v>
      </c>
      <c r="F77">
        <v>140</v>
      </c>
      <c r="G77">
        <v>210</v>
      </c>
      <c r="H77">
        <v>293</v>
      </c>
      <c r="I77">
        <v>251</v>
      </c>
      <c r="J77">
        <v>9.5</v>
      </c>
      <c r="K77" t="s">
        <v>69</v>
      </c>
      <c r="L77" t="s">
        <v>2007</v>
      </c>
      <c r="M77">
        <f t="shared" si="17"/>
        <v>1000</v>
      </c>
      <c r="N77">
        <f t="shared" si="6"/>
        <v>290</v>
      </c>
      <c r="O77">
        <f t="shared" si="7"/>
        <v>16</v>
      </c>
      <c r="P77">
        <f t="shared" si="50"/>
        <v>255</v>
      </c>
      <c r="Q77">
        <f t="shared" si="8"/>
        <v>150</v>
      </c>
      <c r="R77">
        <f t="shared" si="9"/>
        <v>36</v>
      </c>
      <c r="S77">
        <f t="shared" si="10"/>
        <v>150</v>
      </c>
      <c r="T77">
        <f t="shared" si="11"/>
        <v>50</v>
      </c>
      <c r="U77">
        <f t="shared" si="12"/>
        <v>900</v>
      </c>
      <c r="V77">
        <f t="shared" si="13"/>
        <v>150</v>
      </c>
      <c r="W77">
        <f t="shared" si="1"/>
        <v>900</v>
      </c>
      <c r="X77">
        <f t="shared" si="2"/>
        <v>150</v>
      </c>
      <c r="Y77" s="169">
        <f t="shared" si="14"/>
        <v>4</v>
      </c>
      <c r="Z77" s="169">
        <f t="shared" si="15"/>
        <v>16</v>
      </c>
      <c r="AA77" s="169">
        <f t="shared" si="16"/>
        <v>36</v>
      </c>
      <c r="AB77" s="169"/>
      <c r="AC77" s="171">
        <f t="shared" si="3"/>
        <v>3.541666666666667</v>
      </c>
      <c r="AD77" s="167">
        <f t="shared" si="4"/>
        <v>4</v>
      </c>
      <c r="AE77" s="169">
        <v>3</v>
      </c>
    </row>
    <row r="78" spans="1:32">
      <c r="A78" s="161" t="s">
        <v>525</v>
      </c>
      <c r="B78">
        <v>16</v>
      </c>
      <c r="C78">
        <v>300</v>
      </c>
      <c r="D78">
        <v>125</v>
      </c>
      <c r="E78">
        <v>8.5</v>
      </c>
      <c r="F78">
        <v>280</v>
      </c>
      <c r="G78">
        <v>210</v>
      </c>
      <c r="H78">
        <v>433</v>
      </c>
      <c r="I78">
        <v>261</v>
      </c>
      <c r="J78">
        <v>12</v>
      </c>
      <c r="K78" t="s">
        <v>70</v>
      </c>
      <c r="L78" t="s">
        <v>2007</v>
      </c>
      <c r="M78">
        <f t="shared" si="17"/>
        <v>1020</v>
      </c>
      <c r="N78">
        <f t="shared" si="6"/>
        <v>430</v>
      </c>
      <c r="O78">
        <f t="shared" si="7"/>
        <v>16</v>
      </c>
      <c r="P78">
        <f t="shared" si="50"/>
        <v>245</v>
      </c>
      <c r="Q78">
        <f t="shared" si="8"/>
        <v>290</v>
      </c>
      <c r="R78">
        <f t="shared" si="9"/>
        <v>36</v>
      </c>
      <c r="S78">
        <f t="shared" si="10"/>
        <v>150</v>
      </c>
      <c r="T78">
        <f t="shared" si="11"/>
        <v>75</v>
      </c>
      <c r="U78">
        <f t="shared" si="12"/>
        <v>900</v>
      </c>
      <c r="V78">
        <f t="shared" si="13"/>
        <v>290</v>
      </c>
      <c r="W78">
        <f t="shared" si="1"/>
        <v>900</v>
      </c>
      <c r="X78">
        <f t="shared" si="2"/>
        <v>290</v>
      </c>
      <c r="Y78" s="169">
        <f t="shared" si="14"/>
        <v>4</v>
      </c>
      <c r="Z78" s="169">
        <f t="shared" si="15"/>
        <v>16</v>
      </c>
      <c r="AA78" s="169">
        <f t="shared" si="16"/>
        <v>36</v>
      </c>
      <c r="AB78" s="169"/>
      <c r="AC78" s="171">
        <f t="shared" si="3"/>
        <v>3.541666666666667</v>
      </c>
      <c r="AD78" s="167">
        <f t="shared" si="4"/>
        <v>4</v>
      </c>
      <c r="AE78" s="169">
        <v>3</v>
      </c>
    </row>
    <row r="79" spans="1:32">
      <c r="A79" s="161" t="s">
        <v>526</v>
      </c>
      <c r="B79">
        <v>16</v>
      </c>
      <c r="C79">
        <v>300</v>
      </c>
      <c r="D79">
        <v>150</v>
      </c>
      <c r="E79">
        <v>8.5</v>
      </c>
      <c r="F79">
        <v>280</v>
      </c>
      <c r="G79">
        <v>210</v>
      </c>
      <c r="H79">
        <v>433</v>
      </c>
      <c r="I79">
        <v>261</v>
      </c>
      <c r="J79">
        <v>14</v>
      </c>
      <c r="K79" t="s">
        <v>71</v>
      </c>
      <c r="L79" t="s">
        <v>2007</v>
      </c>
      <c r="M79">
        <f t="shared" si="17"/>
        <v>1020</v>
      </c>
      <c r="N79">
        <f t="shared" si="6"/>
        <v>430</v>
      </c>
      <c r="O79">
        <f t="shared" si="7"/>
        <v>16</v>
      </c>
      <c r="P79">
        <f t="shared" si="50"/>
        <v>235</v>
      </c>
      <c r="Q79">
        <f t="shared" si="8"/>
        <v>290</v>
      </c>
      <c r="R79">
        <f t="shared" si="9"/>
        <v>36</v>
      </c>
      <c r="S79">
        <f t="shared" si="10"/>
        <v>150</v>
      </c>
      <c r="T79">
        <f t="shared" si="11"/>
        <v>75</v>
      </c>
      <c r="U79">
        <f t="shared" si="12"/>
        <v>900</v>
      </c>
      <c r="V79">
        <f t="shared" si="13"/>
        <v>290</v>
      </c>
      <c r="W79">
        <f t="shared" si="1"/>
        <v>900</v>
      </c>
      <c r="X79">
        <f t="shared" si="2"/>
        <v>290</v>
      </c>
      <c r="Y79" s="169">
        <f t="shared" si="14"/>
        <v>4</v>
      </c>
      <c r="Z79" s="169">
        <f t="shared" si="15"/>
        <v>16</v>
      </c>
      <c r="AA79" s="169">
        <f t="shared" si="16"/>
        <v>36</v>
      </c>
      <c r="AB79" s="169"/>
      <c r="AC79" s="171">
        <f t="shared" si="3"/>
        <v>3.541666666666667</v>
      </c>
      <c r="AD79" s="167">
        <f t="shared" si="4"/>
        <v>4</v>
      </c>
      <c r="AE79" s="169">
        <v>3</v>
      </c>
    </row>
    <row r="80" spans="1:32">
      <c r="A80" s="161" t="s">
        <v>527</v>
      </c>
      <c r="B80">
        <v>16</v>
      </c>
      <c r="C80">
        <v>300</v>
      </c>
      <c r="D80">
        <v>200</v>
      </c>
      <c r="E80">
        <v>8.5</v>
      </c>
      <c r="F80">
        <v>420</v>
      </c>
      <c r="G80">
        <v>210</v>
      </c>
      <c r="H80">
        <v>573</v>
      </c>
      <c r="I80">
        <v>261</v>
      </c>
      <c r="J80">
        <v>17</v>
      </c>
      <c r="K80" t="s">
        <v>72</v>
      </c>
      <c r="L80" t="s">
        <v>2007</v>
      </c>
      <c r="M80">
        <f t="shared" si="17"/>
        <v>1020</v>
      </c>
      <c r="N80">
        <f t="shared" si="6"/>
        <v>570</v>
      </c>
      <c r="O80">
        <f t="shared" si="7"/>
        <v>16</v>
      </c>
      <c r="P80">
        <f t="shared" si="50"/>
        <v>225</v>
      </c>
      <c r="Q80">
        <f t="shared" si="8"/>
        <v>430</v>
      </c>
      <c r="R80">
        <f t="shared" si="9"/>
        <v>36</v>
      </c>
      <c r="S80">
        <f t="shared" si="10"/>
        <v>150</v>
      </c>
      <c r="T80">
        <f t="shared" si="11"/>
        <v>100</v>
      </c>
      <c r="U80">
        <f t="shared" si="12"/>
        <v>900</v>
      </c>
      <c r="V80">
        <f t="shared" si="13"/>
        <v>430</v>
      </c>
      <c r="W80">
        <f t="shared" si="1"/>
        <v>900</v>
      </c>
      <c r="X80">
        <f t="shared" si="2"/>
        <v>430</v>
      </c>
      <c r="Y80" s="169">
        <f t="shared" si="14"/>
        <v>4</v>
      </c>
      <c r="Z80" s="169">
        <f t="shared" si="15"/>
        <v>16</v>
      </c>
      <c r="AA80" s="169">
        <f t="shared" si="16"/>
        <v>36</v>
      </c>
      <c r="AB80" s="169"/>
      <c r="AC80" s="171">
        <f t="shared" si="3"/>
        <v>3.541666666666667</v>
      </c>
      <c r="AD80" s="167">
        <f t="shared" si="4"/>
        <v>4</v>
      </c>
      <c r="AE80" s="169">
        <v>4</v>
      </c>
    </row>
    <row r="81" spans="1:33">
      <c r="A81" s="161" t="s">
        <v>528</v>
      </c>
      <c r="B81">
        <v>16</v>
      </c>
      <c r="C81">
        <v>300</v>
      </c>
      <c r="D81">
        <v>250</v>
      </c>
      <c r="E81">
        <v>8.5</v>
      </c>
      <c r="F81">
        <v>420</v>
      </c>
      <c r="G81">
        <v>210</v>
      </c>
      <c r="H81">
        <v>573</v>
      </c>
      <c r="I81">
        <v>276</v>
      </c>
      <c r="J81">
        <v>18</v>
      </c>
      <c r="K81" t="s">
        <v>73</v>
      </c>
      <c r="L81" t="s">
        <v>2007</v>
      </c>
      <c r="M81">
        <f t="shared" si="17"/>
        <v>1050</v>
      </c>
      <c r="N81">
        <f t="shared" si="6"/>
        <v>570</v>
      </c>
      <c r="O81">
        <f t="shared" si="7"/>
        <v>16</v>
      </c>
      <c r="P81">
        <f t="shared" si="50"/>
        <v>215</v>
      </c>
      <c r="Q81">
        <f t="shared" si="8"/>
        <v>430</v>
      </c>
      <c r="R81">
        <f t="shared" si="9"/>
        <v>36</v>
      </c>
      <c r="S81">
        <f t="shared" si="10"/>
        <v>150</v>
      </c>
      <c r="T81">
        <f t="shared" si="11"/>
        <v>125</v>
      </c>
      <c r="U81">
        <f t="shared" si="12"/>
        <v>900</v>
      </c>
      <c r="V81">
        <f t="shared" si="13"/>
        <v>430</v>
      </c>
      <c r="W81">
        <f t="shared" si="1"/>
        <v>900</v>
      </c>
      <c r="X81">
        <f t="shared" si="2"/>
        <v>430</v>
      </c>
      <c r="Y81" s="169">
        <f t="shared" si="14"/>
        <v>4</v>
      </c>
      <c r="Z81" s="169">
        <f t="shared" si="15"/>
        <v>16</v>
      </c>
      <c r="AA81" s="169">
        <f t="shared" si="16"/>
        <v>36</v>
      </c>
      <c r="AB81" s="169"/>
      <c r="AC81" s="171">
        <f t="shared" si="3"/>
        <v>3.541666666666667</v>
      </c>
      <c r="AD81" s="167">
        <f t="shared" si="4"/>
        <v>4</v>
      </c>
      <c r="AE81" s="169">
        <v>4</v>
      </c>
    </row>
    <row r="82" spans="1:33">
      <c r="A82" s="161" t="s">
        <v>529</v>
      </c>
      <c r="B82">
        <v>16</v>
      </c>
      <c r="C82">
        <v>300</v>
      </c>
      <c r="D82">
        <v>300</v>
      </c>
      <c r="E82">
        <v>8.5</v>
      </c>
      <c r="F82">
        <v>420</v>
      </c>
      <c r="G82">
        <v>210</v>
      </c>
      <c r="H82">
        <v>573</v>
      </c>
      <c r="I82">
        <v>287</v>
      </c>
      <c r="J82">
        <v>19</v>
      </c>
      <c r="K82" t="s">
        <v>213</v>
      </c>
      <c r="L82" t="s">
        <v>2008</v>
      </c>
      <c r="M82">
        <f t="shared" si="17"/>
        <v>1080</v>
      </c>
      <c r="N82">
        <f t="shared" si="6"/>
        <v>570</v>
      </c>
      <c r="O82">
        <f t="shared" si="7"/>
        <v>16</v>
      </c>
      <c r="P82">
        <f t="shared" si="50"/>
        <v>430</v>
      </c>
      <c r="Q82">
        <f t="shared" si="8"/>
        <v>430</v>
      </c>
      <c r="R82">
        <f t="shared" si="9"/>
        <v>36</v>
      </c>
      <c r="S82">
        <f t="shared" si="10"/>
        <v>150</v>
      </c>
      <c r="T82">
        <f t="shared" si="11"/>
        <v>150</v>
      </c>
      <c r="U82">
        <f t="shared" ref="U82:U157" si="67">FLOOR(0.5*PI()*(C82+2*E82)+2*G82,50)</f>
        <v>900</v>
      </c>
      <c r="V82">
        <f t="shared" ref="V82:V157" si="68">CEILING(F82+2*5,1)</f>
        <v>430</v>
      </c>
      <c r="W82">
        <f t="shared" ref="W82:W157" si="69">U82</f>
        <v>900</v>
      </c>
      <c r="X82">
        <f t="shared" ref="X82:X157" si="70">V82</f>
        <v>430</v>
      </c>
      <c r="Y82" s="169">
        <f t="shared" si="14"/>
        <v>4</v>
      </c>
      <c r="Z82" s="169">
        <f t="shared" si="15"/>
        <v>16</v>
      </c>
      <c r="AA82" s="169">
        <f t="shared" si="16"/>
        <v>36</v>
      </c>
      <c r="AB82" s="169"/>
      <c r="AC82" s="171">
        <f t="shared" ref="AC82:AC157" si="71">E82/$AJ$6</f>
        <v>3.541666666666667</v>
      </c>
      <c r="AD82" s="167">
        <f t="shared" ref="AD82:AD157" si="72">IF(MOD(E82/$AJ$6,1)=0,CEILING(E82/$AJ$6,1),
IF(MOD(E82/$AJ$6,1)&lt;0.5,CEILING(E82/$AJ$6,1)-1,CEILING(E82/$AJ$6,1)))</f>
        <v>4</v>
      </c>
      <c r="AE82" s="169">
        <v>4</v>
      </c>
    </row>
    <row r="83" spans="1:33">
      <c r="A83" s="161" t="s">
        <v>530</v>
      </c>
      <c r="B83">
        <v>16</v>
      </c>
      <c r="C83">
        <v>350</v>
      </c>
      <c r="D83">
        <v>80</v>
      </c>
      <c r="E83">
        <v>9.8000000000000007</v>
      </c>
      <c r="F83">
        <v>140</v>
      </c>
      <c r="G83">
        <v>245</v>
      </c>
      <c r="H83">
        <v>324</v>
      </c>
      <c r="I83">
        <v>286</v>
      </c>
      <c r="J83">
        <v>14</v>
      </c>
      <c r="K83" t="s">
        <v>74</v>
      </c>
      <c r="L83" t="s">
        <v>2007</v>
      </c>
      <c r="M83">
        <f t="shared" ref="M83:M158" si="73">CEILING(PI()*(C83+2*E83)*0.5+2*I83,10)</f>
        <v>1160</v>
      </c>
      <c r="N83">
        <f t="shared" ref="N83:N158" si="74">_xlfn.FLOOR.MATH(H83,10)</f>
        <v>320</v>
      </c>
      <c r="O83">
        <f t="shared" ref="O83:O158" si="75">Z83</f>
        <v>16</v>
      </c>
      <c r="P83">
        <f t="shared" si="50"/>
        <v>310</v>
      </c>
      <c r="Q83">
        <f t="shared" ref="Q83:Q158" si="76">V83</f>
        <v>150</v>
      </c>
      <c r="R83">
        <f t="shared" ref="R83:R158" si="77">AA83</f>
        <v>36</v>
      </c>
      <c r="S83">
        <f t="shared" ref="S83:S158" si="78">C83/2</f>
        <v>175</v>
      </c>
      <c r="T83">
        <f t="shared" ref="T83:T158" si="79">CEILING(0.5*D83*SIN(RADIANS(30))*2,25)</f>
        <v>50</v>
      </c>
      <c r="U83">
        <f t="shared" si="67"/>
        <v>1050</v>
      </c>
      <c r="V83">
        <f t="shared" si="68"/>
        <v>150</v>
      </c>
      <c r="W83">
        <f t="shared" si="69"/>
        <v>1050</v>
      </c>
      <c r="X83">
        <f t="shared" si="70"/>
        <v>150</v>
      </c>
      <c r="Y83" s="169">
        <f t="shared" ref="Y83:Y158" si="80">AD83</f>
        <v>4</v>
      </c>
      <c r="Z83" s="169">
        <f t="shared" ref="Z83:Z158" si="81">Y83*4</f>
        <v>16</v>
      </c>
      <c r="AA83" s="169">
        <f t="shared" ref="AA83:AA158" si="82">Z83*2+4</f>
        <v>36</v>
      </c>
      <c r="AB83" s="169"/>
      <c r="AC83" s="171">
        <f t="shared" si="71"/>
        <v>4.0833333333333339</v>
      </c>
      <c r="AD83" s="167">
        <f t="shared" si="72"/>
        <v>4</v>
      </c>
      <c r="AE83" s="169">
        <v>3</v>
      </c>
    </row>
    <row r="84" spans="1:33">
      <c r="A84" s="161" t="s">
        <v>531</v>
      </c>
      <c r="B84">
        <v>16</v>
      </c>
      <c r="C84">
        <v>350</v>
      </c>
      <c r="D84">
        <v>100</v>
      </c>
      <c r="E84">
        <v>9.8000000000000007</v>
      </c>
      <c r="F84">
        <v>140</v>
      </c>
      <c r="G84">
        <v>245</v>
      </c>
      <c r="H84">
        <v>324</v>
      </c>
      <c r="I84">
        <v>286</v>
      </c>
      <c r="J84">
        <v>14</v>
      </c>
      <c r="K84" t="s">
        <v>75</v>
      </c>
      <c r="L84" t="s">
        <v>2007</v>
      </c>
      <c r="M84">
        <f t="shared" si="73"/>
        <v>1160</v>
      </c>
      <c r="N84">
        <f t="shared" si="74"/>
        <v>320</v>
      </c>
      <c r="O84">
        <f t="shared" si="75"/>
        <v>16</v>
      </c>
      <c r="P84">
        <f t="shared" si="50"/>
        <v>300</v>
      </c>
      <c r="Q84">
        <f t="shared" si="76"/>
        <v>150</v>
      </c>
      <c r="R84">
        <f t="shared" si="77"/>
        <v>36</v>
      </c>
      <c r="S84">
        <f t="shared" si="78"/>
        <v>175</v>
      </c>
      <c r="T84">
        <f t="shared" si="79"/>
        <v>50</v>
      </c>
      <c r="U84">
        <f t="shared" si="67"/>
        <v>1050</v>
      </c>
      <c r="V84">
        <f t="shared" si="68"/>
        <v>150</v>
      </c>
      <c r="W84">
        <f t="shared" si="69"/>
        <v>1050</v>
      </c>
      <c r="X84">
        <f t="shared" si="70"/>
        <v>150</v>
      </c>
      <c r="Y84" s="169">
        <f t="shared" si="80"/>
        <v>4</v>
      </c>
      <c r="Z84" s="169">
        <f t="shared" si="81"/>
        <v>16</v>
      </c>
      <c r="AA84" s="169">
        <f t="shared" si="82"/>
        <v>36</v>
      </c>
      <c r="AB84" s="169"/>
      <c r="AC84" s="171">
        <f t="shared" si="71"/>
        <v>4.0833333333333339</v>
      </c>
      <c r="AD84" s="167">
        <f t="shared" si="72"/>
        <v>4</v>
      </c>
      <c r="AE84" s="169">
        <v>3</v>
      </c>
    </row>
    <row r="85" spans="1:33">
      <c r="A85" s="161" t="s">
        <v>532</v>
      </c>
      <c r="B85">
        <v>16</v>
      </c>
      <c r="C85">
        <v>350</v>
      </c>
      <c r="D85">
        <v>125</v>
      </c>
      <c r="E85">
        <v>9.8000000000000007</v>
      </c>
      <c r="F85">
        <v>280</v>
      </c>
      <c r="G85">
        <v>245</v>
      </c>
      <c r="H85">
        <v>464</v>
      </c>
      <c r="I85">
        <v>296</v>
      </c>
      <c r="J85">
        <v>17</v>
      </c>
      <c r="K85" t="s">
        <v>76</v>
      </c>
      <c r="L85" t="s">
        <v>2007</v>
      </c>
      <c r="M85">
        <f t="shared" si="73"/>
        <v>1180</v>
      </c>
      <c r="N85">
        <f t="shared" si="74"/>
        <v>460</v>
      </c>
      <c r="O85">
        <f t="shared" si="75"/>
        <v>16</v>
      </c>
      <c r="P85">
        <f t="shared" si="50"/>
        <v>295</v>
      </c>
      <c r="Q85">
        <f t="shared" si="76"/>
        <v>290</v>
      </c>
      <c r="R85">
        <f t="shared" si="77"/>
        <v>36</v>
      </c>
      <c r="S85">
        <f t="shared" si="78"/>
        <v>175</v>
      </c>
      <c r="T85">
        <f t="shared" si="79"/>
        <v>75</v>
      </c>
      <c r="U85">
        <f t="shared" si="67"/>
        <v>1050</v>
      </c>
      <c r="V85">
        <f t="shared" si="68"/>
        <v>290</v>
      </c>
      <c r="W85">
        <f t="shared" si="69"/>
        <v>1050</v>
      </c>
      <c r="X85">
        <f t="shared" si="70"/>
        <v>290</v>
      </c>
      <c r="Y85" s="169">
        <f t="shared" si="80"/>
        <v>4</v>
      </c>
      <c r="Z85" s="169">
        <f t="shared" si="81"/>
        <v>16</v>
      </c>
      <c r="AA85" s="169">
        <f t="shared" si="82"/>
        <v>36</v>
      </c>
      <c r="AB85" s="169"/>
      <c r="AC85" s="171">
        <f t="shared" si="71"/>
        <v>4.0833333333333339</v>
      </c>
      <c r="AD85" s="167">
        <f t="shared" si="72"/>
        <v>4</v>
      </c>
      <c r="AE85" s="169">
        <v>3</v>
      </c>
    </row>
    <row r="86" spans="1:33">
      <c r="A86" s="161" t="s">
        <v>533</v>
      </c>
      <c r="B86">
        <v>16</v>
      </c>
      <c r="C86">
        <v>350</v>
      </c>
      <c r="D86">
        <v>150</v>
      </c>
      <c r="E86">
        <v>9.8000000000000007</v>
      </c>
      <c r="F86">
        <v>280</v>
      </c>
      <c r="G86">
        <v>245</v>
      </c>
      <c r="H86">
        <v>464</v>
      </c>
      <c r="I86">
        <v>296</v>
      </c>
      <c r="J86">
        <v>19</v>
      </c>
      <c r="K86" t="s">
        <v>77</v>
      </c>
      <c r="L86" t="s">
        <v>2007</v>
      </c>
      <c r="M86">
        <f t="shared" si="73"/>
        <v>1180</v>
      </c>
      <c r="N86">
        <f t="shared" si="74"/>
        <v>460</v>
      </c>
      <c r="O86">
        <f t="shared" si="75"/>
        <v>16</v>
      </c>
      <c r="P86">
        <f>IF(C86=D86,CEILING(F86+2*5,1),MROUND((ACOS((0.5*$D86)/(0.5*$C86))*0.5*$C86)+G86-SQRT((0.5*$C86)^2-(0.5*$D86)^2),5))</f>
        <v>285</v>
      </c>
      <c r="Q86">
        <f t="shared" si="76"/>
        <v>290</v>
      </c>
      <c r="R86">
        <f t="shared" si="77"/>
        <v>36</v>
      </c>
      <c r="S86">
        <f t="shared" si="78"/>
        <v>175</v>
      </c>
      <c r="T86">
        <f t="shared" si="79"/>
        <v>75</v>
      </c>
      <c r="U86">
        <f t="shared" si="67"/>
        <v>1050</v>
      </c>
      <c r="V86">
        <f t="shared" si="68"/>
        <v>290</v>
      </c>
      <c r="W86">
        <f t="shared" si="69"/>
        <v>1050</v>
      </c>
      <c r="X86">
        <f t="shared" si="70"/>
        <v>290</v>
      </c>
      <c r="Y86" s="169">
        <f t="shared" si="80"/>
        <v>4</v>
      </c>
      <c r="Z86" s="169">
        <f t="shared" si="81"/>
        <v>16</v>
      </c>
      <c r="AA86" s="169">
        <f t="shared" si="82"/>
        <v>36</v>
      </c>
      <c r="AB86" s="169"/>
      <c r="AC86" s="171">
        <f t="shared" si="71"/>
        <v>4.0833333333333339</v>
      </c>
      <c r="AD86" s="167">
        <f t="shared" si="72"/>
        <v>4</v>
      </c>
      <c r="AE86" s="169">
        <v>3</v>
      </c>
    </row>
    <row r="87" spans="1:33">
      <c r="A87" s="161" t="s">
        <v>534</v>
      </c>
      <c r="B87">
        <v>16</v>
      </c>
      <c r="C87">
        <v>350</v>
      </c>
      <c r="D87">
        <v>200</v>
      </c>
      <c r="E87">
        <v>9.8000000000000007</v>
      </c>
      <c r="F87">
        <v>490</v>
      </c>
      <c r="G87">
        <v>245</v>
      </c>
      <c r="H87">
        <v>674</v>
      </c>
      <c r="I87">
        <v>296</v>
      </c>
      <c r="J87">
        <v>27</v>
      </c>
      <c r="K87" t="s">
        <v>78</v>
      </c>
      <c r="L87" t="s">
        <v>2007</v>
      </c>
      <c r="M87">
        <f t="shared" si="73"/>
        <v>1180</v>
      </c>
      <c r="N87">
        <f t="shared" si="74"/>
        <v>670</v>
      </c>
      <c r="O87">
        <f t="shared" si="75"/>
        <v>16</v>
      </c>
      <c r="P87">
        <f t="shared" si="50"/>
        <v>270</v>
      </c>
      <c r="Q87">
        <f t="shared" si="76"/>
        <v>500</v>
      </c>
      <c r="R87">
        <f t="shared" si="77"/>
        <v>36</v>
      </c>
      <c r="S87">
        <f t="shared" si="78"/>
        <v>175</v>
      </c>
      <c r="T87">
        <f t="shared" si="79"/>
        <v>100</v>
      </c>
      <c r="U87">
        <f t="shared" si="67"/>
        <v>1050</v>
      </c>
      <c r="V87">
        <f t="shared" si="68"/>
        <v>500</v>
      </c>
      <c r="W87">
        <f t="shared" si="69"/>
        <v>1050</v>
      </c>
      <c r="X87">
        <f t="shared" si="70"/>
        <v>500</v>
      </c>
      <c r="Y87" s="169">
        <f t="shared" si="80"/>
        <v>4</v>
      </c>
      <c r="Z87" s="169">
        <f t="shared" si="81"/>
        <v>16</v>
      </c>
      <c r="AA87" s="169">
        <f t="shared" si="82"/>
        <v>36</v>
      </c>
      <c r="AB87" s="169"/>
      <c r="AC87" s="171">
        <f t="shared" si="71"/>
        <v>4.0833333333333339</v>
      </c>
      <c r="AD87" s="167">
        <f t="shared" si="72"/>
        <v>4</v>
      </c>
      <c r="AE87" s="169">
        <v>4</v>
      </c>
    </row>
    <row r="88" spans="1:33">
      <c r="A88" s="161" t="s">
        <v>535</v>
      </c>
      <c r="B88">
        <v>16</v>
      </c>
      <c r="C88">
        <v>350</v>
      </c>
      <c r="D88">
        <v>250</v>
      </c>
      <c r="E88">
        <v>9.8000000000000007</v>
      </c>
      <c r="F88">
        <v>490</v>
      </c>
      <c r="G88">
        <v>245</v>
      </c>
      <c r="H88">
        <v>674</v>
      </c>
      <c r="I88">
        <v>311</v>
      </c>
      <c r="J88">
        <v>27</v>
      </c>
      <c r="K88" t="s">
        <v>79</v>
      </c>
      <c r="L88" t="s">
        <v>2007</v>
      </c>
      <c r="M88">
        <f t="shared" si="73"/>
        <v>1210</v>
      </c>
      <c r="N88">
        <f t="shared" si="74"/>
        <v>670</v>
      </c>
      <c r="O88">
        <f t="shared" si="75"/>
        <v>16</v>
      </c>
      <c r="P88">
        <f t="shared" si="50"/>
        <v>260</v>
      </c>
      <c r="Q88">
        <f t="shared" si="76"/>
        <v>500</v>
      </c>
      <c r="R88">
        <f t="shared" si="77"/>
        <v>36</v>
      </c>
      <c r="S88">
        <f t="shared" si="78"/>
        <v>175</v>
      </c>
      <c r="T88">
        <f t="shared" si="79"/>
        <v>125</v>
      </c>
      <c r="U88">
        <f t="shared" si="67"/>
        <v>1050</v>
      </c>
      <c r="V88">
        <f t="shared" si="68"/>
        <v>500</v>
      </c>
      <c r="W88">
        <f t="shared" si="69"/>
        <v>1050</v>
      </c>
      <c r="X88">
        <f t="shared" si="70"/>
        <v>500</v>
      </c>
      <c r="Y88" s="169">
        <f t="shared" si="80"/>
        <v>4</v>
      </c>
      <c r="Z88" s="169">
        <f t="shared" si="81"/>
        <v>16</v>
      </c>
      <c r="AA88" s="169">
        <f t="shared" si="82"/>
        <v>36</v>
      </c>
      <c r="AB88" s="169"/>
      <c r="AC88" s="171">
        <f t="shared" si="71"/>
        <v>4.0833333333333339</v>
      </c>
      <c r="AD88" s="167">
        <f t="shared" si="72"/>
        <v>4</v>
      </c>
      <c r="AE88" s="169">
        <v>4</v>
      </c>
    </row>
    <row r="89" spans="1:33">
      <c r="A89" s="161" t="s">
        <v>536</v>
      </c>
      <c r="B89">
        <v>16</v>
      </c>
      <c r="C89">
        <v>350</v>
      </c>
      <c r="D89">
        <v>300</v>
      </c>
      <c r="E89">
        <v>9.8000000000000007</v>
      </c>
      <c r="F89">
        <v>490</v>
      </c>
      <c r="G89">
        <v>245</v>
      </c>
      <c r="H89">
        <v>674</v>
      </c>
      <c r="I89">
        <v>322</v>
      </c>
      <c r="J89">
        <v>28</v>
      </c>
      <c r="K89" t="s">
        <v>80</v>
      </c>
      <c r="L89" t="s">
        <v>2007</v>
      </c>
      <c r="M89">
        <f t="shared" si="73"/>
        <v>1230</v>
      </c>
      <c r="N89">
        <f t="shared" si="74"/>
        <v>670</v>
      </c>
      <c r="O89">
        <f t="shared" si="75"/>
        <v>16</v>
      </c>
      <c r="P89">
        <f t="shared" si="50"/>
        <v>250</v>
      </c>
      <c r="Q89">
        <f t="shared" si="76"/>
        <v>500</v>
      </c>
      <c r="R89">
        <f t="shared" si="77"/>
        <v>36</v>
      </c>
      <c r="S89">
        <f t="shared" si="78"/>
        <v>175</v>
      </c>
      <c r="T89">
        <f t="shared" si="79"/>
        <v>150</v>
      </c>
      <c r="U89">
        <f t="shared" si="67"/>
        <v>1050</v>
      </c>
      <c r="V89">
        <f t="shared" si="68"/>
        <v>500</v>
      </c>
      <c r="W89">
        <f t="shared" si="69"/>
        <v>1050</v>
      </c>
      <c r="X89">
        <f t="shared" si="70"/>
        <v>500</v>
      </c>
      <c r="Y89" s="169">
        <f t="shared" si="80"/>
        <v>4</v>
      </c>
      <c r="Z89" s="169">
        <f t="shared" si="81"/>
        <v>16</v>
      </c>
      <c r="AA89" s="169">
        <f t="shared" si="82"/>
        <v>36</v>
      </c>
      <c r="AB89" s="169"/>
      <c r="AC89" s="171">
        <f t="shared" si="71"/>
        <v>4.0833333333333339</v>
      </c>
      <c r="AD89" s="167">
        <f t="shared" si="72"/>
        <v>4</v>
      </c>
      <c r="AE89" s="169">
        <v>4</v>
      </c>
    </row>
    <row r="90" spans="1:33">
      <c r="A90" s="161" t="s">
        <v>537</v>
      </c>
      <c r="B90">
        <v>16</v>
      </c>
      <c r="C90">
        <v>350</v>
      </c>
      <c r="D90">
        <v>350</v>
      </c>
      <c r="E90">
        <v>9.8000000000000007</v>
      </c>
      <c r="F90">
        <v>490</v>
      </c>
      <c r="G90">
        <v>245</v>
      </c>
      <c r="H90">
        <v>674</v>
      </c>
      <c r="I90">
        <v>337</v>
      </c>
      <c r="J90">
        <v>30</v>
      </c>
      <c r="K90" t="s">
        <v>214</v>
      </c>
      <c r="L90" t="s">
        <v>2008</v>
      </c>
      <c r="M90">
        <f t="shared" si="73"/>
        <v>1260</v>
      </c>
      <c r="N90">
        <f t="shared" si="74"/>
        <v>670</v>
      </c>
      <c r="O90">
        <f t="shared" si="75"/>
        <v>16</v>
      </c>
      <c r="P90">
        <f t="shared" si="50"/>
        <v>500</v>
      </c>
      <c r="Q90">
        <f t="shared" si="76"/>
        <v>500</v>
      </c>
      <c r="R90">
        <f t="shared" si="77"/>
        <v>36</v>
      </c>
      <c r="S90">
        <f t="shared" si="78"/>
        <v>175</v>
      </c>
      <c r="T90">
        <f t="shared" si="79"/>
        <v>175</v>
      </c>
      <c r="U90">
        <f t="shared" si="67"/>
        <v>1050</v>
      </c>
      <c r="V90">
        <f t="shared" si="68"/>
        <v>500</v>
      </c>
      <c r="W90">
        <f t="shared" si="69"/>
        <v>1050</v>
      </c>
      <c r="X90">
        <f t="shared" si="70"/>
        <v>500</v>
      </c>
      <c r="Y90" s="169">
        <f t="shared" si="80"/>
        <v>4</v>
      </c>
      <c r="Z90" s="169">
        <f t="shared" si="81"/>
        <v>16</v>
      </c>
      <c r="AA90" s="169">
        <f t="shared" si="82"/>
        <v>36</v>
      </c>
      <c r="AB90" s="169"/>
      <c r="AC90" s="171">
        <f t="shared" si="71"/>
        <v>4.0833333333333339</v>
      </c>
      <c r="AD90" s="167">
        <f t="shared" si="72"/>
        <v>4</v>
      </c>
      <c r="AE90" s="169">
        <v>4</v>
      </c>
    </row>
    <row r="91" spans="1:33">
      <c r="A91" s="161" t="s">
        <v>538</v>
      </c>
      <c r="B91">
        <v>16</v>
      </c>
      <c r="C91">
        <v>400</v>
      </c>
      <c r="D91">
        <v>80</v>
      </c>
      <c r="E91">
        <v>11.1</v>
      </c>
      <c r="F91">
        <v>140</v>
      </c>
      <c r="G91">
        <v>280</v>
      </c>
      <c r="H91">
        <v>344</v>
      </c>
      <c r="I91">
        <v>321</v>
      </c>
      <c r="J91">
        <v>19</v>
      </c>
      <c r="K91" t="s">
        <v>81</v>
      </c>
      <c r="L91" t="s">
        <v>2007</v>
      </c>
      <c r="M91">
        <f t="shared" si="73"/>
        <v>1310</v>
      </c>
      <c r="N91">
        <f t="shared" si="74"/>
        <v>340</v>
      </c>
      <c r="O91">
        <f t="shared" si="75"/>
        <v>20</v>
      </c>
      <c r="P91">
        <f t="shared" si="50"/>
        <v>360</v>
      </c>
      <c r="Q91">
        <f t="shared" si="76"/>
        <v>150</v>
      </c>
      <c r="R91">
        <f t="shared" si="77"/>
        <v>44</v>
      </c>
      <c r="S91">
        <f t="shared" si="78"/>
        <v>200</v>
      </c>
      <c r="T91">
        <f t="shared" si="79"/>
        <v>50</v>
      </c>
      <c r="U91">
        <f t="shared" si="67"/>
        <v>1200</v>
      </c>
      <c r="V91">
        <f t="shared" si="68"/>
        <v>150</v>
      </c>
      <c r="W91">
        <f t="shared" si="69"/>
        <v>1200</v>
      </c>
      <c r="X91">
        <f t="shared" si="70"/>
        <v>150</v>
      </c>
      <c r="Y91" s="169">
        <f t="shared" si="80"/>
        <v>5</v>
      </c>
      <c r="Z91" s="169">
        <f t="shared" si="81"/>
        <v>20</v>
      </c>
      <c r="AA91" s="169">
        <f t="shared" si="82"/>
        <v>44</v>
      </c>
      <c r="AB91" s="169"/>
      <c r="AC91" s="171">
        <f>E91/$AJ$6</f>
        <v>4.625</v>
      </c>
      <c r="AD91" s="167">
        <f t="shared" si="72"/>
        <v>5</v>
      </c>
      <c r="AE91" s="169">
        <v>4</v>
      </c>
      <c r="AG91">
        <f>11.1/4</f>
        <v>2.7749999999999999</v>
      </c>
    </row>
    <row r="92" spans="1:33">
      <c r="A92" s="161" t="s">
        <v>539</v>
      </c>
      <c r="B92">
        <v>16</v>
      </c>
      <c r="C92">
        <v>400</v>
      </c>
      <c r="D92">
        <v>100</v>
      </c>
      <c r="E92">
        <v>11.1</v>
      </c>
      <c r="F92">
        <v>140</v>
      </c>
      <c r="G92">
        <v>280</v>
      </c>
      <c r="H92">
        <v>344</v>
      </c>
      <c r="I92">
        <v>321</v>
      </c>
      <c r="J92">
        <v>19</v>
      </c>
      <c r="K92" t="s">
        <v>82</v>
      </c>
      <c r="L92" t="s">
        <v>2007</v>
      </c>
      <c r="M92">
        <f t="shared" si="73"/>
        <v>1310</v>
      </c>
      <c r="N92">
        <f t="shared" si="74"/>
        <v>340</v>
      </c>
      <c r="O92">
        <f t="shared" si="75"/>
        <v>20</v>
      </c>
      <c r="P92">
        <f t="shared" si="50"/>
        <v>350</v>
      </c>
      <c r="Q92">
        <f t="shared" si="76"/>
        <v>150</v>
      </c>
      <c r="R92">
        <f t="shared" si="77"/>
        <v>44</v>
      </c>
      <c r="S92">
        <f t="shared" si="78"/>
        <v>200</v>
      </c>
      <c r="T92">
        <f t="shared" si="79"/>
        <v>50</v>
      </c>
      <c r="U92">
        <f t="shared" si="67"/>
        <v>1200</v>
      </c>
      <c r="V92">
        <f t="shared" si="68"/>
        <v>150</v>
      </c>
      <c r="W92">
        <f t="shared" si="69"/>
        <v>1200</v>
      </c>
      <c r="X92">
        <f t="shared" si="70"/>
        <v>150</v>
      </c>
      <c r="Y92" s="169">
        <f t="shared" si="80"/>
        <v>5</v>
      </c>
      <c r="Z92" s="169">
        <f t="shared" si="81"/>
        <v>20</v>
      </c>
      <c r="AA92" s="169">
        <f t="shared" si="82"/>
        <v>44</v>
      </c>
      <c r="AB92" s="169"/>
      <c r="AC92" s="171">
        <f t="shared" si="71"/>
        <v>4.625</v>
      </c>
      <c r="AD92" s="167">
        <f t="shared" si="72"/>
        <v>5</v>
      </c>
      <c r="AE92" s="169">
        <v>4</v>
      </c>
    </row>
    <row r="93" spans="1:33">
      <c r="A93" s="161" t="s">
        <v>540</v>
      </c>
      <c r="B93">
        <v>16</v>
      </c>
      <c r="C93">
        <v>400</v>
      </c>
      <c r="D93">
        <v>125</v>
      </c>
      <c r="E93">
        <v>11.1</v>
      </c>
      <c r="F93">
        <v>280</v>
      </c>
      <c r="G93">
        <v>280</v>
      </c>
      <c r="H93">
        <v>484</v>
      </c>
      <c r="I93">
        <v>331</v>
      </c>
      <c r="J93">
        <v>22</v>
      </c>
      <c r="K93" t="s">
        <v>83</v>
      </c>
      <c r="L93" t="s">
        <v>2007</v>
      </c>
      <c r="M93">
        <f t="shared" si="73"/>
        <v>1330</v>
      </c>
      <c r="N93">
        <f t="shared" si="74"/>
        <v>480</v>
      </c>
      <c r="O93">
        <f t="shared" si="75"/>
        <v>20</v>
      </c>
      <c r="P93">
        <f t="shared" si="50"/>
        <v>340</v>
      </c>
      <c r="Q93">
        <f t="shared" si="76"/>
        <v>290</v>
      </c>
      <c r="R93">
        <f t="shared" si="77"/>
        <v>44</v>
      </c>
      <c r="S93">
        <f t="shared" si="78"/>
        <v>200</v>
      </c>
      <c r="T93">
        <f t="shared" si="79"/>
        <v>75</v>
      </c>
      <c r="U93">
        <f t="shared" si="67"/>
        <v>1200</v>
      </c>
      <c r="V93">
        <f t="shared" si="68"/>
        <v>290</v>
      </c>
      <c r="W93">
        <f t="shared" si="69"/>
        <v>1200</v>
      </c>
      <c r="X93">
        <f t="shared" si="70"/>
        <v>290</v>
      </c>
      <c r="Y93" s="169">
        <f t="shared" si="80"/>
        <v>5</v>
      </c>
      <c r="Z93" s="169">
        <f t="shared" si="81"/>
        <v>20</v>
      </c>
      <c r="AA93" s="169">
        <f t="shared" si="82"/>
        <v>44</v>
      </c>
      <c r="AB93" s="169"/>
      <c r="AC93" s="171">
        <f t="shared" si="71"/>
        <v>4.625</v>
      </c>
      <c r="AD93" s="167">
        <f t="shared" si="72"/>
        <v>5</v>
      </c>
      <c r="AE93" s="169">
        <v>4</v>
      </c>
    </row>
    <row r="94" spans="1:33">
      <c r="A94" s="161" t="s">
        <v>541</v>
      </c>
      <c r="B94">
        <v>16</v>
      </c>
      <c r="C94">
        <v>400</v>
      </c>
      <c r="D94">
        <v>150</v>
      </c>
      <c r="E94">
        <v>11.1</v>
      </c>
      <c r="F94">
        <v>280</v>
      </c>
      <c r="G94">
        <v>280</v>
      </c>
      <c r="H94">
        <v>484</v>
      </c>
      <c r="I94">
        <v>331</v>
      </c>
      <c r="J94">
        <v>26</v>
      </c>
      <c r="K94" t="s">
        <v>84</v>
      </c>
      <c r="L94" t="s">
        <v>2007</v>
      </c>
      <c r="M94">
        <f t="shared" si="73"/>
        <v>1330</v>
      </c>
      <c r="N94">
        <f t="shared" si="74"/>
        <v>480</v>
      </c>
      <c r="O94">
        <f t="shared" si="75"/>
        <v>20</v>
      </c>
      <c r="P94">
        <f t="shared" si="50"/>
        <v>330</v>
      </c>
      <c r="Q94">
        <f t="shared" si="76"/>
        <v>290</v>
      </c>
      <c r="R94">
        <f t="shared" si="77"/>
        <v>44</v>
      </c>
      <c r="S94">
        <f t="shared" si="78"/>
        <v>200</v>
      </c>
      <c r="T94">
        <f t="shared" si="79"/>
        <v>75</v>
      </c>
      <c r="U94">
        <f t="shared" si="67"/>
        <v>1200</v>
      </c>
      <c r="V94">
        <f t="shared" si="68"/>
        <v>290</v>
      </c>
      <c r="W94">
        <f t="shared" si="69"/>
        <v>1200</v>
      </c>
      <c r="X94">
        <f t="shared" si="70"/>
        <v>290</v>
      </c>
      <c r="Y94" s="169">
        <f t="shared" si="80"/>
        <v>5</v>
      </c>
      <c r="Z94" s="169">
        <f t="shared" si="81"/>
        <v>20</v>
      </c>
      <c r="AA94" s="169">
        <f t="shared" si="82"/>
        <v>44</v>
      </c>
      <c r="AB94" s="169"/>
      <c r="AC94" s="171">
        <f t="shared" si="71"/>
        <v>4.625</v>
      </c>
      <c r="AD94" s="167">
        <f t="shared" si="72"/>
        <v>5</v>
      </c>
      <c r="AE94" s="169">
        <v>4</v>
      </c>
    </row>
    <row r="95" spans="1:33">
      <c r="A95" s="161" t="s">
        <v>542</v>
      </c>
      <c r="B95">
        <v>16</v>
      </c>
      <c r="C95">
        <v>400</v>
      </c>
      <c r="D95">
        <v>200</v>
      </c>
      <c r="E95">
        <v>11.1</v>
      </c>
      <c r="F95">
        <v>280</v>
      </c>
      <c r="G95">
        <v>280</v>
      </c>
      <c r="H95">
        <v>484</v>
      </c>
      <c r="I95">
        <v>331</v>
      </c>
      <c r="J95">
        <v>26</v>
      </c>
      <c r="K95" t="s">
        <v>85</v>
      </c>
      <c r="L95" t="s">
        <v>2007</v>
      </c>
      <c r="M95">
        <f t="shared" si="73"/>
        <v>1330</v>
      </c>
      <c r="N95">
        <f t="shared" si="74"/>
        <v>480</v>
      </c>
      <c r="O95">
        <f t="shared" si="75"/>
        <v>20</v>
      </c>
      <c r="P95">
        <f t="shared" si="50"/>
        <v>315</v>
      </c>
      <c r="Q95">
        <f t="shared" si="76"/>
        <v>290</v>
      </c>
      <c r="R95">
        <f t="shared" si="77"/>
        <v>44</v>
      </c>
      <c r="S95">
        <f t="shared" si="78"/>
        <v>200</v>
      </c>
      <c r="T95">
        <f t="shared" si="79"/>
        <v>100</v>
      </c>
      <c r="U95">
        <f t="shared" si="67"/>
        <v>1200</v>
      </c>
      <c r="V95">
        <f t="shared" si="68"/>
        <v>290</v>
      </c>
      <c r="W95">
        <f t="shared" si="69"/>
        <v>1200</v>
      </c>
      <c r="X95">
        <f t="shared" si="70"/>
        <v>290</v>
      </c>
      <c r="Y95" s="169">
        <f t="shared" si="80"/>
        <v>5</v>
      </c>
      <c r="Z95" s="169">
        <f t="shared" si="81"/>
        <v>20</v>
      </c>
      <c r="AA95" s="169">
        <f t="shared" si="82"/>
        <v>44</v>
      </c>
      <c r="AB95" s="169"/>
      <c r="AC95" s="171">
        <f t="shared" si="71"/>
        <v>4.625</v>
      </c>
      <c r="AD95" s="167">
        <f t="shared" si="72"/>
        <v>5</v>
      </c>
      <c r="AE95" s="169">
        <v>4</v>
      </c>
    </row>
    <row r="96" spans="1:33">
      <c r="A96" s="161" t="s">
        <v>543</v>
      </c>
      <c r="B96">
        <v>16</v>
      </c>
      <c r="C96">
        <v>400</v>
      </c>
      <c r="D96">
        <v>250</v>
      </c>
      <c r="E96">
        <v>11.1</v>
      </c>
      <c r="F96">
        <v>560</v>
      </c>
      <c r="G96">
        <v>280</v>
      </c>
      <c r="H96">
        <v>764</v>
      </c>
      <c r="I96">
        <v>346</v>
      </c>
      <c r="J96">
        <v>39</v>
      </c>
      <c r="K96" t="s">
        <v>86</v>
      </c>
      <c r="L96" t="s">
        <v>2007</v>
      </c>
      <c r="M96">
        <f t="shared" si="73"/>
        <v>1360</v>
      </c>
      <c r="N96">
        <f t="shared" si="74"/>
        <v>760</v>
      </c>
      <c r="O96">
        <f t="shared" si="75"/>
        <v>20</v>
      </c>
      <c r="P96">
        <f t="shared" si="50"/>
        <v>305</v>
      </c>
      <c r="Q96">
        <f t="shared" si="76"/>
        <v>570</v>
      </c>
      <c r="R96">
        <f t="shared" si="77"/>
        <v>44</v>
      </c>
      <c r="S96">
        <f t="shared" si="78"/>
        <v>200</v>
      </c>
      <c r="T96">
        <f t="shared" si="79"/>
        <v>125</v>
      </c>
      <c r="U96">
        <f t="shared" si="67"/>
        <v>1200</v>
      </c>
      <c r="V96">
        <f t="shared" si="68"/>
        <v>570</v>
      </c>
      <c r="W96">
        <f t="shared" si="69"/>
        <v>1200</v>
      </c>
      <c r="X96">
        <f t="shared" si="70"/>
        <v>570</v>
      </c>
      <c r="Y96" s="169">
        <f t="shared" si="80"/>
        <v>5</v>
      </c>
      <c r="Z96" s="169">
        <f t="shared" si="81"/>
        <v>20</v>
      </c>
      <c r="AA96" s="169">
        <f t="shared" si="82"/>
        <v>44</v>
      </c>
      <c r="AB96" s="169"/>
      <c r="AC96" s="171">
        <f t="shared" si="71"/>
        <v>4.625</v>
      </c>
      <c r="AD96" s="167">
        <f t="shared" si="72"/>
        <v>5</v>
      </c>
      <c r="AE96" s="169">
        <v>5</v>
      </c>
    </row>
    <row r="97" spans="1:33">
      <c r="A97" s="161" t="s">
        <v>544</v>
      </c>
      <c r="B97">
        <v>16</v>
      </c>
      <c r="C97">
        <v>400</v>
      </c>
      <c r="D97">
        <v>300</v>
      </c>
      <c r="E97">
        <v>11.1</v>
      </c>
      <c r="F97">
        <v>560</v>
      </c>
      <c r="G97">
        <v>280</v>
      </c>
      <c r="H97">
        <v>764</v>
      </c>
      <c r="I97">
        <v>357</v>
      </c>
      <c r="J97">
        <v>40</v>
      </c>
      <c r="K97" t="s">
        <v>87</v>
      </c>
      <c r="L97" t="s">
        <v>2007</v>
      </c>
      <c r="M97">
        <f t="shared" si="73"/>
        <v>1380</v>
      </c>
      <c r="N97">
        <f t="shared" si="74"/>
        <v>760</v>
      </c>
      <c r="O97">
        <f t="shared" si="75"/>
        <v>20</v>
      </c>
      <c r="P97">
        <f t="shared" si="50"/>
        <v>290</v>
      </c>
      <c r="Q97">
        <f t="shared" si="76"/>
        <v>570</v>
      </c>
      <c r="R97">
        <f t="shared" si="77"/>
        <v>44</v>
      </c>
      <c r="S97">
        <f t="shared" si="78"/>
        <v>200</v>
      </c>
      <c r="T97">
        <f t="shared" si="79"/>
        <v>150</v>
      </c>
      <c r="U97">
        <f t="shared" si="67"/>
        <v>1200</v>
      </c>
      <c r="V97">
        <f t="shared" si="68"/>
        <v>570</v>
      </c>
      <c r="W97">
        <f t="shared" si="69"/>
        <v>1200</v>
      </c>
      <c r="X97">
        <f t="shared" si="70"/>
        <v>570</v>
      </c>
      <c r="Y97" s="169">
        <f t="shared" si="80"/>
        <v>5</v>
      </c>
      <c r="Z97" s="169">
        <f t="shared" si="81"/>
        <v>20</v>
      </c>
      <c r="AA97" s="169">
        <f t="shared" si="82"/>
        <v>44</v>
      </c>
      <c r="AB97" s="169"/>
      <c r="AC97" s="171">
        <f t="shared" si="71"/>
        <v>4.625</v>
      </c>
      <c r="AD97" s="167">
        <f t="shared" si="72"/>
        <v>5</v>
      </c>
      <c r="AE97" s="169">
        <v>4</v>
      </c>
    </row>
    <row r="98" spans="1:33">
      <c r="A98" s="161" t="s">
        <v>545</v>
      </c>
      <c r="B98">
        <v>16</v>
      </c>
      <c r="C98">
        <v>400</v>
      </c>
      <c r="D98">
        <v>350</v>
      </c>
      <c r="E98">
        <v>11.1</v>
      </c>
      <c r="F98">
        <v>560</v>
      </c>
      <c r="G98">
        <v>280</v>
      </c>
      <c r="H98">
        <v>764</v>
      </c>
      <c r="I98">
        <v>372</v>
      </c>
      <c r="J98">
        <v>41</v>
      </c>
      <c r="K98" t="s">
        <v>88</v>
      </c>
      <c r="L98" t="s">
        <v>2007</v>
      </c>
      <c r="M98">
        <f t="shared" si="73"/>
        <v>1410</v>
      </c>
      <c r="N98">
        <f t="shared" si="74"/>
        <v>760</v>
      </c>
      <c r="O98">
        <f t="shared" si="75"/>
        <v>20</v>
      </c>
      <c r="P98">
        <f t="shared" si="50"/>
        <v>285</v>
      </c>
      <c r="Q98">
        <f t="shared" si="76"/>
        <v>570</v>
      </c>
      <c r="R98">
        <f t="shared" si="77"/>
        <v>44</v>
      </c>
      <c r="S98">
        <f t="shared" si="78"/>
        <v>200</v>
      </c>
      <c r="T98">
        <f t="shared" si="79"/>
        <v>175</v>
      </c>
      <c r="U98">
        <f t="shared" si="67"/>
        <v>1200</v>
      </c>
      <c r="V98">
        <f t="shared" si="68"/>
        <v>570</v>
      </c>
      <c r="W98">
        <f t="shared" si="69"/>
        <v>1200</v>
      </c>
      <c r="X98">
        <f t="shared" si="70"/>
        <v>570</v>
      </c>
      <c r="Y98" s="169">
        <f t="shared" si="80"/>
        <v>5</v>
      </c>
      <c r="Z98" s="169">
        <f t="shared" si="81"/>
        <v>20</v>
      </c>
      <c r="AA98" s="169">
        <f t="shared" si="82"/>
        <v>44</v>
      </c>
      <c r="AB98" s="169"/>
      <c r="AC98" s="171">
        <f t="shared" si="71"/>
        <v>4.625</v>
      </c>
      <c r="AD98" s="167">
        <f t="shared" si="72"/>
        <v>5</v>
      </c>
      <c r="AE98" s="169">
        <v>4</v>
      </c>
    </row>
    <row r="99" spans="1:33">
      <c r="A99" s="161" t="s">
        <v>546</v>
      </c>
      <c r="B99">
        <v>16</v>
      </c>
      <c r="C99">
        <v>400</v>
      </c>
      <c r="D99">
        <v>400</v>
      </c>
      <c r="E99">
        <v>11.1</v>
      </c>
      <c r="F99">
        <v>560</v>
      </c>
      <c r="G99">
        <v>280</v>
      </c>
      <c r="H99">
        <v>764</v>
      </c>
      <c r="I99">
        <v>382</v>
      </c>
      <c r="J99">
        <v>44</v>
      </c>
      <c r="K99" t="s">
        <v>215</v>
      </c>
      <c r="L99" t="s">
        <v>2008</v>
      </c>
      <c r="M99">
        <f>CEILING(PI()*(C99+2*E99)*0.5+2*I99,10)</f>
        <v>1430</v>
      </c>
      <c r="N99">
        <f>_xlfn.FLOOR.MATH(H99,10)</f>
        <v>760</v>
      </c>
      <c r="O99">
        <f t="shared" si="75"/>
        <v>20</v>
      </c>
      <c r="P99">
        <f>IF(C99=D99,CEILING(F99+2*5,1),MROUND((ACOS((0.5*$D99)/(0.5*$C99))*0.5*$C99)+G99-SQRT((0.5*$C99)^2-(0.5*$D99)^2),5))</f>
        <v>570</v>
      </c>
      <c r="Q99">
        <f>V99</f>
        <v>570</v>
      </c>
      <c r="R99">
        <f t="shared" si="77"/>
        <v>44</v>
      </c>
      <c r="S99">
        <f t="shared" si="78"/>
        <v>200</v>
      </c>
      <c r="T99">
        <f t="shared" si="79"/>
        <v>200</v>
      </c>
      <c r="U99">
        <f t="shared" si="67"/>
        <v>1200</v>
      </c>
      <c r="V99">
        <f>CEILING(F99+2*5,1)</f>
        <v>570</v>
      </c>
      <c r="W99">
        <f t="shared" si="69"/>
        <v>1200</v>
      </c>
      <c r="X99">
        <f t="shared" si="70"/>
        <v>570</v>
      </c>
      <c r="Y99" s="169">
        <f t="shared" si="80"/>
        <v>5</v>
      </c>
      <c r="Z99" s="169">
        <f t="shared" si="81"/>
        <v>20</v>
      </c>
      <c r="AA99" s="169">
        <f t="shared" si="82"/>
        <v>44</v>
      </c>
      <c r="AB99" s="169"/>
      <c r="AC99" s="171">
        <f t="shared" si="71"/>
        <v>4.625</v>
      </c>
      <c r="AD99" s="167">
        <f t="shared" si="72"/>
        <v>5</v>
      </c>
      <c r="AE99" s="169">
        <v>4</v>
      </c>
    </row>
    <row r="100" spans="1:33">
      <c r="A100" s="477" t="s">
        <v>2012</v>
      </c>
      <c r="B100" s="478">
        <v>20</v>
      </c>
      <c r="C100" s="478">
        <v>150</v>
      </c>
      <c r="D100" s="478">
        <v>25</v>
      </c>
      <c r="E100" s="478">
        <v>5.8</v>
      </c>
      <c r="F100" s="478">
        <v>210</v>
      </c>
      <c r="G100" s="478">
        <v>105</v>
      </c>
      <c r="H100" s="478">
        <v>311</v>
      </c>
      <c r="I100" s="478">
        <v>136</v>
      </c>
      <c r="J100" s="478">
        <v>4.3</v>
      </c>
      <c r="K100" s="478" t="s">
        <v>2013</v>
      </c>
      <c r="L100" s="478" t="s">
        <v>2007</v>
      </c>
      <c r="M100" s="478">
        <f t="shared" si="73"/>
        <v>530</v>
      </c>
      <c r="N100" s="478">
        <f t="shared" si="74"/>
        <v>310</v>
      </c>
      <c r="O100" s="478">
        <f t="shared" si="75"/>
        <v>8</v>
      </c>
      <c r="P100" s="478">
        <f t="shared" ref="P100:P163" si="83">IF(C100=D100,CEILING(F100+2*5,1),MROUND((ACOS((0.5*$D100)/(0.5*$C100))*0.5*$C100)+G100-SQRT((0.5*$C100)^2-(0.5*$D100)^2),5))</f>
        <v>135</v>
      </c>
      <c r="Q100" s="478">
        <f t="shared" si="76"/>
        <v>220</v>
      </c>
      <c r="R100" s="478">
        <f t="shared" si="77"/>
        <v>20</v>
      </c>
      <c r="S100" s="478">
        <f t="shared" si="78"/>
        <v>75</v>
      </c>
      <c r="T100" s="478">
        <f t="shared" si="79"/>
        <v>25</v>
      </c>
      <c r="U100" s="478">
        <f t="shared" si="67"/>
        <v>450</v>
      </c>
      <c r="V100" s="478">
        <f t="shared" si="68"/>
        <v>220</v>
      </c>
      <c r="W100" s="478">
        <f t="shared" si="69"/>
        <v>450</v>
      </c>
      <c r="X100" s="478">
        <f t="shared" si="70"/>
        <v>220</v>
      </c>
      <c r="Y100" s="479">
        <f t="shared" si="80"/>
        <v>2</v>
      </c>
      <c r="Z100" s="479">
        <f t="shared" si="81"/>
        <v>8</v>
      </c>
      <c r="AA100" s="479">
        <f t="shared" si="82"/>
        <v>20</v>
      </c>
      <c r="AB100" s="479"/>
      <c r="AC100" s="480">
        <f t="shared" si="71"/>
        <v>2.4166666666666665</v>
      </c>
      <c r="AD100" s="478">
        <f t="shared" si="72"/>
        <v>2</v>
      </c>
      <c r="AE100" s="479">
        <v>3</v>
      </c>
      <c r="AF100" t="s">
        <v>1979</v>
      </c>
    </row>
    <row r="101" spans="1:33">
      <c r="A101" s="477" t="s">
        <v>2014</v>
      </c>
      <c r="B101" s="478">
        <v>20</v>
      </c>
      <c r="C101" s="478">
        <v>150</v>
      </c>
      <c r="D101" s="478">
        <v>40</v>
      </c>
      <c r="E101" s="478">
        <v>5.8</v>
      </c>
      <c r="F101" s="478">
        <v>210</v>
      </c>
      <c r="G101" s="478">
        <v>105</v>
      </c>
      <c r="H101" s="478">
        <v>311</v>
      </c>
      <c r="I101" s="478">
        <v>136</v>
      </c>
      <c r="J101" s="478">
        <v>4.3</v>
      </c>
      <c r="K101" s="478" t="s">
        <v>2015</v>
      </c>
      <c r="L101" s="478" t="s">
        <v>2007</v>
      </c>
      <c r="M101" s="478">
        <f t="shared" si="73"/>
        <v>530</v>
      </c>
      <c r="N101" s="478">
        <f t="shared" si="74"/>
        <v>310</v>
      </c>
      <c r="O101" s="478">
        <f t="shared" si="75"/>
        <v>8</v>
      </c>
      <c r="P101" s="478">
        <f t="shared" si="83"/>
        <v>130</v>
      </c>
      <c r="Q101" s="478">
        <f t="shared" si="76"/>
        <v>220</v>
      </c>
      <c r="R101" s="478">
        <f t="shared" si="77"/>
        <v>20</v>
      </c>
      <c r="S101" s="478">
        <f t="shared" si="78"/>
        <v>75</v>
      </c>
      <c r="T101" s="478">
        <f t="shared" si="79"/>
        <v>25</v>
      </c>
      <c r="U101" s="478">
        <f t="shared" si="67"/>
        <v>450</v>
      </c>
      <c r="V101" s="478">
        <f t="shared" si="68"/>
        <v>220</v>
      </c>
      <c r="W101" s="478">
        <f t="shared" si="69"/>
        <v>450</v>
      </c>
      <c r="X101" s="478">
        <f t="shared" si="70"/>
        <v>220</v>
      </c>
      <c r="Y101" s="479">
        <f t="shared" si="80"/>
        <v>2</v>
      </c>
      <c r="Z101" s="479">
        <f t="shared" si="81"/>
        <v>8</v>
      </c>
      <c r="AA101" s="479">
        <f t="shared" si="82"/>
        <v>20</v>
      </c>
      <c r="AB101" s="479"/>
      <c r="AC101" s="480">
        <f t="shared" si="71"/>
        <v>2.4166666666666665</v>
      </c>
      <c r="AD101" s="478">
        <f t="shared" si="72"/>
        <v>2</v>
      </c>
      <c r="AE101" s="479">
        <v>3</v>
      </c>
      <c r="AF101" t="s">
        <v>1979</v>
      </c>
    </row>
    <row r="102" spans="1:33">
      <c r="A102" s="477" t="s">
        <v>2016</v>
      </c>
      <c r="B102" s="478">
        <v>20</v>
      </c>
      <c r="C102" s="478">
        <v>150</v>
      </c>
      <c r="D102" s="478">
        <v>50</v>
      </c>
      <c r="E102" s="478">
        <v>5.8</v>
      </c>
      <c r="F102" s="478">
        <v>210</v>
      </c>
      <c r="G102" s="478">
        <v>105</v>
      </c>
      <c r="H102" s="478">
        <v>311</v>
      </c>
      <c r="I102" s="478">
        <v>136</v>
      </c>
      <c r="J102" s="478">
        <v>4.3</v>
      </c>
      <c r="K102" s="478" t="s">
        <v>2017</v>
      </c>
      <c r="L102" s="478" t="s">
        <v>2007</v>
      </c>
      <c r="M102" s="478">
        <f t="shared" si="73"/>
        <v>530</v>
      </c>
      <c r="N102" s="478">
        <f t="shared" si="74"/>
        <v>310</v>
      </c>
      <c r="O102" s="478">
        <f t="shared" si="75"/>
        <v>8</v>
      </c>
      <c r="P102" s="478">
        <f t="shared" si="83"/>
        <v>125</v>
      </c>
      <c r="Q102" s="478">
        <f t="shared" si="76"/>
        <v>220</v>
      </c>
      <c r="R102" s="478">
        <f t="shared" si="77"/>
        <v>20</v>
      </c>
      <c r="S102" s="478">
        <f t="shared" si="78"/>
        <v>75</v>
      </c>
      <c r="T102" s="478">
        <f t="shared" si="79"/>
        <v>25</v>
      </c>
      <c r="U102" s="478">
        <f t="shared" si="67"/>
        <v>450</v>
      </c>
      <c r="V102" s="478">
        <f t="shared" si="68"/>
        <v>220</v>
      </c>
      <c r="W102" s="478">
        <f t="shared" si="69"/>
        <v>450</v>
      </c>
      <c r="X102" s="478">
        <f t="shared" si="70"/>
        <v>220</v>
      </c>
      <c r="Y102" s="479">
        <f t="shared" si="80"/>
        <v>2</v>
      </c>
      <c r="Z102" s="479">
        <f t="shared" si="81"/>
        <v>8</v>
      </c>
      <c r="AA102" s="479">
        <f t="shared" si="82"/>
        <v>20</v>
      </c>
      <c r="AB102" s="479"/>
      <c r="AC102" s="480">
        <f t="shared" si="71"/>
        <v>2.4166666666666665</v>
      </c>
      <c r="AD102" s="478">
        <f t="shared" si="72"/>
        <v>2</v>
      </c>
      <c r="AE102" s="479">
        <v>3</v>
      </c>
      <c r="AF102" t="s">
        <v>1979</v>
      </c>
    </row>
    <row r="103" spans="1:33">
      <c r="A103" s="161" t="s">
        <v>547</v>
      </c>
      <c r="B103">
        <v>20</v>
      </c>
      <c r="C103">
        <v>150</v>
      </c>
      <c r="D103">
        <v>80</v>
      </c>
      <c r="E103">
        <v>5.8</v>
      </c>
      <c r="F103">
        <v>210</v>
      </c>
      <c r="G103">
        <v>105</v>
      </c>
      <c r="H103">
        <v>311</v>
      </c>
      <c r="I103">
        <v>146</v>
      </c>
      <c r="J103">
        <v>4.5</v>
      </c>
      <c r="K103" t="s">
        <v>89</v>
      </c>
      <c r="L103" t="s">
        <v>2007</v>
      </c>
      <c r="M103">
        <f t="shared" si="73"/>
        <v>550</v>
      </c>
      <c r="N103">
        <f t="shared" si="74"/>
        <v>310</v>
      </c>
      <c r="O103">
        <f t="shared" si="75"/>
        <v>8</v>
      </c>
      <c r="P103">
        <f t="shared" si="83"/>
        <v>115</v>
      </c>
      <c r="Q103">
        <f t="shared" si="76"/>
        <v>220</v>
      </c>
      <c r="R103">
        <f t="shared" si="77"/>
        <v>20</v>
      </c>
      <c r="S103">
        <f t="shared" si="78"/>
        <v>75</v>
      </c>
      <c r="T103">
        <f t="shared" si="79"/>
        <v>50</v>
      </c>
      <c r="U103">
        <f t="shared" si="67"/>
        <v>450</v>
      </c>
      <c r="V103">
        <f t="shared" si="68"/>
        <v>220</v>
      </c>
      <c r="W103">
        <f t="shared" si="69"/>
        <v>450</v>
      </c>
      <c r="X103">
        <f t="shared" si="70"/>
        <v>220</v>
      </c>
      <c r="Y103" s="169">
        <f t="shared" si="80"/>
        <v>2</v>
      </c>
      <c r="Z103" s="169">
        <f t="shared" si="81"/>
        <v>8</v>
      </c>
      <c r="AA103" s="169">
        <f t="shared" si="82"/>
        <v>20</v>
      </c>
      <c r="AB103" s="169"/>
      <c r="AC103" s="171">
        <f t="shared" si="71"/>
        <v>2.4166666666666665</v>
      </c>
      <c r="AD103" s="167">
        <f t="shared" si="72"/>
        <v>2</v>
      </c>
      <c r="AE103" s="169">
        <v>2</v>
      </c>
    </row>
    <row r="104" spans="1:33">
      <c r="A104" s="161" t="s">
        <v>548</v>
      </c>
      <c r="B104">
        <v>20</v>
      </c>
      <c r="C104">
        <v>150</v>
      </c>
      <c r="D104">
        <v>100</v>
      </c>
      <c r="E104">
        <v>5.8</v>
      </c>
      <c r="F104">
        <v>210</v>
      </c>
      <c r="G104">
        <v>105</v>
      </c>
      <c r="H104">
        <v>311</v>
      </c>
      <c r="I104">
        <v>146</v>
      </c>
      <c r="J104">
        <v>4.5</v>
      </c>
      <c r="K104" t="s">
        <v>90</v>
      </c>
      <c r="L104" t="s">
        <v>2007</v>
      </c>
      <c r="M104">
        <f t="shared" si="73"/>
        <v>550</v>
      </c>
      <c r="N104">
        <f t="shared" si="74"/>
        <v>310</v>
      </c>
      <c r="O104">
        <f t="shared" si="75"/>
        <v>8</v>
      </c>
      <c r="P104">
        <f t="shared" si="83"/>
        <v>110</v>
      </c>
      <c r="Q104">
        <f t="shared" si="76"/>
        <v>220</v>
      </c>
      <c r="R104">
        <f t="shared" si="77"/>
        <v>20</v>
      </c>
      <c r="S104">
        <f t="shared" si="78"/>
        <v>75</v>
      </c>
      <c r="T104">
        <f t="shared" si="79"/>
        <v>50</v>
      </c>
      <c r="U104">
        <f t="shared" si="67"/>
        <v>450</v>
      </c>
      <c r="V104">
        <f t="shared" si="68"/>
        <v>220</v>
      </c>
      <c r="W104">
        <f t="shared" si="69"/>
        <v>450</v>
      </c>
      <c r="X104">
        <f t="shared" si="70"/>
        <v>220</v>
      </c>
      <c r="Y104" s="169">
        <f t="shared" si="80"/>
        <v>2</v>
      </c>
      <c r="Z104" s="169">
        <f t="shared" si="81"/>
        <v>8</v>
      </c>
      <c r="AA104" s="169">
        <f t="shared" si="82"/>
        <v>20</v>
      </c>
      <c r="AB104" s="169"/>
      <c r="AC104" s="171">
        <f t="shared" si="71"/>
        <v>2.4166666666666665</v>
      </c>
      <c r="AD104" s="167">
        <f t="shared" si="72"/>
        <v>2</v>
      </c>
      <c r="AE104" s="169">
        <v>2</v>
      </c>
    </row>
    <row r="105" spans="1:33">
      <c r="A105" s="161" t="s">
        <v>549</v>
      </c>
      <c r="B105">
        <v>20</v>
      </c>
      <c r="C105">
        <v>150</v>
      </c>
      <c r="D105">
        <v>125</v>
      </c>
      <c r="E105">
        <v>5.8</v>
      </c>
      <c r="F105">
        <v>210</v>
      </c>
      <c r="G105">
        <v>105</v>
      </c>
      <c r="H105">
        <v>311</v>
      </c>
      <c r="I105">
        <v>156</v>
      </c>
      <c r="J105">
        <v>5.5</v>
      </c>
      <c r="K105" t="s">
        <v>91</v>
      </c>
      <c r="L105" t="s">
        <v>2007</v>
      </c>
      <c r="M105">
        <f t="shared" si="73"/>
        <v>570</v>
      </c>
      <c r="N105">
        <f t="shared" si="74"/>
        <v>310</v>
      </c>
      <c r="O105">
        <f t="shared" si="75"/>
        <v>8</v>
      </c>
      <c r="P105">
        <f t="shared" si="83"/>
        <v>105</v>
      </c>
      <c r="Q105">
        <f t="shared" si="76"/>
        <v>220</v>
      </c>
      <c r="R105">
        <f t="shared" si="77"/>
        <v>20</v>
      </c>
      <c r="S105">
        <f t="shared" si="78"/>
        <v>75</v>
      </c>
      <c r="T105">
        <f t="shared" si="79"/>
        <v>75</v>
      </c>
      <c r="U105">
        <f t="shared" si="67"/>
        <v>450</v>
      </c>
      <c r="V105">
        <f t="shared" si="68"/>
        <v>220</v>
      </c>
      <c r="W105">
        <f t="shared" si="69"/>
        <v>450</v>
      </c>
      <c r="X105">
        <f t="shared" si="70"/>
        <v>220</v>
      </c>
      <c r="Y105" s="169">
        <f t="shared" si="80"/>
        <v>2</v>
      </c>
      <c r="Z105" s="169">
        <f t="shared" si="81"/>
        <v>8</v>
      </c>
      <c r="AA105" s="169">
        <f t="shared" si="82"/>
        <v>20</v>
      </c>
      <c r="AB105" s="169"/>
      <c r="AC105" s="171">
        <f t="shared" si="71"/>
        <v>2.4166666666666665</v>
      </c>
      <c r="AD105" s="167">
        <f t="shared" si="72"/>
        <v>2</v>
      </c>
      <c r="AE105" s="169">
        <v>2</v>
      </c>
      <c r="AG105">
        <f>ROUND((ACOS((0.5*$D105)/(0.5*$C105))*0.5*$C105)+SQRT((0.5*$C105)^2-(0.5*$D105)^2),0)</f>
        <v>85</v>
      </c>
    </row>
    <row r="106" spans="1:33">
      <c r="A106" s="166" t="s">
        <v>550</v>
      </c>
      <c r="B106" s="167">
        <v>20</v>
      </c>
      <c r="C106" s="167">
        <v>150</v>
      </c>
      <c r="D106" s="167">
        <v>150</v>
      </c>
      <c r="E106" s="167">
        <v>5.8</v>
      </c>
      <c r="F106" s="167">
        <v>210</v>
      </c>
      <c r="G106" s="167">
        <v>105</v>
      </c>
      <c r="H106" s="167">
        <v>311</v>
      </c>
      <c r="I106" s="167">
        <v>156</v>
      </c>
      <c r="J106" s="167">
        <v>5</v>
      </c>
      <c r="K106" s="167" t="s">
        <v>216</v>
      </c>
      <c r="L106" s="167" t="s">
        <v>2008</v>
      </c>
      <c r="M106" s="167">
        <f t="shared" si="73"/>
        <v>570</v>
      </c>
      <c r="N106" s="167">
        <f t="shared" si="74"/>
        <v>310</v>
      </c>
      <c r="O106" s="167">
        <f t="shared" si="75"/>
        <v>8</v>
      </c>
      <c r="P106" s="167">
        <f t="shared" si="83"/>
        <v>220</v>
      </c>
      <c r="Q106" s="167">
        <f>V106</f>
        <v>220</v>
      </c>
      <c r="R106" s="167">
        <f t="shared" si="77"/>
        <v>20</v>
      </c>
      <c r="S106" s="167">
        <f t="shared" si="78"/>
        <v>75</v>
      </c>
      <c r="T106" s="167">
        <f t="shared" si="79"/>
        <v>75</v>
      </c>
      <c r="U106" s="167">
        <f t="shared" si="67"/>
        <v>450</v>
      </c>
      <c r="V106" s="167">
        <f t="shared" si="68"/>
        <v>220</v>
      </c>
      <c r="W106" s="167">
        <f t="shared" si="69"/>
        <v>450</v>
      </c>
      <c r="X106" s="167">
        <f t="shared" si="70"/>
        <v>220</v>
      </c>
      <c r="Y106" s="168">
        <f t="shared" si="80"/>
        <v>2</v>
      </c>
      <c r="Z106" s="169">
        <f t="shared" si="81"/>
        <v>8</v>
      </c>
      <c r="AA106" s="169">
        <f t="shared" si="82"/>
        <v>20</v>
      </c>
      <c r="AB106" s="169"/>
      <c r="AC106" s="171">
        <f t="shared" si="71"/>
        <v>2.4166666666666665</v>
      </c>
      <c r="AD106" s="167">
        <f t="shared" si="72"/>
        <v>2</v>
      </c>
      <c r="AE106" s="169">
        <v>2</v>
      </c>
    </row>
    <row r="107" spans="1:33">
      <c r="A107" s="477" t="s">
        <v>2018</v>
      </c>
      <c r="B107" s="478">
        <v>20</v>
      </c>
      <c r="C107" s="478">
        <v>200</v>
      </c>
      <c r="D107" s="478">
        <v>25</v>
      </c>
      <c r="E107" s="478">
        <v>7.4</v>
      </c>
      <c r="F107" s="478">
        <v>140</v>
      </c>
      <c r="G107" s="478">
        <v>140</v>
      </c>
      <c r="H107" s="478">
        <v>272</v>
      </c>
      <c r="I107" s="478">
        <v>171</v>
      </c>
      <c r="J107" s="478">
        <v>5.6</v>
      </c>
      <c r="K107" s="478" t="s">
        <v>2019</v>
      </c>
      <c r="L107" s="478" t="s">
        <v>2007</v>
      </c>
      <c r="M107" s="478">
        <f t="shared" ref="M107:M109" si="84">CEILING(PI()*(C107+2*E107)*0.5+2*I107,10)</f>
        <v>680</v>
      </c>
      <c r="N107" s="478">
        <f t="shared" ref="N107:N109" si="85">_xlfn.FLOOR.MATH(H107,10)</f>
        <v>270</v>
      </c>
      <c r="O107" s="478">
        <f t="shared" ref="O107:O109" si="86">Z107</f>
        <v>12</v>
      </c>
      <c r="P107" s="478">
        <f t="shared" si="83"/>
        <v>185</v>
      </c>
      <c r="Q107" s="478">
        <f t="shared" ref="Q107:Q109" si="87">V107</f>
        <v>150</v>
      </c>
      <c r="R107" s="478">
        <f t="shared" ref="R107:R109" si="88">AA107</f>
        <v>28</v>
      </c>
      <c r="S107" s="478">
        <f t="shared" ref="S107:S109" si="89">C107/2</f>
        <v>100</v>
      </c>
      <c r="T107" s="478">
        <f t="shared" ref="T107:T109" si="90">CEILING(0.5*D107*SIN(RADIANS(30))*2,25)</f>
        <v>25</v>
      </c>
      <c r="U107" s="478">
        <f t="shared" ref="U107:U109" si="91">FLOOR(0.5*PI()*(C107+2*E107)+2*G107,50)</f>
        <v>600</v>
      </c>
      <c r="V107" s="478">
        <f t="shared" ref="V107:V109" si="92">CEILING(F107+2*5,1)</f>
        <v>150</v>
      </c>
      <c r="W107" s="478">
        <f t="shared" ref="W107:W109" si="93">U107</f>
        <v>600</v>
      </c>
      <c r="X107" s="478">
        <f t="shared" ref="X107:X109" si="94">V107</f>
        <v>150</v>
      </c>
      <c r="Y107" s="479">
        <f t="shared" ref="Y107:Y109" si="95">AD107</f>
        <v>3</v>
      </c>
      <c r="Z107" s="479">
        <f t="shared" ref="Z107:Z109" si="96">Y107*4</f>
        <v>12</v>
      </c>
      <c r="AA107" s="479">
        <f t="shared" ref="AA107:AA109" si="97">Z107*2+4</f>
        <v>28</v>
      </c>
      <c r="AB107" s="479"/>
      <c r="AC107" s="480">
        <f t="shared" ref="AC107:AC109" si="98">E107/$AJ$6</f>
        <v>3.0833333333333335</v>
      </c>
      <c r="AD107" s="478">
        <f t="shared" ref="AD107:AD109" si="99">IF(MOD(E107/$AJ$6,1)=0,CEILING(E107/$AJ$6,1),
IF(MOD(E107/$AJ$6,1)&lt;0.5,CEILING(E107/$AJ$6,1)-1,CEILING(E107/$AJ$6,1)))</f>
        <v>3</v>
      </c>
      <c r="AE107" s="479">
        <v>3</v>
      </c>
      <c r="AF107" t="s">
        <v>1979</v>
      </c>
    </row>
    <row r="108" spans="1:33">
      <c r="A108" s="477" t="s">
        <v>2020</v>
      </c>
      <c r="B108" s="478">
        <v>20</v>
      </c>
      <c r="C108" s="478">
        <v>200</v>
      </c>
      <c r="D108" s="478">
        <v>40</v>
      </c>
      <c r="E108" s="478">
        <v>7.4</v>
      </c>
      <c r="F108" s="478">
        <v>140</v>
      </c>
      <c r="G108" s="478">
        <v>140</v>
      </c>
      <c r="H108" s="478">
        <v>272</v>
      </c>
      <c r="I108" s="478">
        <v>171</v>
      </c>
      <c r="J108" s="478">
        <v>5.7</v>
      </c>
      <c r="K108" s="478" t="s">
        <v>2021</v>
      </c>
      <c r="L108" s="478" t="s">
        <v>2007</v>
      </c>
      <c r="M108" s="478">
        <f t="shared" si="84"/>
        <v>680</v>
      </c>
      <c r="N108" s="478">
        <f t="shared" si="85"/>
        <v>270</v>
      </c>
      <c r="O108" s="478">
        <f t="shared" si="86"/>
        <v>12</v>
      </c>
      <c r="P108" s="478">
        <f t="shared" si="83"/>
        <v>180</v>
      </c>
      <c r="Q108" s="478">
        <f t="shared" si="87"/>
        <v>150</v>
      </c>
      <c r="R108" s="478">
        <f t="shared" si="88"/>
        <v>28</v>
      </c>
      <c r="S108" s="478">
        <f t="shared" si="89"/>
        <v>100</v>
      </c>
      <c r="T108" s="478">
        <f t="shared" si="90"/>
        <v>25</v>
      </c>
      <c r="U108" s="478">
        <f t="shared" si="91"/>
        <v>600</v>
      </c>
      <c r="V108" s="478">
        <f t="shared" si="92"/>
        <v>150</v>
      </c>
      <c r="W108" s="478">
        <f t="shared" si="93"/>
        <v>600</v>
      </c>
      <c r="X108" s="478">
        <f t="shared" si="94"/>
        <v>150</v>
      </c>
      <c r="Y108" s="479">
        <f t="shared" si="95"/>
        <v>3</v>
      </c>
      <c r="Z108" s="479">
        <f t="shared" si="96"/>
        <v>12</v>
      </c>
      <c r="AA108" s="479">
        <f t="shared" si="97"/>
        <v>28</v>
      </c>
      <c r="AB108" s="479"/>
      <c r="AC108" s="480">
        <f t="shared" si="98"/>
        <v>3.0833333333333335</v>
      </c>
      <c r="AD108" s="478">
        <f t="shared" si="99"/>
        <v>3</v>
      </c>
      <c r="AE108" s="479">
        <v>3</v>
      </c>
      <c r="AF108" t="s">
        <v>1979</v>
      </c>
    </row>
    <row r="109" spans="1:33">
      <c r="A109" s="477" t="s">
        <v>2022</v>
      </c>
      <c r="B109" s="478">
        <v>20</v>
      </c>
      <c r="C109" s="478">
        <v>200</v>
      </c>
      <c r="D109" s="478">
        <v>50</v>
      </c>
      <c r="E109" s="478">
        <v>7.4</v>
      </c>
      <c r="F109" s="478">
        <v>140</v>
      </c>
      <c r="G109" s="478">
        <v>140</v>
      </c>
      <c r="H109" s="478">
        <v>272</v>
      </c>
      <c r="I109" s="478">
        <v>171</v>
      </c>
      <c r="J109" s="478">
        <v>5.7</v>
      </c>
      <c r="K109" s="478" t="s">
        <v>2023</v>
      </c>
      <c r="L109" s="478" t="s">
        <v>2007</v>
      </c>
      <c r="M109" s="478">
        <f t="shared" si="84"/>
        <v>680</v>
      </c>
      <c r="N109" s="478">
        <f t="shared" si="85"/>
        <v>270</v>
      </c>
      <c r="O109" s="478">
        <f t="shared" si="86"/>
        <v>12</v>
      </c>
      <c r="P109" s="478">
        <f t="shared" si="83"/>
        <v>175</v>
      </c>
      <c r="Q109" s="478">
        <f t="shared" si="87"/>
        <v>150</v>
      </c>
      <c r="R109" s="478">
        <f t="shared" si="88"/>
        <v>28</v>
      </c>
      <c r="S109" s="478">
        <f t="shared" si="89"/>
        <v>100</v>
      </c>
      <c r="T109" s="478">
        <f t="shared" si="90"/>
        <v>25</v>
      </c>
      <c r="U109" s="478">
        <f t="shared" si="91"/>
        <v>600</v>
      </c>
      <c r="V109" s="478">
        <f t="shared" si="92"/>
        <v>150</v>
      </c>
      <c r="W109" s="478">
        <f t="shared" si="93"/>
        <v>600</v>
      </c>
      <c r="X109" s="478">
        <f t="shared" si="94"/>
        <v>150</v>
      </c>
      <c r="Y109" s="479">
        <f t="shared" si="95"/>
        <v>3</v>
      </c>
      <c r="Z109" s="479">
        <f t="shared" si="96"/>
        <v>12</v>
      </c>
      <c r="AA109" s="479">
        <f t="shared" si="97"/>
        <v>28</v>
      </c>
      <c r="AB109" s="479"/>
      <c r="AC109" s="480">
        <f t="shared" si="98"/>
        <v>3.0833333333333335</v>
      </c>
      <c r="AD109" s="478">
        <f t="shared" si="99"/>
        <v>3</v>
      </c>
      <c r="AE109" s="479">
        <v>3</v>
      </c>
      <c r="AF109" t="s">
        <v>1979</v>
      </c>
    </row>
    <row r="110" spans="1:33">
      <c r="A110" s="161" t="s">
        <v>551</v>
      </c>
      <c r="B110">
        <v>20</v>
      </c>
      <c r="C110">
        <v>200</v>
      </c>
      <c r="D110">
        <v>80</v>
      </c>
      <c r="E110">
        <v>7.4</v>
      </c>
      <c r="F110">
        <v>140</v>
      </c>
      <c r="G110">
        <v>140</v>
      </c>
      <c r="H110">
        <v>272</v>
      </c>
      <c r="I110">
        <v>181</v>
      </c>
      <c r="J110">
        <v>6</v>
      </c>
      <c r="K110" t="s">
        <v>92</v>
      </c>
      <c r="L110" t="s">
        <v>2007</v>
      </c>
      <c r="M110">
        <f t="shared" si="73"/>
        <v>700</v>
      </c>
      <c r="N110">
        <f t="shared" si="74"/>
        <v>270</v>
      </c>
      <c r="O110">
        <f t="shared" si="75"/>
        <v>12</v>
      </c>
      <c r="P110">
        <f t="shared" si="83"/>
        <v>165</v>
      </c>
      <c r="Q110">
        <f t="shared" si="76"/>
        <v>150</v>
      </c>
      <c r="R110">
        <f t="shared" si="77"/>
        <v>28</v>
      </c>
      <c r="S110">
        <f t="shared" si="78"/>
        <v>100</v>
      </c>
      <c r="T110">
        <f t="shared" si="79"/>
        <v>50</v>
      </c>
      <c r="U110">
        <f t="shared" si="67"/>
        <v>600</v>
      </c>
      <c r="V110">
        <f t="shared" si="68"/>
        <v>150</v>
      </c>
      <c r="W110">
        <f t="shared" si="69"/>
        <v>600</v>
      </c>
      <c r="X110">
        <f t="shared" si="70"/>
        <v>150</v>
      </c>
      <c r="Y110" s="169">
        <f t="shared" si="80"/>
        <v>3</v>
      </c>
      <c r="Z110" s="169">
        <f t="shared" si="81"/>
        <v>12</v>
      </c>
      <c r="AA110" s="169">
        <f t="shared" si="82"/>
        <v>28</v>
      </c>
      <c r="AB110" s="169"/>
      <c r="AC110" s="171">
        <f t="shared" si="71"/>
        <v>3.0833333333333335</v>
      </c>
      <c r="AD110" s="167">
        <f t="shared" si="72"/>
        <v>3</v>
      </c>
      <c r="AE110" s="169">
        <v>3</v>
      </c>
    </row>
    <row r="111" spans="1:33">
      <c r="A111" s="161" t="s">
        <v>552</v>
      </c>
      <c r="B111">
        <v>20</v>
      </c>
      <c r="C111">
        <v>200</v>
      </c>
      <c r="D111">
        <v>100</v>
      </c>
      <c r="E111">
        <v>7.4</v>
      </c>
      <c r="F111">
        <v>140</v>
      </c>
      <c r="G111">
        <v>140</v>
      </c>
      <c r="H111">
        <v>272</v>
      </c>
      <c r="I111">
        <v>181</v>
      </c>
      <c r="J111">
        <v>6</v>
      </c>
      <c r="K111" t="s">
        <v>93</v>
      </c>
      <c r="L111" t="s">
        <v>2007</v>
      </c>
      <c r="M111">
        <f t="shared" si="73"/>
        <v>700</v>
      </c>
      <c r="N111">
        <f t="shared" si="74"/>
        <v>270</v>
      </c>
      <c r="O111">
        <f t="shared" si="75"/>
        <v>12</v>
      </c>
      <c r="P111">
        <f t="shared" si="83"/>
        <v>160</v>
      </c>
      <c r="Q111">
        <f t="shared" si="76"/>
        <v>150</v>
      </c>
      <c r="R111">
        <f t="shared" si="77"/>
        <v>28</v>
      </c>
      <c r="S111">
        <f t="shared" si="78"/>
        <v>100</v>
      </c>
      <c r="T111">
        <f t="shared" si="79"/>
        <v>50</v>
      </c>
      <c r="U111">
        <f t="shared" si="67"/>
        <v>600</v>
      </c>
      <c r="V111">
        <f t="shared" si="68"/>
        <v>150</v>
      </c>
      <c r="W111">
        <f t="shared" si="69"/>
        <v>600</v>
      </c>
      <c r="X111">
        <f t="shared" si="70"/>
        <v>150</v>
      </c>
      <c r="Y111" s="169">
        <f t="shared" si="80"/>
        <v>3</v>
      </c>
      <c r="Z111" s="169">
        <f t="shared" si="81"/>
        <v>12</v>
      </c>
      <c r="AA111" s="169">
        <f t="shared" si="82"/>
        <v>28</v>
      </c>
      <c r="AB111" s="169"/>
      <c r="AC111" s="171">
        <f t="shared" si="71"/>
        <v>3.0833333333333335</v>
      </c>
      <c r="AD111" s="167">
        <f t="shared" si="72"/>
        <v>3</v>
      </c>
      <c r="AE111" s="169">
        <v>3</v>
      </c>
    </row>
    <row r="112" spans="1:33">
      <c r="A112" s="161" t="s">
        <v>553</v>
      </c>
      <c r="B112">
        <v>20</v>
      </c>
      <c r="C112">
        <v>200</v>
      </c>
      <c r="D112">
        <v>125</v>
      </c>
      <c r="E112">
        <v>7.4</v>
      </c>
      <c r="F112">
        <v>280</v>
      </c>
      <c r="G112">
        <v>140</v>
      </c>
      <c r="H112">
        <v>412</v>
      </c>
      <c r="I112">
        <v>191</v>
      </c>
      <c r="J112">
        <v>7</v>
      </c>
      <c r="K112" t="s">
        <v>94</v>
      </c>
      <c r="L112" t="s">
        <v>2007</v>
      </c>
      <c r="M112">
        <f t="shared" si="73"/>
        <v>720</v>
      </c>
      <c r="N112">
        <f t="shared" si="74"/>
        <v>410</v>
      </c>
      <c r="O112">
        <f t="shared" si="75"/>
        <v>12</v>
      </c>
      <c r="P112">
        <f t="shared" si="83"/>
        <v>150</v>
      </c>
      <c r="Q112">
        <f t="shared" si="76"/>
        <v>290</v>
      </c>
      <c r="R112">
        <f t="shared" si="77"/>
        <v>28</v>
      </c>
      <c r="S112">
        <f t="shared" si="78"/>
        <v>100</v>
      </c>
      <c r="T112">
        <f t="shared" si="79"/>
        <v>75</v>
      </c>
      <c r="U112">
        <f t="shared" si="67"/>
        <v>600</v>
      </c>
      <c r="V112">
        <f t="shared" si="68"/>
        <v>290</v>
      </c>
      <c r="W112">
        <f t="shared" si="69"/>
        <v>600</v>
      </c>
      <c r="X112">
        <f t="shared" si="70"/>
        <v>290</v>
      </c>
      <c r="Y112" s="169">
        <f t="shared" si="80"/>
        <v>3</v>
      </c>
      <c r="Z112" s="169">
        <f t="shared" si="81"/>
        <v>12</v>
      </c>
      <c r="AA112" s="169">
        <f t="shared" si="82"/>
        <v>28</v>
      </c>
      <c r="AB112" s="169"/>
      <c r="AC112" s="171">
        <f t="shared" si="71"/>
        <v>3.0833333333333335</v>
      </c>
      <c r="AD112" s="167">
        <f t="shared" si="72"/>
        <v>3</v>
      </c>
      <c r="AE112" s="169">
        <v>3</v>
      </c>
    </row>
    <row r="113" spans="1:32">
      <c r="A113" s="161" t="s">
        <v>554</v>
      </c>
      <c r="B113">
        <v>20</v>
      </c>
      <c r="C113">
        <v>200</v>
      </c>
      <c r="D113">
        <v>150</v>
      </c>
      <c r="E113">
        <v>7.4</v>
      </c>
      <c r="F113">
        <v>280</v>
      </c>
      <c r="G113">
        <v>140</v>
      </c>
      <c r="H113">
        <v>412</v>
      </c>
      <c r="I113">
        <v>191</v>
      </c>
      <c r="J113">
        <v>8</v>
      </c>
      <c r="K113" t="s">
        <v>95</v>
      </c>
      <c r="L113" t="s">
        <v>2007</v>
      </c>
      <c r="M113">
        <f t="shared" si="73"/>
        <v>720</v>
      </c>
      <c r="N113">
        <f t="shared" si="74"/>
        <v>410</v>
      </c>
      <c r="O113">
        <f t="shared" si="75"/>
        <v>12</v>
      </c>
      <c r="P113">
        <f t="shared" si="83"/>
        <v>145</v>
      </c>
      <c r="Q113">
        <f t="shared" si="76"/>
        <v>290</v>
      </c>
      <c r="R113">
        <f t="shared" si="77"/>
        <v>28</v>
      </c>
      <c r="S113">
        <f t="shared" si="78"/>
        <v>100</v>
      </c>
      <c r="T113">
        <f t="shared" si="79"/>
        <v>75</v>
      </c>
      <c r="U113">
        <f t="shared" si="67"/>
        <v>600</v>
      </c>
      <c r="V113">
        <f t="shared" si="68"/>
        <v>290</v>
      </c>
      <c r="W113">
        <f t="shared" si="69"/>
        <v>600</v>
      </c>
      <c r="X113">
        <f t="shared" si="70"/>
        <v>290</v>
      </c>
      <c r="Y113" s="169">
        <f t="shared" si="80"/>
        <v>3</v>
      </c>
      <c r="Z113" s="169">
        <f t="shared" si="81"/>
        <v>12</v>
      </c>
      <c r="AA113" s="169">
        <f t="shared" si="82"/>
        <v>28</v>
      </c>
      <c r="AB113" s="169"/>
      <c r="AC113" s="171">
        <f t="shared" si="71"/>
        <v>3.0833333333333335</v>
      </c>
      <c r="AD113" s="167">
        <f t="shared" si="72"/>
        <v>3</v>
      </c>
      <c r="AE113" s="169">
        <v>3</v>
      </c>
    </row>
    <row r="114" spans="1:32">
      <c r="A114" s="161" t="s">
        <v>555</v>
      </c>
      <c r="B114">
        <v>20</v>
      </c>
      <c r="C114">
        <v>200</v>
      </c>
      <c r="D114">
        <v>200</v>
      </c>
      <c r="E114">
        <v>7.4</v>
      </c>
      <c r="F114">
        <v>280</v>
      </c>
      <c r="G114">
        <v>140</v>
      </c>
      <c r="H114">
        <v>412</v>
      </c>
      <c r="I114">
        <v>206</v>
      </c>
      <c r="J114">
        <v>8.5</v>
      </c>
      <c r="K114" t="s">
        <v>217</v>
      </c>
      <c r="L114" t="s">
        <v>2008</v>
      </c>
      <c r="M114">
        <f t="shared" si="73"/>
        <v>750</v>
      </c>
      <c r="N114">
        <f t="shared" si="74"/>
        <v>410</v>
      </c>
      <c r="O114">
        <f t="shared" si="75"/>
        <v>12</v>
      </c>
      <c r="P114">
        <f t="shared" si="83"/>
        <v>290</v>
      </c>
      <c r="Q114">
        <f t="shared" si="76"/>
        <v>290</v>
      </c>
      <c r="R114">
        <f t="shared" si="77"/>
        <v>28</v>
      </c>
      <c r="S114">
        <f t="shared" si="78"/>
        <v>100</v>
      </c>
      <c r="T114">
        <f t="shared" si="79"/>
        <v>100</v>
      </c>
      <c r="U114">
        <f t="shared" si="67"/>
        <v>600</v>
      </c>
      <c r="V114">
        <f t="shared" si="68"/>
        <v>290</v>
      </c>
      <c r="W114">
        <f t="shared" si="69"/>
        <v>600</v>
      </c>
      <c r="X114">
        <f t="shared" si="70"/>
        <v>290</v>
      </c>
      <c r="Y114" s="169">
        <f t="shared" si="80"/>
        <v>3</v>
      </c>
      <c r="Z114" s="169">
        <f t="shared" si="81"/>
        <v>12</v>
      </c>
      <c r="AA114" s="169">
        <f t="shared" si="82"/>
        <v>28</v>
      </c>
      <c r="AB114" s="169"/>
      <c r="AC114" s="171">
        <f t="shared" si="71"/>
        <v>3.0833333333333335</v>
      </c>
      <c r="AD114" s="167">
        <f t="shared" si="72"/>
        <v>3</v>
      </c>
      <c r="AE114" s="169">
        <v>3</v>
      </c>
    </row>
    <row r="115" spans="1:32">
      <c r="A115" s="477" t="s">
        <v>2024</v>
      </c>
      <c r="B115" s="478">
        <v>20</v>
      </c>
      <c r="C115" s="478">
        <v>250</v>
      </c>
      <c r="D115" s="478">
        <v>25</v>
      </c>
      <c r="E115" s="478">
        <v>9.1</v>
      </c>
      <c r="F115" s="478">
        <v>140</v>
      </c>
      <c r="G115" s="478">
        <v>175</v>
      </c>
      <c r="H115" s="478">
        <v>304</v>
      </c>
      <c r="I115" s="478">
        <v>206</v>
      </c>
      <c r="J115" s="478">
        <v>8.5</v>
      </c>
      <c r="K115" s="478" t="s">
        <v>2025</v>
      </c>
      <c r="L115" s="478" t="s">
        <v>2007</v>
      </c>
      <c r="M115" s="478">
        <f t="shared" si="73"/>
        <v>840</v>
      </c>
      <c r="N115" s="478">
        <f t="shared" si="74"/>
        <v>300</v>
      </c>
      <c r="O115" s="478">
        <f t="shared" si="75"/>
        <v>16</v>
      </c>
      <c r="P115" s="478">
        <f t="shared" si="83"/>
        <v>235</v>
      </c>
      <c r="Q115" s="478">
        <f t="shared" si="76"/>
        <v>150</v>
      </c>
      <c r="R115" s="478">
        <f t="shared" si="77"/>
        <v>36</v>
      </c>
      <c r="S115" s="478">
        <f t="shared" si="78"/>
        <v>125</v>
      </c>
      <c r="T115" s="478">
        <f t="shared" si="79"/>
        <v>25</v>
      </c>
      <c r="U115" s="478">
        <f t="shared" si="67"/>
        <v>750</v>
      </c>
      <c r="V115" s="478">
        <f t="shared" si="68"/>
        <v>150</v>
      </c>
      <c r="W115" s="478">
        <f t="shared" si="69"/>
        <v>750</v>
      </c>
      <c r="X115" s="478">
        <f t="shared" si="70"/>
        <v>150</v>
      </c>
      <c r="Y115" s="479">
        <f t="shared" si="80"/>
        <v>4</v>
      </c>
      <c r="Z115" s="479">
        <f t="shared" si="81"/>
        <v>16</v>
      </c>
      <c r="AA115" s="479">
        <f t="shared" si="82"/>
        <v>36</v>
      </c>
      <c r="AB115" s="479"/>
      <c r="AC115" s="480">
        <f t="shared" si="71"/>
        <v>3.7916666666666665</v>
      </c>
      <c r="AD115" s="478">
        <f t="shared" si="72"/>
        <v>4</v>
      </c>
      <c r="AE115" s="479">
        <v>3</v>
      </c>
      <c r="AF115" t="s">
        <v>1979</v>
      </c>
    </row>
    <row r="116" spans="1:32">
      <c r="A116" s="477" t="s">
        <v>2026</v>
      </c>
      <c r="B116" s="478">
        <v>20</v>
      </c>
      <c r="C116" s="478">
        <v>250</v>
      </c>
      <c r="D116" s="478">
        <v>40</v>
      </c>
      <c r="E116" s="478">
        <v>9.1</v>
      </c>
      <c r="F116" s="478">
        <v>140</v>
      </c>
      <c r="G116" s="478">
        <v>175</v>
      </c>
      <c r="H116" s="478">
        <v>304</v>
      </c>
      <c r="I116" s="478">
        <v>206</v>
      </c>
      <c r="J116" s="478">
        <v>8.6</v>
      </c>
      <c r="K116" s="478" t="s">
        <v>2027</v>
      </c>
      <c r="L116" s="478" t="s">
        <v>2007</v>
      </c>
      <c r="M116" s="478">
        <f t="shared" si="73"/>
        <v>840</v>
      </c>
      <c r="N116" s="478">
        <f t="shared" si="74"/>
        <v>300</v>
      </c>
      <c r="O116" s="478">
        <f t="shared" si="75"/>
        <v>16</v>
      </c>
      <c r="P116" s="478">
        <f t="shared" si="83"/>
        <v>230</v>
      </c>
      <c r="Q116" s="478">
        <f t="shared" si="76"/>
        <v>150</v>
      </c>
      <c r="R116" s="478">
        <f t="shared" si="77"/>
        <v>36</v>
      </c>
      <c r="S116" s="478">
        <f t="shared" si="78"/>
        <v>125</v>
      </c>
      <c r="T116" s="478">
        <f t="shared" si="79"/>
        <v>25</v>
      </c>
      <c r="U116" s="478">
        <f t="shared" si="67"/>
        <v>750</v>
      </c>
      <c r="V116" s="478">
        <f t="shared" si="68"/>
        <v>150</v>
      </c>
      <c r="W116" s="478">
        <f t="shared" si="69"/>
        <v>750</v>
      </c>
      <c r="X116" s="478">
        <f t="shared" si="70"/>
        <v>150</v>
      </c>
      <c r="Y116" s="479">
        <f t="shared" si="80"/>
        <v>4</v>
      </c>
      <c r="Z116" s="479">
        <f t="shared" si="81"/>
        <v>16</v>
      </c>
      <c r="AA116" s="479">
        <f t="shared" si="82"/>
        <v>36</v>
      </c>
      <c r="AB116" s="479"/>
      <c r="AC116" s="480">
        <f t="shared" si="71"/>
        <v>3.7916666666666665</v>
      </c>
      <c r="AD116" s="478">
        <f t="shared" si="72"/>
        <v>4</v>
      </c>
      <c r="AE116" s="479">
        <v>3</v>
      </c>
      <c r="AF116" t="s">
        <v>1979</v>
      </c>
    </row>
    <row r="117" spans="1:32">
      <c r="A117" s="477" t="s">
        <v>2028</v>
      </c>
      <c r="B117" s="478">
        <v>20</v>
      </c>
      <c r="C117" s="478">
        <v>250</v>
      </c>
      <c r="D117" s="478">
        <v>50</v>
      </c>
      <c r="E117" s="478">
        <v>9.1</v>
      </c>
      <c r="F117" s="478">
        <v>140</v>
      </c>
      <c r="G117" s="478">
        <v>175</v>
      </c>
      <c r="H117" s="478">
        <v>304</v>
      </c>
      <c r="I117" s="478">
        <v>206</v>
      </c>
      <c r="J117" s="478">
        <v>8.6</v>
      </c>
      <c r="K117" s="478" t="s">
        <v>2029</v>
      </c>
      <c r="L117" s="478" t="s">
        <v>2007</v>
      </c>
      <c r="M117" s="478">
        <f t="shared" si="73"/>
        <v>840</v>
      </c>
      <c r="N117" s="478">
        <f t="shared" si="74"/>
        <v>300</v>
      </c>
      <c r="O117" s="478">
        <f t="shared" si="75"/>
        <v>16</v>
      </c>
      <c r="P117" s="478">
        <f t="shared" si="83"/>
        <v>225</v>
      </c>
      <c r="Q117" s="478">
        <f t="shared" si="76"/>
        <v>150</v>
      </c>
      <c r="R117" s="478">
        <f t="shared" si="77"/>
        <v>36</v>
      </c>
      <c r="S117" s="478">
        <f t="shared" si="78"/>
        <v>125</v>
      </c>
      <c r="T117" s="478">
        <f t="shared" si="79"/>
        <v>25</v>
      </c>
      <c r="U117" s="478">
        <f t="shared" si="67"/>
        <v>750</v>
      </c>
      <c r="V117" s="478">
        <f t="shared" si="68"/>
        <v>150</v>
      </c>
      <c r="W117" s="478">
        <f t="shared" si="69"/>
        <v>750</v>
      </c>
      <c r="X117" s="478">
        <f t="shared" si="70"/>
        <v>150</v>
      </c>
      <c r="Y117" s="479">
        <f t="shared" si="80"/>
        <v>4</v>
      </c>
      <c r="Z117" s="479">
        <f t="shared" si="81"/>
        <v>16</v>
      </c>
      <c r="AA117" s="479">
        <f t="shared" si="82"/>
        <v>36</v>
      </c>
      <c r="AB117" s="479"/>
      <c r="AC117" s="480">
        <f t="shared" si="71"/>
        <v>3.7916666666666665</v>
      </c>
      <c r="AD117" s="478">
        <f t="shared" si="72"/>
        <v>4</v>
      </c>
      <c r="AE117" s="479">
        <v>3</v>
      </c>
      <c r="AF117" t="s">
        <v>1979</v>
      </c>
    </row>
    <row r="118" spans="1:32">
      <c r="A118" s="161" t="s">
        <v>556</v>
      </c>
      <c r="B118">
        <v>20</v>
      </c>
      <c r="C118">
        <v>250</v>
      </c>
      <c r="D118">
        <v>80</v>
      </c>
      <c r="E118">
        <v>9.1</v>
      </c>
      <c r="F118">
        <v>140</v>
      </c>
      <c r="G118">
        <v>175</v>
      </c>
      <c r="H118">
        <v>304</v>
      </c>
      <c r="I118">
        <v>216</v>
      </c>
      <c r="J118">
        <v>9</v>
      </c>
      <c r="K118" t="s">
        <v>96</v>
      </c>
      <c r="L118" t="s">
        <v>2007</v>
      </c>
      <c r="M118">
        <f t="shared" si="73"/>
        <v>860</v>
      </c>
      <c r="N118">
        <f t="shared" si="74"/>
        <v>300</v>
      </c>
      <c r="O118">
        <f t="shared" si="75"/>
        <v>16</v>
      </c>
      <c r="P118">
        <f t="shared" si="83"/>
        <v>210</v>
      </c>
      <c r="Q118">
        <f t="shared" si="76"/>
        <v>150</v>
      </c>
      <c r="R118">
        <f t="shared" si="77"/>
        <v>36</v>
      </c>
      <c r="S118">
        <f t="shared" si="78"/>
        <v>125</v>
      </c>
      <c r="T118">
        <f t="shared" si="79"/>
        <v>50</v>
      </c>
      <c r="U118">
        <f t="shared" si="67"/>
        <v>750</v>
      </c>
      <c r="V118">
        <f t="shared" si="68"/>
        <v>150</v>
      </c>
      <c r="W118">
        <f t="shared" si="69"/>
        <v>750</v>
      </c>
      <c r="X118">
        <f t="shared" si="70"/>
        <v>150</v>
      </c>
      <c r="Y118" s="169">
        <f t="shared" si="80"/>
        <v>4</v>
      </c>
      <c r="Z118" s="169">
        <f t="shared" si="81"/>
        <v>16</v>
      </c>
      <c r="AA118" s="169">
        <f t="shared" si="82"/>
        <v>36</v>
      </c>
      <c r="AB118" s="169"/>
      <c r="AC118" s="171">
        <f t="shared" si="71"/>
        <v>3.7916666666666665</v>
      </c>
      <c r="AD118" s="167">
        <f t="shared" si="72"/>
        <v>4</v>
      </c>
      <c r="AE118" s="169">
        <v>3</v>
      </c>
    </row>
    <row r="119" spans="1:32">
      <c r="A119" s="161" t="s">
        <v>557</v>
      </c>
      <c r="B119">
        <v>20</v>
      </c>
      <c r="C119">
        <v>250</v>
      </c>
      <c r="D119">
        <v>100</v>
      </c>
      <c r="E119">
        <v>9.1</v>
      </c>
      <c r="F119">
        <v>140</v>
      </c>
      <c r="G119">
        <v>175</v>
      </c>
      <c r="H119">
        <v>304</v>
      </c>
      <c r="I119">
        <v>216</v>
      </c>
      <c r="J119">
        <v>9</v>
      </c>
      <c r="K119" t="s">
        <v>97</v>
      </c>
      <c r="L119" t="s">
        <v>2007</v>
      </c>
      <c r="M119">
        <f t="shared" si="73"/>
        <v>860</v>
      </c>
      <c r="N119">
        <f t="shared" si="74"/>
        <v>300</v>
      </c>
      <c r="O119">
        <f t="shared" si="75"/>
        <v>16</v>
      </c>
      <c r="P119">
        <f t="shared" si="83"/>
        <v>205</v>
      </c>
      <c r="Q119">
        <f t="shared" si="76"/>
        <v>150</v>
      </c>
      <c r="R119">
        <f t="shared" si="77"/>
        <v>36</v>
      </c>
      <c r="S119">
        <f t="shared" si="78"/>
        <v>125</v>
      </c>
      <c r="T119">
        <f t="shared" si="79"/>
        <v>50</v>
      </c>
      <c r="U119">
        <f t="shared" si="67"/>
        <v>750</v>
      </c>
      <c r="V119">
        <f t="shared" si="68"/>
        <v>150</v>
      </c>
      <c r="W119">
        <f t="shared" si="69"/>
        <v>750</v>
      </c>
      <c r="X119">
        <f t="shared" si="70"/>
        <v>150</v>
      </c>
      <c r="Y119" s="169">
        <f t="shared" si="80"/>
        <v>4</v>
      </c>
      <c r="Z119" s="169">
        <f t="shared" si="81"/>
        <v>16</v>
      </c>
      <c r="AA119" s="169">
        <f t="shared" si="82"/>
        <v>36</v>
      </c>
      <c r="AB119" s="169"/>
      <c r="AC119" s="171">
        <f t="shared" si="71"/>
        <v>3.7916666666666665</v>
      </c>
      <c r="AD119" s="167">
        <f t="shared" si="72"/>
        <v>4</v>
      </c>
      <c r="AE119" s="169">
        <v>3</v>
      </c>
    </row>
    <row r="120" spans="1:32">
      <c r="A120" s="161" t="s">
        <v>558</v>
      </c>
      <c r="B120">
        <v>20</v>
      </c>
      <c r="C120">
        <v>250</v>
      </c>
      <c r="D120">
        <v>125</v>
      </c>
      <c r="E120">
        <v>9.1</v>
      </c>
      <c r="F120">
        <v>280</v>
      </c>
      <c r="G120">
        <v>175</v>
      </c>
      <c r="H120">
        <v>444</v>
      </c>
      <c r="I120">
        <v>226</v>
      </c>
      <c r="J120">
        <v>11</v>
      </c>
      <c r="K120" t="s">
        <v>98</v>
      </c>
      <c r="L120" t="s">
        <v>2007</v>
      </c>
      <c r="M120">
        <f t="shared" si="73"/>
        <v>880</v>
      </c>
      <c r="N120">
        <f t="shared" si="74"/>
        <v>440</v>
      </c>
      <c r="O120">
        <f t="shared" si="75"/>
        <v>16</v>
      </c>
      <c r="P120">
        <f t="shared" si="83"/>
        <v>200</v>
      </c>
      <c r="Q120">
        <f t="shared" si="76"/>
        <v>290</v>
      </c>
      <c r="R120">
        <f t="shared" si="77"/>
        <v>36</v>
      </c>
      <c r="S120">
        <f t="shared" si="78"/>
        <v>125</v>
      </c>
      <c r="T120">
        <f t="shared" si="79"/>
        <v>75</v>
      </c>
      <c r="U120">
        <f t="shared" si="67"/>
        <v>750</v>
      </c>
      <c r="V120">
        <f t="shared" si="68"/>
        <v>290</v>
      </c>
      <c r="W120">
        <f t="shared" si="69"/>
        <v>750</v>
      </c>
      <c r="X120">
        <f t="shared" si="70"/>
        <v>290</v>
      </c>
      <c r="Y120" s="169">
        <f t="shared" si="80"/>
        <v>4</v>
      </c>
      <c r="Z120" s="169">
        <f t="shared" si="81"/>
        <v>16</v>
      </c>
      <c r="AA120" s="169">
        <f t="shared" si="82"/>
        <v>36</v>
      </c>
      <c r="AB120" s="169"/>
      <c r="AC120" s="171">
        <f t="shared" si="71"/>
        <v>3.7916666666666665</v>
      </c>
      <c r="AD120" s="167">
        <f t="shared" si="72"/>
        <v>4</v>
      </c>
      <c r="AE120" s="169">
        <v>3</v>
      </c>
    </row>
    <row r="121" spans="1:32">
      <c r="A121" s="161" t="s">
        <v>559</v>
      </c>
      <c r="B121">
        <v>20</v>
      </c>
      <c r="C121">
        <v>250</v>
      </c>
      <c r="D121">
        <v>150</v>
      </c>
      <c r="E121">
        <v>9.1</v>
      </c>
      <c r="F121">
        <v>350</v>
      </c>
      <c r="G121">
        <v>175</v>
      </c>
      <c r="H121">
        <v>514</v>
      </c>
      <c r="I121">
        <v>226</v>
      </c>
      <c r="J121">
        <v>14</v>
      </c>
      <c r="K121" t="s">
        <v>99</v>
      </c>
      <c r="L121" t="s">
        <v>2007</v>
      </c>
      <c r="M121">
        <f t="shared" si="73"/>
        <v>880</v>
      </c>
      <c r="N121">
        <f t="shared" si="74"/>
        <v>510</v>
      </c>
      <c r="O121">
        <f t="shared" si="75"/>
        <v>16</v>
      </c>
      <c r="P121">
        <f t="shared" si="83"/>
        <v>190</v>
      </c>
      <c r="Q121">
        <f t="shared" si="76"/>
        <v>360</v>
      </c>
      <c r="R121">
        <f t="shared" si="77"/>
        <v>36</v>
      </c>
      <c r="S121">
        <f t="shared" si="78"/>
        <v>125</v>
      </c>
      <c r="T121">
        <f t="shared" si="79"/>
        <v>75</v>
      </c>
      <c r="U121">
        <f t="shared" si="67"/>
        <v>750</v>
      </c>
      <c r="V121">
        <f t="shared" si="68"/>
        <v>360</v>
      </c>
      <c r="W121">
        <f t="shared" si="69"/>
        <v>750</v>
      </c>
      <c r="X121">
        <f t="shared" si="70"/>
        <v>360</v>
      </c>
      <c r="Y121" s="169">
        <f t="shared" si="80"/>
        <v>4</v>
      </c>
      <c r="Z121" s="169">
        <f t="shared" si="81"/>
        <v>16</v>
      </c>
      <c r="AA121" s="169">
        <f t="shared" si="82"/>
        <v>36</v>
      </c>
      <c r="AB121" s="169"/>
      <c r="AC121" s="171">
        <f t="shared" si="71"/>
        <v>3.7916666666666665</v>
      </c>
      <c r="AD121" s="167">
        <f t="shared" si="72"/>
        <v>4</v>
      </c>
      <c r="AE121" s="169">
        <v>3</v>
      </c>
    </row>
    <row r="122" spans="1:32">
      <c r="A122" s="161" t="s">
        <v>560</v>
      </c>
      <c r="B122">
        <v>20</v>
      </c>
      <c r="C122">
        <v>250</v>
      </c>
      <c r="D122">
        <v>200</v>
      </c>
      <c r="E122">
        <v>9.1</v>
      </c>
      <c r="F122">
        <v>350</v>
      </c>
      <c r="G122">
        <v>175</v>
      </c>
      <c r="H122">
        <v>514</v>
      </c>
      <c r="I122">
        <v>241</v>
      </c>
      <c r="J122">
        <v>14</v>
      </c>
      <c r="K122" t="s">
        <v>100</v>
      </c>
      <c r="L122" t="s">
        <v>2007</v>
      </c>
      <c r="M122">
        <f t="shared" si="73"/>
        <v>910</v>
      </c>
      <c r="N122">
        <f t="shared" si="74"/>
        <v>510</v>
      </c>
      <c r="O122">
        <f t="shared" si="75"/>
        <v>16</v>
      </c>
      <c r="P122">
        <f t="shared" si="83"/>
        <v>180</v>
      </c>
      <c r="Q122">
        <f t="shared" si="76"/>
        <v>360</v>
      </c>
      <c r="R122">
        <f t="shared" si="77"/>
        <v>36</v>
      </c>
      <c r="S122">
        <f t="shared" si="78"/>
        <v>125</v>
      </c>
      <c r="T122">
        <f t="shared" si="79"/>
        <v>100</v>
      </c>
      <c r="U122">
        <f t="shared" si="67"/>
        <v>750</v>
      </c>
      <c r="V122">
        <f t="shared" si="68"/>
        <v>360</v>
      </c>
      <c r="W122">
        <f t="shared" si="69"/>
        <v>750</v>
      </c>
      <c r="X122">
        <f t="shared" si="70"/>
        <v>360</v>
      </c>
      <c r="Y122" s="169">
        <f t="shared" si="80"/>
        <v>4</v>
      </c>
      <c r="Z122" s="169">
        <f t="shared" si="81"/>
        <v>16</v>
      </c>
      <c r="AA122" s="169">
        <f t="shared" si="82"/>
        <v>36</v>
      </c>
      <c r="AB122" s="169"/>
      <c r="AC122" s="171">
        <f t="shared" si="71"/>
        <v>3.7916666666666665</v>
      </c>
      <c r="AD122" s="167">
        <f t="shared" si="72"/>
        <v>4</v>
      </c>
      <c r="AE122" s="169">
        <v>3</v>
      </c>
    </row>
    <row r="123" spans="1:32">
      <c r="A123" s="161" t="s">
        <v>561</v>
      </c>
      <c r="B123">
        <v>20</v>
      </c>
      <c r="C123">
        <v>250</v>
      </c>
      <c r="D123">
        <v>250</v>
      </c>
      <c r="E123">
        <v>9.1</v>
      </c>
      <c r="F123">
        <v>350</v>
      </c>
      <c r="G123">
        <v>175</v>
      </c>
      <c r="H123">
        <v>514</v>
      </c>
      <c r="I123">
        <v>257</v>
      </c>
      <c r="J123">
        <v>15</v>
      </c>
      <c r="K123" t="s">
        <v>218</v>
      </c>
      <c r="L123" t="s">
        <v>2008</v>
      </c>
      <c r="M123">
        <f t="shared" si="73"/>
        <v>940</v>
      </c>
      <c r="N123">
        <f t="shared" si="74"/>
        <v>510</v>
      </c>
      <c r="O123">
        <f t="shared" si="75"/>
        <v>16</v>
      </c>
      <c r="P123">
        <f t="shared" si="83"/>
        <v>360</v>
      </c>
      <c r="Q123">
        <f t="shared" si="76"/>
        <v>360</v>
      </c>
      <c r="R123">
        <f t="shared" si="77"/>
        <v>36</v>
      </c>
      <c r="S123">
        <f t="shared" si="78"/>
        <v>125</v>
      </c>
      <c r="T123">
        <f t="shared" si="79"/>
        <v>125</v>
      </c>
      <c r="U123">
        <f t="shared" si="67"/>
        <v>750</v>
      </c>
      <c r="V123">
        <f t="shared" si="68"/>
        <v>360</v>
      </c>
      <c r="W123">
        <f t="shared" si="69"/>
        <v>750</v>
      </c>
      <c r="X123">
        <f t="shared" si="70"/>
        <v>360</v>
      </c>
      <c r="Y123" s="169">
        <f t="shared" si="80"/>
        <v>4</v>
      </c>
      <c r="Z123" s="169">
        <f t="shared" si="81"/>
        <v>16</v>
      </c>
      <c r="AA123" s="169">
        <f t="shared" si="82"/>
        <v>36</v>
      </c>
      <c r="AB123" s="169"/>
      <c r="AC123" s="171">
        <f t="shared" si="71"/>
        <v>3.7916666666666665</v>
      </c>
      <c r="AD123" s="167">
        <f t="shared" si="72"/>
        <v>4</v>
      </c>
      <c r="AE123" s="169">
        <v>3</v>
      </c>
    </row>
    <row r="124" spans="1:32">
      <c r="A124" s="477" t="s">
        <v>2030</v>
      </c>
      <c r="B124" s="478">
        <v>20</v>
      </c>
      <c r="C124" s="478">
        <v>300</v>
      </c>
      <c r="D124" s="478">
        <v>25</v>
      </c>
      <c r="E124" s="478">
        <v>10.7</v>
      </c>
      <c r="F124" s="478">
        <v>140</v>
      </c>
      <c r="G124" s="478">
        <v>210</v>
      </c>
      <c r="H124" s="478">
        <v>334</v>
      </c>
      <c r="I124" s="478">
        <v>241</v>
      </c>
      <c r="J124" s="478">
        <v>14.7</v>
      </c>
      <c r="K124" s="478" t="s">
        <v>2031</v>
      </c>
      <c r="L124" s="478" t="s">
        <v>2007</v>
      </c>
      <c r="M124" s="478">
        <f t="shared" ref="M124:M126" si="100">CEILING(PI()*(C124+2*E124)*0.5+2*I124,10)</f>
        <v>990</v>
      </c>
      <c r="N124" s="478">
        <f t="shared" ref="N124:N126" si="101">_xlfn.FLOOR.MATH(H124,10)</f>
        <v>330</v>
      </c>
      <c r="O124" s="478">
        <f t="shared" ref="O124:O126" si="102">Z124</f>
        <v>16</v>
      </c>
      <c r="P124" s="478">
        <f t="shared" si="83"/>
        <v>285</v>
      </c>
      <c r="Q124" s="478">
        <f t="shared" ref="Q124:Q126" si="103">V124</f>
        <v>150</v>
      </c>
      <c r="R124" s="478">
        <f t="shared" ref="R124:R126" si="104">AA124</f>
        <v>36</v>
      </c>
      <c r="S124" s="478">
        <f t="shared" ref="S124:S126" si="105">C124/2</f>
        <v>150</v>
      </c>
      <c r="T124" s="478">
        <f t="shared" ref="T124:T126" si="106">CEILING(0.5*D124*SIN(RADIANS(30))*2,25)</f>
        <v>25</v>
      </c>
      <c r="U124" s="478">
        <f t="shared" ref="U124:U126" si="107">FLOOR(0.5*PI()*(C124+2*E124)+2*G124,50)</f>
        <v>900</v>
      </c>
      <c r="V124" s="478">
        <f t="shared" ref="V124:V126" si="108">CEILING(F124+2*5,1)</f>
        <v>150</v>
      </c>
      <c r="W124" s="478">
        <f t="shared" ref="W124:W126" si="109">U124</f>
        <v>900</v>
      </c>
      <c r="X124" s="478">
        <f t="shared" ref="X124:X126" si="110">V124</f>
        <v>150</v>
      </c>
      <c r="Y124" s="479">
        <f t="shared" ref="Y124:Y126" si="111">AD124</f>
        <v>4</v>
      </c>
      <c r="Z124" s="479">
        <f t="shared" ref="Z124:Z126" si="112">Y124*4</f>
        <v>16</v>
      </c>
      <c r="AA124" s="479">
        <f t="shared" ref="AA124:AA126" si="113">Z124*2+4</f>
        <v>36</v>
      </c>
      <c r="AB124" s="479"/>
      <c r="AC124" s="480">
        <f t="shared" ref="AC124:AC126" si="114">E124/$AJ$6</f>
        <v>4.458333333333333</v>
      </c>
      <c r="AD124" s="478">
        <f t="shared" ref="AD124:AD126" si="115">IF(MOD(E124/$AJ$6,1)=0,CEILING(E124/$AJ$6,1),
IF(MOD(E124/$AJ$6,1)&lt;0.5,CEILING(E124/$AJ$6,1)-1,CEILING(E124/$AJ$6,1)))</f>
        <v>4</v>
      </c>
      <c r="AE124" s="479">
        <v>3</v>
      </c>
      <c r="AF124" t="s">
        <v>1979</v>
      </c>
    </row>
    <row r="125" spans="1:32">
      <c r="A125" s="477" t="s">
        <v>2032</v>
      </c>
      <c r="B125" s="478">
        <v>20</v>
      </c>
      <c r="C125" s="478">
        <v>300</v>
      </c>
      <c r="D125" s="478">
        <v>40</v>
      </c>
      <c r="E125" s="478">
        <v>10.7</v>
      </c>
      <c r="F125" s="478">
        <v>140</v>
      </c>
      <c r="G125" s="478">
        <v>210</v>
      </c>
      <c r="H125" s="478">
        <v>334</v>
      </c>
      <c r="I125" s="478">
        <v>241</v>
      </c>
      <c r="J125" s="478">
        <v>14.8</v>
      </c>
      <c r="K125" s="478" t="s">
        <v>2033</v>
      </c>
      <c r="L125" s="478" t="s">
        <v>2007</v>
      </c>
      <c r="M125" s="478">
        <f t="shared" si="100"/>
        <v>990</v>
      </c>
      <c r="N125" s="478">
        <f t="shared" si="101"/>
        <v>330</v>
      </c>
      <c r="O125" s="478">
        <f t="shared" si="102"/>
        <v>16</v>
      </c>
      <c r="P125" s="478">
        <f t="shared" si="83"/>
        <v>275</v>
      </c>
      <c r="Q125" s="478">
        <f t="shared" si="103"/>
        <v>150</v>
      </c>
      <c r="R125" s="478">
        <f t="shared" si="104"/>
        <v>36</v>
      </c>
      <c r="S125" s="478">
        <f t="shared" si="105"/>
        <v>150</v>
      </c>
      <c r="T125" s="478">
        <f t="shared" si="106"/>
        <v>25</v>
      </c>
      <c r="U125" s="478">
        <f t="shared" si="107"/>
        <v>900</v>
      </c>
      <c r="V125" s="478">
        <f t="shared" si="108"/>
        <v>150</v>
      </c>
      <c r="W125" s="478">
        <f t="shared" si="109"/>
        <v>900</v>
      </c>
      <c r="X125" s="478">
        <f t="shared" si="110"/>
        <v>150</v>
      </c>
      <c r="Y125" s="479">
        <f t="shared" si="111"/>
        <v>4</v>
      </c>
      <c r="Z125" s="479">
        <f t="shared" si="112"/>
        <v>16</v>
      </c>
      <c r="AA125" s="479">
        <f t="shared" si="113"/>
        <v>36</v>
      </c>
      <c r="AB125" s="479"/>
      <c r="AC125" s="480">
        <f t="shared" si="114"/>
        <v>4.458333333333333</v>
      </c>
      <c r="AD125" s="478">
        <f t="shared" si="115"/>
        <v>4</v>
      </c>
      <c r="AE125" s="479">
        <v>3</v>
      </c>
      <c r="AF125" t="s">
        <v>1979</v>
      </c>
    </row>
    <row r="126" spans="1:32">
      <c r="A126" s="477" t="s">
        <v>2034</v>
      </c>
      <c r="B126" s="478">
        <v>20</v>
      </c>
      <c r="C126" s="478">
        <v>300</v>
      </c>
      <c r="D126" s="478">
        <v>50</v>
      </c>
      <c r="E126" s="478">
        <v>10.7</v>
      </c>
      <c r="F126" s="478">
        <v>140</v>
      </c>
      <c r="G126" s="478">
        <v>210</v>
      </c>
      <c r="H126" s="478">
        <v>334</v>
      </c>
      <c r="I126" s="478">
        <v>241</v>
      </c>
      <c r="J126" s="478">
        <v>14.9</v>
      </c>
      <c r="K126" s="478" t="s">
        <v>2035</v>
      </c>
      <c r="L126" s="478" t="s">
        <v>2007</v>
      </c>
      <c r="M126" s="478">
        <f t="shared" si="100"/>
        <v>990</v>
      </c>
      <c r="N126" s="478">
        <f t="shared" si="101"/>
        <v>330</v>
      </c>
      <c r="O126" s="478">
        <f t="shared" si="102"/>
        <v>16</v>
      </c>
      <c r="P126" s="478">
        <f t="shared" si="83"/>
        <v>275</v>
      </c>
      <c r="Q126" s="478">
        <f t="shared" si="103"/>
        <v>150</v>
      </c>
      <c r="R126" s="478">
        <f t="shared" si="104"/>
        <v>36</v>
      </c>
      <c r="S126" s="478">
        <f t="shared" si="105"/>
        <v>150</v>
      </c>
      <c r="T126" s="478">
        <f t="shared" si="106"/>
        <v>25</v>
      </c>
      <c r="U126" s="478">
        <f t="shared" si="107"/>
        <v>900</v>
      </c>
      <c r="V126" s="478">
        <f t="shared" si="108"/>
        <v>150</v>
      </c>
      <c r="W126" s="478">
        <f t="shared" si="109"/>
        <v>900</v>
      </c>
      <c r="X126" s="478">
        <f t="shared" si="110"/>
        <v>150</v>
      </c>
      <c r="Y126" s="479">
        <f t="shared" si="111"/>
        <v>4</v>
      </c>
      <c r="Z126" s="479">
        <f t="shared" si="112"/>
        <v>16</v>
      </c>
      <c r="AA126" s="479">
        <f t="shared" si="113"/>
        <v>36</v>
      </c>
      <c r="AB126" s="479"/>
      <c r="AC126" s="480">
        <f t="shared" si="114"/>
        <v>4.458333333333333</v>
      </c>
      <c r="AD126" s="478">
        <f t="shared" si="115"/>
        <v>4</v>
      </c>
      <c r="AE126" s="479">
        <v>3</v>
      </c>
      <c r="AF126" t="s">
        <v>1979</v>
      </c>
    </row>
    <row r="127" spans="1:32">
      <c r="A127" s="161" t="s">
        <v>562</v>
      </c>
      <c r="B127">
        <v>20</v>
      </c>
      <c r="C127">
        <v>300</v>
      </c>
      <c r="D127">
        <v>80</v>
      </c>
      <c r="E127">
        <v>10.7</v>
      </c>
      <c r="F127">
        <v>140</v>
      </c>
      <c r="G127">
        <v>210</v>
      </c>
      <c r="H127">
        <v>334</v>
      </c>
      <c r="I127">
        <v>251</v>
      </c>
      <c r="J127">
        <v>13</v>
      </c>
      <c r="K127" t="s">
        <v>101</v>
      </c>
      <c r="L127" t="s">
        <v>2007</v>
      </c>
      <c r="M127">
        <f t="shared" si="73"/>
        <v>1010</v>
      </c>
      <c r="N127">
        <f t="shared" si="74"/>
        <v>330</v>
      </c>
      <c r="O127">
        <f t="shared" si="75"/>
        <v>16</v>
      </c>
      <c r="P127">
        <f t="shared" si="83"/>
        <v>260</v>
      </c>
      <c r="Q127">
        <f t="shared" si="76"/>
        <v>150</v>
      </c>
      <c r="R127">
        <f t="shared" si="77"/>
        <v>36</v>
      </c>
      <c r="S127">
        <f t="shared" si="78"/>
        <v>150</v>
      </c>
      <c r="T127">
        <f t="shared" si="79"/>
        <v>50</v>
      </c>
      <c r="U127">
        <f t="shared" si="67"/>
        <v>900</v>
      </c>
      <c r="V127">
        <f t="shared" si="68"/>
        <v>150</v>
      </c>
      <c r="W127">
        <f t="shared" si="69"/>
        <v>900</v>
      </c>
      <c r="X127">
        <f t="shared" si="70"/>
        <v>150</v>
      </c>
      <c r="Y127" s="169">
        <f t="shared" si="80"/>
        <v>4</v>
      </c>
      <c r="Z127" s="169">
        <f t="shared" si="81"/>
        <v>16</v>
      </c>
      <c r="AA127" s="169">
        <f t="shared" si="82"/>
        <v>36</v>
      </c>
      <c r="AB127" s="169"/>
      <c r="AC127" s="171">
        <f t="shared" si="71"/>
        <v>4.458333333333333</v>
      </c>
      <c r="AD127" s="167">
        <f t="shared" si="72"/>
        <v>4</v>
      </c>
      <c r="AE127" s="169">
        <v>4</v>
      </c>
    </row>
    <row r="128" spans="1:32">
      <c r="A128" s="161" t="s">
        <v>563</v>
      </c>
      <c r="B128">
        <v>20</v>
      </c>
      <c r="C128">
        <v>300</v>
      </c>
      <c r="D128">
        <v>100</v>
      </c>
      <c r="E128">
        <v>10.7</v>
      </c>
      <c r="F128">
        <v>140</v>
      </c>
      <c r="G128">
        <v>210</v>
      </c>
      <c r="H128">
        <v>334</v>
      </c>
      <c r="I128">
        <v>251</v>
      </c>
      <c r="J128">
        <v>13</v>
      </c>
      <c r="K128" t="s">
        <v>102</v>
      </c>
      <c r="L128" t="s">
        <v>2007</v>
      </c>
      <c r="M128">
        <f t="shared" si="73"/>
        <v>1010</v>
      </c>
      <c r="N128">
        <f t="shared" si="74"/>
        <v>330</v>
      </c>
      <c r="O128">
        <f t="shared" si="75"/>
        <v>16</v>
      </c>
      <c r="P128">
        <f t="shared" si="83"/>
        <v>255</v>
      </c>
      <c r="Q128">
        <f t="shared" si="76"/>
        <v>150</v>
      </c>
      <c r="R128">
        <f t="shared" si="77"/>
        <v>36</v>
      </c>
      <c r="S128">
        <f t="shared" si="78"/>
        <v>150</v>
      </c>
      <c r="T128">
        <f t="shared" si="79"/>
        <v>50</v>
      </c>
      <c r="U128">
        <f t="shared" si="67"/>
        <v>900</v>
      </c>
      <c r="V128">
        <f t="shared" si="68"/>
        <v>150</v>
      </c>
      <c r="W128">
        <f t="shared" si="69"/>
        <v>900</v>
      </c>
      <c r="X128">
        <f t="shared" si="70"/>
        <v>150</v>
      </c>
      <c r="Y128" s="169">
        <f t="shared" si="80"/>
        <v>4</v>
      </c>
      <c r="Z128" s="169">
        <f t="shared" si="81"/>
        <v>16</v>
      </c>
      <c r="AA128" s="169">
        <f t="shared" si="82"/>
        <v>36</v>
      </c>
      <c r="AB128" s="169"/>
      <c r="AC128" s="171">
        <f t="shared" si="71"/>
        <v>4.458333333333333</v>
      </c>
      <c r="AD128" s="167">
        <f t="shared" si="72"/>
        <v>4</v>
      </c>
      <c r="AE128" s="169">
        <v>4</v>
      </c>
    </row>
    <row r="129" spans="1:31">
      <c r="A129" s="161" t="s">
        <v>564</v>
      </c>
      <c r="B129">
        <v>20</v>
      </c>
      <c r="C129">
        <v>300</v>
      </c>
      <c r="D129">
        <v>125</v>
      </c>
      <c r="E129">
        <v>10.7</v>
      </c>
      <c r="F129">
        <v>280</v>
      </c>
      <c r="G129">
        <v>210</v>
      </c>
      <c r="H129">
        <v>474</v>
      </c>
      <c r="I129">
        <v>261</v>
      </c>
      <c r="J129">
        <v>15</v>
      </c>
      <c r="K129" t="s">
        <v>103</v>
      </c>
      <c r="L129" t="s">
        <v>2007</v>
      </c>
      <c r="M129">
        <f t="shared" si="73"/>
        <v>1030</v>
      </c>
      <c r="N129">
        <f t="shared" si="74"/>
        <v>470</v>
      </c>
      <c r="O129">
        <f t="shared" si="75"/>
        <v>16</v>
      </c>
      <c r="P129">
        <f t="shared" si="83"/>
        <v>245</v>
      </c>
      <c r="Q129">
        <f t="shared" si="76"/>
        <v>290</v>
      </c>
      <c r="R129">
        <f t="shared" si="77"/>
        <v>36</v>
      </c>
      <c r="S129">
        <f t="shared" si="78"/>
        <v>150</v>
      </c>
      <c r="T129">
        <f t="shared" si="79"/>
        <v>75</v>
      </c>
      <c r="U129">
        <f t="shared" si="67"/>
        <v>900</v>
      </c>
      <c r="V129">
        <f t="shared" si="68"/>
        <v>290</v>
      </c>
      <c r="W129">
        <f t="shared" si="69"/>
        <v>900</v>
      </c>
      <c r="X129">
        <f t="shared" si="70"/>
        <v>290</v>
      </c>
      <c r="Y129" s="169">
        <f t="shared" si="80"/>
        <v>4</v>
      </c>
      <c r="Z129" s="169">
        <f t="shared" si="81"/>
        <v>16</v>
      </c>
      <c r="AA129" s="169">
        <f t="shared" si="82"/>
        <v>36</v>
      </c>
      <c r="AB129" s="169"/>
      <c r="AC129" s="171">
        <f t="shared" si="71"/>
        <v>4.458333333333333</v>
      </c>
      <c r="AD129" s="167">
        <f t="shared" si="72"/>
        <v>4</v>
      </c>
      <c r="AE129" s="169">
        <v>4</v>
      </c>
    </row>
    <row r="130" spans="1:31">
      <c r="A130" s="161" t="s">
        <v>565</v>
      </c>
      <c r="B130">
        <v>20</v>
      </c>
      <c r="C130">
        <v>300</v>
      </c>
      <c r="D130">
        <v>150</v>
      </c>
      <c r="E130">
        <v>10.7</v>
      </c>
      <c r="F130">
        <v>280</v>
      </c>
      <c r="G130">
        <v>210</v>
      </c>
      <c r="H130">
        <v>474</v>
      </c>
      <c r="I130">
        <v>261</v>
      </c>
      <c r="J130">
        <v>17</v>
      </c>
      <c r="K130" t="s">
        <v>104</v>
      </c>
      <c r="L130" t="s">
        <v>2007</v>
      </c>
      <c r="M130">
        <f t="shared" si="73"/>
        <v>1030</v>
      </c>
      <c r="N130">
        <f t="shared" si="74"/>
        <v>470</v>
      </c>
      <c r="O130">
        <f t="shared" si="75"/>
        <v>16</v>
      </c>
      <c r="P130">
        <f t="shared" si="83"/>
        <v>235</v>
      </c>
      <c r="Q130">
        <f t="shared" si="76"/>
        <v>290</v>
      </c>
      <c r="R130">
        <f t="shared" si="77"/>
        <v>36</v>
      </c>
      <c r="S130">
        <f t="shared" si="78"/>
        <v>150</v>
      </c>
      <c r="T130">
        <f t="shared" si="79"/>
        <v>75</v>
      </c>
      <c r="U130">
        <f t="shared" si="67"/>
        <v>900</v>
      </c>
      <c r="V130">
        <f t="shared" si="68"/>
        <v>290</v>
      </c>
      <c r="W130">
        <f t="shared" si="69"/>
        <v>900</v>
      </c>
      <c r="X130">
        <f t="shared" si="70"/>
        <v>290</v>
      </c>
      <c r="Y130" s="169">
        <f t="shared" si="80"/>
        <v>4</v>
      </c>
      <c r="Z130" s="169">
        <f t="shared" si="81"/>
        <v>16</v>
      </c>
      <c r="AA130" s="169">
        <f t="shared" si="82"/>
        <v>36</v>
      </c>
      <c r="AB130" s="169"/>
      <c r="AC130" s="171">
        <f t="shared" si="71"/>
        <v>4.458333333333333</v>
      </c>
      <c r="AD130" s="167">
        <f t="shared" si="72"/>
        <v>4</v>
      </c>
      <c r="AE130" s="169">
        <v>4</v>
      </c>
    </row>
    <row r="131" spans="1:31">
      <c r="A131" s="161" t="s">
        <v>566</v>
      </c>
      <c r="B131">
        <v>20</v>
      </c>
      <c r="C131">
        <v>300</v>
      </c>
      <c r="D131">
        <v>200</v>
      </c>
      <c r="E131">
        <v>10.7</v>
      </c>
      <c r="F131">
        <v>420</v>
      </c>
      <c r="G131">
        <v>210</v>
      </c>
      <c r="H131">
        <v>614</v>
      </c>
      <c r="I131">
        <v>276</v>
      </c>
      <c r="J131">
        <v>22</v>
      </c>
      <c r="K131" t="s">
        <v>105</v>
      </c>
      <c r="L131" t="s">
        <v>2007</v>
      </c>
      <c r="M131">
        <f t="shared" si="73"/>
        <v>1060</v>
      </c>
      <c r="N131">
        <f t="shared" si="74"/>
        <v>610</v>
      </c>
      <c r="O131">
        <f t="shared" si="75"/>
        <v>16</v>
      </c>
      <c r="P131">
        <f t="shared" si="83"/>
        <v>225</v>
      </c>
      <c r="Q131">
        <f t="shared" si="76"/>
        <v>430</v>
      </c>
      <c r="R131">
        <f t="shared" si="77"/>
        <v>36</v>
      </c>
      <c r="S131">
        <f t="shared" si="78"/>
        <v>150</v>
      </c>
      <c r="T131">
        <f t="shared" si="79"/>
        <v>100</v>
      </c>
      <c r="U131">
        <f t="shared" si="67"/>
        <v>900</v>
      </c>
      <c r="V131">
        <f t="shared" si="68"/>
        <v>430</v>
      </c>
      <c r="W131">
        <f t="shared" si="69"/>
        <v>900</v>
      </c>
      <c r="X131">
        <f t="shared" si="70"/>
        <v>430</v>
      </c>
      <c r="Y131" s="169">
        <f t="shared" si="80"/>
        <v>4</v>
      </c>
      <c r="Z131" s="169">
        <f t="shared" si="81"/>
        <v>16</v>
      </c>
      <c r="AA131" s="169">
        <f t="shared" si="82"/>
        <v>36</v>
      </c>
      <c r="AB131" s="169"/>
      <c r="AC131" s="171">
        <f t="shared" si="71"/>
        <v>4.458333333333333</v>
      </c>
      <c r="AD131" s="167">
        <f t="shared" si="72"/>
        <v>4</v>
      </c>
      <c r="AE131" s="169">
        <v>4</v>
      </c>
    </row>
    <row r="132" spans="1:31">
      <c r="A132" s="161" t="s">
        <v>567</v>
      </c>
      <c r="B132">
        <v>20</v>
      </c>
      <c r="C132">
        <v>300</v>
      </c>
      <c r="D132">
        <v>250</v>
      </c>
      <c r="E132">
        <v>10.7</v>
      </c>
      <c r="F132">
        <v>420</v>
      </c>
      <c r="G132">
        <v>210</v>
      </c>
      <c r="H132">
        <v>614</v>
      </c>
      <c r="I132">
        <v>292</v>
      </c>
      <c r="J132">
        <v>23</v>
      </c>
      <c r="K132" t="s">
        <v>106</v>
      </c>
      <c r="L132" t="s">
        <v>2007</v>
      </c>
      <c r="M132">
        <f t="shared" si="73"/>
        <v>1090</v>
      </c>
      <c r="N132">
        <f t="shared" si="74"/>
        <v>610</v>
      </c>
      <c r="O132">
        <f t="shared" si="75"/>
        <v>16</v>
      </c>
      <c r="P132">
        <f t="shared" si="83"/>
        <v>215</v>
      </c>
      <c r="Q132">
        <f t="shared" si="76"/>
        <v>430</v>
      </c>
      <c r="R132">
        <f t="shared" si="77"/>
        <v>36</v>
      </c>
      <c r="S132">
        <f t="shared" si="78"/>
        <v>150</v>
      </c>
      <c r="T132">
        <f t="shared" si="79"/>
        <v>125</v>
      </c>
      <c r="U132">
        <f t="shared" si="67"/>
        <v>900</v>
      </c>
      <c r="V132">
        <f t="shared" si="68"/>
        <v>430</v>
      </c>
      <c r="W132">
        <f t="shared" si="69"/>
        <v>900</v>
      </c>
      <c r="X132">
        <f t="shared" si="70"/>
        <v>430</v>
      </c>
      <c r="Y132" s="169">
        <f t="shared" si="80"/>
        <v>4</v>
      </c>
      <c r="Z132" s="169">
        <f t="shared" si="81"/>
        <v>16</v>
      </c>
      <c r="AA132" s="169">
        <f t="shared" si="82"/>
        <v>36</v>
      </c>
      <c r="AB132" s="169"/>
      <c r="AC132" s="171">
        <f t="shared" si="71"/>
        <v>4.458333333333333</v>
      </c>
      <c r="AD132" s="167">
        <f t="shared" si="72"/>
        <v>4</v>
      </c>
      <c r="AE132" s="169">
        <v>4</v>
      </c>
    </row>
    <row r="133" spans="1:31">
      <c r="A133" s="161" t="s">
        <v>568</v>
      </c>
      <c r="B133">
        <v>20</v>
      </c>
      <c r="C133">
        <v>300</v>
      </c>
      <c r="D133">
        <v>300</v>
      </c>
      <c r="E133">
        <v>10.7</v>
      </c>
      <c r="F133">
        <v>420</v>
      </c>
      <c r="G133">
        <v>210</v>
      </c>
      <c r="H133">
        <v>614</v>
      </c>
      <c r="I133">
        <v>307</v>
      </c>
      <c r="J133">
        <v>24</v>
      </c>
      <c r="K133" t="s">
        <v>219</v>
      </c>
      <c r="L133" t="s">
        <v>2008</v>
      </c>
      <c r="M133">
        <f t="shared" si="73"/>
        <v>1120</v>
      </c>
      <c r="N133">
        <f t="shared" si="74"/>
        <v>610</v>
      </c>
      <c r="O133">
        <f t="shared" si="75"/>
        <v>16</v>
      </c>
      <c r="P133">
        <f t="shared" si="83"/>
        <v>430</v>
      </c>
      <c r="Q133">
        <f t="shared" si="76"/>
        <v>430</v>
      </c>
      <c r="R133">
        <f t="shared" si="77"/>
        <v>36</v>
      </c>
      <c r="S133">
        <f t="shared" si="78"/>
        <v>150</v>
      </c>
      <c r="T133">
        <f t="shared" si="79"/>
        <v>150</v>
      </c>
      <c r="U133">
        <f t="shared" si="67"/>
        <v>900</v>
      </c>
      <c r="V133">
        <f t="shared" si="68"/>
        <v>430</v>
      </c>
      <c r="W133">
        <f t="shared" si="69"/>
        <v>900</v>
      </c>
      <c r="X133">
        <f t="shared" si="70"/>
        <v>430</v>
      </c>
      <c r="Y133" s="169">
        <f t="shared" si="80"/>
        <v>4</v>
      </c>
      <c r="Z133" s="169">
        <f t="shared" si="81"/>
        <v>16</v>
      </c>
      <c r="AA133" s="169">
        <f t="shared" si="82"/>
        <v>36</v>
      </c>
      <c r="AB133" s="169"/>
      <c r="AC133" s="171">
        <f t="shared" si="71"/>
        <v>4.458333333333333</v>
      </c>
      <c r="AD133" s="167">
        <f t="shared" si="72"/>
        <v>4</v>
      </c>
      <c r="AE133" s="169">
        <v>4</v>
      </c>
    </row>
    <row r="134" spans="1:31">
      <c r="A134" s="161" t="s">
        <v>569</v>
      </c>
      <c r="B134">
        <v>20</v>
      </c>
      <c r="C134">
        <v>350</v>
      </c>
      <c r="D134">
        <v>80</v>
      </c>
      <c r="E134">
        <v>12.4</v>
      </c>
      <c r="F134">
        <v>140</v>
      </c>
      <c r="G134">
        <v>245</v>
      </c>
      <c r="H134">
        <v>366</v>
      </c>
      <c r="I134">
        <v>286</v>
      </c>
      <c r="J134">
        <v>18</v>
      </c>
      <c r="K134" t="s">
        <v>107</v>
      </c>
      <c r="L134" t="s">
        <v>2007</v>
      </c>
      <c r="M134">
        <f t="shared" si="73"/>
        <v>1170</v>
      </c>
      <c r="N134">
        <f t="shared" si="74"/>
        <v>360</v>
      </c>
      <c r="O134">
        <f t="shared" si="75"/>
        <v>20</v>
      </c>
      <c r="P134">
        <f t="shared" si="83"/>
        <v>310</v>
      </c>
      <c r="Q134">
        <f t="shared" si="76"/>
        <v>150</v>
      </c>
      <c r="R134">
        <f t="shared" si="77"/>
        <v>44</v>
      </c>
      <c r="S134">
        <f t="shared" si="78"/>
        <v>175</v>
      </c>
      <c r="T134">
        <f t="shared" si="79"/>
        <v>50</v>
      </c>
      <c r="U134">
        <f t="shared" si="67"/>
        <v>1050</v>
      </c>
      <c r="V134">
        <f t="shared" si="68"/>
        <v>150</v>
      </c>
      <c r="W134">
        <f t="shared" si="69"/>
        <v>1050</v>
      </c>
      <c r="X134">
        <f t="shared" si="70"/>
        <v>150</v>
      </c>
      <c r="Y134" s="169">
        <f t="shared" si="80"/>
        <v>5</v>
      </c>
      <c r="Z134" s="169">
        <f t="shared" si="81"/>
        <v>20</v>
      </c>
      <c r="AA134" s="169">
        <f t="shared" si="82"/>
        <v>44</v>
      </c>
      <c r="AB134" s="169"/>
      <c r="AC134" s="171">
        <f t="shared" si="71"/>
        <v>5.166666666666667</v>
      </c>
      <c r="AD134" s="167">
        <f t="shared" si="72"/>
        <v>5</v>
      </c>
      <c r="AE134" s="169">
        <v>4</v>
      </c>
    </row>
    <row r="135" spans="1:31">
      <c r="A135" s="161" t="s">
        <v>570</v>
      </c>
      <c r="B135">
        <v>20</v>
      </c>
      <c r="C135">
        <v>350</v>
      </c>
      <c r="D135">
        <v>100</v>
      </c>
      <c r="E135">
        <v>12.4</v>
      </c>
      <c r="F135">
        <v>140</v>
      </c>
      <c r="G135">
        <v>245</v>
      </c>
      <c r="H135">
        <v>366</v>
      </c>
      <c r="I135">
        <v>286</v>
      </c>
      <c r="J135">
        <v>18</v>
      </c>
      <c r="K135" t="s">
        <v>108</v>
      </c>
      <c r="L135" t="s">
        <v>2007</v>
      </c>
      <c r="M135">
        <f t="shared" si="73"/>
        <v>1170</v>
      </c>
      <c r="N135">
        <f t="shared" si="74"/>
        <v>360</v>
      </c>
      <c r="O135">
        <f t="shared" si="75"/>
        <v>20</v>
      </c>
      <c r="P135">
        <f t="shared" si="83"/>
        <v>300</v>
      </c>
      <c r="Q135">
        <f t="shared" si="76"/>
        <v>150</v>
      </c>
      <c r="R135">
        <f t="shared" si="77"/>
        <v>44</v>
      </c>
      <c r="S135">
        <f t="shared" si="78"/>
        <v>175</v>
      </c>
      <c r="T135">
        <f t="shared" si="79"/>
        <v>50</v>
      </c>
      <c r="U135">
        <f t="shared" si="67"/>
        <v>1050</v>
      </c>
      <c r="V135">
        <f t="shared" si="68"/>
        <v>150</v>
      </c>
      <c r="W135">
        <f t="shared" si="69"/>
        <v>1050</v>
      </c>
      <c r="X135">
        <f t="shared" si="70"/>
        <v>150</v>
      </c>
      <c r="Y135" s="169">
        <f t="shared" si="80"/>
        <v>5</v>
      </c>
      <c r="Z135" s="169">
        <f t="shared" si="81"/>
        <v>20</v>
      </c>
      <c r="AA135" s="169">
        <f t="shared" si="82"/>
        <v>44</v>
      </c>
      <c r="AB135" s="169"/>
      <c r="AC135" s="171">
        <f t="shared" si="71"/>
        <v>5.166666666666667</v>
      </c>
      <c r="AD135" s="167">
        <f t="shared" si="72"/>
        <v>5</v>
      </c>
      <c r="AE135" s="169">
        <v>4</v>
      </c>
    </row>
    <row r="136" spans="1:31">
      <c r="A136" s="161" t="s">
        <v>571</v>
      </c>
      <c r="B136">
        <v>20</v>
      </c>
      <c r="C136">
        <v>350</v>
      </c>
      <c r="D136">
        <v>125</v>
      </c>
      <c r="E136">
        <v>12.4</v>
      </c>
      <c r="F136">
        <v>280</v>
      </c>
      <c r="G136">
        <v>245</v>
      </c>
      <c r="H136">
        <v>506</v>
      </c>
      <c r="I136">
        <v>296</v>
      </c>
      <c r="J136">
        <v>21</v>
      </c>
      <c r="K136" t="s">
        <v>109</v>
      </c>
      <c r="L136" t="s">
        <v>2007</v>
      </c>
      <c r="M136">
        <f t="shared" si="73"/>
        <v>1190</v>
      </c>
      <c r="N136">
        <f t="shared" si="74"/>
        <v>500</v>
      </c>
      <c r="O136">
        <f t="shared" si="75"/>
        <v>20</v>
      </c>
      <c r="P136">
        <f t="shared" si="83"/>
        <v>295</v>
      </c>
      <c r="Q136">
        <f t="shared" si="76"/>
        <v>290</v>
      </c>
      <c r="R136">
        <f t="shared" si="77"/>
        <v>44</v>
      </c>
      <c r="S136">
        <f t="shared" si="78"/>
        <v>175</v>
      </c>
      <c r="T136">
        <f t="shared" si="79"/>
        <v>75</v>
      </c>
      <c r="U136">
        <f t="shared" si="67"/>
        <v>1050</v>
      </c>
      <c r="V136">
        <f t="shared" si="68"/>
        <v>290</v>
      </c>
      <c r="W136">
        <f t="shared" si="69"/>
        <v>1050</v>
      </c>
      <c r="X136">
        <f t="shared" si="70"/>
        <v>290</v>
      </c>
      <c r="Y136" s="169">
        <f t="shared" si="80"/>
        <v>5</v>
      </c>
      <c r="Z136" s="169">
        <f t="shared" si="81"/>
        <v>20</v>
      </c>
      <c r="AA136" s="169">
        <f t="shared" si="82"/>
        <v>44</v>
      </c>
      <c r="AB136" s="169"/>
      <c r="AC136" s="171">
        <f t="shared" si="71"/>
        <v>5.166666666666667</v>
      </c>
      <c r="AD136" s="167">
        <f t="shared" si="72"/>
        <v>5</v>
      </c>
      <c r="AE136" s="169">
        <v>4</v>
      </c>
    </row>
    <row r="137" spans="1:31">
      <c r="A137" s="161" t="s">
        <v>572</v>
      </c>
      <c r="B137">
        <v>20</v>
      </c>
      <c r="C137">
        <v>350</v>
      </c>
      <c r="D137">
        <v>150</v>
      </c>
      <c r="E137">
        <v>12.4</v>
      </c>
      <c r="F137">
        <v>280</v>
      </c>
      <c r="G137">
        <v>245</v>
      </c>
      <c r="H137">
        <v>506</v>
      </c>
      <c r="I137">
        <v>296</v>
      </c>
      <c r="J137">
        <v>24</v>
      </c>
      <c r="K137" t="s">
        <v>110</v>
      </c>
      <c r="L137" t="s">
        <v>2007</v>
      </c>
      <c r="M137">
        <f t="shared" si="73"/>
        <v>1190</v>
      </c>
      <c r="N137">
        <f t="shared" si="74"/>
        <v>500</v>
      </c>
      <c r="O137">
        <f t="shared" si="75"/>
        <v>20</v>
      </c>
      <c r="P137">
        <f t="shared" si="83"/>
        <v>285</v>
      </c>
      <c r="Q137">
        <f t="shared" si="76"/>
        <v>290</v>
      </c>
      <c r="R137">
        <f t="shared" si="77"/>
        <v>44</v>
      </c>
      <c r="S137">
        <f t="shared" si="78"/>
        <v>175</v>
      </c>
      <c r="T137">
        <f t="shared" si="79"/>
        <v>75</v>
      </c>
      <c r="U137">
        <f t="shared" si="67"/>
        <v>1050</v>
      </c>
      <c r="V137">
        <f t="shared" si="68"/>
        <v>290</v>
      </c>
      <c r="W137">
        <f t="shared" si="69"/>
        <v>1050</v>
      </c>
      <c r="X137">
        <f t="shared" si="70"/>
        <v>290</v>
      </c>
      <c r="Y137" s="169">
        <f t="shared" si="80"/>
        <v>5</v>
      </c>
      <c r="Z137" s="169">
        <f t="shared" si="81"/>
        <v>20</v>
      </c>
      <c r="AA137" s="169">
        <f t="shared" si="82"/>
        <v>44</v>
      </c>
      <c r="AB137" s="169"/>
      <c r="AC137" s="171">
        <f t="shared" si="71"/>
        <v>5.166666666666667</v>
      </c>
      <c r="AD137" s="167">
        <f t="shared" si="72"/>
        <v>5</v>
      </c>
      <c r="AE137" s="169">
        <v>4</v>
      </c>
    </row>
    <row r="138" spans="1:31">
      <c r="A138" s="161" t="s">
        <v>573</v>
      </c>
      <c r="B138">
        <v>20</v>
      </c>
      <c r="C138">
        <v>350</v>
      </c>
      <c r="D138">
        <v>200</v>
      </c>
      <c r="E138">
        <v>12.4</v>
      </c>
      <c r="F138">
        <v>490</v>
      </c>
      <c r="G138">
        <v>245</v>
      </c>
      <c r="H138">
        <v>716</v>
      </c>
      <c r="I138">
        <v>311</v>
      </c>
      <c r="J138">
        <v>33</v>
      </c>
      <c r="K138" t="s">
        <v>111</v>
      </c>
      <c r="L138" t="s">
        <v>2007</v>
      </c>
      <c r="M138">
        <f t="shared" si="73"/>
        <v>1220</v>
      </c>
      <c r="N138">
        <f t="shared" si="74"/>
        <v>710</v>
      </c>
      <c r="O138">
        <f t="shared" si="75"/>
        <v>20</v>
      </c>
      <c r="P138">
        <f t="shared" si="83"/>
        <v>270</v>
      </c>
      <c r="Q138">
        <f t="shared" si="76"/>
        <v>500</v>
      </c>
      <c r="R138">
        <f t="shared" si="77"/>
        <v>44</v>
      </c>
      <c r="S138">
        <f t="shared" si="78"/>
        <v>175</v>
      </c>
      <c r="T138">
        <f t="shared" si="79"/>
        <v>100</v>
      </c>
      <c r="U138">
        <f t="shared" si="67"/>
        <v>1050</v>
      </c>
      <c r="V138">
        <f t="shared" si="68"/>
        <v>500</v>
      </c>
      <c r="W138">
        <f t="shared" si="69"/>
        <v>1050</v>
      </c>
      <c r="X138">
        <f t="shared" si="70"/>
        <v>500</v>
      </c>
      <c r="Y138" s="169">
        <f t="shared" si="80"/>
        <v>5</v>
      </c>
      <c r="Z138" s="169">
        <f t="shared" si="81"/>
        <v>20</v>
      </c>
      <c r="AA138" s="169">
        <f t="shared" si="82"/>
        <v>44</v>
      </c>
      <c r="AB138" s="169"/>
      <c r="AC138" s="171">
        <f t="shared" si="71"/>
        <v>5.166666666666667</v>
      </c>
      <c r="AD138" s="167">
        <f t="shared" si="72"/>
        <v>5</v>
      </c>
      <c r="AE138" s="169">
        <v>5</v>
      </c>
    </row>
    <row r="139" spans="1:31">
      <c r="A139" s="161" t="s">
        <v>574</v>
      </c>
      <c r="B139">
        <v>20</v>
      </c>
      <c r="C139">
        <v>350</v>
      </c>
      <c r="D139">
        <v>250</v>
      </c>
      <c r="E139">
        <v>12.4</v>
      </c>
      <c r="F139">
        <v>490</v>
      </c>
      <c r="G139">
        <v>245</v>
      </c>
      <c r="H139">
        <v>716</v>
      </c>
      <c r="I139">
        <v>327</v>
      </c>
      <c r="J139">
        <v>34</v>
      </c>
      <c r="K139" t="s">
        <v>112</v>
      </c>
      <c r="L139" t="s">
        <v>2007</v>
      </c>
      <c r="M139">
        <f t="shared" si="73"/>
        <v>1250</v>
      </c>
      <c r="N139">
        <f t="shared" si="74"/>
        <v>710</v>
      </c>
      <c r="O139">
        <f t="shared" si="75"/>
        <v>20</v>
      </c>
      <c r="P139">
        <f t="shared" si="83"/>
        <v>260</v>
      </c>
      <c r="Q139">
        <f t="shared" si="76"/>
        <v>500</v>
      </c>
      <c r="R139">
        <f t="shared" si="77"/>
        <v>44</v>
      </c>
      <c r="S139">
        <f t="shared" si="78"/>
        <v>175</v>
      </c>
      <c r="T139">
        <f t="shared" si="79"/>
        <v>125</v>
      </c>
      <c r="U139">
        <f t="shared" si="67"/>
        <v>1050</v>
      </c>
      <c r="V139">
        <f t="shared" si="68"/>
        <v>500</v>
      </c>
      <c r="W139">
        <f t="shared" si="69"/>
        <v>1050</v>
      </c>
      <c r="X139">
        <f t="shared" si="70"/>
        <v>500</v>
      </c>
      <c r="Y139" s="169">
        <f t="shared" si="80"/>
        <v>5</v>
      </c>
      <c r="Z139" s="169">
        <f t="shared" si="81"/>
        <v>20</v>
      </c>
      <c r="AA139" s="169">
        <f t="shared" si="82"/>
        <v>44</v>
      </c>
      <c r="AB139" s="169"/>
      <c r="AC139" s="171">
        <f t="shared" si="71"/>
        <v>5.166666666666667</v>
      </c>
      <c r="AD139" s="167">
        <f t="shared" si="72"/>
        <v>5</v>
      </c>
      <c r="AE139" s="169">
        <v>5</v>
      </c>
    </row>
    <row r="140" spans="1:31">
      <c r="A140" s="161" t="s">
        <v>575</v>
      </c>
      <c r="B140">
        <v>20</v>
      </c>
      <c r="C140">
        <v>350</v>
      </c>
      <c r="D140">
        <v>300</v>
      </c>
      <c r="E140">
        <v>12.4</v>
      </c>
      <c r="F140">
        <v>490</v>
      </c>
      <c r="G140">
        <v>245</v>
      </c>
      <c r="H140">
        <v>716</v>
      </c>
      <c r="I140">
        <v>342</v>
      </c>
      <c r="J140">
        <v>38</v>
      </c>
      <c r="K140" t="s">
        <v>113</v>
      </c>
      <c r="L140" t="s">
        <v>2007</v>
      </c>
      <c r="M140">
        <f t="shared" si="73"/>
        <v>1280</v>
      </c>
      <c r="N140">
        <f t="shared" si="74"/>
        <v>710</v>
      </c>
      <c r="O140">
        <f t="shared" si="75"/>
        <v>20</v>
      </c>
      <c r="P140">
        <f t="shared" si="83"/>
        <v>250</v>
      </c>
      <c r="Q140">
        <f t="shared" si="76"/>
        <v>500</v>
      </c>
      <c r="R140">
        <f t="shared" si="77"/>
        <v>44</v>
      </c>
      <c r="S140">
        <f t="shared" si="78"/>
        <v>175</v>
      </c>
      <c r="T140">
        <f t="shared" si="79"/>
        <v>150</v>
      </c>
      <c r="U140">
        <f t="shared" si="67"/>
        <v>1050</v>
      </c>
      <c r="V140">
        <f t="shared" si="68"/>
        <v>500</v>
      </c>
      <c r="W140">
        <f t="shared" si="69"/>
        <v>1050</v>
      </c>
      <c r="X140">
        <f t="shared" si="70"/>
        <v>500</v>
      </c>
      <c r="Y140" s="169">
        <f t="shared" si="80"/>
        <v>5</v>
      </c>
      <c r="Z140" s="169">
        <f t="shared" si="81"/>
        <v>20</v>
      </c>
      <c r="AA140" s="169">
        <f t="shared" si="82"/>
        <v>44</v>
      </c>
      <c r="AB140" s="169"/>
      <c r="AC140" s="171">
        <f t="shared" si="71"/>
        <v>5.166666666666667</v>
      </c>
      <c r="AD140" s="167">
        <f t="shared" si="72"/>
        <v>5</v>
      </c>
      <c r="AE140" s="169">
        <v>5</v>
      </c>
    </row>
    <row r="141" spans="1:31">
      <c r="A141" s="161" t="s">
        <v>576</v>
      </c>
      <c r="B141">
        <v>20</v>
      </c>
      <c r="C141">
        <v>350</v>
      </c>
      <c r="D141">
        <v>350</v>
      </c>
      <c r="E141">
        <v>12.4</v>
      </c>
      <c r="F141">
        <v>490</v>
      </c>
      <c r="G141">
        <v>245</v>
      </c>
      <c r="H141">
        <v>716</v>
      </c>
      <c r="I141">
        <v>358</v>
      </c>
      <c r="J141">
        <v>37</v>
      </c>
      <c r="K141" t="s">
        <v>220</v>
      </c>
      <c r="L141" t="s">
        <v>2008</v>
      </c>
      <c r="M141">
        <f t="shared" si="73"/>
        <v>1310</v>
      </c>
      <c r="N141">
        <f t="shared" si="74"/>
        <v>710</v>
      </c>
      <c r="O141">
        <f t="shared" si="75"/>
        <v>20</v>
      </c>
      <c r="P141">
        <f t="shared" si="83"/>
        <v>500</v>
      </c>
      <c r="Q141">
        <f t="shared" si="76"/>
        <v>500</v>
      </c>
      <c r="R141">
        <f t="shared" si="77"/>
        <v>44</v>
      </c>
      <c r="S141">
        <f t="shared" si="78"/>
        <v>175</v>
      </c>
      <c r="T141">
        <f t="shared" si="79"/>
        <v>175</v>
      </c>
      <c r="U141">
        <f t="shared" si="67"/>
        <v>1050</v>
      </c>
      <c r="V141">
        <f t="shared" si="68"/>
        <v>500</v>
      </c>
      <c r="W141">
        <f t="shared" si="69"/>
        <v>1050</v>
      </c>
      <c r="X141">
        <f t="shared" si="70"/>
        <v>500</v>
      </c>
      <c r="Y141" s="169">
        <f t="shared" si="80"/>
        <v>5</v>
      </c>
      <c r="Z141" s="169">
        <f t="shared" si="81"/>
        <v>20</v>
      </c>
      <c r="AA141" s="169">
        <f t="shared" si="82"/>
        <v>44</v>
      </c>
      <c r="AB141" s="169"/>
      <c r="AC141" s="171">
        <f t="shared" si="71"/>
        <v>5.166666666666667</v>
      </c>
      <c r="AD141" s="167">
        <f t="shared" si="72"/>
        <v>5</v>
      </c>
      <c r="AE141" s="169">
        <v>5</v>
      </c>
    </row>
    <row r="142" spans="1:31">
      <c r="A142" s="161" t="s">
        <v>577</v>
      </c>
      <c r="B142">
        <v>20</v>
      </c>
      <c r="C142">
        <v>400</v>
      </c>
      <c r="D142">
        <v>80</v>
      </c>
      <c r="E142">
        <v>14</v>
      </c>
      <c r="F142">
        <v>140</v>
      </c>
      <c r="G142">
        <v>280</v>
      </c>
      <c r="H142">
        <v>396</v>
      </c>
      <c r="I142">
        <v>321</v>
      </c>
      <c r="J142">
        <v>25</v>
      </c>
      <c r="K142" t="s">
        <v>114</v>
      </c>
      <c r="L142" t="s">
        <v>2007</v>
      </c>
      <c r="M142">
        <f t="shared" si="73"/>
        <v>1320</v>
      </c>
      <c r="N142">
        <f t="shared" si="74"/>
        <v>390</v>
      </c>
      <c r="O142">
        <f t="shared" si="75"/>
        <v>24</v>
      </c>
      <c r="P142">
        <f t="shared" si="83"/>
        <v>360</v>
      </c>
      <c r="Q142">
        <f t="shared" si="76"/>
        <v>150</v>
      </c>
      <c r="R142">
        <f t="shared" si="77"/>
        <v>52</v>
      </c>
      <c r="S142">
        <f t="shared" si="78"/>
        <v>200</v>
      </c>
      <c r="T142">
        <f t="shared" si="79"/>
        <v>50</v>
      </c>
      <c r="U142">
        <f t="shared" si="67"/>
        <v>1200</v>
      </c>
      <c r="V142">
        <f t="shared" si="68"/>
        <v>150</v>
      </c>
      <c r="W142">
        <f t="shared" si="69"/>
        <v>1200</v>
      </c>
      <c r="X142">
        <f t="shared" si="70"/>
        <v>150</v>
      </c>
      <c r="Y142" s="169">
        <f t="shared" si="80"/>
        <v>6</v>
      </c>
      <c r="Z142" s="169">
        <f t="shared" si="81"/>
        <v>24</v>
      </c>
      <c r="AA142" s="169">
        <f t="shared" si="82"/>
        <v>52</v>
      </c>
      <c r="AB142" s="169"/>
      <c r="AC142" s="171">
        <f t="shared" si="71"/>
        <v>5.8333333333333339</v>
      </c>
      <c r="AD142" s="167">
        <f t="shared" si="72"/>
        <v>6</v>
      </c>
      <c r="AE142" s="169">
        <v>5</v>
      </c>
    </row>
    <row r="143" spans="1:31">
      <c r="A143" s="161" t="s">
        <v>578</v>
      </c>
      <c r="B143">
        <v>20</v>
      </c>
      <c r="C143">
        <v>400</v>
      </c>
      <c r="D143">
        <v>100</v>
      </c>
      <c r="E143">
        <v>14</v>
      </c>
      <c r="F143">
        <v>140</v>
      </c>
      <c r="G143">
        <v>280</v>
      </c>
      <c r="H143">
        <v>396</v>
      </c>
      <c r="I143">
        <v>321</v>
      </c>
      <c r="J143">
        <v>25</v>
      </c>
      <c r="K143" t="s">
        <v>115</v>
      </c>
      <c r="L143" t="s">
        <v>2007</v>
      </c>
      <c r="M143">
        <f t="shared" si="73"/>
        <v>1320</v>
      </c>
      <c r="N143">
        <f t="shared" si="74"/>
        <v>390</v>
      </c>
      <c r="O143">
        <f t="shared" si="75"/>
        <v>24</v>
      </c>
      <c r="P143">
        <f t="shared" si="83"/>
        <v>350</v>
      </c>
      <c r="Q143">
        <f t="shared" si="76"/>
        <v>150</v>
      </c>
      <c r="R143">
        <f t="shared" si="77"/>
        <v>52</v>
      </c>
      <c r="S143">
        <f t="shared" si="78"/>
        <v>200</v>
      </c>
      <c r="T143">
        <f t="shared" si="79"/>
        <v>50</v>
      </c>
      <c r="U143">
        <f t="shared" si="67"/>
        <v>1200</v>
      </c>
      <c r="V143">
        <f t="shared" si="68"/>
        <v>150</v>
      </c>
      <c r="W143">
        <f t="shared" si="69"/>
        <v>1200</v>
      </c>
      <c r="X143">
        <f t="shared" si="70"/>
        <v>150</v>
      </c>
      <c r="Y143" s="169">
        <f t="shared" si="80"/>
        <v>6</v>
      </c>
      <c r="Z143" s="169">
        <f t="shared" si="81"/>
        <v>24</v>
      </c>
      <c r="AA143" s="169">
        <f t="shared" si="82"/>
        <v>52</v>
      </c>
      <c r="AB143" s="169"/>
      <c r="AC143" s="171">
        <f t="shared" si="71"/>
        <v>5.8333333333333339</v>
      </c>
      <c r="AD143" s="167">
        <f t="shared" si="72"/>
        <v>6</v>
      </c>
      <c r="AE143" s="169">
        <v>5</v>
      </c>
    </row>
    <row r="144" spans="1:31">
      <c r="A144" s="161" t="s">
        <v>579</v>
      </c>
      <c r="B144">
        <v>20</v>
      </c>
      <c r="C144">
        <v>400</v>
      </c>
      <c r="D144">
        <v>125</v>
      </c>
      <c r="E144">
        <v>14</v>
      </c>
      <c r="F144">
        <v>280</v>
      </c>
      <c r="G144">
        <v>280</v>
      </c>
      <c r="H144">
        <v>536</v>
      </c>
      <c r="I144">
        <v>331</v>
      </c>
      <c r="J144">
        <v>29</v>
      </c>
      <c r="K144" t="s">
        <v>116</v>
      </c>
      <c r="L144" t="s">
        <v>2007</v>
      </c>
      <c r="M144">
        <f t="shared" si="73"/>
        <v>1340</v>
      </c>
      <c r="N144">
        <f t="shared" si="74"/>
        <v>530</v>
      </c>
      <c r="O144">
        <f t="shared" si="75"/>
        <v>24</v>
      </c>
      <c r="P144">
        <f t="shared" si="83"/>
        <v>340</v>
      </c>
      <c r="Q144">
        <f t="shared" si="76"/>
        <v>290</v>
      </c>
      <c r="R144">
        <f t="shared" si="77"/>
        <v>52</v>
      </c>
      <c r="S144">
        <f t="shared" si="78"/>
        <v>200</v>
      </c>
      <c r="T144">
        <f t="shared" si="79"/>
        <v>75</v>
      </c>
      <c r="U144">
        <f t="shared" si="67"/>
        <v>1200</v>
      </c>
      <c r="V144">
        <f t="shared" si="68"/>
        <v>290</v>
      </c>
      <c r="W144">
        <f t="shared" si="69"/>
        <v>1200</v>
      </c>
      <c r="X144">
        <f t="shared" si="70"/>
        <v>290</v>
      </c>
      <c r="Y144" s="169">
        <f t="shared" si="80"/>
        <v>6</v>
      </c>
      <c r="Z144" s="169">
        <f t="shared" si="81"/>
        <v>24</v>
      </c>
      <c r="AA144" s="169">
        <f t="shared" si="82"/>
        <v>52</v>
      </c>
      <c r="AB144" s="169"/>
      <c r="AC144" s="171">
        <f t="shared" si="71"/>
        <v>5.8333333333333339</v>
      </c>
      <c r="AD144" s="167">
        <f t="shared" si="72"/>
        <v>6</v>
      </c>
      <c r="AE144" s="169">
        <v>5</v>
      </c>
    </row>
    <row r="145" spans="1:31">
      <c r="A145" s="161" t="s">
        <v>580</v>
      </c>
      <c r="B145">
        <v>20</v>
      </c>
      <c r="C145">
        <v>400</v>
      </c>
      <c r="D145">
        <v>150</v>
      </c>
      <c r="E145">
        <v>14</v>
      </c>
      <c r="F145">
        <v>280</v>
      </c>
      <c r="G145">
        <v>280</v>
      </c>
      <c r="H145">
        <v>536</v>
      </c>
      <c r="I145">
        <v>331</v>
      </c>
      <c r="J145">
        <v>32</v>
      </c>
      <c r="K145" t="s">
        <v>117</v>
      </c>
      <c r="L145" t="s">
        <v>2007</v>
      </c>
      <c r="M145">
        <f t="shared" si="73"/>
        <v>1340</v>
      </c>
      <c r="N145">
        <f t="shared" si="74"/>
        <v>530</v>
      </c>
      <c r="O145">
        <f t="shared" si="75"/>
        <v>24</v>
      </c>
      <c r="P145">
        <f t="shared" si="83"/>
        <v>330</v>
      </c>
      <c r="Q145">
        <f t="shared" si="76"/>
        <v>290</v>
      </c>
      <c r="R145">
        <f t="shared" si="77"/>
        <v>52</v>
      </c>
      <c r="S145">
        <f t="shared" si="78"/>
        <v>200</v>
      </c>
      <c r="T145">
        <f t="shared" si="79"/>
        <v>75</v>
      </c>
      <c r="U145">
        <f t="shared" si="67"/>
        <v>1200</v>
      </c>
      <c r="V145">
        <f t="shared" si="68"/>
        <v>290</v>
      </c>
      <c r="W145">
        <f t="shared" si="69"/>
        <v>1200</v>
      </c>
      <c r="X145">
        <f t="shared" si="70"/>
        <v>290</v>
      </c>
      <c r="Y145" s="169">
        <f t="shared" si="80"/>
        <v>6</v>
      </c>
      <c r="Z145" s="169">
        <f t="shared" si="81"/>
        <v>24</v>
      </c>
      <c r="AA145" s="169">
        <f t="shared" si="82"/>
        <v>52</v>
      </c>
      <c r="AB145" s="169"/>
      <c r="AC145" s="171">
        <f t="shared" si="71"/>
        <v>5.8333333333333339</v>
      </c>
      <c r="AD145" s="167">
        <f t="shared" si="72"/>
        <v>6</v>
      </c>
      <c r="AE145" s="169">
        <v>5</v>
      </c>
    </row>
    <row r="146" spans="1:31">
      <c r="A146" s="161" t="s">
        <v>581</v>
      </c>
      <c r="B146">
        <v>20</v>
      </c>
      <c r="C146">
        <v>400</v>
      </c>
      <c r="D146">
        <v>200</v>
      </c>
      <c r="E146">
        <v>14</v>
      </c>
      <c r="F146">
        <v>280</v>
      </c>
      <c r="G146">
        <v>280</v>
      </c>
      <c r="H146">
        <v>536</v>
      </c>
      <c r="I146">
        <v>346</v>
      </c>
      <c r="J146">
        <v>33</v>
      </c>
      <c r="K146" t="s">
        <v>118</v>
      </c>
      <c r="L146" t="s">
        <v>2007</v>
      </c>
      <c r="M146">
        <f t="shared" si="73"/>
        <v>1370</v>
      </c>
      <c r="N146">
        <f t="shared" si="74"/>
        <v>530</v>
      </c>
      <c r="O146">
        <f t="shared" si="75"/>
        <v>24</v>
      </c>
      <c r="P146">
        <f t="shared" si="83"/>
        <v>315</v>
      </c>
      <c r="Q146">
        <f t="shared" si="76"/>
        <v>290</v>
      </c>
      <c r="R146">
        <f t="shared" si="77"/>
        <v>52</v>
      </c>
      <c r="S146">
        <f t="shared" si="78"/>
        <v>200</v>
      </c>
      <c r="T146">
        <f t="shared" si="79"/>
        <v>100</v>
      </c>
      <c r="U146">
        <f t="shared" si="67"/>
        <v>1200</v>
      </c>
      <c r="V146">
        <f t="shared" si="68"/>
        <v>290</v>
      </c>
      <c r="W146">
        <f t="shared" si="69"/>
        <v>1200</v>
      </c>
      <c r="X146">
        <f t="shared" si="70"/>
        <v>290</v>
      </c>
      <c r="Y146" s="169">
        <f t="shared" si="80"/>
        <v>6</v>
      </c>
      <c r="Z146" s="169">
        <f t="shared" si="81"/>
        <v>24</v>
      </c>
      <c r="AA146" s="169">
        <f t="shared" si="82"/>
        <v>52</v>
      </c>
      <c r="AB146" s="169"/>
      <c r="AC146" s="171">
        <f t="shared" si="71"/>
        <v>5.8333333333333339</v>
      </c>
      <c r="AD146" s="167">
        <f t="shared" si="72"/>
        <v>6</v>
      </c>
      <c r="AE146" s="169">
        <v>5</v>
      </c>
    </row>
    <row r="147" spans="1:31">
      <c r="A147" s="161" t="s">
        <v>582</v>
      </c>
      <c r="B147">
        <v>20</v>
      </c>
      <c r="C147">
        <v>400</v>
      </c>
      <c r="D147">
        <v>250</v>
      </c>
      <c r="E147">
        <v>14</v>
      </c>
      <c r="F147">
        <v>560</v>
      </c>
      <c r="G147">
        <v>280</v>
      </c>
      <c r="H147">
        <v>816</v>
      </c>
      <c r="I147">
        <v>362</v>
      </c>
      <c r="J147">
        <v>47</v>
      </c>
      <c r="K147" t="s">
        <v>119</v>
      </c>
      <c r="L147" t="s">
        <v>2007</v>
      </c>
      <c r="M147">
        <f t="shared" si="73"/>
        <v>1400</v>
      </c>
      <c r="N147">
        <f t="shared" si="74"/>
        <v>810</v>
      </c>
      <c r="O147">
        <f t="shared" si="75"/>
        <v>24</v>
      </c>
      <c r="P147">
        <f t="shared" si="83"/>
        <v>305</v>
      </c>
      <c r="Q147">
        <f t="shared" si="76"/>
        <v>570</v>
      </c>
      <c r="R147">
        <f t="shared" si="77"/>
        <v>52</v>
      </c>
      <c r="S147">
        <f t="shared" si="78"/>
        <v>200</v>
      </c>
      <c r="T147">
        <f t="shared" si="79"/>
        <v>125</v>
      </c>
      <c r="U147">
        <f t="shared" si="67"/>
        <v>1200</v>
      </c>
      <c r="V147">
        <f t="shared" si="68"/>
        <v>570</v>
      </c>
      <c r="W147">
        <f t="shared" si="69"/>
        <v>1200</v>
      </c>
      <c r="X147">
        <f t="shared" si="70"/>
        <v>570</v>
      </c>
      <c r="Y147" s="169">
        <f t="shared" si="80"/>
        <v>6</v>
      </c>
      <c r="Z147" s="169">
        <f t="shared" si="81"/>
        <v>24</v>
      </c>
      <c r="AA147" s="169">
        <f t="shared" si="82"/>
        <v>52</v>
      </c>
      <c r="AB147" s="169"/>
      <c r="AC147" s="171">
        <f t="shared" si="71"/>
        <v>5.8333333333333339</v>
      </c>
      <c r="AD147" s="167">
        <f t="shared" si="72"/>
        <v>6</v>
      </c>
      <c r="AE147" s="169">
        <v>5</v>
      </c>
    </row>
    <row r="148" spans="1:31">
      <c r="A148" s="161" t="s">
        <v>583</v>
      </c>
      <c r="B148">
        <v>20</v>
      </c>
      <c r="C148">
        <v>400</v>
      </c>
      <c r="D148">
        <v>300</v>
      </c>
      <c r="E148">
        <v>14</v>
      </c>
      <c r="F148">
        <v>560</v>
      </c>
      <c r="G148">
        <v>280</v>
      </c>
      <c r="H148">
        <v>816</v>
      </c>
      <c r="I148">
        <v>377</v>
      </c>
      <c r="J148">
        <v>49</v>
      </c>
      <c r="K148" t="s">
        <v>120</v>
      </c>
      <c r="L148" t="s">
        <v>2007</v>
      </c>
      <c r="M148">
        <f t="shared" si="73"/>
        <v>1430</v>
      </c>
      <c r="N148">
        <f t="shared" si="74"/>
        <v>810</v>
      </c>
      <c r="O148">
        <f t="shared" si="75"/>
        <v>24</v>
      </c>
      <c r="P148">
        <f t="shared" si="83"/>
        <v>290</v>
      </c>
      <c r="Q148">
        <f t="shared" si="76"/>
        <v>570</v>
      </c>
      <c r="R148">
        <f t="shared" si="77"/>
        <v>52</v>
      </c>
      <c r="S148">
        <f t="shared" si="78"/>
        <v>200</v>
      </c>
      <c r="T148">
        <f t="shared" si="79"/>
        <v>150</v>
      </c>
      <c r="U148">
        <f t="shared" si="67"/>
        <v>1200</v>
      </c>
      <c r="V148">
        <f t="shared" si="68"/>
        <v>570</v>
      </c>
      <c r="W148">
        <f t="shared" si="69"/>
        <v>1200</v>
      </c>
      <c r="X148">
        <f t="shared" si="70"/>
        <v>570</v>
      </c>
      <c r="Y148" s="169">
        <f t="shared" si="80"/>
        <v>6</v>
      </c>
      <c r="Z148" s="169">
        <f t="shared" si="81"/>
        <v>24</v>
      </c>
      <c r="AA148" s="169">
        <f t="shared" si="82"/>
        <v>52</v>
      </c>
      <c r="AB148" s="169"/>
      <c r="AC148" s="171">
        <f t="shared" si="71"/>
        <v>5.8333333333333339</v>
      </c>
      <c r="AD148" s="167">
        <f t="shared" si="72"/>
        <v>6</v>
      </c>
      <c r="AE148" s="169">
        <v>6</v>
      </c>
    </row>
    <row r="149" spans="1:31">
      <c r="A149" s="161" t="s">
        <v>584</v>
      </c>
      <c r="B149">
        <v>20</v>
      </c>
      <c r="C149">
        <v>400</v>
      </c>
      <c r="D149">
        <v>350</v>
      </c>
      <c r="E149">
        <v>14</v>
      </c>
      <c r="F149">
        <v>560</v>
      </c>
      <c r="G149">
        <v>280</v>
      </c>
      <c r="H149">
        <v>816</v>
      </c>
      <c r="I149">
        <v>393</v>
      </c>
      <c r="J149">
        <v>50</v>
      </c>
      <c r="K149" t="s">
        <v>121</v>
      </c>
      <c r="L149" t="s">
        <v>2007</v>
      </c>
      <c r="M149">
        <f t="shared" si="73"/>
        <v>1460</v>
      </c>
      <c r="N149">
        <f t="shared" si="74"/>
        <v>810</v>
      </c>
      <c r="O149">
        <f t="shared" si="75"/>
        <v>24</v>
      </c>
      <c r="P149">
        <f t="shared" si="83"/>
        <v>285</v>
      </c>
      <c r="Q149">
        <f t="shared" si="76"/>
        <v>570</v>
      </c>
      <c r="R149">
        <f t="shared" si="77"/>
        <v>52</v>
      </c>
      <c r="S149">
        <f t="shared" si="78"/>
        <v>200</v>
      </c>
      <c r="T149">
        <f t="shared" si="79"/>
        <v>175</v>
      </c>
      <c r="U149">
        <f t="shared" si="67"/>
        <v>1200</v>
      </c>
      <c r="V149">
        <f t="shared" si="68"/>
        <v>570</v>
      </c>
      <c r="W149">
        <f t="shared" si="69"/>
        <v>1200</v>
      </c>
      <c r="X149">
        <f t="shared" si="70"/>
        <v>570</v>
      </c>
      <c r="Y149" s="169">
        <f t="shared" si="80"/>
        <v>6</v>
      </c>
      <c r="Z149" s="169">
        <f t="shared" si="81"/>
        <v>24</v>
      </c>
      <c r="AA149" s="169">
        <f t="shared" si="82"/>
        <v>52</v>
      </c>
      <c r="AB149" s="169"/>
      <c r="AC149" s="171">
        <f t="shared" si="71"/>
        <v>5.8333333333333339</v>
      </c>
      <c r="AD149" s="167">
        <f t="shared" si="72"/>
        <v>6</v>
      </c>
      <c r="AE149" s="169">
        <v>6</v>
      </c>
    </row>
    <row r="150" spans="1:31">
      <c r="A150" s="161" t="s">
        <v>585</v>
      </c>
      <c r="B150">
        <v>20</v>
      </c>
      <c r="C150">
        <v>400</v>
      </c>
      <c r="D150">
        <v>400</v>
      </c>
      <c r="E150">
        <v>14</v>
      </c>
      <c r="F150">
        <v>560</v>
      </c>
      <c r="G150">
        <v>280</v>
      </c>
      <c r="H150">
        <v>816</v>
      </c>
      <c r="I150">
        <v>408</v>
      </c>
      <c r="J150">
        <v>53</v>
      </c>
      <c r="K150" t="s">
        <v>221</v>
      </c>
      <c r="L150" t="s">
        <v>2008</v>
      </c>
      <c r="M150">
        <f t="shared" si="73"/>
        <v>1490</v>
      </c>
      <c r="N150">
        <f t="shared" si="74"/>
        <v>810</v>
      </c>
      <c r="O150">
        <f t="shared" si="75"/>
        <v>24</v>
      </c>
      <c r="P150">
        <f t="shared" si="83"/>
        <v>570</v>
      </c>
      <c r="Q150">
        <f t="shared" si="76"/>
        <v>570</v>
      </c>
      <c r="R150">
        <f t="shared" si="77"/>
        <v>52</v>
      </c>
      <c r="S150">
        <f t="shared" si="78"/>
        <v>200</v>
      </c>
      <c r="T150">
        <f t="shared" si="79"/>
        <v>200</v>
      </c>
      <c r="U150">
        <f t="shared" si="67"/>
        <v>1200</v>
      </c>
      <c r="V150">
        <f t="shared" si="68"/>
        <v>570</v>
      </c>
      <c r="W150">
        <f t="shared" si="69"/>
        <v>1200</v>
      </c>
      <c r="X150">
        <f t="shared" si="70"/>
        <v>570</v>
      </c>
      <c r="Y150" s="169">
        <f t="shared" si="80"/>
        <v>6</v>
      </c>
      <c r="Z150" s="169">
        <f t="shared" si="81"/>
        <v>24</v>
      </c>
      <c r="AA150" s="169">
        <f t="shared" si="82"/>
        <v>52</v>
      </c>
      <c r="AB150" s="169"/>
      <c r="AC150" s="171">
        <f t="shared" si="71"/>
        <v>5.8333333333333339</v>
      </c>
      <c r="AD150" s="167">
        <f t="shared" si="72"/>
        <v>6</v>
      </c>
      <c r="AE150" s="169">
        <v>6</v>
      </c>
    </row>
    <row r="151" spans="1:31">
      <c r="A151" s="161" t="s">
        <v>586</v>
      </c>
      <c r="B151">
        <v>25</v>
      </c>
      <c r="C151">
        <v>100</v>
      </c>
      <c r="D151">
        <v>25</v>
      </c>
      <c r="E151">
        <v>5</v>
      </c>
      <c r="F151">
        <v>70</v>
      </c>
      <c r="G151">
        <v>70</v>
      </c>
      <c r="H151">
        <v>151</v>
      </c>
      <c r="I151">
        <v>101</v>
      </c>
      <c r="J151">
        <v>0.9</v>
      </c>
      <c r="K151" t="s">
        <v>122</v>
      </c>
      <c r="L151" t="s">
        <v>2007</v>
      </c>
      <c r="M151">
        <f t="shared" si="73"/>
        <v>380</v>
      </c>
      <c r="N151">
        <f t="shared" si="74"/>
        <v>150</v>
      </c>
      <c r="O151">
        <f t="shared" si="75"/>
        <v>8</v>
      </c>
      <c r="P151">
        <f t="shared" si="83"/>
        <v>85</v>
      </c>
      <c r="Q151">
        <f t="shared" si="76"/>
        <v>80</v>
      </c>
      <c r="R151">
        <f t="shared" si="77"/>
        <v>20</v>
      </c>
      <c r="S151">
        <f t="shared" si="78"/>
        <v>50</v>
      </c>
      <c r="T151">
        <f t="shared" si="79"/>
        <v>25</v>
      </c>
      <c r="U151">
        <f t="shared" si="67"/>
        <v>300</v>
      </c>
      <c r="V151">
        <f t="shared" si="68"/>
        <v>80</v>
      </c>
      <c r="W151">
        <f t="shared" si="69"/>
        <v>300</v>
      </c>
      <c r="X151">
        <f t="shared" si="70"/>
        <v>80</v>
      </c>
      <c r="Y151" s="169">
        <f t="shared" si="80"/>
        <v>2</v>
      </c>
      <c r="Z151" s="169">
        <f t="shared" si="81"/>
        <v>8</v>
      </c>
      <c r="AA151" s="169">
        <f t="shared" si="82"/>
        <v>20</v>
      </c>
      <c r="AB151" s="169"/>
      <c r="AC151" s="171">
        <f t="shared" si="71"/>
        <v>2.0833333333333335</v>
      </c>
      <c r="AD151" s="167">
        <f t="shared" si="72"/>
        <v>2</v>
      </c>
      <c r="AE151" s="169">
        <v>4</v>
      </c>
    </row>
    <row r="152" spans="1:31">
      <c r="A152" s="161" t="s">
        <v>587</v>
      </c>
      <c r="B152">
        <v>25</v>
      </c>
      <c r="C152">
        <v>100</v>
      </c>
      <c r="D152">
        <v>40</v>
      </c>
      <c r="E152">
        <v>5</v>
      </c>
      <c r="F152">
        <v>70</v>
      </c>
      <c r="G152">
        <v>70</v>
      </c>
      <c r="H152">
        <v>151</v>
      </c>
      <c r="I152">
        <v>101</v>
      </c>
      <c r="J152">
        <v>0.9</v>
      </c>
      <c r="K152" t="s">
        <v>123</v>
      </c>
      <c r="L152" t="s">
        <v>2007</v>
      </c>
      <c r="M152">
        <f t="shared" si="73"/>
        <v>380</v>
      </c>
      <c r="N152">
        <f t="shared" si="74"/>
        <v>150</v>
      </c>
      <c r="O152">
        <f t="shared" si="75"/>
        <v>8</v>
      </c>
      <c r="P152">
        <f t="shared" si="83"/>
        <v>80</v>
      </c>
      <c r="Q152">
        <f t="shared" si="76"/>
        <v>80</v>
      </c>
      <c r="R152">
        <f t="shared" si="77"/>
        <v>20</v>
      </c>
      <c r="S152">
        <f t="shared" si="78"/>
        <v>50</v>
      </c>
      <c r="T152">
        <f t="shared" si="79"/>
        <v>25</v>
      </c>
      <c r="U152">
        <f t="shared" si="67"/>
        <v>300</v>
      </c>
      <c r="V152">
        <f t="shared" si="68"/>
        <v>80</v>
      </c>
      <c r="W152">
        <f t="shared" si="69"/>
        <v>300</v>
      </c>
      <c r="X152">
        <f t="shared" si="70"/>
        <v>80</v>
      </c>
      <c r="Y152" s="169">
        <f t="shared" si="80"/>
        <v>2</v>
      </c>
      <c r="Z152" s="169">
        <f t="shared" si="81"/>
        <v>8</v>
      </c>
      <c r="AA152" s="169">
        <f t="shared" si="82"/>
        <v>20</v>
      </c>
      <c r="AB152" s="169"/>
      <c r="AC152" s="171">
        <f t="shared" si="71"/>
        <v>2.0833333333333335</v>
      </c>
      <c r="AD152" s="167">
        <f t="shared" si="72"/>
        <v>2</v>
      </c>
      <c r="AE152" s="169">
        <v>4</v>
      </c>
    </row>
    <row r="153" spans="1:31">
      <c r="A153" s="161" t="s">
        <v>588</v>
      </c>
      <c r="B153">
        <v>25</v>
      </c>
      <c r="C153">
        <v>100</v>
      </c>
      <c r="D153">
        <v>50</v>
      </c>
      <c r="E153">
        <v>5</v>
      </c>
      <c r="F153">
        <v>70</v>
      </c>
      <c r="G153">
        <v>70</v>
      </c>
      <c r="H153">
        <v>151</v>
      </c>
      <c r="I153">
        <v>101</v>
      </c>
      <c r="J153">
        <v>0.9</v>
      </c>
      <c r="K153" t="s">
        <v>124</v>
      </c>
      <c r="L153" t="s">
        <v>2007</v>
      </c>
      <c r="M153">
        <f t="shared" si="73"/>
        <v>380</v>
      </c>
      <c r="N153">
        <f t="shared" si="74"/>
        <v>150</v>
      </c>
      <c r="O153">
        <f t="shared" si="75"/>
        <v>8</v>
      </c>
      <c r="P153">
        <f t="shared" si="83"/>
        <v>80</v>
      </c>
      <c r="Q153">
        <f t="shared" si="76"/>
        <v>80</v>
      </c>
      <c r="R153">
        <f t="shared" si="77"/>
        <v>20</v>
      </c>
      <c r="S153">
        <f t="shared" si="78"/>
        <v>50</v>
      </c>
      <c r="T153">
        <f t="shared" si="79"/>
        <v>25</v>
      </c>
      <c r="U153">
        <f t="shared" si="67"/>
        <v>300</v>
      </c>
      <c r="V153">
        <f t="shared" si="68"/>
        <v>80</v>
      </c>
      <c r="W153">
        <f t="shared" si="69"/>
        <v>300</v>
      </c>
      <c r="X153">
        <f t="shared" si="70"/>
        <v>80</v>
      </c>
      <c r="Y153" s="169">
        <f t="shared" si="80"/>
        <v>2</v>
      </c>
      <c r="Z153" s="169">
        <f t="shared" si="81"/>
        <v>8</v>
      </c>
      <c r="AA153" s="169">
        <f t="shared" si="82"/>
        <v>20</v>
      </c>
      <c r="AB153" s="169"/>
      <c r="AC153" s="171">
        <f t="shared" si="71"/>
        <v>2.0833333333333335</v>
      </c>
      <c r="AD153" s="167">
        <f t="shared" si="72"/>
        <v>2</v>
      </c>
      <c r="AE153" s="169">
        <v>4</v>
      </c>
    </row>
    <row r="154" spans="1:31">
      <c r="A154" s="161" t="s">
        <v>589</v>
      </c>
      <c r="B154">
        <v>25</v>
      </c>
      <c r="C154">
        <v>100</v>
      </c>
      <c r="D154">
        <v>65</v>
      </c>
      <c r="E154">
        <v>5</v>
      </c>
      <c r="F154">
        <v>140</v>
      </c>
      <c r="G154">
        <v>70</v>
      </c>
      <c r="H154">
        <v>221</v>
      </c>
      <c r="I154">
        <v>111</v>
      </c>
      <c r="J154">
        <v>1.5</v>
      </c>
      <c r="K154" t="s">
        <v>125</v>
      </c>
      <c r="L154" t="s">
        <v>2007</v>
      </c>
      <c r="M154">
        <f t="shared" si="73"/>
        <v>400</v>
      </c>
      <c r="N154">
        <f t="shared" si="74"/>
        <v>220</v>
      </c>
      <c r="O154">
        <f t="shared" si="75"/>
        <v>8</v>
      </c>
      <c r="P154">
        <f t="shared" si="83"/>
        <v>75</v>
      </c>
      <c r="Q154">
        <f t="shared" si="76"/>
        <v>150</v>
      </c>
      <c r="R154">
        <f t="shared" si="77"/>
        <v>20</v>
      </c>
      <c r="S154">
        <f t="shared" si="78"/>
        <v>50</v>
      </c>
      <c r="T154">
        <f t="shared" si="79"/>
        <v>50</v>
      </c>
      <c r="U154">
        <f t="shared" si="67"/>
        <v>300</v>
      </c>
      <c r="V154">
        <f t="shared" si="68"/>
        <v>150</v>
      </c>
      <c r="W154">
        <f t="shared" si="69"/>
        <v>300</v>
      </c>
      <c r="X154">
        <f t="shared" si="70"/>
        <v>150</v>
      </c>
      <c r="Y154" s="169">
        <f t="shared" si="80"/>
        <v>2</v>
      </c>
      <c r="Z154" s="169">
        <f t="shared" si="81"/>
        <v>8</v>
      </c>
      <c r="AA154" s="169">
        <f t="shared" si="82"/>
        <v>20</v>
      </c>
      <c r="AB154" s="169"/>
      <c r="AC154" s="171">
        <f t="shared" si="71"/>
        <v>2.0833333333333335</v>
      </c>
      <c r="AD154" s="167">
        <f t="shared" si="72"/>
        <v>2</v>
      </c>
      <c r="AE154" s="169">
        <v>4</v>
      </c>
    </row>
    <row r="155" spans="1:31">
      <c r="A155" s="161" t="s">
        <v>590</v>
      </c>
      <c r="B155">
        <v>25</v>
      </c>
      <c r="C155">
        <v>100</v>
      </c>
      <c r="D155">
        <v>80</v>
      </c>
      <c r="E155">
        <v>5</v>
      </c>
      <c r="F155">
        <v>140</v>
      </c>
      <c r="G155">
        <v>70</v>
      </c>
      <c r="H155">
        <v>221</v>
      </c>
      <c r="I155">
        <v>111</v>
      </c>
      <c r="J155">
        <v>1.5</v>
      </c>
      <c r="K155" t="s">
        <v>126</v>
      </c>
      <c r="L155" t="s">
        <v>2007</v>
      </c>
      <c r="M155">
        <f t="shared" si="73"/>
        <v>400</v>
      </c>
      <c r="N155">
        <f t="shared" si="74"/>
        <v>220</v>
      </c>
      <c r="O155">
        <f t="shared" si="75"/>
        <v>8</v>
      </c>
      <c r="P155">
        <f t="shared" si="83"/>
        <v>70</v>
      </c>
      <c r="Q155">
        <f t="shared" si="76"/>
        <v>150</v>
      </c>
      <c r="R155">
        <f t="shared" si="77"/>
        <v>20</v>
      </c>
      <c r="S155">
        <f t="shared" si="78"/>
        <v>50</v>
      </c>
      <c r="T155">
        <f t="shared" si="79"/>
        <v>50</v>
      </c>
      <c r="U155">
        <f t="shared" si="67"/>
        <v>300</v>
      </c>
      <c r="V155">
        <f t="shared" si="68"/>
        <v>150</v>
      </c>
      <c r="W155">
        <f t="shared" si="69"/>
        <v>300</v>
      </c>
      <c r="X155">
        <f t="shared" si="70"/>
        <v>150</v>
      </c>
      <c r="Y155" s="169">
        <f t="shared" si="80"/>
        <v>2</v>
      </c>
      <c r="Z155" s="169">
        <f t="shared" si="81"/>
        <v>8</v>
      </c>
      <c r="AA155" s="169">
        <f t="shared" si="82"/>
        <v>20</v>
      </c>
      <c r="AB155" s="169"/>
      <c r="AC155" s="171">
        <f t="shared" si="71"/>
        <v>2.0833333333333335</v>
      </c>
      <c r="AD155" s="167">
        <f t="shared" si="72"/>
        <v>2</v>
      </c>
      <c r="AE155" s="169">
        <v>4</v>
      </c>
    </row>
    <row r="156" spans="1:31">
      <c r="A156" s="161" t="s">
        <v>591</v>
      </c>
      <c r="B156">
        <v>25</v>
      </c>
      <c r="C156">
        <v>100</v>
      </c>
      <c r="D156">
        <v>100</v>
      </c>
      <c r="E156">
        <v>5</v>
      </c>
      <c r="F156">
        <v>140</v>
      </c>
      <c r="G156">
        <v>70</v>
      </c>
      <c r="H156">
        <v>221</v>
      </c>
      <c r="I156">
        <v>111</v>
      </c>
      <c r="J156">
        <v>1.5</v>
      </c>
      <c r="K156" t="s">
        <v>222</v>
      </c>
      <c r="L156" t="s">
        <v>2008</v>
      </c>
      <c r="M156">
        <f t="shared" si="73"/>
        <v>400</v>
      </c>
      <c r="N156">
        <f t="shared" si="74"/>
        <v>220</v>
      </c>
      <c r="O156">
        <f t="shared" si="75"/>
        <v>8</v>
      </c>
      <c r="P156">
        <f t="shared" si="83"/>
        <v>150</v>
      </c>
      <c r="Q156">
        <f t="shared" si="76"/>
        <v>150</v>
      </c>
      <c r="R156">
        <f t="shared" si="77"/>
        <v>20</v>
      </c>
      <c r="S156">
        <f t="shared" si="78"/>
        <v>50</v>
      </c>
      <c r="T156">
        <f t="shared" si="79"/>
        <v>50</v>
      </c>
      <c r="U156">
        <f t="shared" si="67"/>
        <v>300</v>
      </c>
      <c r="V156">
        <f t="shared" si="68"/>
        <v>150</v>
      </c>
      <c r="W156">
        <f t="shared" si="69"/>
        <v>300</v>
      </c>
      <c r="X156">
        <f t="shared" si="70"/>
        <v>150</v>
      </c>
      <c r="Y156" s="169">
        <f t="shared" si="80"/>
        <v>2</v>
      </c>
      <c r="Z156" s="169">
        <f t="shared" si="81"/>
        <v>8</v>
      </c>
      <c r="AA156" s="169">
        <f t="shared" si="82"/>
        <v>20</v>
      </c>
      <c r="AB156" s="169"/>
      <c r="AC156" s="171">
        <f t="shared" si="71"/>
        <v>2.0833333333333335</v>
      </c>
      <c r="AD156" s="167">
        <f t="shared" si="72"/>
        <v>2</v>
      </c>
      <c r="AE156" s="169">
        <v>4</v>
      </c>
    </row>
    <row r="157" spans="1:31">
      <c r="A157" s="161" t="s">
        <v>592</v>
      </c>
      <c r="B157">
        <v>25</v>
      </c>
      <c r="C157">
        <v>125</v>
      </c>
      <c r="D157">
        <v>25</v>
      </c>
      <c r="E157">
        <v>6</v>
      </c>
      <c r="F157">
        <v>70</v>
      </c>
      <c r="G157">
        <v>90</v>
      </c>
      <c r="H157">
        <v>172</v>
      </c>
      <c r="I157">
        <v>121</v>
      </c>
      <c r="J157">
        <v>1.5</v>
      </c>
      <c r="K157" t="s">
        <v>127</v>
      </c>
      <c r="L157" t="s">
        <v>2007</v>
      </c>
      <c r="M157">
        <f t="shared" si="73"/>
        <v>460</v>
      </c>
      <c r="N157">
        <f t="shared" si="74"/>
        <v>170</v>
      </c>
      <c r="O157">
        <f t="shared" si="75"/>
        <v>12</v>
      </c>
      <c r="P157">
        <f t="shared" si="83"/>
        <v>115</v>
      </c>
      <c r="Q157">
        <f t="shared" si="76"/>
        <v>80</v>
      </c>
      <c r="R157">
        <f t="shared" si="77"/>
        <v>28</v>
      </c>
      <c r="S157">
        <f t="shared" si="78"/>
        <v>62.5</v>
      </c>
      <c r="T157">
        <f t="shared" si="79"/>
        <v>25</v>
      </c>
      <c r="U157">
        <f t="shared" si="67"/>
        <v>350</v>
      </c>
      <c r="V157">
        <f t="shared" si="68"/>
        <v>80</v>
      </c>
      <c r="W157">
        <f t="shared" si="69"/>
        <v>350</v>
      </c>
      <c r="X157">
        <f t="shared" si="70"/>
        <v>80</v>
      </c>
      <c r="Y157" s="169">
        <f t="shared" si="80"/>
        <v>3</v>
      </c>
      <c r="Z157" s="169">
        <f t="shared" si="81"/>
        <v>12</v>
      </c>
      <c r="AA157" s="169">
        <f t="shared" si="82"/>
        <v>28</v>
      </c>
      <c r="AB157" s="169"/>
      <c r="AC157" s="171">
        <f t="shared" si="71"/>
        <v>2.5</v>
      </c>
      <c r="AD157" s="167">
        <f t="shared" si="72"/>
        <v>3</v>
      </c>
      <c r="AE157" s="169">
        <v>3</v>
      </c>
    </row>
    <row r="158" spans="1:31">
      <c r="A158" s="161" t="s">
        <v>593</v>
      </c>
      <c r="B158">
        <v>25</v>
      </c>
      <c r="C158">
        <v>125</v>
      </c>
      <c r="D158">
        <v>40</v>
      </c>
      <c r="E158">
        <v>6</v>
      </c>
      <c r="F158">
        <v>70</v>
      </c>
      <c r="G158">
        <v>90</v>
      </c>
      <c r="H158">
        <v>172</v>
      </c>
      <c r="I158">
        <v>121</v>
      </c>
      <c r="J158">
        <v>1.5</v>
      </c>
      <c r="K158" t="s">
        <v>128</v>
      </c>
      <c r="L158" t="s">
        <v>2007</v>
      </c>
      <c r="M158">
        <f t="shared" si="73"/>
        <v>460</v>
      </c>
      <c r="N158">
        <f t="shared" si="74"/>
        <v>170</v>
      </c>
      <c r="O158">
        <f t="shared" si="75"/>
        <v>12</v>
      </c>
      <c r="P158">
        <f t="shared" si="83"/>
        <v>110</v>
      </c>
      <c r="Q158">
        <f t="shared" si="76"/>
        <v>80</v>
      </c>
      <c r="R158">
        <f t="shared" si="77"/>
        <v>28</v>
      </c>
      <c r="S158">
        <f t="shared" si="78"/>
        <v>62.5</v>
      </c>
      <c r="T158">
        <f t="shared" si="79"/>
        <v>25</v>
      </c>
      <c r="U158">
        <f t="shared" ref="U158:U233" si="116">FLOOR(0.5*PI()*(C158+2*E158)+2*G158,50)</f>
        <v>350</v>
      </c>
      <c r="V158">
        <f t="shared" ref="V158:V233" si="117">CEILING(F158+2*5,1)</f>
        <v>80</v>
      </c>
      <c r="W158">
        <f t="shared" ref="W158:W233" si="118">U158</f>
        <v>350</v>
      </c>
      <c r="X158">
        <f t="shared" ref="X158:X233" si="119">V158</f>
        <v>80</v>
      </c>
      <c r="Y158" s="169">
        <f t="shared" si="80"/>
        <v>3</v>
      </c>
      <c r="Z158" s="169">
        <f t="shared" si="81"/>
        <v>12</v>
      </c>
      <c r="AA158" s="169">
        <f t="shared" si="82"/>
        <v>28</v>
      </c>
      <c r="AB158" s="169"/>
      <c r="AC158" s="171">
        <f t="shared" ref="AC158:AC233" si="120">E158/$AJ$6</f>
        <v>2.5</v>
      </c>
      <c r="AD158" s="167">
        <f t="shared" ref="AD158:AD233" si="121">IF(MOD(E158/$AJ$6,1)=0,CEILING(E158/$AJ$6,1),
IF(MOD(E158/$AJ$6,1)&lt;0.5,CEILING(E158/$AJ$6,1)-1,CEILING(E158/$AJ$6,1)))</f>
        <v>3</v>
      </c>
      <c r="AE158" s="169">
        <v>3</v>
      </c>
    </row>
    <row r="159" spans="1:31">
      <c r="A159" s="161" t="s">
        <v>594</v>
      </c>
      <c r="B159">
        <v>25</v>
      </c>
      <c r="C159">
        <v>125</v>
      </c>
      <c r="D159">
        <v>50</v>
      </c>
      <c r="E159">
        <v>6</v>
      </c>
      <c r="F159">
        <v>70</v>
      </c>
      <c r="G159">
        <v>90</v>
      </c>
      <c r="H159">
        <v>172</v>
      </c>
      <c r="I159">
        <v>121</v>
      </c>
      <c r="J159">
        <v>1.5</v>
      </c>
      <c r="K159" t="s">
        <v>129</v>
      </c>
      <c r="L159" t="s">
        <v>2007</v>
      </c>
      <c r="M159">
        <f t="shared" ref="M159:M234" si="122">CEILING(PI()*(C159+2*E159)*0.5+2*I159,10)</f>
        <v>460</v>
      </c>
      <c r="N159">
        <f t="shared" ref="N159:N234" si="123">_xlfn.FLOOR.MATH(H159,10)</f>
        <v>170</v>
      </c>
      <c r="O159">
        <f t="shared" ref="O159:O234" si="124">Z159</f>
        <v>12</v>
      </c>
      <c r="P159">
        <f t="shared" si="83"/>
        <v>105</v>
      </c>
      <c r="Q159">
        <f t="shared" ref="Q159:Q234" si="125">V159</f>
        <v>80</v>
      </c>
      <c r="R159">
        <f t="shared" ref="R159:R234" si="126">AA159</f>
        <v>28</v>
      </c>
      <c r="S159">
        <f t="shared" ref="S159:S234" si="127">C159/2</f>
        <v>62.5</v>
      </c>
      <c r="T159">
        <f t="shared" ref="T159:T234" si="128">CEILING(0.5*D159*SIN(RADIANS(30))*2,25)</f>
        <v>25</v>
      </c>
      <c r="U159">
        <f t="shared" si="116"/>
        <v>350</v>
      </c>
      <c r="V159">
        <f t="shared" si="117"/>
        <v>80</v>
      </c>
      <c r="W159">
        <f t="shared" si="118"/>
        <v>350</v>
      </c>
      <c r="X159">
        <f t="shared" si="119"/>
        <v>80</v>
      </c>
      <c r="Y159" s="169">
        <f t="shared" ref="Y159:Y234" si="129">AD159</f>
        <v>3</v>
      </c>
      <c r="Z159" s="169">
        <f t="shared" ref="Z159:Z234" si="130">Y159*4</f>
        <v>12</v>
      </c>
      <c r="AA159" s="169">
        <f t="shared" ref="AA159:AA234" si="131">Z159*2+4</f>
        <v>28</v>
      </c>
      <c r="AB159" s="169"/>
      <c r="AC159" s="171">
        <f t="shared" si="120"/>
        <v>2.5</v>
      </c>
      <c r="AD159" s="167">
        <f t="shared" si="121"/>
        <v>3</v>
      </c>
      <c r="AE159" s="169">
        <v>3</v>
      </c>
    </row>
    <row r="160" spans="1:31">
      <c r="A160" s="161" t="s">
        <v>595</v>
      </c>
      <c r="B160">
        <v>25</v>
      </c>
      <c r="C160">
        <v>125</v>
      </c>
      <c r="D160">
        <v>65</v>
      </c>
      <c r="E160">
        <v>6</v>
      </c>
      <c r="F160">
        <v>180</v>
      </c>
      <c r="G160">
        <v>90</v>
      </c>
      <c r="H160">
        <v>282</v>
      </c>
      <c r="I160">
        <v>131</v>
      </c>
      <c r="J160">
        <v>3.5</v>
      </c>
      <c r="K160" t="s">
        <v>130</v>
      </c>
      <c r="L160" t="s">
        <v>2007</v>
      </c>
      <c r="M160">
        <f t="shared" si="122"/>
        <v>480</v>
      </c>
      <c r="N160">
        <f t="shared" si="123"/>
        <v>280</v>
      </c>
      <c r="O160">
        <f t="shared" si="124"/>
        <v>12</v>
      </c>
      <c r="P160">
        <f t="shared" si="83"/>
        <v>100</v>
      </c>
      <c r="Q160">
        <f t="shared" si="125"/>
        <v>190</v>
      </c>
      <c r="R160">
        <f t="shared" si="126"/>
        <v>28</v>
      </c>
      <c r="S160">
        <f t="shared" si="127"/>
        <v>62.5</v>
      </c>
      <c r="T160">
        <f t="shared" si="128"/>
        <v>50</v>
      </c>
      <c r="U160">
        <f t="shared" si="116"/>
        <v>350</v>
      </c>
      <c r="V160">
        <f t="shared" si="117"/>
        <v>190</v>
      </c>
      <c r="W160">
        <f t="shared" si="118"/>
        <v>350</v>
      </c>
      <c r="X160">
        <f t="shared" si="119"/>
        <v>190</v>
      </c>
      <c r="Y160" s="169">
        <f t="shared" si="129"/>
        <v>3</v>
      </c>
      <c r="Z160" s="169">
        <f t="shared" si="130"/>
        <v>12</v>
      </c>
      <c r="AA160" s="169">
        <f t="shared" si="131"/>
        <v>28</v>
      </c>
      <c r="AB160" s="169"/>
      <c r="AC160" s="171">
        <f t="shared" si="120"/>
        <v>2.5</v>
      </c>
      <c r="AD160" s="167">
        <f t="shared" si="121"/>
        <v>3</v>
      </c>
      <c r="AE160" s="169">
        <v>3</v>
      </c>
    </row>
    <row r="161" spans="1:32">
      <c r="A161" s="161" t="s">
        <v>596</v>
      </c>
      <c r="B161">
        <v>25</v>
      </c>
      <c r="C161">
        <v>125</v>
      </c>
      <c r="D161">
        <v>80</v>
      </c>
      <c r="E161">
        <v>6</v>
      </c>
      <c r="F161">
        <v>180</v>
      </c>
      <c r="G161">
        <v>90</v>
      </c>
      <c r="H161">
        <v>282</v>
      </c>
      <c r="I161">
        <v>131</v>
      </c>
      <c r="J161">
        <v>3.5</v>
      </c>
      <c r="K161" t="s">
        <v>131</v>
      </c>
      <c r="L161" t="s">
        <v>2007</v>
      </c>
      <c r="M161">
        <f t="shared" si="122"/>
        <v>480</v>
      </c>
      <c r="N161">
        <f t="shared" si="123"/>
        <v>280</v>
      </c>
      <c r="O161">
        <f t="shared" si="124"/>
        <v>12</v>
      </c>
      <c r="P161">
        <f t="shared" si="83"/>
        <v>95</v>
      </c>
      <c r="Q161">
        <f t="shared" si="125"/>
        <v>190</v>
      </c>
      <c r="R161">
        <f t="shared" si="126"/>
        <v>28</v>
      </c>
      <c r="S161">
        <f t="shared" si="127"/>
        <v>62.5</v>
      </c>
      <c r="T161">
        <f t="shared" si="128"/>
        <v>50</v>
      </c>
      <c r="U161">
        <f t="shared" si="116"/>
        <v>350</v>
      </c>
      <c r="V161">
        <f t="shared" si="117"/>
        <v>190</v>
      </c>
      <c r="W161">
        <f t="shared" si="118"/>
        <v>350</v>
      </c>
      <c r="X161">
        <f t="shared" si="119"/>
        <v>190</v>
      </c>
      <c r="Y161" s="169">
        <f t="shared" si="129"/>
        <v>3</v>
      </c>
      <c r="Z161" s="169">
        <f t="shared" si="130"/>
        <v>12</v>
      </c>
      <c r="AA161" s="169">
        <f t="shared" si="131"/>
        <v>28</v>
      </c>
      <c r="AB161" s="169"/>
      <c r="AC161" s="171">
        <f t="shared" si="120"/>
        <v>2.5</v>
      </c>
      <c r="AD161" s="167">
        <f t="shared" si="121"/>
        <v>3</v>
      </c>
      <c r="AE161" s="169">
        <v>3</v>
      </c>
    </row>
    <row r="162" spans="1:32">
      <c r="A162" s="161" t="s">
        <v>597</v>
      </c>
      <c r="B162">
        <v>25</v>
      </c>
      <c r="C162">
        <v>125</v>
      </c>
      <c r="D162">
        <v>100</v>
      </c>
      <c r="E162">
        <v>6</v>
      </c>
      <c r="F162">
        <v>180</v>
      </c>
      <c r="G162">
        <v>90</v>
      </c>
      <c r="H162">
        <v>282</v>
      </c>
      <c r="I162">
        <v>131</v>
      </c>
      <c r="J162">
        <v>3.5</v>
      </c>
      <c r="K162" t="s">
        <v>132</v>
      </c>
      <c r="L162" t="s">
        <v>2007</v>
      </c>
      <c r="M162">
        <f t="shared" si="122"/>
        <v>480</v>
      </c>
      <c r="N162">
        <f t="shared" si="123"/>
        <v>280</v>
      </c>
      <c r="O162">
        <f t="shared" si="124"/>
        <v>12</v>
      </c>
      <c r="P162">
        <f t="shared" si="83"/>
        <v>95</v>
      </c>
      <c r="Q162">
        <f t="shared" si="125"/>
        <v>190</v>
      </c>
      <c r="R162">
        <f t="shared" si="126"/>
        <v>28</v>
      </c>
      <c r="S162">
        <f t="shared" si="127"/>
        <v>62.5</v>
      </c>
      <c r="T162">
        <f t="shared" si="128"/>
        <v>50</v>
      </c>
      <c r="U162">
        <f t="shared" si="116"/>
        <v>350</v>
      </c>
      <c r="V162">
        <f t="shared" si="117"/>
        <v>190</v>
      </c>
      <c r="W162">
        <f t="shared" si="118"/>
        <v>350</v>
      </c>
      <c r="X162">
        <f t="shared" si="119"/>
        <v>190</v>
      </c>
      <c r="Y162" s="169">
        <f t="shared" si="129"/>
        <v>3</v>
      </c>
      <c r="Z162" s="169">
        <f t="shared" si="130"/>
        <v>12</v>
      </c>
      <c r="AA162" s="169">
        <f t="shared" si="131"/>
        <v>28</v>
      </c>
      <c r="AB162" s="169"/>
      <c r="AC162" s="171">
        <f t="shared" si="120"/>
        <v>2.5</v>
      </c>
      <c r="AD162" s="167">
        <f t="shared" si="121"/>
        <v>3</v>
      </c>
      <c r="AE162" s="169">
        <v>3</v>
      </c>
    </row>
    <row r="163" spans="1:32">
      <c r="A163" s="161" t="s">
        <v>598</v>
      </c>
      <c r="B163">
        <v>25</v>
      </c>
      <c r="C163">
        <v>125</v>
      </c>
      <c r="D163">
        <v>125</v>
      </c>
      <c r="E163">
        <v>6</v>
      </c>
      <c r="F163">
        <v>180</v>
      </c>
      <c r="G163">
        <v>90</v>
      </c>
      <c r="H163">
        <v>282</v>
      </c>
      <c r="I163">
        <v>141</v>
      </c>
      <c r="J163">
        <v>4</v>
      </c>
      <c r="K163" t="s">
        <v>223</v>
      </c>
      <c r="L163" t="s">
        <v>2008</v>
      </c>
      <c r="M163">
        <f t="shared" si="122"/>
        <v>500</v>
      </c>
      <c r="N163">
        <f t="shared" si="123"/>
        <v>280</v>
      </c>
      <c r="O163">
        <f t="shared" si="124"/>
        <v>12</v>
      </c>
      <c r="P163">
        <f t="shared" si="83"/>
        <v>190</v>
      </c>
      <c r="Q163">
        <f t="shared" si="125"/>
        <v>190</v>
      </c>
      <c r="R163">
        <f t="shared" si="126"/>
        <v>28</v>
      </c>
      <c r="S163">
        <f t="shared" si="127"/>
        <v>62.5</v>
      </c>
      <c r="T163">
        <f t="shared" si="128"/>
        <v>75</v>
      </c>
      <c r="U163">
        <f t="shared" si="116"/>
        <v>350</v>
      </c>
      <c r="V163">
        <f t="shared" si="117"/>
        <v>190</v>
      </c>
      <c r="W163">
        <f t="shared" si="118"/>
        <v>350</v>
      </c>
      <c r="X163">
        <f t="shared" si="119"/>
        <v>190</v>
      </c>
      <c r="Y163" s="169">
        <f t="shared" si="129"/>
        <v>3</v>
      </c>
      <c r="Z163" s="169">
        <f t="shared" si="130"/>
        <v>12</v>
      </c>
      <c r="AA163" s="169">
        <f t="shared" si="131"/>
        <v>28</v>
      </c>
      <c r="AB163" s="169"/>
      <c r="AC163" s="171">
        <f t="shared" si="120"/>
        <v>2.5</v>
      </c>
      <c r="AD163" s="167">
        <f t="shared" si="121"/>
        <v>3</v>
      </c>
      <c r="AE163" s="169">
        <v>3</v>
      </c>
    </row>
    <row r="164" spans="1:32">
      <c r="A164" s="477" t="s">
        <v>2036</v>
      </c>
      <c r="B164" s="478">
        <v>25</v>
      </c>
      <c r="C164" s="478">
        <v>150</v>
      </c>
      <c r="D164" s="478">
        <v>25</v>
      </c>
      <c r="E164" s="478">
        <v>7.1</v>
      </c>
      <c r="F164" s="478">
        <v>210</v>
      </c>
      <c r="G164" s="478">
        <v>105</v>
      </c>
      <c r="H164" s="478">
        <v>332</v>
      </c>
      <c r="I164" s="478">
        <v>136</v>
      </c>
      <c r="J164" s="478">
        <v>4.5</v>
      </c>
      <c r="K164" s="478" t="s">
        <v>2037</v>
      </c>
      <c r="L164" s="478" t="s">
        <v>2007</v>
      </c>
      <c r="M164" s="478">
        <f t="shared" si="122"/>
        <v>530</v>
      </c>
      <c r="N164" s="478">
        <f t="shared" si="123"/>
        <v>330</v>
      </c>
      <c r="O164" s="478">
        <f t="shared" si="124"/>
        <v>12</v>
      </c>
      <c r="P164" s="478">
        <f t="shared" ref="P164:P227" si="132">IF(C164=D164,CEILING(F164+2*5,1),MROUND((ACOS((0.5*$D164)/(0.5*$C164))*0.5*$C164)+G164-SQRT((0.5*$C164)^2-(0.5*$D164)^2),5))</f>
        <v>135</v>
      </c>
      <c r="Q164" s="478">
        <f t="shared" si="125"/>
        <v>220</v>
      </c>
      <c r="R164" s="478">
        <f t="shared" si="126"/>
        <v>28</v>
      </c>
      <c r="S164" s="478">
        <f t="shared" si="127"/>
        <v>75</v>
      </c>
      <c r="T164" s="478">
        <f t="shared" si="128"/>
        <v>25</v>
      </c>
      <c r="U164" s="478">
        <f t="shared" si="116"/>
        <v>450</v>
      </c>
      <c r="V164" s="478">
        <f t="shared" si="117"/>
        <v>220</v>
      </c>
      <c r="W164" s="478">
        <f t="shared" si="118"/>
        <v>450</v>
      </c>
      <c r="X164" s="478">
        <f t="shared" si="119"/>
        <v>220</v>
      </c>
      <c r="Y164" s="479">
        <f t="shared" si="129"/>
        <v>3</v>
      </c>
      <c r="Z164" s="479">
        <f t="shared" si="130"/>
        <v>12</v>
      </c>
      <c r="AA164" s="479">
        <f t="shared" si="131"/>
        <v>28</v>
      </c>
      <c r="AB164" s="479"/>
      <c r="AC164" s="480">
        <f t="shared" si="120"/>
        <v>2.9583333333333335</v>
      </c>
      <c r="AD164" s="478">
        <f t="shared" si="121"/>
        <v>3</v>
      </c>
      <c r="AE164" s="479">
        <v>3</v>
      </c>
      <c r="AF164" t="s">
        <v>1979</v>
      </c>
    </row>
    <row r="165" spans="1:32">
      <c r="A165" s="477" t="s">
        <v>2038</v>
      </c>
      <c r="B165" s="478">
        <v>25</v>
      </c>
      <c r="C165" s="478">
        <v>150</v>
      </c>
      <c r="D165" s="478">
        <v>40</v>
      </c>
      <c r="E165" s="478">
        <v>7.1</v>
      </c>
      <c r="F165" s="478">
        <v>210</v>
      </c>
      <c r="G165" s="478">
        <v>105</v>
      </c>
      <c r="H165" s="478">
        <v>332</v>
      </c>
      <c r="I165" s="478">
        <v>136</v>
      </c>
      <c r="J165" s="478">
        <v>4.5999999999999996</v>
      </c>
      <c r="K165" s="478" t="s">
        <v>2039</v>
      </c>
      <c r="L165" s="478" t="s">
        <v>2007</v>
      </c>
      <c r="M165" s="478">
        <f t="shared" si="122"/>
        <v>530</v>
      </c>
      <c r="N165" s="478">
        <f t="shared" si="123"/>
        <v>330</v>
      </c>
      <c r="O165" s="478">
        <f t="shared" si="124"/>
        <v>12</v>
      </c>
      <c r="P165" s="478">
        <f t="shared" si="132"/>
        <v>130</v>
      </c>
      <c r="Q165" s="478">
        <f t="shared" si="125"/>
        <v>220</v>
      </c>
      <c r="R165" s="478">
        <f t="shared" si="126"/>
        <v>28</v>
      </c>
      <c r="S165" s="478">
        <f t="shared" si="127"/>
        <v>75</v>
      </c>
      <c r="T165" s="478">
        <f t="shared" si="128"/>
        <v>25</v>
      </c>
      <c r="U165" s="478">
        <f t="shared" si="116"/>
        <v>450</v>
      </c>
      <c r="V165" s="478">
        <f t="shared" si="117"/>
        <v>220</v>
      </c>
      <c r="W165" s="478">
        <f t="shared" si="118"/>
        <v>450</v>
      </c>
      <c r="X165" s="478">
        <f t="shared" si="119"/>
        <v>220</v>
      </c>
      <c r="Y165" s="479">
        <f t="shared" si="129"/>
        <v>3</v>
      </c>
      <c r="Z165" s="479">
        <f t="shared" si="130"/>
        <v>12</v>
      </c>
      <c r="AA165" s="479">
        <f t="shared" si="131"/>
        <v>28</v>
      </c>
      <c r="AB165" s="479"/>
      <c r="AC165" s="480">
        <f t="shared" si="120"/>
        <v>2.9583333333333335</v>
      </c>
      <c r="AD165" s="478">
        <f t="shared" si="121"/>
        <v>3</v>
      </c>
      <c r="AE165" s="479">
        <v>3</v>
      </c>
      <c r="AF165" t="s">
        <v>1979</v>
      </c>
    </row>
    <row r="166" spans="1:32">
      <c r="A166" s="477" t="s">
        <v>2040</v>
      </c>
      <c r="B166" s="478">
        <v>25</v>
      </c>
      <c r="C166" s="478">
        <v>150</v>
      </c>
      <c r="D166" s="478">
        <v>50</v>
      </c>
      <c r="E166" s="478">
        <v>7.1</v>
      </c>
      <c r="F166" s="478">
        <v>210</v>
      </c>
      <c r="G166" s="478">
        <v>105</v>
      </c>
      <c r="H166" s="478">
        <v>332</v>
      </c>
      <c r="I166" s="478">
        <v>136</v>
      </c>
      <c r="J166" s="478">
        <v>4.5999999999999996</v>
      </c>
      <c r="K166" s="478" t="s">
        <v>2041</v>
      </c>
      <c r="L166" s="478" t="s">
        <v>2007</v>
      </c>
      <c r="M166" s="478">
        <f t="shared" si="122"/>
        <v>530</v>
      </c>
      <c r="N166" s="478">
        <f t="shared" si="123"/>
        <v>330</v>
      </c>
      <c r="O166" s="478">
        <f t="shared" si="124"/>
        <v>12</v>
      </c>
      <c r="P166" s="478">
        <f t="shared" si="132"/>
        <v>125</v>
      </c>
      <c r="Q166" s="478">
        <f t="shared" si="125"/>
        <v>220</v>
      </c>
      <c r="R166" s="478">
        <f t="shared" si="126"/>
        <v>28</v>
      </c>
      <c r="S166" s="478">
        <f t="shared" si="127"/>
        <v>75</v>
      </c>
      <c r="T166" s="478">
        <f t="shared" si="128"/>
        <v>25</v>
      </c>
      <c r="U166" s="478">
        <f t="shared" si="116"/>
        <v>450</v>
      </c>
      <c r="V166" s="478">
        <f t="shared" si="117"/>
        <v>220</v>
      </c>
      <c r="W166" s="478">
        <f t="shared" si="118"/>
        <v>450</v>
      </c>
      <c r="X166" s="478">
        <f t="shared" si="119"/>
        <v>220</v>
      </c>
      <c r="Y166" s="479">
        <f t="shared" si="129"/>
        <v>3</v>
      </c>
      <c r="Z166" s="479">
        <f t="shared" si="130"/>
        <v>12</v>
      </c>
      <c r="AA166" s="479">
        <f t="shared" si="131"/>
        <v>28</v>
      </c>
      <c r="AB166" s="479"/>
      <c r="AC166" s="480">
        <f t="shared" si="120"/>
        <v>2.9583333333333335</v>
      </c>
      <c r="AD166" s="478">
        <f t="shared" si="121"/>
        <v>3</v>
      </c>
      <c r="AE166" s="479">
        <v>3</v>
      </c>
      <c r="AF166" t="s">
        <v>1979</v>
      </c>
    </row>
    <row r="167" spans="1:32">
      <c r="A167" s="161" t="s">
        <v>599</v>
      </c>
      <c r="B167">
        <v>25</v>
      </c>
      <c r="C167">
        <v>150</v>
      </c>
      <c r="D167">
        <v>80</v>
      </c>
      <c r="E167">
        <v>7.1</v>
      </c>
      <c r="F167">
        <v>210</v>
      </c>
      <c r="G167">
        <v>105</v>
      </c>
      <c r="H167">
        <v>332</v>
      </c>
      <c r="I167">
        <v>146</v>
      </c>
      <c r="J167">
        <v>5</v>
      </c>
      <c r="K167" t="s">
        <v>133</v>
      </c>
      <c r="L167" t="s">
        <v>2007</v>
      </c>
      <c r="M167">
        <f t="shared" si="122"/>
        <v>550</v>
      </c>
      <c r="N167">
        <f t="shared" si="123"/>
        <v>330</v>
      </c>
      <c r="O167">
        <f t="shared" si="124"/>
        <v>12</v>
      </c>
      <c r="P167">
        <f t="shared" si="132"/>
        <v>115</v>
      </c>
      <c r="Q167">
        <f t="shared" si="125"/>
        <v>220</v>
      </c>
      <c r="R167">
        <f t="shared" si="126"/>
        <v>28</v>
      </c>
      <c r="S167">
        <f t="shared" si="127"/>
        <v>75</v>
      </c>
      <c r="T167">
        <f t="shared" si="128"/>
        <v>50</v>
      </c>
      <c r="U167">
        <f t="shared" si="116"/>
        <v>450</v>
      </c>
      <c r="V167">
        <f t="shared" si="117"/>
        <v>220</v>
      </c>
      <c r="W167">
        <f t="shared" si="118"/>
        <v>450</v>
      </c>
      <c r="X167">
        <f t="shared" si="119"/>
        <v>220</v>
      </c>
      <c r="Y167" s="169">
        <f t="shared" si="129"/>
        <v>3</v>
      </c>
      <c r="Z167" s="169">
        <f t="shared" si="130"/>
        <v>12</v>
      </c>
      <c r="AA167" s="169">
        <f t="shared" si="131"/>
        <v>28</v>
      </c>
      <c r="AB167" s="169"/>
      <c r="AC167" s="171">
        <f t="shared" si="120"/>
        <v>2.9583333333333335</v>
      </c>
      <c r="AD167" s="167">
        <f t="shared" si="121"/>
        <v>3</v>
      </c>
      <c r="AE167" s="169">
        <v>3</v>
      </c>
    </row>
    <row r="168" spans="1:32">
      <c r="A168" s="161" t="s">
        <v>600</v>
      </c>
      <c r="B168">
        <v>25</v>
      </c>
      <c r="C168">
        <v>150</v>
      </c>
      <c r="D168">
        <v>100</v>
      </c>
      <c r="E168">
        <v>7.1</v>
      </c>
      <c r="F168">
        <v>210</v>
      </c>
      <c r="G168">
        <v>105</v>
      </c>
      <c r="H168">
        <v>332</v>
      </c>
      <c r="I168">
        <v>146</v>
      </c>
      <c r="J168">
        <v>5</v>
      </c>
      <c r="K168" t="s">
        <v>134</v>
      </c>
      <c r="L168" t="s">
        <v>2007</v>
      </c>
      <c r="M168">
        <f t="shared" si="122"/>
        <v>550</v>
      </c>
      <c r="N168">
        <f t="shared" si="123"/>
        <v>330</v>
      </c>
      <c r="O168">
        <f t="shared" si="124"/>
        <v>12</v>
      </c>
      <c r="P168">
        <f t="shared" si="132"/>
        <v>110</v>
      </c>
      <c r="Q168">
        <f t="shared" si="125"/>
        <v>220</v>
      </c>
      <c r="R168">
        <f t="shared" si="126"/>
        <v>28</v>
      </c>
      <c r="S168">
        <f t="shared" si="127"/>
        <v>75</v>
      </c>
      <c r="T168">
        <f t="shared" si="128"/>
        <v>50</v>
      </c>
      <c r="U168">
        <f t="shared" si="116"/>
        <v>450</v>
      </c>
      <c r="V168">
        <f t="shared" si="117"/>
        <v>220</v>
      </c>
      <c r="W168">
        <f t="shared" si="118"/>
        <v>450</v>
      </c>
      <c r="X168">
        <f t="shared" si="119"/>
        <v>220</v>
      </c>
      <c r="Y168" s="169">
        <f t="shared" si="129"/>
        <v>3</v>
      </c>
      <c r="Z168" s="169">
        <f t="shared" si="130"/>
        <v>12</v>
      </c>
      <c r="AA168" s="169">
        <f t="shared" si="131"/>
        <v>28</v>
      </c>
      <c r="AB168" s="169"/>
      <c r="AC168" s="171">
        <f t="shared" si="120"/>
        <v>2.9583333333333335</v>
      </c>
      <c r="AD168" s="167">
        <f t="shared" si="121"/>
        <v>3</v>
      </c>
      <c r="AE168" s="169">
        <v>3</v>
      </c>
    </row>
    <row r="169" spans="1:32">
      <c r="A169" s="161" t="s">
        <v>601</v>
      </c>
      <c r="B169">
        <v>25</v>
      </c>
      <c r="C169">
        <v>150</v>
      </c>
      <c r="D169">
        <v>125</v>
      </c>
      <c r="E169">
        <v>7.1</v>
      </c>
      <c r="F169">
        <v>210</v>
      </c>
      <c r="G169">
        <v>105</v>
      </c>
      <c r="H169">
        <v>332</v>
      </c>
      <c r="I169">
        <v>156</v>
      </c>
      <c r="J169">
        <v>5.5</v>
      </c>
      <c r="K169" t="s">
        <v>135</v>
      </c>
      <c r="L169" t="s">
        <v>2007</v>
      </c>
      <c r="M169">
        <f t="shared" si="122"/>
        <v>570</v>
      </c>
      <c r="N169">
        <f t="shared" si="123"/>
        <v>330</v>
      </c>
      <c r="O169">
        <f t="shared" si="124"/>
        <v>12</v>
      </c>
      <c r="P169">
        <f t="shared" si="132"/>
        <v>105</v>
      </c>
      <c r="Q169">
        <f t="shared" si="125"/>
        <v>220</v>
      </c>
      <c r="R169">
        <f t="shared" si="126"/>
        <v>28</v>
      </c>
      <c r="S169">
        <f t="shared" si="127"/>
        <v>75</v>
      </c>
      <c r="T169">
        <f t="shared" si="128"/>
        <v>75</v>
      </c>
      <c r="U169">
        <f t="shared" si="116"/>
        <v>450</v>
      </c>
      <c r="V169">
        <f t="shared" si="117"/>
        <v>220</v>
      </c>
      <c r="W169">
        <f t="shared" si="118"/>
        <v>450</v>
      </c>
      <c r="X169">
        <f t="shared" si="119"/>
        <v>220</v>
      </c>
      <c r="Y169" s="169">
        <f t="shared" si="129"/>
        <v>3</v>
      </c>
      <c r="Z169" s="169">
        <f t="shared" si="130"/>
        <v>12</v>
      </c>
      <c r="AA169" s="169">
        <f t="shared" si="131"/>
        <v>28</v>
      </c>
      <c r="AB169" s="169"/>
      <c r="AC169" s="171">
        <f t="shared" si="120"/>
        <v>2.9583333333333335</v>
      </c>
      <c r="AD169" s="167">
        <f t="shared" si="121"/>
        <v>3</v>
      </c>
      <c r="AE169" s="169">
        <v>3</v>
      </c>
    </row>
    <row r="170" spans="1:32">
      <c r="A170" s="161" t="s">
        <v>602</v>
      </c>
      <c r="B170">
        <v>25</v>
      </c>
      <c r="C170">
        <v>150</v>
      </c>
      <c r="D170">
        <v>150</v>
      </c>
      <c r="E170">
        <v>7.1</v>
      </c>
      <c r="F170">
        <v>210</v>
      </c>
      <c r="G170">
        <v>105</v>
      </c>
      <c r="H170">
        <v>332</v>
      </c>
      <c r="I170">
        <v>166</v>
      </c>
      <c r="J170">
        <v>5.5</v>
      </c>
      <c r="K170" t="s">
        <v>224</v>
      </c>
      <c r="L170" t="s">
        <v>2008</v>
      </c>
      <c r="M170">
        <f t="shared" si="122"/>
        <v>590</v>
      </c>
      <c r="N170">
        <f t="shared" si="123"/>
        <v>330</v>
      </c>
      <c r="O170">
        <f t="shared" si="124"/>
        <v>12</v>
      </c>
      <c r="P170">
        <f t="shared" si="132"/>
        <v>220</v>
      </c>
      <c r="Q170">
        <f t="shared" si="125"/>
        <v>220</v>
      </c>
      <c r="R170">
        <f t="shared" si="126"/>
        <v>28</v>
      </c>
      <c r="S170">
        <f t="shared" si="127"/>
        <v>75</v>
      </c>
      <c r="T170">
        <f t="shared" si="128"/>
        <v>75</v>
      </c>
      <c r="U170">
        <f t="shared" si="116"/>
        <v>450</v>
      </c>
      <c r="V170">
        <f t="shared" si="117"/>
        <v>220</v>
      </c>
      <c r="W170">
        <f t="shared" si="118"/>
        <v>450</v>
      </c>
      <c r="X170">
        <f t="shared" si="119"/>
        <v>220</v>
      </c>
      <c r="Y170" s="169">
        <f t="shared" si="129"/>
        <v>3</v>
      </c>
      <c r="Z170" s="169">
        <f t="shared" si="130"/>
        <v>12</v>
      </c>
      <c r="AA170" s="169">
        <f t="shared" si="131"/>
        <v>28</v>
      </c>
      <c r="AB170" s="169"/>
      <c r="AC170" s="171">
        <f t="shared" si="120"/>
        <v>2.9583333333333335</v>
      </c>
      <c r="AD170" s="167">
        <f t="shared" si="121"/>
        <v>3</v>
      </c>
      <c r="AE170" s="169">
        <v>3</v>
      </c>
    </row>
    <row r="171" spans="1:32">
      <c r="A171" s="477" t="s">
        <v>2042</v>
      </c>
      <c r="B171" s="478">
        <v>25</v>
      </c>
      <c r="C171" s="478">
        <v>200</v>
      </c>
      <c r="D171" s="478">
        <v>25</v>
      </c>
      <c r="E171" s="478">
        <v>9.1</v>
      </c>
      <c r="F171" s="478">
        <v>140</v>
      </c>
      <c r="G171" s="478">
        <v>140</v>
      </c>
      <c r="H171" s="478">
        <v>304</v>
      </c>
      <c r="I171" s="478">
        <v>171</v>
      </c>
      <c r="J171" s="478">
        <v>6.6</v>
      </c>
      <c r="K171" s="478" t="s">
        <v>2043</v>
      </c>
      <c r="L171" s="478" t="s">
        <v>2007</v>
      </c>
      <c r="M171" s="478">
        <f t="shared" si="122"/>
        <v>690</v>
      </c>
      <c r="N171" s="478">
        <f t="shared" si="123"/>
        <v>300</v>
      </c>
      <c r="O171" s="478">
        <f t="shared" si="124"/>
        <v>16</v>
      </c>
      <c r="P171" s="478">
        <f t="shared" si="132"/>
        <v>185</v>
      </c>
      <c r="Q171" s="478">
        <f t="shared" si="125"/>
        <v>150</v>
      </c>
      <c r="R171" s="478">
        <f t="shared" si="126"/>
        <v>36</v>
      </c>
      <c r="S171" s="478">
        <f t="shared" si="127"/>
        <v>100</v>
      </c>
      <c r="T171" s="478">
        <f t="shared" si="128"/>
        <v>25</v>
      </c>
      <c r="U171" s="478">
        <f t="shared" si="116"/>
        <v>600</v>
      </c>
      <c r="V171" s="478">
        <f t="shared" si="117"/>
        <v>150</v>
      </c>
      <c r="W171" s="478">
        <f t="shared" si="118"/>
        <v>600</v>
      </c>
      <c r="X171" s="478">
        <f t="shared" si="119"/>
        <v>150</v>
      </c>
      <c r="Y171" s="479">
        <f t="shared" si="129"/>
        <v>4</v>
      </c>
      <c r="Z171" s="479">
        <f t="shared" si="130"/>
        <v>16</v>
      </c>
      <c r="AA171" s="479">
        <f t="shared" si="131"/>
        <v>36</v>
      </c>
      <c r="AB171" s="479"/>
      <c r="AC171" s="480">
        <f t="shared" si="120"/>
        <v>3.7916666666666665</v>
      </c>
      <c r="AD171" s="478">
        <f t="shared" si="121"/>
        <v>4</v>
      </c>
      <c r="AE171" s="479">
        <v>3</v>
      </c>
      <c r="AF171" t="s">
        <v>1979</v>
      </c>
    </row>
    <row r="172" spans="1:32">
      <c r="A172" s="477" t="s">
        <v>2044</v>
      </c>
      <c r="B172" s="478">
        <v>25</v>
      </c>
      <c r="C172" s="478">
        <v>200</v>
      </c>
      <c r="D172" s="478">
        <v>40</v>
      </c>
      <c r="E172" s="478">
        <v>9.1</v>
      </c>
      <c r="F172" s="478">
        <v>140</v>
      </c>
      <c r="G172" s="478">
        <v>140</v>
      </c>
      <c r="H172" s="478">
        <v>304</v>
      </c>
      <c r="I172" s="478">
        <v>171</v>
      </c>
      <c r="J172" s="478">
        <v>6.7</v>
      </c>
      <c r="K172" s="478" t="s">
        <v>2045</v>
      </c>
      <c r="L172" s="478" t="s">
        <v>2007</v>
      </c>
      <c r="M172" s="478">
        <f t="shared" si="122"/>
        <v>690</v>
      </c>
      <c r="N172" s="478">
        <f t="shared" si="123"/>
        <v>300</v>
      </c>
      <c r="O172" s="478">
        <f t="shared" si="124"/>
        <v>16</v>
      </c>
      <c r="P172" s="478">
        <f t="shared" si="132"/>
        <v>180</v>
      </c>
      <c r="Q172" s="478">
        <f t="shared" si="125"/>
        <v>150</v>
      </c>
      <c r="R172" s="478">
        <f t="shared" si="126"/>
        <v>36</v>
      </c>
      <c r="S172" s="478">
        <f t="shared" si="127"/>
        <v>100</v>
      </c>
      <c r="T172" s="478">
        <f t="shared" si="128"/>
        <v>25</v>
      </c>
      <c r="U172" s="478">
        <f t="shared" si="116"/>
        <v>600</v>
      </c>
      <c r="V172" s="478">
        <f t="shared" si="117"/>
        <v>150</v>
      </c>
      <c r="W172" s="478">
        <f t="shared" si="118"/>
        <v>600</v>
      </c>
      <c r="X172" s="478">
        <f t="shared" si="119"/>
        <v>150</v>
      </c>
      <c r="Y172" s="479">
        <f t="shared" si="129"/>
        <v>4</v>
      </c>
      <c r="Z172" s="479">
        <f t="shared" si="130"/>
        <v>16</v>
      </c>
      <c r="AA172" s="479">
        <f t="shared" si="131"/>
        <v>36</v>
      </c>
      <c r="AB172" s="479"/>
      <c r="AC172" s="480">
        <f t="shared" si="120"/>
        <v>3.7916666666666665</v>
      </c>
      <c r="AD172" s="478">
        <f t="shared" si="121"/>
        <v>4</v>
      </c>
      <c r="AE172" s="479">
        <v>3</v>
      </c>
      <c r="AF172" t="s">
        <v>1979</v>
      </c>
    </row>
    <row r="173" spans="1:32">
      <c r="A173" s="477" t="s">
        <v>2046</v>
      </c>
      <c r="B173" s="478">
        <v>25</v>
      </c>
      <c r="C173" s="478">
        <v>200</v>
      </c>
      <c r="D173" s="478">
        <v>50</v>
      </c>
      <c r="E173" s="478">
        <v>9.1</v>
      </c>
      <c r="F173" s="478">
        <v>140</v>
      </c>
      <c r="G173" s="478">
        <v>140</v>
      </c>
      <c r="H173" s="478">
        <v>304</v>
      </c>
      <c r="I173" s="478">
        <v>171</v>
      </c>
      <c r="J173" s="478">
        <v>6.7</v>
      </c>
      <c r="K173" s="478" t="s">
        <v>2047</v>
      </c>
      <c r="L173" s="478" t="s">
        <v>2007</v>
      </c>
      <c r="M173" s="478">
        <f t="shared" si="122"/>
        <v>690</v>
      </c>
      <c r="N173" s="478">
        <f t="shared" si="123"/>
        <v>300</v>
      </c>
      <c r="O173" s="478">
        <f t="shared" si="124"/>
        <v>16</v>
      </c>
      <c r="P173" s="478">
        <f t="shared" si="132"/>
        <v>175</v>
      </c>
      <c r="Q173" s="478">
        <f t="shared" si="125"/>
        <v>150</v>
      </c>
      <c r="R173" s="478">
        <f t="shared" si="126"/>
        <v>36</v>
      </c>
      <c r="S173" s="478">
        <f t="shared" si="127"/>
        <v>100</v>
      </c>
      <c r="T173" s="478">
        <f t="shared" si="128"/>
        <v>25</v>
      </c>
      <c r="U173" s="478">
        <f t="shared" si="116"/>
        <v>600</v>
      </c>
      <c r="V173" s="478">
        <f t="shared" si="117"/>
        <v>150</v>
      </c>
      <c r="W173" s="478">
        <f t="shared" si="118"/>
        <v>600</v>
      </c>
      <c r="X173" s="478">
        <f t="shared" si="119"/>
        <v>150</v>
      </c>
      <c r="Y173" s="479">
        <f t="shared" si="129"/>
        <v>4</v>
      </c>
      <c r="Z173" s="479">
        <f t="shared" si="130"/>
        <v>16</v>
      </c>
      <c r="AA173" s="479">
        <f t="shared" si="131"/>
        <v>36</v>
      </c>
      <c r="AB173" s="479"/>
      <c r="AC173" s="480">
        <f t="shared" si="120"/>
        <v>3.7916666666666665</v>
      </c>
      <c r="AD173" s="478">
        <f t="shared" si="121"/>
        <v>4</v>
      </c>
      <c r="AE173" s="479">
        <v>3</v>
      </c>
      <c r="AF173" t="s">
        <v>1979</v>
      </c>
    </row>
    <row r="174" spans="1:32">
      <c r="A174" s="161" t="s">
        <v>603</v>
      </c>
      <c r="B174">
        <v>25</v>
      </c>
      <c r="C174">
        <v>200</v>
      </c>
      <c r="D174">
        <v>80</v>
      </c>
      <c r="E174">
        <v>9.1</v>
      </c>
      <c r="F174">
        <v>140</v>
      </c>
      <c r="G174">
        <v>140</v>
      </c>
      <c r="H174">
        <v>304</v>
      </c>
      <c r="I174">
        <v>181</v>
      </c>
      <c r="J174">
        <v>7</v>
      </c>
      <c r="K174" t="s">
        <v>136</v>
      </c>
      <c r="L174" t="s">
        <v>2007</v>
      </c>
      <c r="M174">
        <f t="shared" si="122"/>
        <v>710</v>
      </c>
      <c r="N174">
        <f t="shared" si="123"/>
        <v>300</v>
      </c>
      <c r="O174">
        <f t="shared" si="124"/>
        <v>16</v>
      </c>
      <c r="P174">
        <f t="shared" si="132"/>
        <v>165</v>
      </c>
      <c r="Q174">
        <f t="shared" si="125"/>
        <v>150</v>
      </c>
      <c r="R174">
        <f t="shared" si="126"/>
        <v>36</v>
      </c>
      <c r="S174">
        <f t="shared" si="127"/>
        <v>100</v>
      </c>
      <c r="T174">
        <f t="shared" si="128"/>
        <v>50</v>
      </c>
      <c r="U174">
        <f t="shared" si="116"/>
        <v>600</v>
      </c>
      <c r="V174">
        <f t="shared" si="117"/>
        <v>150</v>
      </c>
      <c r="W174">
        <f t="shared" si="118"/>
        <v>600</v>
      </c>
      <c r="X174">
        <f t="shared" si="119"/>
        <v>150</v>
      </c>
      <c r="Y174" s="169">
        <f t="shared" si="129"/>
        <v>4</v>
      </c>
      <c r="Z174" s="169">
        <f t="shared" si="130"/>
        <v>16</v>
      </c>
      <c r="AA174" s="169">
        <f t="shared" si="131"/>
        <v>36</v>
      </c>
      <c r="AB174" s="169"/>
      <c r="AC174" s="171">
        <f t="shared" si="120"/>
        <v>3.7916666666666665</v>
      </c>
      <c r="AD174" s="167">
        <f t="shared" si="121"/>
        <v>4</v>
      </c>
      <c r="AE174" s="169">
        <v>3</v>
      </c>
    </row>
    <row r="175" spans="1:32">
      <c r="A175" s="161" t="s">
        <v>604</v>
      </c>
      <c r="B175">
        <v>25</v>
      </c>
      <c r="C175">
        <v>200</v>
      </c>
      <c r="D175">
        <v>100</v>
      </c>
      <c r="E175">
        <v>9.1</v>
      </c>
      <c r="F175">
        <v>140</v>
      </c>
      <c r="G175">
        <v>140</v>
      </c>
      <c r="H175">
        <v>304</v>
      </c>
      <c r="I175">
        <v>181</v>
      </c>
      <c r="J175">
        <v>7</v>
      </c>
      <c r="K175" t="s">
        <v>137</v>
      </c>
      <c r="L175" t="s">
        <v>2007</v>
      </c>
      <c r="M175">
        <f t="shared" si="122"/>
        <v>710</v>
      </c>
      <c r="N175">
        <f t="shared" si="123"/>
        <v>300</v>
      </c>
      <c r="O175">
        <f t="shared" si="124"/>
        <v>16</v>
      </c>
      <c r="P175">
        <f t="shared" si="132"/>
        <v>160</v>
      </c>
      <c r="Q175">
        <f t="shared" si="125"/>
        <v>150</v>
      </c>
      <c r="R175">
        <f t="shared" si="126"/>
        <v>36</v>
      </c>
      <c r="S175">
        <f t="shared" si="127"/>
        <v>100</v>
      </c>
      <c r="T175">
        <f t="shared" si="128"/>
        <v>50</v>
      </c>
      <c r="U175">
        <f t="shared" si="116"/>
        <v>600</v>
      </c>
      <c r="V175">
        <f t="shared" si="117"/>
        <v>150</v>
      </c>
      <c r="W175">
        <f t="shared" si="118"/>
        <v>600</v>
      </c>
      <c r="X175">
        <f t="shared" si="119"/>
        <v>150</v>
      </c>
      <c r="Y175" s="169">
        <f t="shared" si="129"/>
        <v>4</v>
      </c>
      <c r="Z175" s="169">
        <f t="shared" si="130"/>
        <v>16</v>
      </c>
      <c r="AA175" s="169">
        <f t="shared" si="131"/>
        <v>36</v>
      </c>
      <c r="AB175" s="169"/>
      <c r="AC175" s="171">
        <f t="shared" si="120"/>
        <v>3.7916666666666665</v>
      </c>
      <c r="AD175" s="167">
        <f t="shared" si="121"/>
        <v>4</v>
      </c>
      <c r="AE175" s="169">
        <v>3</v>
      </c>
    </row>
    <row r="176" spans="1:32">
      <c r="A176" s="161" t="s">
        <v>605</v>
      </c>
      <c r="B176">
        <v>25</v>
      </c>
      <c r="C176">
        <v>200</v>
      </c>
      <c r="D176">
        <v>125</v>
      </c>
      <c r="E176">
        <v>9.1</v>
      </c>
      <c r="F176">
        <v>280</v>
      </c>
      <c r="G176">
        <v>140</v>
      </c>
      <c r="H176">
        <v>444</v>
      </c>
      <c r="I176">
        <v>191</v>
      </c>
      <c r="J176">
        <v>8</v>
      </c>
      <c r="K176" t="s">
        <v>138</v>
      </c>
      <c r="L176" t="s">
        <v>2007</v>
      </c>
      <c r="M176">
        <f t="shared" si="122"/>
        <v>730</v>
      </c>
      <c r="N176">
        <f t="shared" si="123"/>
        <v>440</v>
      </c>
      <c r="O176">
        <f t="shared" si="124"/>
        <v>16</v>
      </c>
      <c r="P176">
        <f t="shared" si="132"/>
        <v>150</v>
      </c>
      <c r="Q176">
        <f t="shared" si="125"/>
        <v>290</v>
      </c>
      <c r="R176">
        <f t="shared" si="126"/>
        <v>36</v>
      </c>
      <c r="S176">
        <f t="shared" si="127"/>
        <v>100</v>
      </c>
      <c r="T176">
        <f t="shared" si="128"/>
        <v>75</v>
      </c>
      <c r="U176">
        <f t="shared" si="116"/>
        <v>600</v>
      </c>
      <c r="V176">
        <f t="shared" si="117"/>
        <v>290</v>
      </c>
      <c r="W176">
        <f t="shared" si="118"/>
        <v>600</v>
      </c>
      <c r="X176">
        <f t="shared" si="119"/>
        <v>290</v>
      </c>
      <c r="Y176" s="169">
        <f t="shared" si="129"/>
        <v>4</v>
      </c>
      <c r="Z176" s="169">
        <f t="shared" si="130"/>
        <v>16</v>
      </c>
      <c r="AA176" s="169">
        <f t="shared" si="131"/>
        <v>36</v>
      </c>
      <c r="AB176" s="169"/>
      <c r="AC176" s="171">
        <f t="shared" si="120"/>
        <v>3.7916666666666665</v>
      </c>
      <c r="AD176" s="167">
        <f t="shared" si="121"/>
        <v>4</v>
      </c>
      <c r="AE176" s="169">
        <v>3</v>
      </c>
    </row>
    <row r="177" spans="1:32">
      <c r="A177" s="161" t="s">
        <v>606</v>
      </c>
      <c r="B177">
        <v>25</v>
      </c>
      <c r="C177">
        <v>200</v>
      </c>
      <c r="D177">
        <v>150</v>
      </c>
      <c r="E177">
        <v>9.1</v>
      </c>
      <c r="F177">
        <v>280</v>
      </c>
      <c r="G177">
        <v>140</v>
      </c>
      <c r="H177">
        <v>444</v>
      </c>
      <c r="I177">
        <v>201</v>
      </c>
      <c r="J177">
        <v>9.5</v>
      </c>
      <c r="K177" t="s">
        <v>139</v>
      </c>
      <c r="L177" t="s">
        <v>2007</v>
      </c>
      <c r="M177">
        <f t="shared" si="122"/>
        <v>750</v>
      </c>
      <c r="N177">
        <f t="shared" si="123"/>
        <v>440</v>
      </c>
      <c r="O177">
        <f t="shared" si="124"/>
        <v>16</v>
      </c>
      <c r="P177">
        <f t="shared" si="132"/>
        <v>145</v>
      </c>
      <c r="Q177">
        <f t="shared" si="125"/>
        <v>290</v>
      </c>
      <c r="R177">
        <f t="shared" si="126"/>
        <v>36</v>
      </c>
      <c r="S177">
        <f t="shared" si="127"/>
        <v>100</v>
      </c>
      <c r="T177">
        <f t="shared" si="128"/>
        <v>75</v>
      </c>
      <c r="U177">
        <f t="shared" si="116"/>
        <v>600</v>
      </c>
      <c r="V177">
        <f t="shared" si="117"/>
        <v>290</v>
      </c>
      <c r="W177">
        <f t="shared" si="118"/>
        <v>600</v>
      </c>
      <c r="X177">
        <f t="shared" si="119"/>
        <v>290</v>
      </c>
      <c r="Y177" s="169">
        <f t="shared" si="129"/>
        <v>4</v>
      </c>
      <c r="Z177" s="169">
        <f t="shared" si="130"/>
        <v>16</v>
      </c>
      <c r="AA177" s="169">
        <f t="shared" si="131"/>
        <v>36</v>
      </c>
      <c r="AB177" s="169"/>
      <c r="AC177" s="171">
        <f t="shared" si="120"/>
        <v>3.7916666666666665</v>
      </c>
      <c r="AD177" s="167">
        <f t="shared" si="121"/>
        <v>4</v>
      </c>
      <c r="AE177" s="169">
        <v>3</v>
      </c>
    </row>
    <row r="178" spans="1:32">
      <c r="A178" s="161" t="s">
        <v>607</v>
      </c>
      <c r="B178">
        <v>25</v>
      </c>
      <c r="C178">
        <v>200</v>
      </c>
      <c r="D178">
        <v>200</v>
      </c>
      <c r="E178">
        <v>9.1</v>
      </c>
      <c r="F178">
        <v>280</v>
      </c>
      <c r="G178">
        <v>140</v>
      </c>
      <c r="H178">
        <v>444</v>
      </c>
      <c r="I178">
        <v>222</v>
      </c>
      <c r="J178">
        <v>11</v>
      </c>
      <c r="K178" t="s">
        <v>225</v>
      </c>
      <c r="L178" t="s">
        <v>2008</v>
      </c>
      <c r="M178">
        <f t="shared" si="122"/>
        <v>790</v>
      </c>
      <c r="N178">
        <f t="shared" si="123"/>
        <v>440</v>
      </c>
      <c r="O178">
        <f t="shared" si="124"/>
        <v>16</v>
      </c>
      <c r="P178">
        <f t="shared" si="132"/>
        <v>290</v>
      </c>
      <c r="Q178">
        <f t="shared" si="125"/>
        <v>290</v>
      </c>
      <c r="R178">
        <f t="shared" si="126"/>
        <v>36</v>
      </c>
      <c r="S178">
        <f t="shared" si="127"/>
        <v>100</v>
      </c>
      <c r="T178">
        <f t="shared" si="128"/>
        <v>100</v>
      </c>
      <c r="U178">
        <f t="shared" si="116"/>
        <v>600</v>
      </c>
      <c r="V178">
        <f t="shared" si="117"/>
        <v>290</v>
      </c>
      <c r="W178">
        <f t="shared" si="118"/>
        <v>600</v>
      </c>
      <c r="X178">
        <f t="shared" si="119"/>
        <v>290</v>
      </c>
      <c r="Y178" s="169">
        <f t="shared" si="129"/>
        <v>4</v>
      </c>
      <c r="Z178" s="169">
        <f t="shared" si="130"/>
        <v>16</v>
      </c>
      <c r="AA178" s="169">
        <f t="shared" si="131"/>
        <v>36</v>
      </c>
      <c r="AB178" s="169"/>
      <c r="AC178" s="171">
        <f t="shared" si="120"/>
        <v>3.7916666666666665</v>
      </c>
      <c r="AD178" s="167">
        <f t="shared" si="121"/>
        <v>4</v>
      </c>
      <c r="AE178" s="169">
        <v>3</v>
      </c>
    </row>
    <row r="179" spans="1:32">
      <c r="A179" s="477" t="s">
        <v>2048</v>
      </c>
      <c r="B179" s="478">
        <v>25</v>
      </c>
      <c r="C179" s="478">
        <v>250</v>
      </c>
      <c r="D179" s="478">
        <v>25</v>
      </c>
      <c r="E179" s="478">
        <v>11.2</v>
      </c>
      <c r="F179" s="478">
        <v>140</v>
      </c>
      <c r="G179" s="478">
        <v>175</v>
      </c>
      <c r="H179" s="478">
        <v>344</v>
      </c>
      <c r="I179" s="478">
        <v>206</v>
      </c>
      <c r="J179" s="478">
        <v>10.7</v>
      </c>
      <c r="K179" s="478" t="s">
        <v>2049</v>
      </c>
      <c r="L179" s="478" t="s">
        <v>2007</v>
      </c>
      <c r="M179" s="478">
        <f t="shared" si="122"/>
        <v>840</v>
      </c>
      <c r="N179" s="478">
        <f t="shared" si="123"/>
        <v>340</v>
      </c>
      <c r="O179" s="478">
        <f t="shared" si="124"/>
        <v>20</v>
      </c>
      <c r="P179" s="478">
        <f t="shared" si="132"/>
        <v>235</v>
      </c>
      <c r="Q179" s="478">
        <f t="shared" si="125"/>
        <v>150</v>
      </c>
      <c r="R179" s="478">
        <f t="shared" si="126"/>
        <v>44</v>
      </c>
      <c r="S179" s="478">
        <f t="shared" si="127"/>
        <v>125</v>
      </c>
      <c r="T179" s="478">
        <f t="shared" si="128"/>
        <v>25</v>
      </c>
      <c r="U179" s="478">
        <f t="shared" si="116"/>
        <v>750</v>
      </c>
      <c r="V179" s="478">
        <f t="shared" si="117"/>
        <v>150</v>
      </c>
      <c r="W179" s="478">
        <f t="shared" si="118"/>
        <v>750</v>
      </c>
      <c r="X179" s="478">
        <f t="shared" si="119"/>
        <v>150</v>
      </c>
      <c r="Y179" s="479">
        <f t="shared" si="129"/>
        <v>5</v>
      </c>
      <c r="Z179" s="479">
        <f t="shared" si="130"/>
        <v>20</v>
      </c>
      <c r="AA179" s="479">
        <f t="shared" si="131"/>
        <v>44</v>
      </c>
      <c r="AB179" s="479"/>
      <c r="AC179" s="480">
        <f t="shared" si="120"/>
        <v>4.666666666666667</v>
      </c>
      <c r="AD179" s="478">
        <f t="shared" si="121"/>
        <v>5</v>
      </c>
      <c r="AE179" s="479">
        <v>3</v>
      </c>
      <c r="AF179" t="s">
        <v>1979</v>
      </c>
    </row>
    <row r="180" spans="1:32">
      <c r="A180" s="477" t="s">
        <v>2050</v>
      </c>
      <c r="B180" s="478">
        <v>25</v>
      </c>
      <c r="C180" s="478">
        <v>250</v>
      </c>
      <c r="D180" s="478">
        <v>40</v>
      </c>
      <c r="E180" s="478">
        <v>11.2</v>
      </c>
      <c r="F180" s="478">
        <v>140</v>
      </c>
      <c r="G180" s="478">
        <v>175</v>
      </c>
      <c r="H180" s="478">
        <v>344</v>
      </c>
      <c r="I180" s="478">
        <v>206</v>
      </c>
      <c r="J180" s="478">
        <v>10.7</v>
      </c>
      <c r="K180" s="478" t="s">
        <v>2051</v>
      </c>
      <c r="L180" s="478" t="s">
        <v>2007</v>
      </c>
      <c r="M180" s="478">
        <f t="shared" si="122"/>
        <v>840</v>
      </c>
      <c r="N180" s="478">
        <f t="shared" si="123"/>
        <v>340</v>
      </c>
      <c r="O180" s="478">
        <f t="shared" si="124"/>
        <v>20</v>
      </c>
      <c r="P180" s="478">
        <f t="shared" si="132"/>
        <v>230</v>
      </c>
      <c r="Q180" s="478">
        <f t="shared" si="125"/>
        <v>150</v>
      </c>
      <c r="R180" s="478">
        <f t="shared" si="126"/>
        <v>44</v>
      </c>
      <c r="S180" s="478">
        <f t="shared" si="127"/>
        <v>125</v>
      </c>
      <c r="T180" s="478">
        <f t="shared" si="128"/>
        <v>25</v>
      </c>
      <c r="U180" s="478">
        <f t="shared" si="116"/>
        <v>750</v>
      </c>
      <c r="V180" s="478">
        <f t="shared" si="117"/>
        <v>150</v>
      </c>
      <c r="W180" s="478">
        <f t="shared" si="118"/>
        <v>750</v>
      </c>
      <c r="X180" s="478">
        <f t="shared" si="119"/>
        <v>150</v>
      </c>
      <c r="Y180" s="479">
        <f t="shared" si="129"/>
        <v>5</v>
      </c>
      <c r="Z180" s="479">
        <f t="shared" si="130"/>
        <v>20</v>
      </c>
      <c r="AA180" s="479">
        <f t="shared" si="131"/>
        <v>44</v>
      </c>
      <c r="AB180" s="479"/>
      <c r="AC180" s="480">
        <f t="shared" si="120"/>
        <v>4.666666666666667</v>
      </c>
      <c r="AD180" s="478">
        <f t="shared" si="121"/>
        <v>5</v>
      </c>
      <c r="AE180" s="479">
        <v>3</v>
      </c>
      <c r="AF180" t="s">
        <v>1979</v>
      </c>
    </row>
    <row r="181" spans="1:32">
      <c r="A181" s="477" t="s">
        <v>2052</v>
      </c>
      <c r="B181" s="478">
        <v>25</v>
      </c>
      <c r="C181" s="478">
        <v>250</v>
      </c>
      <c r="D181" s="478">
        <v>50</v>
      </c>
      <c r="E181" s="478">
        <v>11.2</v>
      </c>
      <c r="F181" s="478">
        <v>140</v>
      </c>
      <c r="G181" s="478">
        <v>175</v>
      </c>
      <c r="H181" s="478">
        <v>344</v>
      </c>
      <c r="I181" s="478">
        <v>206</v>
      </c>
      <c r="J181" s="478">
        <v>10.8</v>
      </c>
      <c r="K181" s="478" t="s">
        <v>2053</v>
      </c>
      <c r="L181" s="478" t="s">
        <v>2007</v>
      </c>
      <c r="M181" s="478">
        <f t="shared" si="122"/>
        <v>840</v>
      </c>
      <c r="N181" s="478">
        <f t="shared" si="123"/>
        <v>340</v>
      </c>
      <c r="O181" s="478">
        <f t="shared" si="124"/>
        <v>20</v>
      </c>
      <c r="P181" s="478">
        <f t="shared" si="132"/>
        <v>225</v>
      </c>
      <c r="Q181" s="478">
        <f t="shared" si="125"/>
        <v>150</v>
      </c>
      <c r="R181" s="478">
        <f t="shared" si="126"/>
        <v>44</v>
      </c>
      <c r="S181" s="478">
        <f t="shared" si="127"/>
        <v>125</v>
      </c>
      <c r="T181" s="478">
        <f t="shared" si="128"/>
        <v>25</v>
      </c>
      <c r="U181" s="478">
        <f t="shared" si="116"/>
        <v>750</v>
      </c>
      <c r="V181" s="478">
        <f t="shared" si="117"/>
        <v>150</v>
      </c>
      <c r="W181" s="478">
        <f t="shared" si="118"/>
        <v>750</v>
      </c>
      <c r="X181" s="478">
        <f t="shared" si="119"/>
        <v>150</v>
      </c>
      <c r="Y181" s="479">
        <f t="shared" si="129"/>
        <v>5</v>
      </c>
      <c r="Z181" s="479">
        <f t="shared" si="130"/>
        <v>20</v>
      </c>
      <c r="AA181" s="479">
        <f t="shared" si="131"/>
        <v>44</v>
      </c>
      <c r="AB181" s="479"/>
      <c r="AC181" s="480">
        <f t="shared" si="120"/>
        <v>4.666666666666667</v>
      </c>
      <c r="AD181" s="478">
        <f t="shared" si="121"/>
        <v>5</v>
      </c>
      <c r="AE181" s="479">
        <v>3</v>
      </c>
      <c r="AF181" t="s">
        <v>1979</v>
      </c>
    </row>
    <row r="182" spans="1:32">
      <c r="A182" s="161" t="s">
        <v>608</v>
      </c>
      <c r="B182">
        <v>25</v>
      </c>
      <c r="C182">
        <v>250</v>
      </c>
      <c r="D182">
        <v>80</v>
      </c>
      <c r="E182">
        <v>11.2</v>
      </c>
      <c r="F182">
        <v>140</v>
      </c>
      <c r="G182">
        <v>175</v>
      </c>
      <c r="H182">
        <v>344</v>
      </c>
      <c r="I182">
        <v>216</v>
      </c>
      <c r="J182">
        <v>11</v>
      </c>
      <c r="K182" t="s">
        <v>140</v>
      </c>
      <c r="L182" t="s">
        <v>2007</v>
      </c>
      <c r="M182">
        <f t="shared" si="122"/>
        <v>860</v>
      </c>
      <c r="N182">
        <f t="shared" si="123"/>
        <v>340</v>
      </c>
      <c r="O182">
        <f t="shared" si="124"/>
        <v>20</v>
      </c>
      <c r="P182">
        <f t="shared" si="132"/>
        <v>210</v>
      </c>
      <c r="Q182">
        <f t="shared" si="125"/>
        <v>150</v>
      </c>
      <c r="R182">
        <f t="shared" si="126"/>
        <v>44</v>
      </c>
      <c r="S182">
        <f t="shared" si="127"/>
        <v>125</v>
      </c>
      <c r="T182">
        <f t="shared" si="128"/>
        <v>50</v>
      </c>
      <c r="U182">
        <f t="shared" si="116"/>
        <v>750</v>
      </c>
      <c r="V182">
        <f t="shared" si="117"/>
        <v>150</v>
      </c>
      <c r="W182">
        <f t="shared" si="118"/>
        <v>750</v>
      </c>
      <c r="X182">
        <f t="shared" si="119"/>
        <v>150</v>
      </c>
      <c r="Y182" s="169">
        <f t="shared" si="129"/>
        <v>5</v>
      </c>
      <c r="Z182" s="169">
        <f t="shared" si="130"/>
        <v>20</v>
      </c>
      <c r="AA182" s="169">
        <f t="shared" si="131"/>
        <v>44</v>
      </c>
      <c r="AB182" s="169"/>
      <c r="AC182" s="171">
        <f t="shared" si="120"/>
        <v>4.666666666666667</v>
      </c>
      <c r="AD182" s="167">
        <f t="shared" si="121"/>
        <v>5</v>
      </c>
      <c r="AE182" s="169">
        <v>4</v>
      </c>
    </row>
    <row r="183" spans="1:32">
      <c r="A183" s="161" t="s">
        <v>609</v>
      </c>
      <c r="B183">
        <v>25</v>
      </c>
      <c r="C183">
        <v>250</v>
      </c>
      <c r="D183">
        <v>100</v>
      </c>
      <c r="E183">
        <v>11.2</v>
      </c>
      <c r="F183">
        <v>140</v>
      </c>
      <c r="G183">
        <v>175</v>
      </c>
      <c r="H183">
        <v>344</v>
      </c>
      <c r="I183">
        <v>216</v>
      </c>
      <c r="J183">
        <v>11</v>
      </c>
      <c r="K183" t="s">
        <v>141</v>
      </c>
      <c r="L183" t="s">
        <v>2007</v>
      </c>
      <c r="M183">
        <f t="shared" si="122"/>
        <v>860</v>
      </c>
      <c r="N183">
        <f t="shared" si="123"/>
        <v>340</v>
      </c>
      <c r="O183">
        <f t="shared" si="124"/>
        <v>20</v>
      </c>
      <c r="P183">
        <f t="shared" si="132"/>
        <v>205</v>
      </c>
      <c r="Q183">
        <f t="shared" si="125"/>
        <v>150</v>
      </c>
      <c r="R183">
        <f t="shared" si="126"/>
        <v>44</v>
      </c>
      <c r="S183">
        <f t="shared" si="127"/>
        <v>125</v>
      </c>
      <c r="T183">
        <f t="shared" si="128"/>
        <v>50</v>
      </c>
      <c r="U183">
        <f t="shared" si="116"/>
        <v>750</v>
      </c>
      <c r="V183">
        <f t="shared" si="117"/>
        <v>150</v>
      </c>
      <c r="W183">
        <f t="shared" si="118"/>
        <v>750</v>
      </c>
      <c r="X183">
        <f t="shared" si="119"/>
        <v>150</v>
      </c>
      <c r="Y183" s="169">
        <f t="shared" si="129"/>
        <v>5</v>
      </c>
      <c r="Z183" s="169">
        <f t="shared" si="130"/>
        <v>20</v>
      </c>
      <c r="AA183" s="169">
        <f t="shared" si="131"/>
        <v>44</v>
      </c>
      <c r="AB183" s="169"/>
      <c r="AC183" s="171">
        <f t="shared" si="120"/>
        <v>4.666666666666667</v>
      </c>
      <c r="AD183" s="167">
        <f t="shared" si="121"/>
        <v>5</v>
      </c>
      <c r="AE183" s="169">
        <v>4</v>
      </c>
    </row>
    <row r="184" spans="1:32">
      <c r="A184" s="161" t="s">
        <v>610</v>
      </c>
      <c r="B184">
        <v>25</v>
      </c>
      <c r="C184">
        <v>250</v>
      </c>
      <c r="D184">
        <v>125</v>
      </c>
      <c r="E184">
        <v>11.2</v>
      </c>
      <c r="F184">
        <v>280</v>
      </c>
      <c r="G184">
        <v>175</v>
      </c>
      <c r="H184">
        <v>484</v>
      </c>
      <c r="I184">
        <v>226</v>
      </c>
      <c r="J184">
        <v>14</v>
      </c>
      <c r="K184" t="s">
        <v>142</v>
      </c>
      <c r="L184" t="s">
        <v>2007</v>
      </c>
      <c r="M184">
        <f t="shared" si="122"/>
        <v>880</v>
      </c>
      <c r="N184">
        <f t="shared" si="123"/>
        <v>480</v>
      </c>
      <c r="O184">
        <f t="shared" si="124"/>
        <v>20</v>
      </c>
      <c r="P184">
        <f t="shared" si="132"/>
        <v>200</v>
      </c>
      <c r="Q184">
        <f t="shared" si="125"/>
        <v>290</v>
      </c>
      <c r="R184">
        <f t="shared" si="126"/>
        <v>44</v>
      </c>
      <c r="S184">
        <f t="shared" si="127"/>
        <v>125</v>
      </c>
      <c r="T184">
        <f t="shared" si="128"/>
        <v>75</v>
      </c>
      <c r="U184">
        <f t="shared" si="116"/>
        <v>750</v>
      </c>
      <c r="V184">
        <f t="shared" si="117"/>
        <v>290</v>
      </c>
      <c r="W184">
        <f t="shared" si="118"/>
        <v>750</v>
      </c>
      <c r="X184">
        <f t="shared" si="119"/>
        <v>290</v>
      </c>
      <c r="Y184" s="169">
        <f t="shared" si="129"/>
        <v>5</v>
      </c>
      <c r="Z184" s="169">
        <f t="shared" si="130"/>
        <v>20</v>
      </c>
      <c r="AA184" s="169">
        <f t="shared" si="131"/>
        <v>44</v>
      </c>
      <c r="AB184" s="169"/>
      <c r="AC184" s="171">
        <f t="shared" si="120"/>
        <v>4.666666666666667</v>
      </c>
      <c r="AD184" s="167">
        <f t="shared" si="121"/>
        <v>5</v>
      </c>
      <c r="AE184" s="169">
        <v>4</v>
      </c>
    </row>
    <row r="185" spans="1:32">
      <c r="A185" s="161" t="s">
        <v>611</v>
      </c>
      <c r="B185">
        <v>25</v>
      </c>
      <c r="C185">
        <v>250</v>
      </c>
      <c r="D185">
        <v>150</v>
      </c>
      <c r="E185">
        <v>11.2</v>
      </c>
      <c r="F185">
        <v>350</v>
      </c>
      <c r="G185">
        <v>175</v>
      </c>
      <c r="H185">
        <v>554</v>
      </c>
      <c r="I185">
        <v>236</v>
      </c>
      <c r="J185">
        <v>17</v>
      </c>
      <c r="K185" t="s">
        <v>143</v>
      </c>
      <c r="L185" t="s">
        <v>2007</v>
      </c>
      <c r="M185">
        <f t="shared" si="122"/>
        <v>900</v>
      </c>
      <c r="N185">
        <f t="shared" si="123"/>
        <v>550</v>
      </c>
      <c r="O185">
        <f t="shared" si="124"/>
        <v>20</v>
      </c>
      <c r="P185">
        <f t="shared" si="132"/>
        <v>190</v>
      </c>
      <c r="Q185">
        <f t="shared" si="125"/>
        <v>360</v>
      </c>
      <c r="R185">
        <f t="shared" si="126"/>
        <v>44</v>
      </c>
      <c r="S185">
        <f t="shared" si="127"/>
        <v>125</v>
      </c>
      <c r="T185">
        <f t="shared" si="128"/>
        <v>75</v>
      </c>
      <c r="U185">
        <f t="shared" si="116"/>
        <v>750</v>
      </c>
      <c r="V185">
        <f t="shared" si="117"/>
        <v>360</v>
      </c>
      <c r="W185">
        <f t="shared" si="118"/>
        <v>750</v>
      </c>
      <c r="X185">
        <f t="shared" si="119"/>
        <v>360</v>
      </c>
      <c r="Y185" s="169">
        <f t="shared" si="129"/>
        <v>5</v>
      </c>
      <c r="Z185" s="169">
        <f t="shared" si="130"/>
        <v>20</v>
      </c>
      <c r="AA185" s="169">
        <f t="shared" si="131"/>
        <v>44</v>
      </c>
      <c r="AB185" s="169"/>
      <c r="AC185" s="171">
        <f t="shared" si="120"/>
        <v>4.666666666666667</v>
      </c>
      <c r="AD185" s="167">
        <f t="shared" si="121"/>
        <v>5</v>
      </c>
      <c r="AE185" s="169">
        <v>4</v>
      </c>
    </row>
    <row r="186" spans="1:32">
      <c r="A186" s="161" t="s">
        <v>612</v>
      </c>
      <c r="B186">
        <v>25</v>
      </c>
      <c r="C186">
        <v>250</v>
      </c>
      <c r="D186">
        <v>200</v>
      </c>
      <c r="E186">
        <v>11.2</v>
      </c>
      <c r="F186">
        <v>350</v>
      </c>
      <c r="G186">
        <v>175</v>
      </c>
      <c r="H186">
        <v>554</v>
      </c>
      <c r="I186">
        <v>257</v>
      </c>
      <c r="J186">
        <v>18</v>
      </c>
      <c r="K186" t="s">
        <v>144</v>
      </c>
      <c r="L186" t="s">
        <v>2007</v>
      </c>
      <c r="M186">
        <f t="shared" si="122"/>
        <v>950</v>
      </c>
      <c r="N186">
        <f t="shared" si="123"/>
        <v>550</v>
      </c>
      <c r="O186">
        <f t="shared" si="124"/>
        <v>20</v>
      </c>
      <c r="P186">
        <f t="shared" si="132"/>
        <v>180</v>
      </c>
      <c r="Q186">
        <f t="shared" si="125"/>
        <v>360</v>
      </c>
      <c r="R186">
        <f t="shared" si="126"/>
        <v>44</v>
      </c>
      <c r="S186">
        <f t="shared" si="127"/>
        <v>125</v>
      </c>
      <c r="T186">
        <f t="shared" si="128"/>
        <v>100</v>
      </c>
      <c r="U186">
        <f t="shared" si="116"/>
        <v>750</v>
      </c>
      <c r="V186">
        <f t="shared" si="117"/>
        <v>360</v>
      </c>
      <c r="W186">
        <f t="shared" si="118"/>
        <v>750</v>
      </c>
      <c r="X186">
        <f t="shared" si="119"/>
        <v>360</v>
      </c>
      <c r="Y186" s="169">
        <f t="shared" si="129"/>
        <v>5</v>
      </c>
      <c r="Z186" s="169">
        <f t="shared" si="130"/>
        <v>20</v>
      </c>
      <c r="AA186" s="169">
        <f t="shared" si="131"/>
        <v>44</v>
      </c>
      <c r="AB186" s="169"/>
      <c r="AC186" s="171">
        <f t="shared" si="120"/>
        <v>4.666666666666667</v>
      </c>
      <c r="AD186" s="167">
        <f t="shared" si="121"/>
        <v>5</v>
      </c>
      <c r="AE186" s="169">
        <v>4</v>
      </c>
    </row>
    <row r="187" spans="1:32">
      <c r="A187" s="161" t="s">
        <v>613</v>
      </c>
      <c r="B187">
        <v>25</v>
      </c>
      <c r="C187">
        <v>250</v>
      </c>
      <c r="D187">
        <v>250</v>
      </c>
      <c r="E187">
        <v>11.2</v>
      </c>
      <c r="F187">
        <v>350</v>
      </c>
      <c r="G187">
        <v>175</v>
      </c>
      <c r="H187">
        <v>554</v>
      </c>
      <c r="I187">
        <v>277</v>
      </c>
      <c r="J187">
        <v>19</v>
      </c>
      <c r="K187" t="s">
        <v>226</v>
      </c>
      <c r="L187" t="s">
        <v>2008</v>
      </c>
      <c r="M187">
        <f t="shared" si="122"/>
        <v>990</v>
      </c>
      <c r="N187">
        <f t="shared" si="123"/>
        <v>550</v>
      </c>
      <c r="O187">
        <f t="shared" si="124"/>
        <v>20</v>
      </c>
      <c r="P187">
        <f t="shared" si="132"/>
        <v>360</v>
      </c>
      <c r="Q187">
        <f t="shared" si="125"/>
        <v>360</v>
      </c>
      <c r="R187">
        <f t="shared" si="126"/>
        <v>44</v>
      </c>
      <c r="S187">
        <f t="shared" si="127"/>
        <v>125</v>
      </c>
      <c r="T187">
        <f t="shared" si="128"/>
        <v>125</v>
      </c>
      <c r="U187">
        <f t="shared" si="116"/>
        <v>750</v>
      </c>
      <c r="V187">
        <f t="shared" si="117"/>
        <v>360</v>
      </c>
      <c r="W187">
        <f t="shared" si="118"/>
        <v>750</v>
      </c>
      <c r="X187">
        <f t="shared" si="119"/>
        <v>360</v>
      </c>
      <c r="Y187" s="169">
        <f t="shared" si="129"/>
        <v>5</v>
      </c>
      <c r="Z187" s="169">
        <f t="shared" si="130"/>
        <v>20</v>
      </c>
      <c r="AA187" s="169">
        <f t="shared" si="131"/>
        <v>44</v>
      </c>
      <c r="AB187" s="169"/>
      <c r="AC187" s="171">
        <f t="shared" si="120"/>
        <v>4.666666666666667</v>
      </c>
      <c r="AD187" s="167">
        <f t="shared" si="121"/>
        <v>5</v>
      </c>
      <c r="AE187" s="169">
        <v>4</v>
      </c>
    </row>
    <row r="188" spans="1:32">
      <c r="A188" s="477" t="s">
        <v>2054</v>
      </c>
      <c r="B188" s="478">
        <v>25</v>
      </c>
      <c r="C188" s="478">
        <v>300</v>
      </c>
      <c r="D188" s="478">
        <v>25</v>
      </c>
      <c r="E188" s="478">
        <v>13.3</v>
      </c>
      <c r="F188" s="478">
        <v>140</v>
      </c>
      <c r="G188" s="478">
        <v>210</v>
      </c>
      <c r="H188" s="478">
        <v>386</v>
      </c>
      <c r="I188" s="478">
        <v>241</v>
      </c>
      <c r="J188" s="478">
        <v>16.5</v>
      </c>
      <c r="K188" s="478" t="s">
        <v>2055</v>
      </c>
      <c r="L188" s="478" t="s">
        <v>2007</v>
      </c>
      <c r="M188" s="478">
        <f t="shared" si="122"/>
        <v>1000</v>
      </c>
      <c r="N188" s="478">
        <f t="shared" si="123"/>
        <v>380</v>
      </c>
      <c r="O188" s="478">
        <f t="shared" si="124"/>
        <v>24</v>
      </c>
      <c r="P188" s="478">
        <f t="shared" si="132"/>
        <v>285</v>
      </c>
      <c r="Q188" s="478">
        <f t="shared" si="125"/>
        <v>150</v>
      </c>
      <c r="R188" s="478">
        <f t="shared" si="126"/>
        <v>52</v>
      </c>
      <c r="S188" s="478">
        <f t="shared" si="127"/>
        <v>150</v>
      </c>
      <c r="T188" s="478">
        <f t="shared" si="128"/>
        <v>25</v>
      </c>
      <c r="U188" s="478">
        <f t="shared" si="116"/>
        <v>900</v>
      </c>
      <c r="V188" s="478">
        <f t="shared" si="117"/>
        <v>150</v>
      </c>
      <c r="W188" s="478">
        <f t="shared" si="118"/>
        <v>900</v>
      </c>
      <c r="X188" s="478">
        <f t="shared" si="119"/>
        <v>150</v>
      </c>
      <c r="Y188" s="479">
        <f t="shared" si="129"/>
        <v>6</v>
      </c>
      <c r="Z188" s="479">
        <f t="shared" si="130"/>
        <v>24</v>
      </c>
      <c r="AA188" s="479">
        <f t="shared" si="131"/>
        <v>52</v>
      </c>
      <c r="AB188" s="479"/>
      <c r="AC188" s="480">
        <f t="shared" si="120"/>
        <v>5.541666666666667</v>
      </c>
      <c r="AD188" s="478">
        <f t="shared" si="121"/>
        <v>6</v>
      </c>
      <c r="AE188" s="479">
        <v>3</v>
      </c>
      <c r="AF188" t="s">
        <v>1979</v>
      </c>
    </row>
    <row r="189" spans="1:32">
      <c r="A189" s="477" t="s">
        <v>2056</v>
      </c>
      <c r="B189" s="478">
        <v>25</v>
      </c>
      <c r="C189" s="478">
        <v>300</v>
      </c>
      <c r="D189" s="478">
        <v>40</v>
      </c>
      <c r="E189" s="478">
        <v>13.3</v>
      </c>
      <c r="F189" s="478">
        <v>140</v>
      </c>
      <c r="G189" s="478">
        <v>210</v>
      </c>
      <c r="H189" s="478">
        <v>386</v>
      </c>
      <c r="I189" s="478">
        <v>241</v>
      </c>
      <c r="J189" s="478">
        <v>16.600000000000001</v>
      </c>
      <c r="K189" s="478" t="s">
        <v>2057</v>
      </c>
      <c r="L189" s="478" t="s">
        <v>2007</v>
      </c>
      <c r="M189" s="478">
        <f t="shared" si="122"/>
        <v>1000</v>
      </c>
      <c r="N189" s="478">
        <f t="shared" si="123"/>
        <v>380</v>
      </c>
      <c r="O189" s="478">
        <f t="shared" si="124"/>
        <v>24</v>
      </c>
      <c r="P189" s="478">
        <f t="shared" si="132"/>
        <v>275</v>
      </c>
      <c r="Q189" s="478">
        <f t="shared" si="125"/>
        <v>150</v>
      </c>
      <c r="R189" s="478">
        <f t="shared" si="126"/>
        <v>52</v>
      </c>
      <c r="S189" s="478">
        <f t="shared" si="127"/>
        <v>150</v>
      </c>
      <c r="T189" s="478">
        <f t="shared" si="128"/>
        <v>25</v>
      </c>
      <c r="U189" s="478">
        <f t="shared" si="116"/>
        <v>900</v>
      </c>
      <c r="V189" s="478">
        <f t="shared" si="117"/>
        <v>150</v>
      </c>
      <c r="W189" s="478">
        <f t="shared" si="118"/>
        <v>900</v>
      </c>
      <c r="X189" s="478">
        <f t="shared" si="119"/>
        <v>150</v>
      </c>
      <c r="Y189" s="479">
        <f t="shared" si="129"/>
        <v>6</v>
      </c>
      <c r="Z189" s="479">
        <f t="shared" si="130"/>
        <v>24</v>
      </c>
      <c r="AA189" s="479">
        <f t="shared" si="131"/>
        <v>52</v>
      </c>
      <c r="AB189" s="479"/>
      <c r="AC189" s="480">
        <f t="shared" si="120"/>
        <v>5.541666666666667</v>
      </c>
      <c r="AD189" s="478">
        <f t="shared" si="121"/>
        <v>6</v>
      </c>
      <c r="AE189" s="479">
        <v>3</v>
      </c>
      <c r="AF189" t="s">
        <v>1979</v>
      </c>
    </row>
    <row r="190" spans="1:32">
      <c r="A190" s="477" t="s">
        <v>2058</v>
      </c>
      <c r="B190" s="478">
        <v>25</v>
      </c>
      <c r="C190" s="478">
        <v>300</v>
      </c>
      <c r="D190" s="478">
        <v>50</v>
      </c>
      <c r="E190" s="478">
        <v>13.3</v>
      </c>
      <c r="F190" s="478">
        <v>140</v>
      </c>
      <c r="G190" s="478">
        <v>210</v>
      </c>
      <c r="H190" s="478">
        <v>386</v>
      </c>
      <c r="I190" s="478">
        <v>241</v>
      </c>
      <c r="J190" s="478">
        <v>16.600000000000001</v>
      </c>
      <c r="K190" s="478" t="s">
        <v>2059</v>
      </c>
      <c r="L190" s="478" t="s">
        <v>2007</v>
      </c>
      <c r="M190" s="478">
        <f t="shared" si="122"/>
        <v>1000</v>
      </c>
      <c r="N190" s="478">
        <f t="shared" si="123"/>
        <v>380</v>
      </c>
      <c r="O190" s="478">
        <f t="shared" si="124"/>
        <v>24</v>
      </c>
      <c r="P190" s="478">
        <f t="shared" si="132"/>
        <v>275</v>
      </c>
      <c r="Q190" s="478">
        <f t="shared" si="125"/>
        <v>150</v>
      </c>
      <c r="R190" s="478">
        <f t="shared" si="126"/>
        <v>52</v>
      </c>
      <c r="S190" s="478">
        <f t="shared" si="127"/>
        <v>150</v>
      </c>
      <c r="T190" s="478">
        <f t="shared" si="128"/>
        <v>25</v>
      </c>
      <c r="U190" s="478">
        <f t="shared" si="116"/>
        <v>900</v>
      </c>
      <c r="V190" s="478">
        <f t="shared" si="117"/>
        <v>150</v>
      </c>
      <c r="W190" s="478">
        <f t="shared" si="118"/>
        <v>900</v>
      </c>
      <c r="X190" s="478">
        <f t="shared" si="119"/>
        <v>150</v>
      </c>
      <c r="Y190" s="479">
        <f t="shared" si="129"/>
        <v>6</v>
      </c>
      <c r="Z190" s="479">
        <f t="shared" si="130"/>
        <v>24</v>
      </c>
      <c r="AA190" s="479">
        <f t="shared" si="131"/>
        <v>52</v>
      </c>
      <c r="AB190" s="479"/>
      <c r="AC190" s="480">
        <f t="shared" si="120"/>
        <v>5.541666666666667</v>
      </c>
      <c r="AD190" s="478">
        <f t="shared" si="121"/>
        <v>6</v>
      </c>
      <c r="AE190" s="479">
        <v>3</v>
      </c>
      <c r="AF190" t="s">
        <v>1979</v>
      </c>
    </row>
    <row r="191" spans="1:32">
      <c r="A191" s="161" t="s">
        <v>614</v>
      </c>
      <c r="B191">
        <v>25</v>
      </c>
      <c r="C191">
        <v>300</v>
      </c>
      <c r="D191">
        <v>80</v>
      </c>
      <c r="E191">
        <v>13.3</v>
      </c>
      <c r="F191">
        <v>140</v>
      </c>
      <c r="G191">
        <v>210</v>
      </c>
      <c r="H191">
        <v>386</v>
      </c>
      <c r="I191">
        <v>251</v>
      </c>
      <c r="J191">
        <v>17</v>
      </c>
      <c r="K191" t="s">
        <v>145</v>
      </c>
      <c r="L191" t="s">
        <v>2007</v>
      </c>
      <c r="M191">
        <f t="shared" si="122"/>
        <v>1020</v>
      </c>
      <c r="N191">
        <f t="shared" si="123"/>
        <v>380</v>
      </c>
      <c r="O191">
        <f t="shared" si="124"/>
        <v>24</v>
      </c>
      <c r="P191">
        <f t="shared" si="132"/>
        <v>260</v>
      </c>
      <c r="Q191">
        <f t="shared" si="125"/>
        <v>150</v>
      </c>
      <c r="R191">
        <f t="shared" si="126"/>
        <v>52</v>
      </c>
      <c r="S191">
        <f t="shared" si="127"/>
        <v>150</v>
      </c>
      <c r="T191">
        <f t="shared" si="128"/>
        <v>50</v>
      </c>
      <c r="U191">
        <f t="shared" si="116"/>
        <v>900</v>
      </c>
      <c r="V191">
        <f t="shared" si="117"/>
        <v>150</v>
      </c>
      <c r="W191">
        <f t="shared" si="118"/>
        <v>900</v>
      </c>
      <c r="X191">
        <f t="shared" si="119"/>
        <v>150</v>
      </c>
      <c r="Y191" s="169">
        <f t="shared" si="129"/>
        <v>6</v>
      </c>
      <c r="Z191" s="169">
        <f t="shared" si="130"/>
        <v>24</v>
      </c>
      <c r="AA191" s="169">
        <f t="shared" si="131"/>
        <v>52</v>
      </c>
      <c r="AB191" s="169"/>
      <c r="AC191" s="171">
        <f t="shared" si="120"/>
        <v>5.541666666666667</v>
      </c>
      <c r="AD191" s="167">
        <f t="shared" si="121"/>
        <v>6</v>
      </c>
      <c r="AE191" s="169">
        <v>4</v>
      </c>
    </row>
    <row r="192" spans="1:32">
      <c r="A192" s="161" t="s">
        <v>615</v>
      </c>
      <c r="B192">
        <v>25</v>
      </c>
      <c r="C192">
        <v>300</v>
      </c>
      <c r="D192">
        <v>100</v>
      </c>
      <c r="E192">
        <v>13.3</v>
      </c>
      <c r="F192">
        <v>140</v>
      </c>
      <c r="G192">
        <v>210</v>
      </c>
      <c r="H192">
        <v>386</v>
      </c>
      <c r="I192">
        <v>251</v>
      </c>
      <c r="J192">
        <v>17</v>
      </c>
      <c r="K192" t="s">
        <v>146</v>
      </c>
      <c r="L192" t="s">
        <v>2007</v>
      </c>
      <c r="M192">
        <f t="shared" si="122"/>
        <v>1020</v>
      </c>
      <c r="N192">
        <f t="shared" si="123"/>
        <v>380</v>
      </c>
      <c r="O192">
        <f t="shared" si="124"/>
        <v>24</v>
      </c>
      <c r="P192">
        <f t="shared" si="132"/>
        <v>255</v>
      </c>
      <c r="Q192">
        <f t="shared" si="125"/>
        <v>150</v>
      </c>
      <c r="R192">
        <f t="shared" si="126"/>
        <v>52</v>
      </c>
      <c r="S192">
        <f t="shared" si="127"/>
        <v>150</v>
      </c>
      <c r="T192">
        <f t="shared" si="128"/>
        <v>50</v>
      </c>
      <c r="U192">
        <f t="shared" si="116"/>
        <v>900</v>
      </c>
      <c r="V192">
        <f t="shared" si="117"/>
        <v>150</v>
      </c>
      <c r="W192">
        <f t="shared" si="118"/>
        <v>900</v>
      </c>
      <c r="X192">
        <f t="shared" si="119"/>
        <v>150</v>
      </c>
      <c r="Y192" s="169">
        <f t="shared" si="129"/>
        <v>6</v>
      </c>
      <c r="Z192" s="169">
        <f t="shared" si="130"/>
        <v>24</v>
      </c>
      <c r="AA192" s="169">
        <f t="shared" si="131"/>
        <v>52</v>
      </c>
      <c r="AB192" s="169"/>
      <c r="AC192" s="171">
        <f t="shared" si="120"/>
        <v>5.541666666666667</v>
      </c>
      <c r="AD192" s="167">
        <f t="shared" si="121"/>
        <v>6</v>
      </c>
      <c r="AE192" s="169">
        <v>4</v>
      </c>
    </row>
    <row r="193" spans="1:31">
      <c r="A193" s="161" t="s">
        <v>616</v>
      </c>
      <c r="B193">
        <v>25</v>
      </c>
      <c r="C193">
        <v>300</v>
      </c>
      <c r="D193">
        <v>125</v>
      </c>
      <c r="E193">
        <v>13.3</v>
      </c>
      <c r="F193">
        <v>280</v>
      </c>
      <c r="G193">
        <v>210</v>
      </c>
      <c r="H193">
        <v>526</v>
      </c>
      <c r="I193">
        <v>261</v>
      </c>
      <c r="J193">
        <v>20</v>
      </c>
      <c r="K193" t="s">
        <v>147</v>
      </c>
      <c r="L193" t="s">
        <v>2007</v>
      </c>
      <c r="M193">
        <f t="shared" si="122"/>
        <v>1040</v>
      </c>
      <c r="N193">
        <f t="shared" si="123"/>
        <v>520</v>
      </c>
      <c r="O193">
        <f t="shared" si="124"/>
        <v>24</v>
      </c>
      <c r="P193">
        <f t="shared" si="132"/>
        <v>245</v>
      </c>
      <c r="Q193">
        <f t="shared" si="125"/>
        <v>290</v>
      </c>
      <c r="R193">
        <f t="shared" si="126"/>
        <v>52</v>
      </c>
      <c r="S193">
        <f t="shared" si="127"/>
        <v>150</v>
      </c>
      <c r="T193">
        <f t="shared" si="128"/>
        <v>75</v>
      </c>
      <c r="U193">
        <f t="shared" si="116"/>
        <v>900</v>
      </c>
      <c r="V193">
        <f t="shared" si="117"/>
        <v>290</v>
      </c>
      <c r="W193">
        <f t="shared" si="118"/>
        <v>900</v>
      </c>
      <c r="X193">
        <f t="shared" si="119"/>
        <v>290</v>
      </c>
      <c r="Y193" s="169">
        <f t="shared" si="129"/>
        <v>6</v>
      </c>
      <c r="Z193" s="169">
        <f t="shared" si="130"/>
        <v>24</v>
      </c>
      <c r="AA193" s="169">
        <f t="shared" si="131"/>
        <v>52</v>
      </c>
      <c r="AB193" s="169"/>
      <c r="AC193" s="171">
        <f t="shared" si="120"/>
        <v>5.541666666666667</v>
      </c>
      <c r="AD193" s="167">
        <f t="shared" si="121"/>
        <v>6</v>
      </c>
      <c r="AE193" s="169">
        <v>4</v>
      </c>
    </row>
    <row r="194" spans="1:31">
      <c r="A194" s="161" t="s">
        <v>617</v>
      </c>
      <c r="B194">
        <v>25</v>
      </c>
      <c r="C194">
        <v>300</v>
      </c>
      <c r="D194">
        <v>150</v>
      </c>
      <c r="E194">
        <v>13.3</v>
      </c>
      <c r="F194">
        <v>280</v>
      </c>
      <c r="G194">
        <v>210</v>
      </c>
      <c r="H194">
        <v>526</v>
      </c>
      <c r="I194">
        <v>271</v>
      </c>
      <c r="J194">
        <v>23</v>
      </c>
      <c r="K194" t="s">
        <v>148</v>
      </c>
      <c r="L194" t="s">
        <v>2007</v>
      </c>
      <c r="M194">
        <f t="shared" si="122"/>
        <v>1060</v>
      </c>
      <c r="N194">
        <f t="shared" si="123"/>
        <v>520</v>
      </c>
      <c r="O194">
        <f t="shared" si="124"/>
        <v>24</v>
      </c>
      <c r="P194">
        <f t="shared" si="132"/>
        <v>235</v>
      </c>
      <c r="Q194">
        <f t="shared" si="125"/>
        <v>290</v>
      </c>
      <c r="R194">
        <f t="shared" si="126"/>
        <v>52</v>
      </c>
      <c r="S194">
        <f t="shared" si="127"/>
        <v>150</v>
      </c>
      <c r="T194">
        <f t="shared" si="128"/>
        <v>75</v>
      </c>
      <c r="U194">
        <f t="shared" si="116"/>
        <v>900</v>
      </c>
      <c r="V194">
        <f t="shared" si="117"/>
        <v>290</v>
      </c>
      <c r="W194">
        <f t="shared" si="118"/>
        <v>900</v>
      </c>
      <c r="X194">
        <f t="shared" si="119"/>
        <v>290</v>
      </c>
      <c r="Y194" s="169">
        <f t="shared" si="129"/>
        <v>6</v>
      </c>
      <c r="Z194" s="169">
        <f t="shared" si="130"/>
        <v>24</v>
      </c>
      <c r="AA194" s="169">
        <f t="shared" si="131"/>
        <v>52</v>
      </c>
      <c r="AB194" s="169"/>
      <c r="AC194" s="171">
        <f t="shared" si="120"/>
        <v>5.541666666666667</v>
      </c>
      <c r="AD194" s="167">
        <f t="shared" si="121"/>
        <v>6</v>
      </c>
      <c r="AE194" s="169">
        <v>4</v>
      </c>
    </row>
    <row r="195" spans="1:31">
      <c r="A195" s="161" t="s">
        <v>618</v>
      </c>
      <c r="B195">
        <v>25</v>
      </c>
      <c r="C195">
        <v>300</v>
      </c>
      <c r="D195">
        <v>200</v>
      </c>
      <c r="E195">
        <v>13.3</v>
      </c>
      <c r="F195">
        <v>420</v>
      </c>
      <c r="G195">
        <v>210</v>
      </c>
      <c r="H195">
        <v>666</v>
      </c>
      <c r="I195">
        <v>292</v>
      </c>
      <c r="J195">
        <v>28</v>
      </c>
      <c r="K195" t="s">
        <v>149</v>
      </c>
      <c r="L195" t="s">
        <v>2007</v>
      </c>
      <c r="M195">
        <f t="shared" si="122"/>
        <v>1100</v>
      </c>
      <c r="N195">
        <f t="shared" si="123"/>
        <v>660</v>
      </c>
      <c r="O195">
        <f t="shared" si="124"/>
        <v>24</v>
      </c>
      <c r="P195">
        <f t="shared" si="132"/>
        <v>225</v>
      </c>
      <c r="Q195">
        <f t="shared" si="125"/>
        <v>430</v>
      </c>
      <c r="R195">
        <f t="shared" si="126"/>
        <v>52</v>
      </c>
      <c r="S195">
        <f t="shared" si="127"/>
        <v>150</v>
      </c>
      <c r="T195">
        <f t="shared" si="128"/>
        <v>100</v>
      </c>
      <c r="U195">
        <f t="shared" si="116"/>
        <v>900</v>
      </c>
      <c r="V195">
        <f t="shared" si="117"/>
        <v>430</v>
      </c>
      <c r="W195">
        <f t="shared" si="118"/>
        <v>900</v>
      </c>
      <c r="X195">
        <f t="shared" si="119"/>
        <v>430</v>
      </c>
      <c r="Y195" s="169">
        <f t="shared" si="129"/>
        <v>6</v>
      </c>
      <c r="Z195" s="169">
        <f t="shared" si="130"/>
        <v>24</v>
      </c>
      <c r="AA195" s="169">
        <f t="shared" si="131"/>
        <v>52</v>
      </c>
      <c r="AB195" s="169"/>
      <c r="AC195" s="171">
        <f t="shared" si="120"/>
        <v>5.541666666666667</v>
      </c>
      <c r="AD195" s="167">
        <f t="shared" si="121"/>
        <v>6</v>
      </c>
      <c r="AE195" s="169">
        <v>5</v>
      </c>
    </row>
    <row r="196" spans="1:31">
      <c r="A196" s="161" t="s">
        <v>619</v>
      </c>
      <c r="B196">
        <v>25</v>
      </c>
      <c r="C196">
        <v>300</v>
      </c>
      <c r="D196">
        <v>250</v>
      </c>
      <c r="E196">
        <v>13.3</v>
      </c>
      <c r="F196">
        <v>420</v>
      </c>
      <c r="G196">
        <v>210</v>
      </c>
      <c r="H196">
        <v>666</v>
      </c>
      <c r="I196">
        <v>312</v>
      </c>
      <c r="J196">
        <v>30</v>
      </c>
      <c r="K196" t="s">
        <v>150</v>
      </c>
      <c r="L196" t="s">
        <v>2007</v>
      </c>
      <c r="M196">
        <f t="shared" si="122"/>
        <v>1140</v>
      </c>
      <c r="N196">
        <f t="shared" si="123"/>
        <v>660</v>
      </c>
      <c r="O196">
        <f t="shared" si="124"/>
        <v>24</v>
      </c>
      <c r="P196">
        <f t="shared" si="132"/>
        <v>215</v>
      </c>
      <c r="Q196">
        <f t="shared" si="125"/>
        <v>430</v>
      </c>
      <c r="R196">
        <f t="shared" si="126"/>
        <v>52</v>
      </c>
      <c r="S196">
        <f t="shared" si="127"/>
        <v>150</v>
      </c>
      <c r="T196">
        <f t="shared" si="128"/>
        <v>125</v>
      </c>
      <c r="U196">
        <f t="shared" si="116"/>
        <v>900</v>
      </c>
      <c r="V196">
        <f t="shared" si="117"/>
        <v>430</v>
      </c>
      <c r="W196">
        <f t="shared" si="118"/>
        <v>900</v>
      </c>
      <c r="X196">
        <f t="shared" si="119"/>
        <v>430</v>
      </c>
      <c r="Y196" s="169">
        <f t="shared" si="129"/>
        <v>6</v>
      </c>
      <c r="Z196" s="169">
        <f t="shared" si="130"/>
        <v>24</v>
      </c>
      <c r="AA196" s="169">
        <f t="shared" si="131"/>
        <v>52</v>
      </c>
      <c r="AB196" s="169"/>
      <c r="AC196" s="171">
        <f t="shared" si="120"/>
        <v>5.541666666666667</v>
      </c>
      <c r="AD196" s="167">
        <f t="shared" si="121"/>
        <v>6</v>
      </c>
      <c r="AE196" s="169">
        <v>5</v>
      </c>
    </row>
    <row r="197" spans="1:31">
      <c r="A197" s="161" t="s">
        <v>620</v>
      </c>
      <c r="B197">
        <v>25</v>
      </c>
      <c r="C197">
        <v>300</v>
      </c>
      <c r="D197">
        <v>300</v>
      </c>
      <c r="E197">
        <v>13.3</v>
      </c>
      <c r="F197">
        <v>420</v>
      </c>
      <c r="G197">
        <v>210</v>
      </c>
      <c r="H197">
        <v>666</v>
      </c>
      <c r="I197">
        <v>333</v>
      </c>
      <c r="J197">
        <v>32</v>
      </c>
      <c r="K197" t="s">
        <v>227</v>
      </c>
      <c r="L197" t="s">
        <v>2008</v>
      </c>
      <c r="M197">
        <f t="shared" si="122"/>
        <v>1180</v>
      </c>
      <c r="N197">
        <f t="shared" si="123"/>
        <v>660</v>
      </c>
      <c r="O197">
        <f t="shared" si="124"/>
        <v>24</v>
      </c>
      <c r="P197">
        <f t="shared" si="132"/>
        <v>430</v>
      </c>
      <c r="Q197">
        <f t="shared" si="125"/>
        <v>430</v>
      </c>
      <c r="R197">
        <f t="shared" si="126"/>
        <v>52</v>
      </c>
      <c r="S197">
        <f t="shared" si="127"/>
        <v>150</v>
      </c>
      <c r="T197">
        <f t="shared" si="128"/>
        <v>150</v>
      </c>
      <c r="U197">
        <f t="shared" si="116"/>
        <v>900</v>
      </c>
      <c r="V197">
        <f t="shared" si="117"/>
        <v>430</v>
      </c>
      <c r="W197">
        <f t="shared" si="118"/>
        <v>900</v>
      </c>
      <c r="X197">
        <f t="shared" si="119"/>
        <v>430</v>
      </c>
      <c r="Y197" s="169">
        <f t="shared" si="129"/>
        <v>6</v>
      </c>
      <c r="Z197" s="169">
        <f t="shared" si="130"/>
        <v>24</v>
      </c>
      <c r="AA197" s="169">
        <f t="shared" si="131"/>
        <v>52</v>
      </c>
      <c r="AB197" s="169"/>
      <c r="AC197" s="171">
        <f t="shared" si="120"/>
        <v>5.541666666666667</v>
      </c>
      <c r="AD197" s="167">
        <f t="shared" si="121"/>
        <v>6</v>
      </c>
      <c r="AE197" s="169">
        <v>5</v>
      </c>
    </row>
    <row r="198" spans="1:31">
      <c r="A198" s="161" t="s">
        <v>621</v>
      </c>
      <c r="B198">
        <v>25</v>
      </c>
      <c r="C198">
        <v>350</v>
      </c>
      <c r="D198">
        <v>80</v>
      </c>
      <c r="E198">
        <v>15.4</v>
      </c>
      <c r="F198">
        <v>140</v>
      </c>
      <c r="G198">
        <v>245</v>
      </c>
      <c r="H198">
        <v>426</v>
      </c>
      <c r="I198">
        <v>286</v>
      </c>
      <c r="J198">
        <v>25</v>
      </c>
      <c r="K198" t="s">
        <v>151</v>
      </c>
      <c r="L198" t="s">
        <v>2007</v>
      </c>
      <c r="M198">
        <f t="shared" si="122"/>
        <v>1180</v>
      </c>
      <c r="N198">
        <f t="shared" si="123"/>
        <v>420</v>
      </c>
      <c r="O198">
        <f t="shared" si="124"/>
        <v>24</v>
      </c>
      <c r="P198">
        <f t="shared" si="132"/>
        <v>310</v>
      </c>
      <c r="Q198">
        <f t="shared" si="125"/>
        <v>150</v>
      </c>
      <c r="R198">
        <f t="shared" si="126"/>
        <v>52</v>
      </c>
      <c r="S198">
        <f t="shared" si="127"/>
        <v>175</v>
      </c>
      <c r="T198">
        <f t="shared" si="128"/>
        <v>50</v>
      </c>
      <c r="U198">
        <f t="shared" si="116"/>
        <v>1050</v>
      </c>
      <c r="V198">
        <f t="shared" si="117"/>
        <v>150</v>
      </c>
      <c r="W198">
        <f t="shared" si="118"/>
        <v>1050</v>
      </c>
      <c r="X198">
        <f t="shared" si="119"/>
        <v>150</v>
      </c>
      <c r="Y198" s="169">
        <f t="shared" si="129"/>
        <v>6</v>
      </c>
      <c r="Z198" s="169">
        <f t="shared" si="130"/>
        <v>24</v>
      </c>
      <c r="AA198" s="169">
        <f t="shared" si="131"/>
        <v>52</v>
      </c>
      <c r="AB198" s="169"/>
      <c r="AC198" s="171">
        <f t="shared" si="120"/>
        <v>6.416666666666667</v>
      </c>
      <c r="AD198" s="167">
        <f t="shared" si="121"/>
        <v>6</v>
      </c>
      <c r="AE198" s="169">
        <v>5</v>
      </c>
    </row>
    <row r="199" spans="1:31">
      <c r="A199" s="161" t="s">
        <v>622</v>
      </c>
      <c r="B199">
        <v>25</v>
      </c>
      <c r="C199">
        <v>350</v>
      </c>
      <c r="D199">
        <v>100</v>
      </c>
      <c r="E199">
        <v>15.4</v>
      </c>
      <c r="F199">
        <v>140</v>
      </c>
      <c r="G199">
        <v>245</v>
      </c>
      <c r="H199">
        <v>426</v>
      </c>
      <c r="I199">
        <v>286</v>
      </c>
      <c r="J199">
        <v>25</v>
      </c>
      <c r="K199" t="s">
        <v>152</v>
      </c>
      <c r="L199" t="s">
        <v>2007</v>
      </c>
      <c r="M199">
        <f t="shared" si="122"/>
        <v>1180</v>
      </c>
      <c r="N199">
        <f t="shared" si="123"/>
        <v>420</v>
      </c>
      <c r="O199">
        <f t="shared" si="124"/>
        <v>24</v>
      </c>
      <c r="P199">
        <f t="shared" si="132"/>
        <v>300</v>
      </c>
      <c r="Q199">
        <f t="shared" si="125"/>
        <v>150</v>
      </c>
      <c r="R199">
        <f t="shared" si="126"/>
        <v>52</v>
      </c>
      <c r="S199">
        <f t="shared" si="127"/>
        <v>175</v>
      </c>
      <c r="T199">
        <f t="shared" si="128"/>
        <v>50</v>
      </c>
      <c r="U199">
        <f t="shared" si="116"/>
        <v>1050</v>
      </c>
      <c r="V199">
        <f t="shared" si="117"/>
        <v>150</v>
      </c>
      <c r="W199">
        <f t="shared" si="118"/>
        <v>1050</v>
      </c>
      <c r="X199">
        <f t="shared" si="119"/>
        <v>150</v>
      </c>
      <c r="Y199" s="169">
        <f t="shared" si="129"/>
        <v>6</v>
      </c>
      <c r="Z199" s="169">
        <f t="shared" si="130"/>
        <v>24</v>
      </c>
      <c r="AA199" s="169">
        <f t="shared" si="131"/>
        <v>52</v>
      </c>
      <c r="AB199" s="169"/>
      <c r="AC199" s="171">
        <f t="shared" si="120"/>
        <v>6.416666666666667</v>
      </c>
      <c r="AD199" s="167">
        <f t="shared" si="121"/>
        <v>6</v>
      </c>
      <c r="AE199" s="169">
        <v>5</v>
      </c>
    </row>
    <row r="200" spans="1:31">
      <c r="A200" s="161" t="s">
        <v>623</v>
      </c>
      <c r="B200">
        <v>25</v>
      </c>
      <c r="C200">
        <v>350</v>
      </c>
      <c r="D200">
        <v>125</v>
      </c>
      <c r="E200">
        <v>15.4</v>
      </c>
      <c r="F200">
        <v>280</v>
      </c>
      <c r="G200">
        <v>245</v>
      </c>
      <c r="H200">
        <v>566</v>
      </c>
      <c r="I200">
        <v>296</v>
      </c>
      <c r="J200">
        <v>29</v>
      </c>
      <c r="K200" t="s">
        <v>153</v>
      </c>
      <c r="L200" t="s">
        <v>2007</v>
      </c>
      <c r="M200">
        <f t="shared" si="122"/>
        <v>1200</v>
      </c>
      <c r="N200">
        <f t="shared" si="123"/>
        <v>560</v>
      </c>
      <c r="O200">
        <f t="shared" si="124"/>
        <v>24</v>
      </c>
      <c r="P200">
        <f t="shared" si="132"/>
        <v>295</v>
      </c>
      <c r="Q200">
        <f t="shared" si="125"/>
        <v>290</v>
      </c>
      <c r="R200">
        <f t="shared" si="126"/>
        <v>52</v>
      </c>
      <c r="S200">
        <f t="shared" si="127"/>
        <v>175</v>
      </c>
      <c r="T200">
        <f t="shared" si="128"/>
        <v>75</v>
      </c>
      <c r="U200">
        <f t="shared" si="116"/>
        <v>1050</v>
      </c>
      <c r="V200">
        <f t="shared" si="117"/>
        <v>290</v>
      </c>
      <c r="W200">
        <f t="shared" si="118"/>
        <v>1050</v>
      </c>
      <c r="X200">
        <f t="shared" si="119"/>
        <v>290</v>
      </c>
      <c r="Y200" s="169">
        <f t="shared" si="129"/>
        <v>6</v>
      </c>
      <c r="Z200" s="169">
        <f t="shared" si="130"/>
        <v>24</v>
      </c>
      <c r="AA200" s="169">
        <f t="shared" si="131"/>
        <v>52</v>
      </c>
      <c r="AB200" s="169"/>
      <c r="AC200" s="171">
        <f t="shared" si="120"/>
        <v>6.416666666666667</v>
      </c>
      <c r="AD200" s="167">
        <f t="shared" si="121"/>
        <v>6</v>
      </c>
      <c r="AE200" s="169">
        <v>5</v>
      </c>
    </row>
    <row r="201" spans="1:31">
      <c r="A201" s="161" t="s">
        <v>624</v>
      </c>
      <c r="B201">
        <v>25</v>
      </c>
      <c r="C201">
        <v>350</v>
      </c>
      <c r="D201">
        <v>150</v>
      </c>
      <c r="E201">
        <v>15.4</v>
      </c>
      <c r="F201">
        <v>280</v>
      </c>
      <c r="G201">
        <v>245</v>
      </c>
      <c r="H201">
        <v>566</v>
      </c>
      <c r="I201">
        <v>306</v>
      </c>
      <c r="J201">
        <v>32</v>
      </c>
      <c r="K201" t="s">
        <v>154</v>
      </c>
      <c r="L201" t="s">
        <v>2007</v>
      </c>
      <c r="M201">
        <f t="shared" si="122"/>
        <v>1220</v>
      </c>
      <c r="N201">
        <f t="shared" si="123"/>
        <v>560</v>
      </c>
      <c r="O201">
        <f t="shared" si="124"/>
        <v>24</v>
      </c>
      <c r="P201">
        <f t="shared" si="132"/>
        <v>285</v>
      </c>
      <c r="Q201">
        <f t="shared" si="125"/>
        <v>290</v>
      </c>
      <c r="R201">
        <f t="shared" si="126"/>
        <v>52</v>
      </c>
      <c r="S201">
        <f t="shared" si="127"/>
        <v>175</v>
      </c>
      <c r="T201">
        <f t="shared" si="128"/>
        <v>75</v>
      </c>
      <c r="U201">
        <f t="shared" si="116"/>
        <v>1050</v>
      </c>
      <c r="V201">
        <f t="shared" si="117"/>
        <v>290</v>
      </c>
      <c r="W201">
        <f t="shared" si="118"/>
        <v>1050</v>
      </c>
      <c r="X201">
        <f t="shared" si="119"/>
        <v>290</v>
      </c>
      <c r="Y201" s="169">
        <f t="shared" si="129"/>
        <v>6</v>
      </c>
      <c r="Z201" s="169">
        <f t="shared" si="130"/>
        <v>24</v>
      </c>
      <c r="AA201" s="169">
        <f t="shared" si="131"/>
        <v>52</v>
      </c>
      <c r="AB201" s="169"/>
      <c r="AC201" s="171">
        <f t="shared" si="120"/>
        <v>6.416666666666667</v>
      </c>
      <c r="AD201" s="167">
        <f t="shared" si="121"/>
        <v>6</v>
      </c>
      <c r="AE201" s="169">
        <v>5</v>
      </c>
    </row>
    <row r="202" spans="1:31">
      <c r="A202" s="161" t="s">
        <v>625</v>
      </c>
      <c r="B202">
        <v>25</v>
      </c>
      <c r="C202">
        <v>350</v>
      </c>
      <c r="D202">
        <v>200</v>
      </c>
      <c r="E202">
        <v>15.4</v>
      </c>
      <c r="F202">
        <v>490</v>
      </c>
      <c r="G202">
        <v>245</v>
      </c>
      <c r="H202">
        <v>776</v>
      </c>
      <c r="I202">
        <v>327</v>
      </c>
      <c r="J202">
        <v>43</v>
      </c>
      <c r="K202" t="s">
        <v>155</v>
      </c>
      <c r="L202" t="s">
        <v>2007</v>
      </c>
      <c r="M202">
        <f t="shared" si="122"/>
        <v>1260</v>
      </c>
      <c r="N202">
        <f t="shared" si="123"/>
        <v>770</v>
      </c>
      <c r="O202">
        <f t="shared" si="124"/>
        <v>24</v>
      </c>
      <c r="P202">
        <f t="shared" si="132"/>
        <v>270</v>
      </c>
      <c r="Q202">
        <f t="shared" si="125"/>
        <v>500</v>
      </c>
      <c r="R202">
        <f t="shared" si="126"/>
        <v>52</v>
      </c>
      <c r="S202">
        <f t="shared" si="127"/>
        <v>175</v>
      </c>
      <c r="T202">
        <f t="shared" si="128"/>
        <v>100</v>
      </c>
      <c r="U202">
        <f t="shared" si="116"/>
        <v>1050</v>
      </c>
      <c r="V202">
        <f t="shared" si="117"/>
        <v>500</v>
      </c>
      <c r="W202">
        <f t="shared" si="118"/>
        <v>1050</v>
      </c>
      <c r="X202">
        <f t="shared" si="119"/>
        <v>500</v>
      </c>
      <c r="Y202" s="169">
        <f t="shared" si="129"/>
        <v>6</v>
      </c>
      <c r="Z202" s="169">
        <f t="shared" si="130"/>
        <v>24</v>
      </c>
      <c r="AA202" s="169">
        <f t="shared" si="131"/>
        <v>52</v>
      </c>
      <c r="AB202" s="169"/>
      <c r="AC202" s="171">
        <f t="shared" si="120"/>
        <v>6.416666666666667</v>
      </c>
      <c r="AD202" s="167">
        <f t="shared" si="121"/>
        <v>6</v>
      </c>
      <c r="AE202" s="169">
        <v>5</v>
      </c>
    </row>
    <row r="203" spans="1:31">
      <c r="A203" s="161" t="s">
        <v>626</v>
      </c>
      <c r="B203">
        <v>25</v>
      </c>
      <c r="C203">
        <v>350</v>
      </c>
      <c r="D203">
        <v>250</v>
      </c>
      <c r="E203">
        <v>15.4</v>
      </c>
      <c r="F203">
        <v>490</v>
      </c>
      <c r="G203">
        <v>245</v>
      </c>
      <c r="H203">
        <v>776</v>
      </c>
      <c r="I203">
        <v>347</v>
      </c>
      <c r="J203">
        <v>44</v>
      </c>
      <c r="K203" t="s">
        <v>156</v>
      </c>
      <c r="L203" t="s">
        <v>2007</v>
      </c>
      <c r="M203">
        <f t="shared" si="122"/>
        <v>1300</v>
      </c>
      <c r="N203">
        <f t="shared" si="123"/>
        <v>770</v>
      </c>
      <c r="O203">
        <f t="shared" si="124"/>
        <v>24</v>
      </c>
      <c r="P203">
        <f t="shared" si="132"/>
        <v>260</v>
      </c>
      <c r="Q203">
        <f t="shared" si="125"/>
        <v>500</v>
      </c>
      <c r="R203">
        <f t="shared" si="126"/>
        <v>52</v>
      </c>
      <c r="S203">
        <f t="shared" si="127"/>
        <v>175</v>
      </c>
      <c r="T203">
        <f t="shared" si="128"/>
        <v>125</v>
      </c>
      <c r="U203">
        <f t="shared" si="116"/>
        <v>1050</v>
      </c>
      <c r="V203">
        <f t="shared" si="117"/>
        <v>500</v>
      </c>
      <c r="W203">
        <f t="shared" si="118"/>
        <v>1050</v>
      </c>
      <c r="X203">
        <f t="shared" si="119"/>
        <v>500</v>
      </c>
      <c r="Y203" s="169">
        <f t="shared" si="129"/>
        <v>6</v>
      </c>
      <c r="Z203" s="169">
        <f t="shared" si="130"/>
        <v>24</v>
      </c>
      <c r="AA203" s="169">
        <f t="shared" si="131"/>
        <v>52</v>
      </c>
      <c r="AB203" s="169"/>
      <c r="AC203" s="171">
        <f t="shared" si="120"/>
        <v>6.416666666666667</v>
      </c>
      <c r="AD203" s="167">
        <f t="shared" si="121"/>
        <v>6</v>
      </c>
      <c r="AE203" s="169">
        <v>5</v>
      </c>
    </row>
    <row r="204" spans="1:31">
      <c r="A204" s="161" t="s">
        <v>627</v>
      </c>
      <c r="B204">
        <v>25</v>
      </c>
      <c r="C204">
        <v>350</v>
      </c>
      <c r="D204">
        <v>300</v>
      </c>
      <c r="E204">
        <v>15.4</v>
      </c>
      <c r="F204">
        <v>490</v>
      </c>
      <c r="G204">
        <v>245</v>
      </c>
      <c r="H204">
        <v>776</v>
      </c>
      <c r="I204">
        <v>368</v>
      </c>
      <c r="J204">
        <v>46</v>
      </c>
      <c r="K204" t="s">
        <v>157</v>
      </c>
      <c r="L204" t="s">
        <v>2007</v>
      </c>
      <c r="M204">
        <f t="shared" si="122"/>
        <v>1340</v>
      </c>
      <c r="N204">
        <f t="shared" si="123"/>
        <v>770</v>
      </c>
      <c r="O204">
        <f t="shared" si="124"/>
        <v>24</v>
      </c>
      <c r="P204">
        <f t="shared" si="132"/>
        <v>250</v>
      </c>
      <c r="Q204">
        <f t="shared" si="125"/>
        <v>500</v>
      </c>
      <c r="R204">
        <f t="shared" si="126"/>
        <v>52</v>
      </c>
      <c r="S204">
        <f t="shared" si="127"/>
        <v>175</v>
      </c>
      <c r="T204">
        <f t="shared" si="128"/>
        <v>150</v>
      </c>
      <c r="U204">
        <f t="shared" si="116"/>
        <v>1050</v>
      </c>
      <c r="V204">
        <f t="shared" si="117"/>
        <v>500</v>
      </c>
      <c r="W204">
        <f t="shared" si="118"/>
        <v>1050</v>
      </c>
      <c r="X204">
        <f t="shared" si="119"/>
        <v>500</v>
      </c>
      <c r="Y204" s="169">
        <f t="shared" si="129"/>
        <v>6</v>
      </c>
      <c r="Z204" s="169">
        <f t="shared" si="130"/>
        <v>24</v>
      </c>
      <c r="AA204" s="169">
        <f t="shared" si="131"/>
        <v>52</v>
      </c>
      <c r="AB204" s="169"/>
      <c r="AC204" s="171">
        <f t="shared" si="120"/>
        <v>6.416666666666667</v>
      </c>
      <c r="AD204" s="167">
        <f t="shared" si="121"/>
        <v>6</v>
      </c>
      <c r="AE204" s="169">
        <v>5</v>
      </c>
    </row>
    <row r="205" spans="1:31">
      <c r="A205" s="161" t="s">
        <v>628</v>
      </c>
      <c r="B205">
        <v>25</v>
      </c>
      <c r="C205">
        <v>350</v>
      </c>
      <c r="D205">
        <v>350</v>
      </c>
      <c r="E205">
        <v>15.4</v>
      </c>
      <c r="F205">
        <v>490</v>
      </c>
      <c r="G205">
        <v>245</v>
      </c>
      <c r="H205">
        <v>776</v>
      </c>
      <c r="I205">
        <v>388</v>
      </c>
      <c r="J205">
        <v>49</v>
      </c>
      <c r="K205" t="s">
        <v>228</v>
      </c>
      <c r="L205" t="s">
        <v>2008</v>
      </c>
      <c r="M205">
        <f t="shared" si="122"/>
        <v>1380</v>
      </c>
      <c r="N205">
        <f t="shared" si="123"/>
        <v>770</v>
      </c>
      <c r="O205">
        <f t="shared" si="124"/>
        <v>24</v>
      </c>
      <c r="P205">
        <f t="shared" si="132"/>
        <v>500</v>
      </c>
      <c r="Q205">
        <f t="shared" si="125"/>
        <v>500</v>
      </c>
      <c r="R205">
        <f t="shared" si="126"/>
        <v>52</v>
      </c>
      <c r="S205">
        <f t="shared" si="127"/>
        <v>175</v>
      </c>
      <c r="T205">
        <f t="shared" si="128"/>
        <v>175</v>
      </c>
      <c r="U205">
        <f t="shared" si="116"/>
        <v>1050</v>
      </c>
      <c r="V205">
        <f t="shared" si="117"/>
        <v>500</v>
      </c>
      <c r="W205">
        <f t="shared" si="118"/>
        <v>1050</v>
      </c>
      <c r="X205">
        <f t="shared" si="119"/>
        <v>500</v>
      </c>
      <c r="Y205" s="169">
        <f t="shared" si="129"/>
        <v>6</v>
      </c>
      <c r="Z205" s="169">
        <f t="shared" si="130"/>
        <v>24</v>
      </c>
      <c r="AA205" s="169">
        <f t="shared" si="131"/>
        <v>52</v>
      </c>
      <c r="AB205" s="169"/>
      <c r="AC205" s="171">
        <f t="shared" si="120"/>
        <v>6.416666666666667</v>
      </c>
      <c r="AD205" s="167">
        <f t="shared" si="121"/>
        <v>6</v>
      </c>
      <c r="AE205" s="169">
        <v>5</v>
      </c>
    </row>
    <row r="206" spans="1:31">
      <c r="A206" s="161" t="s">
        <v>629</v>
      </c>
      <c r="B206">
        <v>25</v>
      </c>
      <c r="C206">
        <v>400</v>
      </c>
      <c r="D206">
        <v>80</v>
      </c>
      <c r="E206">
        <v>17.5</v>
      </c>
      <c r="F206">
        <v>140</v>
      </c>
      <c r="G206">
        <v>280</v>
      </c>
      <c r="H206">
        <v>468</v>
      </c>
      <c r="I206">
        <v>321</v>
      </c>
      <c r="J206">
        <v>35</v>
      </c>
      <c r="K206" t="s">
        <v>158</v>
      </c>
      <c r="L206" t="s">
        <v>2007</v>
      </c>
      <c r="M206">
        <f t="shared" si="122"/>
        <v>1330</v>
      </c>
      <c r="N206">
        <f t="shared" si="123"/>
        <v>460</v>
      </c>
      <c r="O206">
        <f t="shared" si="124"/>
        <v>28</v>
      </c>
      <c r="P206">
        <f t="shared" si="132"/>
        <v>360</v>
      </c>
      <c r="Q206">
        <f t="shared" si="125"/>
        <v>150</v>
      </c>
      <c r="R206">
        <f t="shared" si="126"/>
        <v>60</v>
      </c>
      <c r="S206">
        <f t="shared" si="127"/>
        <v>200</v>
      </c>
      <c r="T206">
        <f t="shared" si="128"/>
        <v>50</v>
      </c>
      <c r="U206">
        <f t="shared" si="116"/>
        <v>1200</v>
      </c>
      <c r="V206">
        <f t="shared" si="117"/>
        <v>150</v>
      </c>
      <c r="W206">
        <f t="shared" si="118"/>
        <v>1200</v>
      </c>
      <c r="X206">
        <f t="shared" si="119"/>
        <v>150</v>
      </c>
      <c r="Y206" s="169">
        <f t="shared" si="129"/>
        <v>7</v>
      </c>
      <c r="Z206" s="169">
        <f t="shared" si="130"/>
        <v>28</v>
      </c>
      <c r="AA206" s="169">
        <f t="shared" si="131"/>
        <v>60</v>
      </c>
      <c r="AB206" s="169"/>
      <c r="AC206" s="171">
        <f t="shared" si="120"/>
        <v>7.291666666666667</v>
      </c>
      <c r="AD206" s="167">
        <f t="shared" si="121"/>
        <v>7</v>
      </c>
      <c r="AE206" s="169">
        <v>6</v>
      </c>
    </row>
    <row r="207" spans="1:31">
      <c r="A207" s="161" t="s">
        <v>630</v>
      </c>
      <c r="B207">
        <v>25</v>
      </c>
      <c r="C207">
        <v>400</v>
      </c>
      <c r="D207">
        <v>100</v>
      </c>
      <c r="E207">
        <v>17.5</v>
      </c>
      <c r="F207">
        <v>140</v>
      </c>
      <c r="G207">
        <v>280</v>
      </c>
      <c r="H207">
        <v>468</v>
      </c>
      <c r="I207">
        <v>321</v>
      </c>
      <c r="J207">
        <v>35</v>
      </c>
      <c r="K207" t="s">
        <v>159</v>
      </c>
      <c r="L207" t="s">
        <v>2007</v>
      </c>
      <c r="M207">
        <f t="shared" si="122"/>
        <v>1330</v>
      </c>
      <c r="N207">
        <f t="shared" si="123"/>
        <v>460</v>
      </c>
      <c r="O207">
        <f t="shared" si="124"/>
        <v>28</v>
      </c>
      <c r="P207">
        <f t="shared" si="132"/>
        <v>350</v>
      </c>
      <c r="Q207">
        <f t="shared" si="125"/>
        <v>150</v>
      </c>
      <c r="R207">
        <f t="shared" si="126"/>
        <v>60</v>
      </c>
      <c r="S207">
        <f t="shared" si="127"/>
        <v>200</v>
      </c>
      <c r="T207">
        <f t="shared" si="128"/>
        <v>50</v>
      </c>
      <c r="U207">
        <f t="shared" si="116"/>
        <v>1200</v>
      </c>
      <c r="V207">
        <f t="shared" si="117"/>
        <v>150</v>
      </c>
      <c r="W207">
        <f t="shared" si="118"/>
        <v>1200</v>
      </c>
      <c r="X207">
        <f t="shared" si="119"/>
        <v>150</v>
      </c>
      <c r="Y207" s="169">
        <f t="shared" si="129"/>
        <v>7</v>
      </c>
      <c r="Z207" s="169">
        <f t="shared" si="130"/>
        <v>28</v>
      </c>
      <c r="AA207" s="169">
        <f t="shared" si="131"/>
        <v>60</v>
      </c>
      <c r="AB207" s="169"/>
      <c r="AC207" s="171">
        <f t="shared" si="120"/>
        <v>7.291666666666667</v>
      </c>
      <c r="AD207" s="167">
        <f t="shared" si="121"/>
        <v>7</v>
      </c>
      <c r="AE207" s="169">
        <v>6</v>
      </c>
    </row>
    <row r="208" spans="1:31">
      <c r="A208" s="161" t="s">
        <v>631</v>
      </c>
      <c r="B208">
        <v>25</v>
      </c>
      <c r="C208">
        <v>400</v>
      </c>
      <c r="D208">
        <v>125</v>
      </c>
      <c r="E208">
        <v>17.5</v>
      </c>
      <c r="F208">
        <v>280</v>
      </c>
      <c r="G208">
        <v>280</v>
      </c>
      <c r="H208">
        <v>608</v>
      </c>
      <c r="I208">
        <v>331</v>
      </c>
      <c r="J208">
        <v>42</v>
      </c>
      <c r="K208" t="s">
        <v>160</v>
      </c>
      <c r="L208" t="s">
        <v>2007</v>
      </c>
      <c r="M208">
        <f t="shared" si="122"/>
        <v>1350</v>
      </c>
      <c r="N208">
        <f t="shared" si="123"/>
        <v>600</v>
      </c>
      <c r="O208">
        <f t="shared" si="124"/>
        <v>28</v>
      </c>
      <c r="P208">
        <f t="shared" si="132"/>
        <v>340</v>
      </c>
      <c r="Q208">
        <f t="shared" si="125"/>
        <v>290</v>
      </c>
      <c r="R208">
        <f t="shared" si="126"/>
        <v>60</v>
      </c>
      <c r="S208">
        <f t="shared" si="127"/>
        <v>200</v>
      </c>
      <c r="T208">
        <f t="shared" si="128"/>
        <v>75</v>
      </c>
      <c r="U208">
        <f t="shared" si="116"/>
        <v>1200</v>
      </c>
      <c r="V208">
        <f t="shared" si="117"/>
        <v>290</v>
      </c>
      <c r="W208">
        <f t="shared" si="118"/>
        <v>1200</v>
      </c>
      <c r="X208">
        <f t="shared" si="119"/>
        <v>290</v>
      </c>
      <c r="Y208" s="169">
        <f t="shared" si="129"/>
        <v>7</v>
      </c>
      <c r="Z208" s="169">
        <f t="shared" si="130"/>
        <v>28</v>
      </c>
      <c r="AA208" s="169">
        <f t="shared" si="131"/>
        <v>60</v>
      </c>
      <c r="AB208" s="169"/>
      <c r="AC208" s="171">
        <f t="shared" si="120"/>
        <v>7.291666666666667</v>
      </c>
      <c r="AD208" s="167">
        <f t="shared" si="121"/>
        <v>7</v>
      </c>
      <c r="AE208" s="169">
        <v>6</v>
      </c>
    </row>
    <row r="209" spans="1:31">
      <c r="A209" s="161" t="s">
        <v>632</v>
      </c>
      <c r="B209">
        <v>25</v>
      </c>
      <c r="C209">
        <v>400</v>
      </c>
      <c r="D209">
        <v>150</v>
      </c>
      <c r="E209">
        <v>17.5</v>
      </c>
      <c r="F209">
        <v>280</v>
      </c>
      <c r="G209">
        <v>280</v>
      </c>
      <c r="H209">
        <v>608</v>
      </c>
      <c r="I209">
        <v>341</v>
      </c>
      <c r="J209">
        <v>44</v>
      </c>
      <c r="K209" t="s">
        <v>161</v>
      </c>
      <c r="L209" t="s">
        <v>2007</v>
      </c>
      <c r="M209">
        <f t="shared" si="122"/>
        <v>1370</v>
      </c>
      <c r="N209">
        <f t="shared" si="123"/>
        <v>600</v>
      </c>
      <c r="O209">
        <f t="shared" si="124"/>
        <v>28</v>
      </c>
      <c r="P209">
        <f t="shared" si="132"/>
        <v>330</v>
      </c>
      <c r="Q209">
        <f t="shared" si="125"/>
        <v>290</v>
      </c>
      <c r="R209">
        <f t="shared" si="126"/>
        <v>60</v>
      </c>
      <c r="S209">
        <f t="shared" si="127"/>
        <v>200</v>
      </c>
      <c r="T209">
        <f t="shared" si="128"/>
        <v>75</v>
      </c>
      <c r="U209">
        <f t="shared" si="116"/>
        <v>1200</v>
      </c>
      <c r="V209">
        <f t="shared" si="117"/>
        <v>290</v>
      </c>
      <c r="W209">
        <f t="shared" si="118"/>
        <v>1200</v>
      </c>
      <c r="X209">
        <f t="shared" si="119"/>
        <v>290</v>
      </c>
      <c r="Y209" s="169">
        <f t="shared" si="129"/>
        <v>7</v>
      </c>
      <c r="Z209" s="169">
        <f t="shared" si="130"/>
        <v>28</v>
      </c>
      <c r="AA209" s="169">
        <f t="shared" si="131"/>
        <v>60</v>
      </c>
      <c r="AB209" s="169"/>
      <c r="AC209" s="171">
        <f t="shared" si="120"/>
        <v>7.291666666666667</v>
      </c>
      <c r="AD209" s="167">
        <f t="shared" si="121"/>
        <v>7</v>
      </c>
      <c r="AE209" s="169">
        <v>6</v>
      </c>
    </row>
    <row r="210" spans="1:31">
      <c r="A210" s="161" t="s">
        <v>633</v>
      </c>
      <c r="B210">
        <v>25</v>
      </c>
      <c r="C210">
        <v>400</v>
      </c>
      <c r="D210">
        <v>200</v>
      </c>
      <c r="E210">
        <v>17.5</v>
      </c>
      <c r="F210">
        <v>280</v>
      </c>
      <c r="G210">
        <v>280</v>
      </c>
      <c r="H210">
        <v>608</v>
      </c>
      <c r="I210">
        <v>362</v>
      </c>
      <c r="J210">
        <v>46</v>
      </c>
      <c r="K210" t="s">
        <v>162</v>
      </c>
      <c r="L210" t="s">
        <v>2007</v>
      </c>
      <c r="M210">
        <f t="shared" si="122"/>
        <v>1410</v>
      </c>
      <c r="N210">
        <f t="shared" si="123"/>
        <v>600</v>
      </c>
      <c r="O210">
        <f t="shared" si="124"/>
        <v>28</v>
      </c>
      <c r="P210">
        <f t="shared" si="132"/>
        <v>315</v>
      </c>
      <c r="Q210">
        <f t="shared" si="125"/>
        <v>290</v>
      </c>
      <c r="R210">
        <f t="shared" si="126"/>
        <v>60</v>
      </c>
      <c r="S210">
        <f t="shared" si="127"/>
        <v>200</v>
      </c>
      <c r="T210">
        <f t="shared" si="128"/>
        <v>100</v>
      </c>
      <c r="U210">
        <f t="shared" si="116"/>
        <v>1200</v>
      </c>
      <c r="V210">
        <f t="shared" si="117"/>
        <v>290</v>
      </c>
      <c r="W210">
        <f t="shared" si="118"/>
        <v>1200</v>
      </c>
      <c r="X210">
        <f t="shared" si="119"/>
        <v>290</v>
      </c>
      <c r="Y210" s="169">
        <f t="shared" si="129"/>
        <v>7</v>
      </c>
      <c r="Z210" s="169">
        <f t="shared" si="130"/>
        <v>28</v>
      </c>
      <c r="AA210" s="169">
        <f t="shared" si="131"/>
        <v>60</v>
      </c>
      <c r="AB210" s="169"/>
      <c r="AC210" s="171">
        <f t="shared" si="120"/>
        <v>7.291666666666667</v>
      </c>
      <c r="AD210" s="167">
        <f t="shared" si="121"/>
        <v>7</v>
      </c>
      <c r="AE210" s="169">
        <v>6</v>
      </c>
    </row>
    <row r="211" spans="1:31">
      <c r="A211" s="161" t="s">
        <v>634</v>
      </c>
      <c r="B211">
        <v>25</v>
      </c>
      <c r="C211">
        <v>400</v>
      </c>
      <c r="D211">
        <v>250</v>
      </c>
      <c r="E211">
        <v>17.5</v>
      </c>
      <c r="F211">
        <v>560</v>
      </c>
      <c r="G211">
        <v>280</v>
      </c>
      <c r="H211">
        <v>888</v>
      </c>
      <c r="I211">
        <v>382</v>
      </c>
      <c r="J211">
        <v>64</v>
      </c>
      <c r="K211" t="s">
        <v>163</v>
      </c>
      <c r="L211" t="s">
        <v>2007</v>
      </c>
      <c r="M211">
        <f t="shared" si="122"/>
        <v>1450</v>
      </c>
      <c r="N211">
        <f t="shared" si="123"/>
        <v>880</v>
      </c>
      <c r="O211">
        <f t="shared" si="124"/>
        <v>28</v>
      </c>
      <c r="P211">
        <f t="shared" si="132"/>
        <v>305</v>
      </c>
      <c r="Q211">
        <f t="shared" si="125"/>
        <v>570</v>
      </c>
      <c r="R211">
        <f t="shared" si="126"/>
        <v>60</v>
      </c>
      <c r="S211">
        <f t="shared" si="127"/>
        <v>200</v>
      </c>
      <c r="T211">
        <f t="shared" si="128"/>
        <v>125</v>
      </c>
      <c r="U211">
        <f t="shared" si="116"/>
        <v>1200</v>
      </c>
      <c r="V211">
        <f t="shared" si="117"/>
        <v>570</v>
      </c>
      <c r="W211">
        <f t="shared" si="118"/>
        <v>1200</v>
      </c>
      <c r="X211">
        <f t="shared" si="119"/>
        <v>570</v>
      </c>
      <c r="Y211" s="169">
        <f t="shared" si="129"/>
        <v>7</v>
      </c>
      <c r="Z211" s="169">
        <f t="shared" si="130"/>
        <v>28</v>
      </c>
      <c r="AA211" s="169">
        <f t="shared" si="131"/>
        <v>60</v>
      </c>
      <c r="AB211" s="169"/>
      <c r="AC211" s="171">
        <f t="shared" si="120"/>
        <v>7.291666666666667</v>
      </c>
      <c r="AD211" s="167">
        <f t="shared" si="121"/>
        <v>7</v>
      </c>
      <c r="AE211" s="169">
        <v>6</v>
      </c>
    </row>
    <row r="212" spans="1:31">
      <c r="A212" s="161" t="s">
        <v>635</v>
      </c>
      <c r="B212">
        <v>25</v>
      </c>
      <c r="C212">
        <v>400</v>
      </c>
      <c r="D212">
        <v>300</v>
      </c>
      <c r="E212">
        <v>17.5</v>
      </c>
      <c r="F212">
        <v>560</v>
      </c>
      <c r="G212">
        <v>280</v>
      </c>
      <c r="H212">
        <v>888</v>
      </c>
      <c r="I212">
        <v>403</v>
      </c>
      <c r="J212">
        <v>66</v>
      </c>
      <c r="K212" t="s">
        <v>164</v>
      </c>
      <c r="L212" t="s">
        <v>2007</v>
      </c>
      <c r="M212">
        <f t="shared" si="122"/>
        <v>1490</v>
      </c>
      <c r="N212">
        <f t="shared" si="123"/>
        <v>880</v>
      </c>
      <c r="O212">
        <f t="shared" si="124"/>
        <v>28</v>
      </c>
      <c r="P212">
        <f t="shared" si="132"/>
        <v>290</v>
      </c>
      <c r="Q212">
        <f t="shared" si="125"/>
        <v>570</v>
      </c>
      <c r="R212">
        <f t="shared" si="126"/>
        <v>60</v>
      </c>
      <c r="S212">
        <f t="shared" si="127"/>
        <v>200</v>
      </c>
      <c r="T212">
        <f t="shared" si="128"/>
        <v>150</v>
      </c>
      <c r="U212">
        <f t="shared" si="116"/>
        <v>1200</v>
      </c>
      <c r="V212">
        <f t="shared" si="117"/>
        <v>570</v>
      </c>
      <c r="W212">
        <f t="shared" si="118"/>
        <v>1200</v>
      </c>
      <c r="X212">
        <f t="shared" si="119"/>
        <v>570</v>
      </c>
      <c r="Y212" s="169">
        <f t="shared" si="129"/>
        <v>7</v>
      </c>
      <c r="Z212" s="169">
        <f t="shared" si="130"/>
        <v>28</v>
      </c>
      <c r="AA212" s="169">
        <f t="shared" si="131"/>
        <v>60</v>
      </c>
      <c r="AB212" s="169"/>
      <c r="AC212" s="171">
        <f t="shared" si="120"/>
        <v>7.291666666666667</v>
      </c>
      <c r="AD212" s="167">
        <f t="shared" si="121"/>
        <v>7</v>
      </c>
      <c r="AE212" s="169">
        <v>6</v>
      </c>
    </row>
    <row r="213" spans="1:31">
      <c r="A213" s="161" t="s">
        <v>636</v>
      </c>
      <c r="B213">
        <v>25</v>
      </c>
      <c r="C213">
        <v>400</v>
      </c>
      <c r="D213">
        <v>350</v>
      </c>
      <c r="E213">
        <v>17.5</v>
      </c>
      <c r="F213">
        <v>560</v>
      </c>
      <c r="G213">
        <v>280</v>
      </c>
      <c r="H213">
        <v>888</v>
      </c>
      <c r="I213">
        <v>423</v>
      </c>
      <c r="J213">
        <v>68</v>
      </c>
      <c r="K213" t="s">
        <v>165</v>
      </c>
      <c r="L213" t="s">
        <v>2007</v>
      </c>
      <c r="M213">
        <f t="shared" si="122"/>
        <v>1530</v>
      </c>
      <c r="N213">
        <f t="shared" si="123"/>
        <v>880</v>
      </c>
      <c r="O213">
        <f t="shared" si="124"/>
        <v>28</v>
      </c>
      <c r="P213">
        <f t="shared" si="132"/>
        <v>285</v>
      </c>
      <c r="Q213">
        <f t="shared" si="125"/>
        <v>570</v>
      </c>
      <c r="R213">
        <f t="shared" si="126"/>
        <v>60</v>
      </c>
      <c r="S213">
        <f t="shared" si="127"/>
        <v>200</v>
      </c>
      <c r="T213">
        <f t="shared" si="128"/>
        <v>175</v>
      </c>
      <c r="U213">
        <f t="shared" si="116"/>
        <v>1200</v>
      </c>
      <c r="V213">
        <f t="shared" si="117"/>
        <v>570</v>
      </c>
      <c r="W213">
        <f t="shared" si="118"/>
        <v>1200</v>
      </c>
      <c r="X213">
        <f t="shared" si="119"/>
        <v>570</v>
      </c>
      <c r="Y213" s="169">
        <f t="shared" si="129"/>
        <v>7</v>
      </c>
      <c r="Z213" s="169">
        <f t="shared" si="130"/>
        <v>28</v>
      </c>
      <c r="AA213" s="169">
        <f t="shared" si="131"/>
        <v>60</v>
      </c>
      <c r="AB213" s="169"/>
      <c r="AC213" s="171">
        <f t="shared" si="120"/>
        <v>7.291666666666667</v>
      </c>
      <c r="AD213" s="167">
        <f t="shared" si="121"/>
        <v>7</v>
      </c>
      <c r="AE213" s="169">
        <v>6</v>
      </c>
    </row>
    <row r="214" spans="1:31">
      <c r="A214" s="161" t="s">
        <v>637</v>
      </c>
      <c r="B214">
        <v>25</v>
      </c>
      <c r="C214">
        <v>400</v>
      </c>
      <c r="D214">
        <v>400</v>
      </c>
      <c r="E214">
        <v>17.5</v>
      </c>
      <c r="F214">
        <v>560</v>
      </c>
      <c r="G214">
        <v>280</v>
      </c>
      <c r="H214">
        <v>888</v>
      </c>
      <c r="I214">
        <v>444</v>
      </c>
      <c r="J214">
        <v>73</v>
      </c>
      <c r="K214" t="s">
        <v>229</v>
      </c>
      <c r="L214" t="s">
        <v>2008</v>
      </c>
      <c r="M214">
        <f t="shared" si="122"/>
        <v>1580</v>
      </c>
      <c r="N214">
        <f t="shared" si="123"/>
        <v>880</v>
      </c>
      <c r="O214">
        <f t="shared" si="124"/>
        <v>28</v>
      </c>
      <c r="P214">
        <f t="shared" si="132"/>
        <v>570</v>
      </c>
      <c r="Q214">
        <f t="shared" si="125"/>
        <v>570</v>
      </c>
      <c r="R214">
        <f t="shared" si="126"/>
        <v>60</v>
      </c>
      <c r="S214">
        <f t="shared" si="127"/>
        <v>200</v>
      </c>
      <c r="T214">
        <f t="shared" si="128"/>
        <v>200</v>
      </c>
      <c r="U214">
        <f t="shared" si="116"/>
        <v>1200</v>
      </c>
      <c r="V214">
        <f t="shared" si="117"/>
        <v>570</v>
      </c>
      <c r="W214">
        <f t="shared" si="118"/>
        <v>1200</v>
      </c>
      <c r="X214">
        <f t="shared" si="119"/>
        <v>570</v>
      </c>
      <c r="Y214" s="169">
        <f t="shared" si="129"/>
        <v>7</v>
      </c>
      <c r="Z214" s="169">
        <f t="shared" si="130"/>
        <v>28</v>
      </c>
      <c r="AA214" s="169">
        <f t="shared" si="131"/>
        <v>60</v>
      </c>
      <c r="AB214" s="169"/>
      <c r="AC214" s="171">
        <f t="shared" si="120"/>
        <v>7.291666666666667</v>
      </c>
      <c r="AD214" s="167">
        <f t="shared" si="121"/>
        <v>7</v>
      </c>
      <c r="AE214" s="169">
        <v>6</v>
      </c>
    </row>
    <row r="215" spans="1:31">
      <c r="A215" s="161" t="s">
        <v>638</v>
      </c>
      <c r="B215">
        <v>32</v>
      </c>
      <c r="C215">
        <v>25</v>
      </c>
      <c r="D215">
        <v>25</v>
      </c>
      <c r="E215">
        <v>3.2</v>
      </c>
      <c r="F215">
        <v>40</v>
      </c>
      <c r="G215">
        <v>20</v>
      </c>
      <c r="H215">
        <v>101</v>
      </c>
      <c r="I215">
        <v>51</v>
      </c>
      <c r="J215">
        <v>0.2</v>
      </c>
      <c r="K215" t="s">
        <v>230</v>
      </c>
      <c r="L215" t="s">
        <v>2008</v>
      </c>
      <c r="M215">
        <f t="shared" si="122"/>
        <v>160</v>
      </c>
      <c r="N215">
        <f t="shared" si="123"/>
        <v>100</v>
      </c>
      <c r="O215">
        <f t="shared" si="124"/>
        <v>4</v>
      </c>
      <c r="P215">
        <f t="shared" si="132"/>
        <v>50</v>
      </c>
      <c r="Q215">
        <f t="shared" si="125"/>
        <v>50</v>
      </c>
      <c r="R215">
        <f t="shared" si="126"/>
        <v>12</v>
      </c>
      <c r="S215">
        <f t="shared" si="127"/>
        <v>12.5</v>
      </c>
      <c r="T215">
        <f t="shared" si="128"/>
        <v>25</v>
      </c>
      <c r="U215">
        <f t="shared" si="116"/>
        <v>50</v>
      </c>
      <c r="V215">
        <f t="shared" si="117"/>
        <v>50</v>
      </c>
      <c r="W215">
        <f t="shared" si="118"/>
        <v>50</v>
      </c>
      <c r="X215">
        <f t="shared" si="119"/>
        <v>50</v>
      </c>
      <c r="Y215" s="169">
        <f t="shared" si="129"/>
        <v>1</v>
      </c>
      <c r="Z215" s="169">
        <f t="shared" si="130"/>
        <v>4</v>
      </c>
      <c r="AA215" s="169">
        <f t="shared" si="131"/>
        <v>12</v>
      </c>
      <c r="AB215" s="169"/>
      <c r="AC215" s="171">
        <f t="shared" si="120"/>
        <v>1.3333333333333335</v>
      </c>
      <c r="AD215" s="167">
        <f t="shared" si="121"/>
        <v>1</v>
      </c>
      <c r="AE215" s="169">
        <v>2</v>
      </c>
    </row>
    <row r="216" spans="1:31">
      <c r="A216" s="161" t="s">
        <v>639</v>
      </c>
      <c r="B216">
        <v>32</v>
      </c>
      <c r="C216">
        <v>40</v>
      </c>
      <c r="D216">
        <v>25</v>
      </c>
      <c r="E216">
        <v>3.2</v>
      </c>
      <c r="F216">
        <v>60</v>
      </c>
      <c r="G216">
        <v>30</v>
      </c>
      <c r="H216">
        <v>121</v>
      </c>
      <c r="I216">
        <v>61</v>
      </c>
      <c r="J216">
        <v>0.3</v>
      </c>
      <c r="K216" t="s">
        <v>166</v>
      </c>
      <c r="L216" t="s">
        <v>2007</v>
      </c>
      <c r="M216">
        <f t="shared" si="122"/>
        <v>200</v>
      </c>
      <c r="N216">
        <f t="shared" si="123"/>
        <v>120</v>
      </c>
      <c r="O216">
        <f t="shared" si="124"/>
        <v>4</v>
      </c>
      <c r="P216">
        <f t="shared" si="132"/>
        <v>30</v>
      </c>
      <c r="Q216">
        <f t="shared" si="125"/>
        <v>70</v>
      </c>
      <c r="R216">
        <f t="shared" si="126"/>
        <v>12</v>
      </c>
      <c r="S216">
        <f t="shared" si="127"/>
        <v>20</v>
      </c>
      <c r="T216">
        <f t="shared" si="128"/>
        <v>25</v>
      </c>
      <c r="U216">
        <f t="shared" si="116"/>
        <v>100</v>
      </c>
      <c r="V216">
        <f t="shared" si="117"/>
        <v>70</v>
      </c>
      <c r="W216">
        <f t="shared" si="118"/>
        <v>100</v>
      </c>
      <c r="X216">
        <f t="shared" si="119"/>
        <v>70</v>
      </c>
      <c r="Y216" s="169">
        <f t="shared" si="129"/>
        <v>1</v>
      </c>
      <c r="Z216" s="169">
        <f t="shared" si="130"/>
        <v>4</v>
      </c>
      <c r="AA216" s="169">
        <f t="shared" si="131"/>
        <v>12</v>
      </c>
      <c r="AB216" s="169"/>
      <c r="AC216" s="171">
        <f t="shared" si="120"/>
        <v>1.3333333333333335</v>
      </c>
      <c r="AD216" s="167">
        <f t="shared" si="121"/>
        <v>1</v>
      </c>
      <c r="AE216" s="169">
        <v>2</v>
      </c>
    </row>
    <row r="217" spans="1:31">
      <c r="A217" s="161" t="s">
        <v>640</v>
      </c>
      <c r="B217">
        <v>32</v>
      </c>
      <c r="C217">
        <v>40</v>
      </c>
      <c r="D217">
        <v>40</v>
      </c>
      <c r="E217">
        <v>3.2</v>
      </c>
      <c r="F217">
        <v>60</v>
      </c>
      <c r="G217">
        <v>30</v>
      </c>
      <c r="H217">
        <v>121</v>
      </c>
      <c r="I217">
        <v>61</v>
      </c>
      <c r="J217">
        <v>0.3</v>
      </c>
      <c r="K217" t="s">
        <v>231</v>
      </c>
      <c r="L217" t="s">
        <v>2008</v>
      </c>
      <c r="M217">
        <f t="shared" si="122"/>
        <v>200</v>
      </c>
      <c r="N217">
        <f t="shared" si="123"/>
        <v>120</v>
      </c>
      <c r="O217">
        <f t="shared" si="124"/>
        <v>4</v>
      </c>
      <c r="P217">
        <f t="shared" si="132"/>
        <v>70</v>
      </c>
      <c r="Q217">
        <f t="shared" si="125"/>
        <v>70</v>
      </c>
      <c r="R217">
        <f t="shared" si="126"/>
        <v>12</v>
      </c>
      <c r="S217">
        <f t="shared" si="127"/>
        <v>20</v>
      </c>
      <c r="T217">
        <f t="shared" si="128"/>
        <v>25</v>
      </c>
      <c r="U217">
        <f t="shared" si="116"/>
        <v>100</v>
      </c>
      <c r="V217">
        <f t="shared" si="117"/>
        <v>70</v>
      </c>
      <c r="W217">
        <f t="shared" si="118"/>
        <v>100</v>
      </c>
      <c r="X217">
        <f t="shared" si="119"/>
        <v>70</v>
      </c>
      <c r="Y217" s="169">
        <f t="shared" si="129"/>
        <v>1</v>
      </c>
      <c r="Z217" s="169">
        <f t="shared" si="130"/>
        <v>4</v>
      </c>
      <c r="AA217" s="169">
        <f t="shared" si="131"/>
        <v>12</v>
      </c>
      <c r="AB217" s="169"/>
      <c r="AC217" s="171">
        <f t="shared" si="120"/>
        <v>1.3333333333333335</v>
      </c>
      <c r="AD217" s="167">
        <f t="shared" si="121"/>
        <v>1</v>
      </c>
      <c r="AE217" s="169">
        <v>2</v>
      </c>
    </row>
    <row r="218" spans="1:31">
      <c r="A218" s="161" t="s">
        <v>641</v>
      </c>
      <c r="B218">
        <v>32</v>
      </c>
      <c r="C218">
        <v>50</v>
      </c>
      <c r="D218">
        <v>25</v>
      </c>
      <c r="E218">
        <v>3.4</v>
      </c>
      <c r="F218">
        <v>70</v>
      </c>
      <c r="G218">
        <v>35</v>
      </c>
      <c r="H218">
        <v>131</v>
      </c>
      <c r="I218">
        <v>66</v>
      </c>
      <c r="J218">
        <v>0.4</v>
      </c>
      <c r="K218" t="s">
        <v>167</v>
      </c>
      <c r="L218" t="s">
        <v>2007</v>
      </c>
      <c r="M218">
        <f t="shared" si="122"/>
        <v>230</v>
      </c>
      <c r="N218">
        <f t="shared" si="123"/>
        <v>130</v>
      </c>
      <c r="O218">
        <f t="shared" si="124"/>
        <v>4</v>
      </c>
      <c r="P218">
        <f t="shared" si="132"/>
        <v>40</v>
      </c>
      <c r="Q218">
        <f t="shared" si="125"/>
        <v>80</v>
      </c>
      <c r="R218">
        <f t="shared" si="126"/>
        <v>12</v>
      </c>
      <c r="S218">
        <f t="shared" si="127"/>
        <v>25</v>
      </c>
      <c r="T218">
        <f t="shared" si="128"/>
        <v>25</v>
      </c>
      <c r="U218">
        <f t="shared" si="116"/>
        <v>150</v>
      </c>
      <c r="V218">
        <f t="shared" si="117"/>
        <v>80</v>
      </c>
      <c r="W218">
        <f t="shared" si="118"/>
        <v>150</v>
      </c>
      <c r="X218">
        <f t="shared" si="119"/>
        <v>80</v>
      </c>
      <c r="Y218" s="169">
        <f t="shared" si="129"/>
        <v>1</v>
      </c>
      <c r="Z218" s="169">
        <f t="shared" si="130"/>
        <v>4</v>
      </c>
      <c r="AA218" s="169">
        <f t="shared" si="131"/>
        <v>12</v>
      </c>
      <c r="AB218" s="169"/>
      <c r="AC218" s="171">
        <f t="shared" si="120"/>
        <v>1.4166666666666667</v>
      </c>
      <c r="AD218" s="167">
        <f t="shared" si="121"/>
        <v>1</v>
      </c>
      <c r="AE218" s="169">
        <v>3</v>
      </c>
    </row>
    <row r="219" spans="1:31">
      <c r="A219" s="161" t="s">
        <v>642</v>
      </c>
      <c r="B219">
        <v>32</v>
      </c>
      <c r="C219">
        <v>50</v>
      </c>
      <c r="D219">
        <v>40</v>
      </c>
      <c r="E219">
        <v>3.4</v>
      </c>
      <c r="F219">
        <v>70</v>
      </c>
      <c r="G219">
        <v>35</v>
      </c>
      <c r="H219">
        <v>131</v>
      </c>
      <c r="I219">
        <v>66</v>
      </c>
      <c r="J219">
        <v>0.4</v>
      </c>
      <c r="K219" t="s">
        <v>168</v>
      </c>
      <c r="L219" t="s">
        <v>2007</v>
      </c>
      <c r="M219">
        <f t="shared" si="122"/>
        <v>230</v>
      </c>
      <c r="N219">
        <f t="shared" si="123"/>
        <v>130</v>
      </c>
      <c r="O219">
        <f t="shared" si="124"/>
        <v>4</v>
      </c>
      <c r="P219">
        <f t="shared" si="132"/>
        <v>35</v>
      </c>
      <c r="Q219">
        <f t="shared" si="125"/>
        <v>80</v>
      </c>
      <c r="R219">
        <f t="shared" si="126"/>
        <v>12</v>
      </c>
      <c r="S219">
        <f t="shared" si="127"/>
        <v>25</v>
      </c>
      <c r="T219">
        <f t="shared" si="128"/>
        <v>25</v>
      </c>
      <c r="U219">
        <f t="shared" si="116"/>
        <v>150</v>
      </c>
      <c r="V219">
        <f t="shared" si="117"/>
        <v>80</v>
      </c>
      <c r="W219">
        <f t="shared" si="118"/>
        <v>150</v>
      </c>
      <c r="X219">
        <f t="shared" si="119"/>
        <v>80</v>
      </c>
      <c r="Y219" s="169">
        <f t="shared" si="129"/>
        <v>1</v>
      </c>
      <c r="Z219" s="169">
        <f t="shared" si="130"/>
        <v>4</v>
      </c>
      <c r="AA219" s="169">
        <f t="shared" si="131"/>
        <v>12</v>
      </c>
      <c r="AB219" s="169"/>
      <c r="AC219" s="171">
        <f t="shared" si="120"/>
        <v>1.4166666666666667</v>
      </c>
      <c r="AD219" s="167">
        <f t="shared" si="121"/>
        <v>1</v>
      </c>
      <c r="AE219" s="169">
        <v>3</v>
      </c>
    </row>
    <row r="220" spans="1:31">
      <c r="A220" s="161" t="s">
        <v>643</v>
      </c>
      <c r="B220">
        <v>32</v>
      </c>
      <c r="C220">
        <v>50</v>
      </c>
      <c r="D220">
        <v>50</v>
      </c>
      <c r="E220">
        <v>3.4</v>
      </c>
      <c r="F220">
        <v>70</v>
      </c>
      <c r="G220">
        <v>35</v>
      </c>
      <c r="H220">
        <v>131</v>
      </c>
      <c r="I220">
        <v>66</v>
      </c>
      <c r="J220">
        <v>0.4</v>
      </c>
      <c r="K220" t="s">
        <v>232</v>
      </c>
      <c r="L220" t="s">
        <v>2008</v>
      </c>
      <c r="M220">
        <f t="shared" si="122"/>
        <v>230</v>
      </c>
      <c r="N220">
        <f t="shared" si="123"/>
        <v>130</v>
      </c>
      <c r="O220">
        <f t="shared" si="124"/>
        <v>4</v>
      </c>
      <c r="P220">
        <f t="shared" si="132"/>
        <v>80</v>
      </c>
      <c r="Q220">
        <f t="shared" si="125"/>
        <v>80</v>
      </c>
      <c r="R220">
        <f t="shared" si="126"/>
        <v>12</v>
      </c>
      <c r="S220">
        <f t="shared" si="127"/>
        <v>25</v>
      </c>
      <c r="T220">
        <f t="shared" si="128"/>
        <v>25</v>
      </c>
      <c r="U220">
        <f t="shared" si="116"/>
        <v>150</v>
      </c>
      <c r="V220">
        <f t="shared" si="117"/>
        <v>80</v>
      </c>
      <c r="W220">
        <f t="shared" si="118"/>
        <v>150</v>
      </c>
      <c r="X220">
        <f t="shared" si="119"/>
        <v>80</v>
      </c>
      <c r="Y220" s="169">
        <f t="shared" si="129"/>
        <v>1</v>
      </c>
      <c r="Z220" s="169">
        <f t="shared" si="130"/>
        <v>4</v>
      </c>
      <c r="AA220" s="169">
        <f t="shared" si="131"/>
        <v>12</v>
      </c>
      <c r="AB220" s="169"/>
      <c r="AC220" s="171">
        <f t="shared" si="120"/>
        <v>1.4166666666666667</v>
      </c>
      <c r="AD220" s="167">
        <f t="shared" si="121"/>
        <v>1</v>
      </c>
      <c r="AE220" s="169">
        <v>3</v>
      </c>
    </row>
    <row r="221" spans="1:31">
      <c r="A221" s="161" t="s">
        <v>644</v>
      </c>
      <c r="B221">
        <v>32</v>
      </c>
      <c r="C221">
        <v>65</v>
      </c>
      <c r="D221">
        <v>25</v>
      </c>
      <c r="E221">
        <v>4.2</v>
      </c>
      <c r="F221">
        <v>70</v>
      </c>
      <c r="G221">
        <v>50</v>
      </c>
      <c r="H221">
        <v>151</v>
      </c>
      <c r="I221">
        <v>81</v>
      </c>
      <c r="J221">
        <v>0.7</v>
      </c>
      <c r="K221" t="s">
        <v>169</v>
      </c>
      <c r="L221" t="s">
        <v>2007</v>
      </c>
      <c r="M221">
        <f t="shared" si="122"/>
        <v>280</v>
      </c>
      <c r="N221">
        <f t="shared" si="123"/>
        <v>150</v>
      </c>
      <c r="O221">
        <f t="shared" si="124"/>
        <v>8</v>
      </c>
      <c r="P221">
        <f t="shared" si="132"/>
        <v>60</v>
      </c>
      <c r="Q221">
        <f t="shared" si="125"/>
        <v>80</v>
      </c>
      <c r="R221">
        <f t="shared" si="126"/>
        <v>20</v>
      </c>
      <c r="S221">
        <f t="shared" si="127"/>
        <v>32.5</v>
      </c>
      <c r="T221">
        <f t="shared" si="128"/>
        <v>25</v>
      </c>
      <c r="U221">
        <f t="shared" si="116"/>
        <v>200</v>
      </c>
      <c r="V221">
        <f t="shared" si="117"/>
        <v>80</v>
      </c>
      <c r="W221">
        <f t="shared" si="118"/>
        <v>200</v>
      </c>
      <c r="X221">
        <f t="shared" si="119"/>
        <v>80</v>
      </c>
      <c r="Y221" s="169">
        <f t="shared" si="129"/>
        <v>2</v>
      </c>
      <c r="Z221" s="169">
        <f t="shared" si="130"/>
        <v>8</v>
      </c>
      <c r="AA221" s="169">
        <f t="shared" si="131"/>
        <v>20</v>
      </c>
      <c r="AB221" s="169"/>
      <c r="AC221" s="171">
        <f t="shared" si="120"/>
        <v>1.7500000000000002</v>
      </c>
      <c r="AD221" s="167">
        <f t="shared" si="121"/>
        <v>2</v>
      </c>
      <c r="AE221" s="169">
        <v>4</v>
      </c>
    </row>
    <row r="222" spans="1:31">
      <c r="A222" s="161" t="s">
        <v>645</v>
      </c>
      <c r="B222">
        <v>32</v>
      </c>
      <c r="C222">
        <v>65</v>
      </c>
      <c r="D222">
        <v>40</v>
      </c>
      <c r="E222">
        <v>4.2</v>
      </c>
      <c r="F222">
        <v>100</v>
      </c>
      <c r="G222">
        <v>50</v>
      </c>
      <c r="H222">
        <v>181</v>
      </c>
      <c r="I222">
        <v>81</v>
      </c>
      <c r="J222">
        <v>0.7</v>
      </c>
      <c r="K222" t="s">
        <v>170</v>
      </c>
      <c r="L222" t="s">
        <v>2007</v>
      </c>
      <c r="M222">
        <f t="shared" si="122"/>
        <v>280</v>
      </c>
      <c r="N222">
        <f t="shared" si="123"/>
        <v>180</v>
      </c>
      <c r="O222">
        <f t="shared" si="124"/>
        <v>8</v>
      </c>
      <c r="P222">
        <f t="shared" si="132"/>
        <v>55</v>
      </c>
      <c r="Q222">
        <f t="shared" si="125"/>
        <v>110</v>
      </c>
      <c r="R222">
        <f t="shared" si="126"/>
        <v>20</v>
      </c>
      <c r="S222">
        <f t="shared" si="127"/>
        <v>32.5</v>
      </c>
      <c r="T222">
        <f t="shared" si="128"/>
        <v>25</v>
      </c>
      <c r="U222">
        <f t="shared" si="116"/>
        <v>200</v>
      </c>
      <c r="V222">
        <f t="shared" si="117"/>
        <v>110</v>
      </c>
      <c r="W222">
        <f t="shared" si="118"/>
        <v>200</v>
      </c>
      <c r="X222">
        <f t="shared" si="119"/>
        <v>110</v>
      </c>
      <c r="Y222" s="169">
        <f t="shared" si="129"/>
        <v>2</v>
      </c>
      <c r="Z222" s="169">
        <f t="shared" si="130"/>
        <v>8</v>
      </c>
      <c r="AA222" s="169">
        <f t="shared" si="131"/>
        <v>20</v>
      </c>
      <c r="AB222" s="169"/>
      <c r="AC222" s="171">
        <f t="shared" si="120"/>
        <v>1.7500000000000002</v>
      </c>
      <c r="AD222" s="167">
        <f t="shared" si="121"/>
        <v>2</v>
      </c>
      <c r="AE222" s="169">
        <v>4</v>
      </c>
    </row>
    <row r="223" spans="1:31">
      <c r="A223" s="161" t="s">
        <v>646</v>
      </c>
      <c r="B223">
        <v>32</v>
      </c>
      <c r="C223">
        <v>65</v>
      </c>
      <c r="D223">
        <v>50</v>
      </c>
      <c r="E223">
        <v>4.2</v>
      </c>
      <c r="F223">
        <v>100</v>
      </c>
      <c r="G223">
        <v>50</v>
      </c>
      <c r="H223">
        <v>181</v>
      </c>
      <c r="I223">
        <v>81</v>
      </c>
      <c r="J223">
        <v>0.8</v>
      </c>
      <c r="K223" t="s">
        <v>171</v>
      </c>
      <c r="L223" t="s">
        <v>2007</v>
      </c>
      <c r="M223">
        <f t="shared" si="122"/>
        <v>280</v>
      </c>
      <c r="N223">
        <f t="shared" si="123"/>
        <v>180</v>
      </c>
      <c r="O223">
        <f t="shared" si="124"/>
        <v>8</v>
      </c>
      <c r="P223">
        <f t="shared" si="132"/>
        <v>50</v>
      </c>
      <c r="Q223">
        <f t="shared" si="125"/>
        <v>110</v>
      </c>
      <c r="R223">
        <f t="shared" si="126"/>
        <v>20</v>
      </c>
      <c r="S223">
        <f t="shared" si="127"/>
        <v>32.5</v>
      </c>
      <c r="T223">
        <f t="shared" si="128"/>
        <v>25</v>
      </c>
      <c r="U223">
        <f t="shared" si="116"/>
        <v>200</v>
      </c>
      <c r="V223">
        <f t="shared" si="117"/>
        <v>110</v>
      </c>
      <c r="W223">
        <f t="shared" si="118"/>
        <v>200</v>
      </c>
      <c r="X223">
        <f t="shared" si="119"/>
        <v>110</v>
      </c>
      <c r="Y223" s="169">
        <f t="shared" si="129"/>
        <v>2</v>
      </c>
      <c r="Z223" s="169">
        <f t="shared" si="130"/>
        <v>8</v>
      </c>
      <c r="AA223" s="169">
        <f t="shared" si="131"/>
        <v>20</v>
      </c>
      <c r="AB223" s="169"/>
      <c r="AC223" s="171">
        <f t="shared" si="120"/>
        <v>1.7500000000000002</v>
      </c>
      <c r="AD223" s="167">
        <f t="shared" si="121"/>
        <v>2</v>
      </c>
      <c r="AE223" s="169">
        <v>4</v>
      </c>
    </row>
    <row r="224" spans="1:31">
      <c r="A224" s="161" t="s">
        <v>647</v>
      </c>
      <c r="B224">
        <v>32</v>
      </c>
      <c r="C224">
        <v>65</v>
      </c>
      <c r="D224">
        <v>65</v>
      </c>
      <c r="E224">
        <v>4.2</v>
      </c>
      <c r="F224">
        <v>100</v>
      </c>
      <c r="G224">
        <v>50</v>
      </c>
      <c r="H224">
        <v>181</v>
      </c>
      <c r="I224">
        <v>91</v>
      </c>
      <c r="J224">
        <v>0.7</v>
      </c>
      <c r="K224" t="s">
        <v>233</v>
      </c>
      <c r="L224" t="s">
        <v>2008</v>
      </c>
      <c r="M224">
        <f t="shared" si="122"/>
        <v>300</v>
      </c>
      <c r="N224">
        <f t="shared" si="123"/>
        <v>180</v>
      </c>
      <c r="O224">
        <f t="shared" si="124"/>
        <v>8</v>
      </c>
      <c r="P224">
        <f t="shared" si="132"/>
        <v>110</v>
      </c>
      <c r="Q224">
        <f t="shared" si="125"/>
        <v>110</v>
      </c>
      <c r="R224">
        <f t="shared" si="126"/>
        <v>20</v>
      </c>
      <c r="S224">
        <f t="shared" si="127"/>
        <v>32.5</v>
      </c>
      <c r="T224">
        <f t="shared" si="128"/>
        <v>50</v>
      </c>
      <c r="U224">
        <f t="shared" si="116"/>
        <v>200</v>
      </c>
      <c r="V224">
        <f t="shared" si="117"/>
        <v>110</v>
      </c>
      <c r="W224">
        <f t="shared" si="118"/>
        <v>200</v>
      </c>
      <c r="X224">
        <f t="shared" si="119"/>
        <v>110</v>
      </c>
      <c r="Y224" s="169">
        <f t="shared" si="129"/>
        <v>2</v>
      </c>
      <c r="Z224" s="169">
        <f t="shared" si="130"/>
        <v>8</v>
      </c>
      <c r="AA224" s="169">
        <f t="shared" si="131"/>
        <v>20</v>
      </c>
      <c r="AB224" s="169"/>
      <c r="AC224" s="171">
        <f t="shared" si="120"/>
        <v>1.7500000000000002</v>
      </c>
      <c r="AD224" s="167">
        <f t="shared" si="121"/>
        <v>2</v>
      </c>
      <c r="AE224" s="169">
        <v>4</v>
      </c>
    </row>
    <row r="225" spans="1:31">
      <c r="A225" s="161" t="s">
        <v>648</v>
      </c>
      <c r="B225">
        <v>32</v>
      </c>
      <c r="C225">
        <v>80</v>
      </c>
      <c r="D225">
        <v>25</v>
      </c>
      <c r="E225">
        <v>5</v>
      </c>
      <c r="F225">
        <v>70</v>
      </c>
      <c r="G225">
        <v>60</v>
      </c>
      <c r="H225">
        <v>151</v>
      </c>
      <c r="I225">
        <v>91</v>
      </c>
      <c r="J225">
        <v>0.8</v>
      </c>
      <c r="K225" t="s">
        <v>172</v>
      </c>
      <c r="L225" t="s">
        <v>2007</v>
      </c>
      <c r="M225">
        <f t="shared" si="122"/>
        <v>330</v>
      </c>
      <c r="N225">
        <f t="shared" si="123"/>
        <v>150</v>
      </c>
      <c r="O225">
        <f t="shared" si="124"/>
        <v>8</v>
      </c>
      <c r="P225">
        <f t="shared" si="132"/>
        <v>70</v>
      </c>
      <c r="Q225">
        <f t="shared" si="125"/>
        <v>80</v>
      </c>
      <c r="R225">
        <f t="shared" si="126"/>
        <v>20</v>
      </c>
      <c r="S225">
        <f t="shared" si="127"/>
        <v>40</v>
      </c>
      <c r="T225">
        <f t="shared" si="128"/>
        <v>25</v>
      </c>
      <c r="U225">
        <f t="shared" si="116"/>
        <v>250</v>
      </c>
      <c r="V225">
        <f t="shared" si="117"/>
        <v>80</v>
      </c>
      <c r="W225">
        <f t="shared" si="118"/>
        <v>250</v>
      </c>
      <c r="X225">
        <f t="shared" si="119"/>
        <v>80</v>
      </c>
      <c r="Y225" s="169">
        <f t="shared" si="129"/>
        <v>2</v>
      </c>
      <c r="Z225" s="169">
        <f t="shared" si="130"/>
        <v>8</v>
      </c>
      <c r="AA225" s="169">
        <f t="shared" si="131"/>
        <v>20</v>
      </c>
      <c r="AB225" s="169"/>
      <c r="AC225" s="171">
        <f t="shared" si="120"/>
        <v>2.0833333333333335</v>
      </c>
      <c r="AD225" s="167">
        <f t="shared" si="121"/>
        <v>2</v>
      </c>
      <c r="AE225" s="169">
        <v>4</v>
      </c>
    </row>
    <row r="226" spans="1:31">
      <c r="A226" s="161" t="s">
        <v>649</v>
      </c>
      <c r="B226">
        <v>32</v>
      </c>
      <c r="C226">
        <v>80</v>
      </c>
      <c r="D226">
        <v>40</v>
      </c>
      <c r="E226">
        <v>5</v>
      </c>
      <c r="F226">
        <v>70</v>
      </c>
      <c r="G226">
        <v>60</v>
      </c>
      <c r="H226">
        <v>151</v>
      </c>
      <c r="I226">
        <v>91</v>
      </c>
      <c r="J226">
        <v>0.8</v>
      </c>
      <c r="K226" t="s">
        <v>173</v>
      </c>
      <c r="L226" t="s">
        <v>2007</v>
      </c>
      <c r="M226">
        <f t="shared" si="122"/>
        <v>330</v>
      </c>
      <c r="N226">
        <f t="shared" si="123"/>
        <v>150</v>
      </c>
      <c r="O226">
        <f t="shared" si="124"/>
        <v>8</v>
      </c>
      <c r="P226">
        <f t="shared" si="132"/>
        <v>65</v>
      </c>
      <c r="Q226">
        <f t="shared" si="125"/>
        <v>80</v>
      </c>
      <c r="R226">
        <f t="shared" si="126"/>
        <v>20</v>
      </c>
      <c r="S226">
        <f t="shared" si="127"/>
        <v>40</v>
      </c>
      <c r="T226">
        <f t="shared" si="128"/>
        <v>25</v>
      </c>
      <c r="U226">
        <f t="shared" si="116"/>
        <v>250</v>
      </c>
      <c r="V226">
        <f t="shared" si="117"/>
        <v>80</v>
      </c>
      <c r="W226">
        <f t="shared" si="118"/>
        <v>250</v>
      </c>
      <c r="X226">
        <f t="shared" si="119"/>
        <v>80</v>
      </c>
      <c r="Y226" s="169">
        <f t="shared" si="129"/>
        <v>2</v>
      </c>
      <c r="Z226" s="169">
        <f t="shared" si="130"/>
        <v>8</v>
      </c>
      <c r="AA226" s="169">
        <f t="shared" si="131"/>
        <v>20</v>
      </c>
      <c r="AB226" s="169"/>
      <c r="AC226" s="171">
        <f t="shared" si="120"/>
        <v>2.0833333333333335</v>
      </c>
      <c r="AD226" s="167">
        <f t="shared" si="121"/>
        <v>2</v>
      </c>
      <c r="AE226" s="169">
        <v>4</v>
      </c>
    </row>
    <row r="227" spans="1:31">
      <c r="A227" s="161" t="s">
        <v>650</v>
      </c>
      <c r="B227">
        <v>32</v>
      </c>
      <c r="C227">
        <v>80</v>
      </c>
      <c r="D227">
        <v>50</v>
      </c>
      <c r="E227">
        <v>5</v>
      </c>
      <c r="F227">
        <v>120</v>
      </c>
      <c r="G227">
        <v>60</v>
      </c>
      <c r="H227">
        <v>201</v>
      </c>
      <c r="I227">
        <v>91</v>
      </c>
      <c r="J227">
        <v>1</v>
      </c>
      <c r="K227" t="s">
        <v>174</v>
      </c>
      <c r="L227" t="s">
        <v>2007</v>
      </c>
      <c r="M227">
        <f t="shared" si="122"/>
        <v>330</v>
      </c>
      <c r="N227">
        <f t="shared" si="123"/>
        <v>200</v>
      </c>
      <c r="O227">
        <f t="shared" si="124"/>
        <v>8</v>
      </c>
      <c r="P227">
        <f t="shared" si="132"/>
        <v>65</v>
      </c>
      <c r="Q227">
        <f t="shared" si="125"/>
        <v>130</v>
      </c>
      <c r="R227">
        <f t="shared" si="126"/>
        <v>20</v>
      </c>
      <c r="S227">
        <f t="shared" si="127"/>
        <v>40</v>
      </c>
      <c r="T227">
        <f t="shared" si="128"/>
        <v>25</v>
      </c>
      <c r="U227">
        <f t="shared" si="116"/>
        <v>250</v>
      </c>
      <c r="V227">
        <f t="shared" si="117"/>
        <v>130</v>
      </c>
      <c r="W227">
        <f t="shared" si="118"/>
        <v>250</v>
      </c>
      <c r="X227">
        <f t="shared" si="119"/>
        <v>130</v>
      </c>
      <c r="Y227" s="169">
        <f t="shared" si="129"/>
        <v>2</v>
      </c>
      <c r="Z227" s="169">
        <f t="shared" si="130"/>
        <v>8</v>
      </c>
      <c r="AA227" s="169">
        <f t="shared" si="131"/>
        <v>20</v>
      </c>
      <c r="AB227" s="169"/>
      <c r="AC227" s="171">
        <f t="shared" si="120"/>
        <v>2.0833333333333335</v>
      </c>
      <c r="AD227" s="167">
        <f t="shared" si="121"/>
        <v>2</v>
      </c>
      <c r="AE227" s="169">
        <v>4</v>
      </c>
    </row>
    <row r="228" spans="1:31">
      <c r="A228" s="161" t="s">
        <v>651</v>
      </c>
      <c r="B228">
        <v>32</v>
      </c>
      <c r="C228">
        <v>80</v>
      </c>
      <c r="D228">
        <v>65</v>
      </c>
      <c r="E228">
        <v>5</v>
      </c>
      <c r="F228">
        <v>120</v>
      </c>
      <c r="G228">
        <v>60</v>
      </c>
      <c r="H228">
        <v>201</v>
      </c>
      <c r="I228">
        <v>101</v>
      </c>
      <c r="J228">
        <v>1.5</v>
      </c>
      <c r="K228" t="s">
        <v>175</v>
      </c>
      <c r="L228" t="s">
        <v>2007</v>
      </c>
      <c r="M228">
        <f t="shared" si="122"/>
        <v>350</v>
      </c>
      <c r="N228">
        <f t="shared" si="123"/>
        <v>200</v>
      </c>
      <c r="O228">
        <f t="shared" si="124"/>
        <v>8</v>
      </c>
      <c r="P228">
        <f t="shared" ref="P228:P276" si="133">IF(C228=D228,CEILING(F228+2*5,1),MROUND((ACOS((0.5*$D228)/(0.5*$C228))*0.5*$C228)+G228-SQRT((0.5*$C228)^2-(0.5*$D228)^2),5))</f>
        <v>60</v>
      </c>
      <c r="Q228">
        <f t="shared" si="125"/>
        <v>130</v>
      </c>
      <c r="R228">
        <f t="shared" si="126"/>
        <v>20</v>
      </c>
      <c r="S228">
        <f t="shared" si="127"/>
        <v>40</v>
      </c>
      <c r="T228">
        <f t="shared" si="128"/>
        <v>50</v>
      </c>
      <c r="U228">
        <f t="shared" si="116"/>
        <v>250</v>
      </c>
      <c r="V228">
        <f t="shared" si="117"/>
        <v>130</v>
      </c>
      <c r="W228">
        <f t="shared" si="118"/>
        <v>250</v>
      </c>
      <c r="X228">
        <f t="shared" si="119"/>
        <v>130</v>
      </c>
      <c r="Y228" s="169">
        <f t="shared" si="129"/>
        <v>2</v>
      </c>
      <c r="Z228" s="169">
        <f t="shared" si="130"/>
        <v>8</v>
      </c>
      <c r="AA228" s="169">
        <f t="shared" si="131"/>
        <v>20</v>
      </c>
      <c r="AB228" s="169"/>
      <c r="AC228" s="171">
        <f t="shared" si="120"/>
        <v>2.0833333333333335</v>
      </c>
      <c r="AD228" s="167">
        <f t="shared" si="121"/>
        <v>2</v>
      </c>
      <c r="AE228" s="169">
        <v>4</v>
      </c>
    </row>
    <row r="229" spans="1:31">
      <c r="A229" s="161" t="s">
        <v>652</v>
      </c>
      <c r="B229">
        <v>32</v>
      </c>
      <c r="C229">
        <v>80</v>
      </c>
      <c r="D229">
        <v>80</v>
      </c>
      <c r="E229">
        <v>5</v>
      </c>
      <c r="F229">
        <v>120</v>
      </c>
      <c r="G229">
        <v>60</v>
      </c>
      <c r="H229">
        <v>201</v>
      </c>
      <c r="I229">
        <v>101</v>
      </c>
      <c r="J229">
        <v>1.5</v>
      </c>
      <c r="K229" t="s">
        <v>234</v>
      </c>
      <c r="L229" t="s">
        <v>2008</v>
      </c>
      <c r="M229">
        <f t="shared" si="122"/>
        <v>350</v>
      </c>
      <c r="N229">
        <f t="shared" si="123"/>
        <v>200</v>
      </c>
      <c r="O229">
        <f t="shared" si="124"/>
        <v>8</v>
      </c>
      <c r="P229">
        <f t="shared" si="133"/>
        <v>130</v>
      </c>
      <c r="Q229">
        <f t="shared" si="125"/>
        <v>130</v>
      </c>
      <c r="R229">
        <f t="shared" si="126"/>
        <v>20</v>
      </c>
      <c r="S229">
        <f t="shared" si="127"/>
        <v>40</v>
      </c>
      <c r="T229">
        <f t="shared" si="128"/>
        <v>50</v>
      </c>
      <c r="U229">
        <f t="shared" si="116"/>
        <v>250</v>
      </c>
      <c r="V229">
        <f t="shared" si="117"/>
        <v>130</v>
      </c>
      <c r="W229">
        <f t="shared" si="118"/>
        <v>250</v>
      </c>
      <c r="X229">
        <f t="shared" si="119"/>
        <v>130</v>
      </c>
      <c r="Y229" s="169">
        <f t="shared" si="129"/>
        <v>2</v>
      </c>
      <c r="Z229" s="169">
        <f t="shared" si="130"/>
        <v>8</v>
      </c>
      <c r="AA229" s="169">
        <f t="shared" si="131"/>
        <v>20</v>
      </c>
      <c r="AB229" s="169"/>
      <c r="AC229" s="171">
        <f t="shared" si="120"/>
        <v>2.0833333333333335</v>
      </c>
      <c r="AD229" s="167">
        <f t="shared" si="121"/>
        <v>2</v>
      </c>
      <c r="AE229" s="169">
        <v>4</v>
      </c>
    </row>
    <row r="230" spans="1:31">
      <c r="A230" s="161" t="s">
        <v>653</v>
      </c>
      <c r="B230">
        <v>32</v>
      </c>
      <c r="C230">
        <v>100</v>
      </c>
      <c r="D230">
        <v>25</v>
      </c>
      <c r="E230">
        <v>6.1</v>
      </c>
      <c r="F230">
        <v>70</v>
      </c>
      <c r="G230">
        <v>70</v>
      </c>
      <c r="H230">
        <v>171</v>
      </c>
      <c r="I230">
        <v>101</v>
      </c>
      <c r="J230">
        <v>1.5</v>
      </c>
      <c r="K230" t="s">
        <v>176</v>
      </c>
      <c r="L230" t="s">
        <v>2007</v>
      </c>
      <c r="M230">
        <f t="shared" si="122"/>
        <v>380</v>
      </c>
      <c r="N230">
        <f t="shared" si="123"/>
        <v>170</v>
      </c>
      <c r="O230">
        <f t="shared" si="124"/>
        <v>12</v>
      </c>
      <c r="P230">
        <f t="shared" si="133"/>
        <v>85</v>
      </c>
      <c r="Q230">
        <f t="shared" si="125"/>
        <v>80</v>
      </c>
      <c r="R230">
        <f t="shared" si="126"/>
        <v>28</v>
      </c>
      <c r="S230">
        <f t="shared" si="127"/>
        <v>50</v>
      </c>
      <c r="T230">
        <f t="shared" si="128"/>
        <v>25</v>
      </c>
      <c r="U230">
        <f t="shared" si="116"/>
        <v>300</v>
      </c>
      <c r="V230">
        <f t="shared" si="117"/>
        <v>80</v>
      </c>
      <c r="W230">
        <f t="shared" si="118"/>
        <v>300</v>
      </c>
      <c r="X230">
        <f t="shared" si="119"/>
        <v>80</v>
      </c>
      <c r="Y230" s="169">
        <f t="shared" si="129"/>
        <v>3</v>
      </c>
      <c r="Z230" s="169">
        <f t="shared" si="130"/>
        <v>12</v>
      </c>
      <c r="AA230" s="169">
        <f t="shared" si="131"/>
        <v>28</v>
      </c>
      <c r="AB230" s="169"/>
      <c r="AC230" s="171">
        <f t="shared" si="120"/>
        <v>2.5416666666666665</v>
      </c>
      <c r="AD230" s="167">
        <f t="shared" si="121"/>
        <v>3</v>
      </c>
      <c r="AE230" s="169">
        <v>5</v>
      </c>
    </row>
    <row r="231" spans="1:31">
      <c r="A231" s="161" t="s">
        <v>654</v>
      </c>
      <c r="B231">
        <v>32</v>
      </c>
      <c r="C231">
        <v>100</v>
      </c>
      <c r="D231">
        <v>40</v>
      </c>
      <c r="E231">
        <v>6.1</v>
      </c>
      <c r="F231">
        <v>70</v>
      </c>
      <c r="G231">
        <v>70</v>
      </c>
      <c r="H231">
        <v>171</v>
      </c>
      <c r="I231">
        <v>101</v>
      </c>
      <c r="J231">
        <v>1.5</v>
      </c>
      <c r="K231" t="s">
        <v>177</v>
      </c>
      <c r="L231" t="s">
        <v>2007</v>
      </c>
      <c r="M231">
        <f t="shared" si="122"/>
        <v>380</v>
      </c>
      <c r="N231">
        <f t="shared" si="123"/>
        <v>170</v>
      </c>
      <c r="O231">
        <f t="shared" si="124"/>
        <v>12</v>
      </c>
      <c r="P231">
        <f t="shared" si="133"/>
        <v>80</v>
      </c>
      <c r="Q231">
        <f t="shared" si="125"/>
        <v>80</v>
      </c>
      <c r="R231">
        <f t="shared" si="126"/>
        <v>28</v>
      </c>
      <c r="S231">
        <f t="shared" si="127"/>
        <v>50</v>
      </c>
      <c r="T231">
        <f t="shared" si="128"/>
        <v>25</v>
      </c>
      <c r="U231">
        <f t="shared" si="116"/>
        <v>300</v>
      </c>
      <c r="V231">
        <f t="shared" si="117"/>
        <v>80</v>
      </c>
      <c r="W231">
        <f t="shared" si="118"/>
        <v>300</v>
      </c>
      <c r="X231">
        <f t="shared" si="119"/>
        <v>80</v>
      </c>
      <c r="Y231" s="169">
        <f t="shared" si="129"/>
        <v>3</v>
      </c>
      <c r="Z231" s="169">
        <f t="shared" si="130"/>
        <v>12</v>
      </c>
      <c r="AA231" s="169">
        <f t="shared" si="131"/>
        <v>28</v>
      </c>
      <c r="AB231" s="169"/>
      <c r="AC231" s="171">
        <f t="shared" si="120"/>
        <v>2.5416666666666665</v>
      </c>
      <c r="AD231" s="167">
        <f t="shared" si="121"/>
        <v>3</v>
      </c>
      <c r="AE231" s="169">
        <v>5</v>
      </c>
    </row>
    <row r="232" spans="1:31">
      <c r="A232" s="161" t="s">
        <v>655</v>
      </c>
      <c r="B232">
        <v>32</v>
      </c>
      <c r="C232">
        <v>100</v>
      </c>
      <c r="D232">
        <v>50</v>
      </c>
      <c r="E232">
        <v>6.1</v>
      </c>
      <c r="F232">
        <v>70</v>
      </c>
      <c r="G232">
        <v>70</v>
      </c>
      <c r="H232">
        <v>171</v>
      </c>
      <c r="I232">
        <v>101</v>
      </c>
      <c r="J232">
        <v>1.5</v>
      </c>
      <c r="K232" t="s">
        <v>178</v>
      </c>
      <c r="L232" t="s">
        <v>2007</v>
      </c>
      <c r="M232">
        <f t="shared" si="122"/>
        <v>380</v>
      </c>
      <c r="N232">
        <f t="shared" si="123"/>
        <v>170</v>
      </c>
      <c r="O232">
        <f t="shared" si="124"/>
        <v>12</v>
      </c>
      <c r="P232">
        <f t="shared" si="133"/>
        <v>80</v>
      </c>
      <c r="Q232">
        <f t="shared" si="125"/>
        <v>80</v>
      </c>
      <c r="R232">
        <f t="shared" si="126"/>
        <v>28</v>
      </c>
      <c r="S232">
        <f t="shared" si="127"/>
        <v>50</v>
      </c>
      <c r="T232">
        <f t="shared" si="128"/>
        <v>25</v>
      </c>
      <c r="U232">
        <f t="shared" si="116"/>
        <v>300</v>
      </c>
      <c r="V232">
        <f t="shared" si="117"/>
        <v>80</v>
      </c>
      <c r="W232">
        <f t="shared" si="118"/>
        <v>300</v>
      </c>
      <c r="X232">
        <f t="shared" si="119"/>
        <v>80</v>
      </c>
      <c r="Y232" s="169">
        <f t="shared" si="129"/>
        <v>3</v>
      </c>
      <c r="Z232" s="169">
        <f t="shared" si="130"/>
        <v>12</v>
      </c>
      <c r="AA232" s="169">
        <f t="shared" si="131"/>
        <v>28</v>
      </c>
      <c r="AB232" s="169"/>
      <c r="AC232" s="171">
        <f t="shared" si="120"/>
        <v>2.5416666666666665</v>
      </c>
      <c r="AD232" s="167">
        <f t="shared" si="121"/>
        <v>3</v>
      </c>
      <c r="AE232" s="169">
        <v>5</v>
      </c>
    </row>
    <row r="233" spans="1:31">
      <c r="A233" s="161" t="s">
        <v>656</v>
      </c>
      <c r="B233">
        <v>32</v>
      </c>
      <c r="C233">
        <v>100</v>
      </c>
      <c r="D233">
        <v>65</v>
      </c>
      <c r="E233">
        <v>6.1</v>
      </c>
      <c r="F233">
        <v>140</v>
      </c>
      <c r="G233">
        <v>70</v>
      </c>
      <c r="H233">
        <v>241</v>
      </c>
      <c r="I233">
        <v>111</v>
      </c>
      <c r="J233">
        <v>2</v>
      </c>
      <c r="K233" t="s">
        <v>179</v>
      </c>
      <c r="L233" t="s">
        <v>2007</v>
      </c>
      <c r="M233">
        <f t="shared" si="122"/>
        <v>400</v>
      </c>
      <c r="N233">
        <f t="shared" si="123"/>
        <v>240</v>
      </c>
      <c r="O233">
        <f t="shared" si="124"/>
        <v>12</v>
      </c>
      <c r="P233">
        <f t="shared" si="133"/>
        <v>75</v>
      </c>
      <c r="Q233">
        <f t="shared" si="125"/>
        <v>150</v>
      </c>
      <c r="R233">
        <f t="shared" si="126"/>
        <v>28</v>
      </c>
      <c r="S233">
        <f t="shared" si="127"/>
        <v>50</v>
      </c>
      <c r="T233">
        <f t="shared" si="128"/>
        <v>50</v>
      </c>
      <c r="U233">
        <f t="shared" si="116"/>
        <v>300</v>
      </c>
      <c r="V233">
        <f t="shared" si="117"/>
        <v>150</v>
      </c>
      <c r="W233">
        <f t="shared" si="118"/>
        <v>300</v>
      </c>
      <c r="X233">
        <f t="shared" si="119"/>
        <v>150</v>
      </c>
      <c r="Y233" s="169">
        <f t="shared" si="129"/>
        <v>3</v>
      </c>
      <c r="Z233" s="169">
        <f t="shared" si="130"/>
        <v>12</v>
      </c>
      <c r="AA233" s="169">
        <f t="shared" si="131"/>
        <v>28</v>
      </c>
      <c r="AB233" s="169"/>
      <c r="AC233" s="171">
        <f t="shared" si="120"/>
        <v>2.5416666666666665</v>
      </c>
      <c r="AD233" s="167">
        <f t="shared" si="121"/>
        <v>3</v>
      </c>
      <c r="AE233" s="169">
        <v>5</v>
      </c>
    </row>
    <row r="234" spans="1:31">
      <c r="A234" s="161" t="s">
        <v>657</v>
      </c>
      <c r="B234">
        <v>32</v>
      </c>
      <c r="C234">
        <v>100</v>
      </c>
      <c r="D234">
        <v>80</v>
      </c>
      <c r="E234">
        <v>6.1</v>
      </c>
      <c r="F234">
        <v>140</v>
      </c>
      <c r="G234">
        <v>70</v>
      </c>
      <c r="H234">
        <v>241</v>
      </c>
      <c r="I234">
        <v>111</v>
      </c>
      <c r="J234">
        <v>2</v>
      </c>
      <c r="K234" t="s">
        <v>180</v>
      </c>
      <c r="L234" t="s">
        <v>2007</v>
      </c>
      <c r="M234">
        <f t="shared" si="122"/>
        <v>400</v>
      </c>
      <c r="N234">
        <f t="shared" si="123"/>
        <v>240</v>
      </c>
      <c r="O234">
        <f t="shared" si="124"/>
        <v>12</v>
      </c>
      <c r="P234">
        <f t="shared" si="133"/>
        <v>70</v>
      </c>
      <c r="Q234">
        <f t="shared" si="125"/>
        <v>150</v>
      </c>
      <c r="R234">
        <f t="shared" si="126"/>
        <v>28</v>
      </c>
      <c r="S234">
        <f t="shared" si="127"/>
        <v>50</v>
      </c>
      <c r="T234">
        <f t="shared" si="128"/>
        <v>50</v>
      </c>
      <c r="U234">
        <f t="shared" ref="U234:U276" si="134">FLOOR(0.5*PI()*(C234+2*E234)+2*G234,50)</f>
        <v>300</v>
      </c>
      <c r="V234">
        <f t="shared" ref="V234:V276" si="135">CEILING(F234+2*5,1)</f>
        <v>150</v>
      </c>
      <c r="W234">
        <f t="shared" ref="W234:W276" si="136">U234</f>
        <v>300</v>
      </c>
      <c r="X234">
        <f t="shared" ref="X234:X276" si="137">V234</f>
        <v>150</v>
      </c>
      <c r="Y234" s="169">
        <f t="shared" si="129"/>
        <v>3</v>
      </c>
      <c r="Z234" s="169">
        <f t="shared" si="130"/>
        <v>12</v>
      </c>
      <c r="AA234" s="169">
        <f t="shared" si="131"/>
        <v>28</v>
      </c>
      <c r="AB234" s="169"/>
      <c r="AC234" s="171">
        <f t="shared" ref="AC234:AC276" si="138">E234/$AJ$6</f>
        <v>2.5416666666666665</v>
      </c>
      <c r="AD234" s="167">
        <f t="shared" ref="AD234:AD276" si="139">IF(MOD(E234/$AJ$6,1)=0,CEILING(E234/$AJ$6,1),
IF(MOD(E234/$AJ$6,1)&lt;0.5,CEILING(E234/$AJ$6,1)-1,CEILING(E234/$AJ$6,1)))</f>
        <v>3</v>
      </c>
      <c r="AE234" s="169">
        <v>5</v>
      </c>
    </row>
    <row r="235" spans="1:31">
      <c r="A235" s="161" t="s">
        <v>658</v>
      </c>
      <c r="B235">
        <v>32</v>
      </c>
      <c r="C235">
        <v>100</v>
      </c>
      <c r="D235">
        <v>100</v>
      </c>
      <c r="E235">
        <v>6.1</v>
      </c>
      <c r="F235">
        <v>140</v>
      </c>
      <c r="G235">
        <v>70</v>
      </c>
      <c r="H235">
        <v>241</v>
      </c>
      <c r="I235">
        <v>121</v>
      </c>
      <c r="J235">
        <v>2</v>
      </c>
      <c r="K235" t="s">
        <v>235</v>
      </c>
      <c r="L235" t="s">
        <v>2008</v>
      </c>
      <c r="M235">
        <f t="shared" ref="M235:M276" si="140">CEILING(PI()*(C235+2*E235)*0.5+2*I235,10)</f>
        <v>420</v>
      </c>
      <c r="N235">
        <f t="shared" ref="N235:N276" si="141">_xlfn.FLOOR.MATH(H235,10)</f>
        <v>240</v>
      </c>
      <c r="O235">
        <f t="shared" ref="O235:O276" si="142">Z235</f>
        <v>12</v>
      </c>
      <c r="P235">
        <f t="shared" si="133"/>
        <v>150</v>
      </c>
      <c r="Q235">
        <f t="shared" ref="Q235:Q276" si="143">V235</f>
        <v>150</v>
      </c>
      <c r="R235">
        <f t="shared" ref="R235:R276" si="144">AA235</f>
        <v>28</v>
      </c>
      <c r="S235">
        <f t="shared" ref="S235:S276" si="145">C235/2</f>
        <v>50</v>
      </c>
      <c r="T235">
        <f t="shared" ref="T235:T276" si="146">CEILING(0.5*D235*SIN(RADIANS(30))*2,25)</f>
        <v>50</v>
      </c>
      <c r="U235">
        <f t="shared" si="134"/>
        <v>300</v>
      </c>
      <c r="V235">
        <f t="shared" si="135"/>
        <v>150</v>
      </c>
      <c r="W235">
        <f t="shared" si="136"/>
        <v>300</v>
      </c>
      <c r="X235">
        <f t="shared" si="137"/>
        <v>150</v>
      </c>
      <c r="Y235" s="169">
        <f t="shared" ref="Y235:Y276" si="147">AD235</f>
        <v>3</v>
      </c>
      <c r="Z235" s="169">
        <f t="shared" ref="Z235:Z276" si="148">Y235*4</f>
        <v>12</v>
      </c>
      <c r="AA235" s="169">
        <f t="shared" ref="AA235:AA276" si="149">Z235*2+4</f>
        <v>28</v>
      </c>
      <c r="AB235" s="169"/>
      <c r="AC235" s="171">
        <f t="shared" si="138"/>
        <v>2.5416666666666665</v>
      </c>
      <c r="AD235" s="167">
        <f t="shared" si="139"/>
        <v>3</v>
      </c>
      <c r="AE235" s="169">
        <v>5</v>
      </c>
    </row>
    <row r="236" spans="1:31">
      <c r="A236" s="161" t="s">
        <v>659</v>
      </c>
      <c r="B236">
        <v>32</v>
      </c>
      <c r="C236">
        <v>125</v>
      </c>
      <c r="D236">
        <v>25</v>
      </c>
      <c r="E236">
        <v>7.4</v>
      </c>
      <c r="F236">
        <v>70</v>
      </c>
      <c r="G236">
        <v>90</v>
      </c>
      <c r="H236">
        <v>201</v>
      </c>
      <c r="I236">
        <v>121</v>
      </c>
      <c r="J236">
        <v>2.5</v>
      </c>
      <c r="K236" t="s">
        <v>181</v>
      </c>
      <c r="L236" t="s">
        <v>2007</v>
      </c>
      <c r="M236">
        <f t="shared" si="140"/>
        <v>470</v>
      </c>
      <c r="N236">
        <f t="shared" si="141"/>
        <v>200</v>
      </c>
      <c r="O236">
        <f t="shared" si="142"/>
        <v>12</v>
      </c>
      <c r="P236">
        <f t="shared" si="133"/>
        <v>115</v>
      </c>
      <c r="Q236">
        <f t="shared" si="143"/>
        <v>80</v>
      </c>
      <c r="R236">
        <f t="shared" si="144"/>
        <v>28</v>
      </c>
      <c r="S236">
        <f t="shared" si="145"/>
        <v>62.5</v>
      </c>
      <c r="T236">
        <f t="shared" si="146"/>
        <v>25</v>
      </c>
      <c r="U236">
        <f t="shared" si="134"/>
        <v>350</v>
      </c>
      <c r="V236">
        <f t="shared" si="135"/>
        <v>80</v>
      </c>
      <c r="W236">
        <f t="shared" si="136"/>
        <v>350</v>
      </c>
      <c r="X236">
        <f t="shared" si="137"/>
        <v>80</v>
      </c>
      <c r="Y236" s="169">
        <f t="shared" si="147"/>
        <v>3</v>
      </c>
      <c r="Z236" s="169">
        <f t="shared" si="148"/>
        <v>12</v>
      </c>
      <c r="AA236" s="169">
        <f t="shared" si="149"/>
        <v>28</v>
      </c>
      <c r="AB236" s="169"/>
      <c r="AC236" s="171">
        <f t="shared" si="138"/>
        <v>3.0833333333333335</v>
      </c>
      <c r="AD236" s="167">
        <f t="shared" si="139"/>
        <v>3</v>
      </c>
      <c r="AE236" s="169">
        <v>3</v>
      </c>
    </row>
    <row r="237" spans="1:31">
      <c r="A237" s="161" t="s">
        <v>660</v>
      </c>
      <c r="B237">
        <v>32</v>
      </c>
      <c r="C237">
        <v>125</v>
      </c>
      <c r="D237">
        <v>40</v>
      </c>
      <c r="E237">
        <v>7.4</v>
      </c>
      <c r="F237">
        <v>70</v>
      </c>
      <c r="G237">
        <v>90</v>
      </c>
      <c r="H237">
        <v>201</v>
      </c>
      <c r="I237">
        <v>121</v>
      </c>
      <c r="J237">
        <v>2.5</v>
      </c>
      <c r="K237" t="s">
        <v>182</v>
      </c>
      <c r="L237" t="s">
        <v>2007</v>
      </c>
      <c r="M237">
        <f t="shared" si="140"/>
        <v>470</v>
      </c>
      <c r="N237">
        <f t="shared" si="141"/>
        <v>200</v>
      </c>
      <c r="O237">
        <f t="shared" si="142"/>
        <v>12</v>
      </c>
      <c r="P237">
        <f t="shared" si="133"/>
        <v>110</v>
      </c>
      <c r="Q237">
        <f t="shared" si="143"/>
        <v>80</v>
      </c>
      <c r="R237">
        <f t="shared" si="144"/>
        <v>28</v>
      </c>
      <c r="S237">
        <f t="shared" si="145"/>
        <v>62.5</v>
      </c>
      <c r="T237">
        <f t="shared" si="146"/>
        <v>25</v>
      </c>
      <c r="U237">
        <f t="shared" si="134"/>
        <v>350</v>
      </c>
      <c r="V237">
        <f t="shared" si="135"/>
        <v>80</v>
      </c>
      <c r="W237">
        <f t="shared" si="136"/>
        <v>350</v>
      </c>
      <c r="X237">
        <f t="shared" si="137"/>
        <v>80</v>
      </c>
      <c r="Y237" s="169">
        <f t="shared" si="147"/>
        <v>3</v>
      </c>
      <c r="Z237" s="169">
        <f t="shared" si="148"/>
        <v>12</v>
      </c>
      <c r="AA237" s="169">
        <f t="shared" si="149"/>
        <v>28</v>
      </c>
      <c r="AB237" s="169"/>
      <c r="AC237" s="171">
        <f t="shared" si="138"/>
        <v>3.0833333333333335</v>
      </c>
      <c r="AD237" s="167">
        <f t="shared" si="139"/>
        <v>3</v>
      </c>
      <c r="AE237" s="169">
        <v>3</v>
      </c>
    </row>
    <row r="238" spans="1:31">
      <c r="A238" s="161" t="s">
        <v>661</v>
      </c>
      <c r="B238">
        <v>32</v>
      </c>
      <c r="C238">
        <v>125</v>
      </c>
      <c r="D238">
        <v>50</v>
      </c>
      <c r="E238">
        <v>7.4</v>
      </c>
      <c r="F238">
        <v>70</v>
      </c>
      <c r="G238">
        <v>90</v>
      </c>
      <c r="H238">
        <v>201</v>
      </c>
      <c r="I238">
        <v>121</v>
      </c>
      <c r="J238">
        <v>3</v>
      </c>
      <c r="K238" t="s">
        <v>183</v>
      </c>
      <c r="L238" t="s">
        <v>2007</v>
      </c>
      <c r="M238">
        <f t="shared" si="140"/>
        <v>470</v>
      </c>
      <c r="N238">
        <f t="shared" si="141"/>
        <v>200</v>
      </c>
      <c r="O238">
        <f t="shared" si="142"/>
        <v>12</v>
      </c>
      <c r="P238">
        <f t="shared" si="133"/>
        <v>105</v>
      </c>
      <c r="Q238">
        <f t="shared" si="143"/>
        <v>80</v>
      </c>
      <c r="R238">
        <f t="shared" si="144"/>
        <v>28</v>
      </c>
      <c r="S238">
        <f t="shared" si="145"/>
        <v>62.5</v>
      </c>
      <c r="T238">
        <f t="shared" si="146"/>
        <v>25</v>
      </c>
      <c r="U238">
        <f t="shared" si="134"/>
        <v>350</v>
      </c>
      <c r="V238">
        <f t="shared" si="135"/>
        <v>80</v>
      </c>
      <c r="W238">
        <f t="shared" si="136"/>
        <v>350</v>
      </c>
      <c r="X238">
        <f t="shared" si="137"/>
        <v>80</v>
      </c>
      <c r="Y238" s="169">
        <f t="shared" si="147"/>
        <v>3</v>
      </c>
      <c r="Z238" s="169">
        <f t="shared" si="148"/>
        <v>12</v>
      </c>
      <c r="AA238" s="169">
        <f t="shared" si="149"/>
        <v>28</v>
      </c>
      <c r="AB238" s="169"/>
      <c r="AC238" s="171">
        <f t="shared" si="138"/>
        <v>3.0833333333333335</v>
      </c>
      <c r="AD238" s="167">
        <f t="shared" si="139"/>
        <v>3</v>
      </c>
      <c r="AE238" s="169">
        <v>3</v>
      </c>
    </row>
    <row r="239" spans="1:31">
      <c r="A239" s="161" t="s">
        <v>662</v>
      </c>
      <c r="B239">
        <v>32</v>
      </c>
      <c r="C239">
        <v>125</v>
      </c>
      <c r="D239">
        <v>65</v>
      </c>
      <c r="E239">
        <v>7.4</v>
      </c>
      <c r="F239">
        <v>180</v>
      </c>
      <c r="G239">
        <v>90</v>
      </c>
      <c r="H239">
        <v>311</v>
      </c>
      <c r="I239">
        <v>131</v>
      </c>
      <c r="J239">
        <v>4</v>
      </c>
      <c r="K239" t="s">
        <v>184</v>
      </c>
      <c r="L239" t="s">
        <v>2007</v>
      </c>
      <c r="M239">
        <f t="shared" si="140"/>
        <v>490</v>
      </c>
      <c r="N239">
        <f t="shared" si="141"/>
        <v>310</v>
      </c>
      <c r="O239">
        <f t="shared" si="142"/>
        <v>12</v>
      </c>
      <c r="P239">
        <f t="shared" si="133"/>
        <v>100</v>
      </c>
      <c r="Q239">
        <f t="shared" si="143"/>
        <v>190</v>
      </c>
      <c r="R239">
        <f t="shared" si="144"/>
        <v>28</v>
      </c>
      <c r="S239">
        <f t="shared" si="145"/>
        <v>62.5</v>
      </c>
      <c r="T239">
        <f t="shared" si="146"/>
        <v>50</v>
      </c>
      <c r="U239">
        <f t="shared" si="134"/>
        <v>350</v>
      </c>
      <c r="V239">
        <f t="shared" si="135"/>
        <v>190</v>
      </c>
      <c r="W239">
        <f t="shared" si="136"/>
        <v>350</v>
      </c>
      <c r="X239">
        <f t="shared" si="137"/>
        <v>190</v>
      </c>
      <c r="Y239" s="169">
        <f t="shared" si="147"/>
        <v>3</v>
      </c>
      <c r="Z239" s="169">
        <f t="shared" si="148"/>
        <v>12</v>
      </c>
      <c r="AA239" s="169">
        <f t="shared" si="149"/>
        <v>28</v>
      </c>
      <c r="AB239" s="169"/>
      <c r="AC239" s="171">
        <f t="shared" si="138"/>
        <v>3.0833333333333335</v>
      </c>
      <c r="AD239" s="167">
        <f t="shared" si="139"/>
        <v>3</v>
      </c>
      <c r="AE239" s="169">
        <v>3</v>
      </c>
    </row>
    <row r="240" spans="1:31">
      <c r="A240" s="161" t="s">
        <v>663</v>
      </c>
      <c r="B240">
        <v>32</v>
      </c>
      <c r="C240">
        <v>125</v>
      </c>
      <c r="D240">
        <v>80</v>
      </c>
      <c r="E240">
        <v>7.4</v>
      </c>
      <c r="F240">
        <v>180</v>
      </c>
      <c r="G240">
        <v>90</v>
      </c>
      <c r="H240">
        <v>311</v>
      </c>
      <c r="I240">
        <v>131</v>
      </c>
      <c r="J240">
        <v>4.5</v>
      </c>
      <c r="K240" t="s">
        <v>185</v>
      </c>
      <c r="L240" t="s">
        <v>2007</v>
      </c>
      <c r="M240">
        <f t="shared" si="140"/>
        <v>490</v>
      </c>
      <c r="N240">
        <f t="shared" si="141"/>
        <v>310</v>
      </c>
      <c r="O240">
        <f t="shared" si="142"/>
        <v>12</v>
      </c>
      <c r="P240">
        <f t="shared" si="133"/>
        <v>95</v>
      </c>
      <c r="Q240">
        <f t="shared" si="143"/>
        <v>190</v>
      </c>
      <c r="R240">
        <f t="shared" si="144"/>
        <v>28</v>
      </c>
      <c r="S240">
        <f t="shared" si="145"/>
        <v>62.5</v>
      </c>
      <c r="T240">
        <f t="shared" si="146"/>
        <v>50</v>
      </c>
      <c r="U240">
        <f t="shared" si="134"/>
        <v>350</v>
      </c>
      <c r="V240">
        <f t="shared" si="135"/>
        <v>190</v>
      </c>
      <c r="W240">
        <f t="shared" si="136"/>
        <v>350</v>
      </c>
      <c r="X240">
        <f t="shared" si="137"/>
        <v>190</v>
      </c>
      <c r="Y240" s="169">
        <f t="shared" si="147"/>
        <v>3</v>
      </c>
      <c r="Z240" s="169">
        <f t="shared" si="148"/>
        <v>12</v>
      </c>
      <c r="AA240" s="169">
        <f t="shared" si="149"/>
        <v>28</v>
      </c>
      <c r="AB240" s="169"/>
      <c r="AC240" s="171">
        <f t="shared" si="138"/>
        <v>3.0833333333333335</v>
      </c>
      <c r="AD240" s="167">
        <f t="shared" si="139"/>
        <v>3</v>
      </c>
      <c r="AE240" s="169">
        <v>3</v>
      </c>
    </row>
    <row r="241" spans="1:32">
      <c r="A241" s="161" t="s">
        <v>664</v>
      </c>
      <c r="B241">
        <v>32</v>
      </c>
      <c r="C241">
        <v>125</v>
      </c>
      <c r="D241">
        <v>100</v>
      </c>
      <c r="E241">
        <v>7.4</v>
      </c>
      <c r="F241">
        <v>180</v>
      </c>
      <c r="G241">
        <v>90</v>
      </c>
      <c r="H241">
        <v>311</v>
      </c>
      <c r="I241">
        <v>141</v>
      </c>
      <c r="J241">
        <v>4.5</v>
      </c>
      <c r="K241" t="s">
        <v>186</v>
      </c>
      <c r="L241" t="s">
        <v>2007</v>
      </c>
      <c r="M241">
        <f t="shared" si="140"/>
        <v>510</v>
      </c>
      <c r="N241">
        <f t="shared" si="141"/>
        <v>310</v>
      </c>
      <c r="O241">
        <f t="shared" si="142"/>
        <v>12</v>
      </c>
      <c r="P241">
        <f t="shared" si="133"/>
        <v>95</v>
      </c>
      <c r="Q241">
        <f t="shared" si="143"/>
        <v>190</v>
      </c>
      <c r="R241">
        <f t="shared" si="144"/>
        <v>28</v>
      </c>
      <c r="S241">
        <f t="shared" si="145"/>
        <v>62.5</v>
      </c>
      <c r="T241">
        <f t="shared" si="146"/>
        <v>50</v>
      </c>
      <c r="U241">
        <f t="shared" si="134"/>
        <v>350</v>
      </c>
      <c r="V241">
        <f t="shared" si="135"/>
        <v>190</v>
      </c>
      <c r="W241">
        <f t="shared" si="136"/>
        <v>350</v>
      </c>
      <c r="X241">
        <f t="shared" si="137"/>
        <v>190</v>
      </c>
      <c r="Y241" s="169">
        <f t="shared" si="147"/>
        <v>3</v>
      </c>
      <c r="Z241" s="169">
        <f t="shared" si="148"/>
        <v>12</v>
      </c>
      <c r="AA241" s="169">
        <f t="shared" si="149"/>
        <v>28</v>
      </c>
      <c r="AB241" s="169"/>
      <c r="AC241" s="171">
        <f t="shared" si="138"/>
        <v>3.0833333333333335</v>
      </c>
      <c r="AD241" s="167">
        <f t="shared" si="139"/>
        <v>3</v>
      </c>
      <c r="AE241" s="169">
        <v>3</v>
      </c>
    </row>
    <row r="242" spans="1:32">
      <c r="A242" s="161" t="s">
        <v>665</v>
      </c>
      <c r="B242">
        <v>32</v>
      </c>
      <c r="C242">
        <v>125</v>
      </c>
      <c r="D242">
        <v>125</v>
      </c>
      <c r="E242">
        <v>7.4</v>
      </c>
      <c r="F242">
        <v>180</v>
      </c>
      <c r="G242">
        <v>90</v>
      </c>
      <c r="H242">
        <v>311</v>
      </c>
      <c r="I242">
        <v>156</v>
      </c>
      <c r="J242">
        <v>5</v>
      </c>
      <c r="K242" t="s">
        <v>236</v>
      </c>
      <c r="L242" t="s">
        <v>2008</v>
      </c>
      <c r="M242">
        <f t="shared" si="140"/>
        <v>540</v>
      </c>
      <c r="N242">
        <f t="shared" si="141"/>
        <v>310</v>
      </c>
      <c r="O242">
        <f t="shared" si="142"/>
        <v>12</v>
      </c>
      <c r="P242">
        <f t="shared" si="133"/>
        <v>190</v>
      </c>
      <c r="Q242">
        <f t="shared" si="143"/>
        <v>190</v>
      </c>
      <c r="R242">
        <f t="shared" si="144"/>
        <v>28</v>
      </c>
      <c r="S242">
        <f t="shared" si="145"/>
        <v>62.5</v>
      </c>
      <c r="T242">
        <f t="shared" si="146"/>
        <v>75</v>
      </c>
      <c r="U242">
        <f t="shared" si="134"/>
        <v>350</v>
      </c>
      <c r="V242">
        <f t="shared" si="135"/>
        <v>190</v>
      </c>
      <c r="W242">
        <f t="shared" si="136"/>
        <v>350</v>
      </c>
      <c r="X242">
        <f t="shared" si="137"/>
        <v>190</v>
      </c>
      <c r="Y242" s="169">
        <f t="shared" si="147"/>
        <v>3</v>
      </c>
      <c r="Z242" s="169">
        <f t="shared" si="148"/>
        <v>12</v>
      </c>
      <c r="AA242" s="169">
        <f t="shared" si="149"/>
        <v>28</v>
      </c>
      <c r="AB242" s="169"/>
      <c r="AC242" s="171">
        <f t="shared" si="138"/>
        <v>3.0833333333333335</v>
      </c>
      <c r="AD242" s="167">
        <f t="shared" si="139"/>
        <v>3</v>
      </c>
      <c r="AE242" s="169">
        <v>3</v>
      </c>
    </row>
    <row r="243" spans="1:32">
      <c r="A243" s="477" t="s">
        <v>2060</v>
      </c>
      <c r="B243" s="478">
        <v>32</v>
      </c>
      <c r="C243" s="478">
        <v>150</v>
      </c>
      <c r="D243" s="478">
        <v>25</v>
      </c>
      <c r="E243" s="478">
        <v>8.6999999999999993</v>
      </c>
      <c r="F243" s="478">
        <v>210</v>
      </c>
      <c r="G243" s="478">
        <v>105</v>
      </c>
      <c r="H243" s="478">
        <v>363</v>
      </c>
      <c r="I243" s="478">
        <v>136</v>
      </c>
      <c r="J243" s="478">
        <v>5.4</v>
      </c>
      <c r="K243" s="478" t="s">
        <v>2061</v>
      </c>
      <c r="L243" s="478" t="s">
        <v>2007</v>
      </c>
      <c r="M243" s="478">
        <f t="shared" si="140"/>
        <v>540</v>
      </c>
      <c r="N243" s="478">
        <f t="shared" si="141"/>
        <v>360</v>
      </c>
      <c r="O243" s="478">
        <f t="shared" si="142"/>
        <v>16</v>
      </c>
      <c r="P243" s="478">
        <f t="shared" si="133"/>
        <v>135</v>
      </c>
      <c r="Q243" s="478">
        <f t="shared" si="143"/>
        <v>220</v>
      </c>
      <c r="R243" s="478">
        <f t="shared" si="144"/>
        <v>36</v>
      </c>
      <c r="S243" s="478">
        <f t="shared" si="145"/>
        <v>75</v>
      </c>
      <c r="T243" s="478">
        <f t="shared" si="146"/>
        <v>25</v>
      </c>
      <c r="U243" s="478">
        <f t="shared" si="134"/>
        <v>450</v>
      </c>
      <c r="V243" s="478">
        <f t="shared" si="135"/>
        <v>220</v>
      </c>
      <c r="W243" s="478">
        <f t="shared" si="136"/>
        <v>450</v>
      </c>
      <c r="X243" s="478">
        <f t="shared" si="137"/>
        <v>220</v>
      </c>
      <c r="Y243" s="479">
        <f t="shared" si="147"/>
        <v>4</v>
      </c>
      <c r="Z243" s="479">
        <f t="shared" si="148"/>
        <v>16</v>
      </c>
      <c r="AA243" s="479">
        <f t="shared" si="149"/>
        <v>36</v>
      </c>
      <c r="AB243" s="479"/>
      <c r="AC243" s="480">
        <f t="shared" si="138"/>
        <v>3.625</v>
      </c>
      <c r="AD243" s="478">
        <f t="shared" si="139"/>
        <v>4</v>
      </c>
      <c r="AE243" s="479">
        <v>3</v>
      </c>
      <c r="AF243" t="s">
        <v>1979</v>
      </c>
    </row>
    <row r="244" spans="1:32">
      <c r="A244" s="477" t="s">
        <v>2062</v>
      </c>
      <c r="B244" s="478">
        <v>32</v>
      </c>
      <c r="C244" s="478">
        <v>150</v>
      </c>
      <c r="D244" s="478">
        <v>40</v>
      </c>
      <c r="E244" s="478">
        <v>8.6999999999999993</v>
      </c>
      <c r="F244" s="478">
        <v>210</v>
      </c>
      <c r="G244" s="478">
        <v>105</v>
      </c>
      <c r="H244" s="478">
        <v>363</v>
      </c>
      <c r="I244" s="478">
        <v>136</v>
      </c>
      <c r="J244" s="478">
        <v>5.4</v>
      </c>
      <c r="K244" s="478" t="s">
        <v>2063</v>
      </c>
      <c r="L244" s="478" t="s">
        <v>2007</v>
      </c>
      <c r="M244" s="478">
        <f t="shared" si="140"/>
        <v>540</v>
      </c>
      <c r="N244" s="478">
        <f t="shared" si="141"/>
        <v>360</v>
      </c>
      <c r="O244" s="478">
        <f t="shared" si="142"/>
        <v>16</v>
      </c>
      <c r="P244" s="478">
        <f t="shared" si="133"/>
        <v>130</v>
      </c>
      <c r="Q244" s="478">
        <f t="shared" si="143"/>
        <v>220</v>
      </c>
      <c r="R244" s="478">
        <f t="shared" si="144"/>
        <v>36</v>
      </c>
      <c r="S244" s="478">
        <f t="shared" si="145"/>
        <v>75</v>
      </c>
      <c r="T244" s="478">
        <f t="shared" si="146"/>
        <v>25</v>
      </c>
      <c r="U244" s="478">
        <f t="shared" si="134"/>
        <v>450</v>
      </c>
      <c r="V244" s="478">
        <f t="shared" si="135"/>
        <v>220</v>
      </c>
      <c r="W244" s="478">
        <f t="shared" si="136"/>
        <v>450</v>
      </c>
      <c r="X244" s="478">
        <f t="shared" si="137"/>
        <v>220</v>
      </c>
      <c r="Y244" s="479">
        <f t="shared" si="147"/>
        <v>4</v>
      </c>
      <c r="Z244" s="479">
        <f t="shared" si="148"/>
        <v>16</v>
      </c>
      <c r="AA244" s="479">
        <f t="shared" si="149"/>
        <v>36</v>
      </c>
      <c r="AB244" s="479"/>
      <c r="AC244" s="480">
        <f t="shared" si="138"/>
        <v>3.625</v>
      </c>
      <c r="AD244" s="478">
        <f t="shared" si="139"/>
        <v>4</v>
      </c>
      <c r="AE244" s="479">
        <v>3</v>
      </c>
      <c r="AF244" t="s">
        <v>1979</v>
      </c>
    </row>
    <row r="245" spans="1:32">
      <c r="A245" s="477" t="s">
        <v>2064</v>
      </c>
      <c r="B245" s="478">
        <v>32</v>
      </c>
      <c r="C245" s="478">
        <v>150</v>
      </c>
      <c r="D245" s="478">
        <v>50</v>
      </c>
      <c r="E245" s="478">
        <v>8.6999999999999993</v>
      </c>
      <c r="F245" s="478">
        <v>210</v>
      </c>
      <c r="G245" s="478">
        <v>105</v>
      </c>
      <c r="H245" s="478">
        <v>363</v>
      </c>
      <c r="I245" s="478">
        <v>136</v>
      </c>
      <c r="J245" s="478">
        <v>5.4</v>
      </c>
      <c r="K245" s="478" t="s">
        <v>2065</v>
      </c>
      <c r="L245" s="478" t="s">
        <v>2007</v>
      </c>
      <c r="M245" s="478">
        <f t="shared" si="140"/>
        <v>540</v>
      </c>
      <c r="N245" s="478">
        <f t="shared" si="141"/>
        <v>360</v>
      </c>
      <c r="O245" s="478">
        <f t="shared" si="142"/>
        <v>16</v>
      </c>
      <c r="P245" s="478">
        <f t="shared" si="133"/>
        <v>125</v>
      </c>
      <c r="Q245" s="478">
        <f t="shared" si="143"/>
        <v>220</v>
      </c>
      <c r="R245" s="478">
        <f t="shared" si="144"/>
        <v>36</v>
      </c>
      <c r="S245" s="478">
        <f t="shared" si="145"/>
        <v>75</v>
      </c>
      <c r="T245" s="478">
        <f t="shared" si="146"/>
        <v>25</v>
      </c>
      <c r="U245" s="478">
        <f t="shared" si="134"/>
        <v>450</v>
      </c>
      <c r="V245" s="478">
        <f t="shared" si="135"/>
        <v>220</v>
      </c>
      <c r="W245" s="478">
        <f t="shared" si="136"/>
        <v>450</v>
      </c>
      <c r="X245" s="478">
        <f t="shared" si="137"/>
        <v>220</v>
      </c>
      <c r="Y245" s="479">
        <f t="shared" si="147"/>
        <v>4</v>
      </c>
      <c r="Z245" s="479">
        <f t="shared" si="148"/>
        <v>16</v>
      </c>
      <c r="AA245" s="479">
        <f t="shared" si="149"/>
        <v>36</v>
      </c>
      <c r="AB245" s="479"/>
      <c r="AC245" s="480">
        <f t="shared" si="138"/>
        <v>3.625</v>
      </c>
      <c r="AD245" s="478">
        <f t="shared" si="139"/>
        <v>4</v>
      </c>
      <c r="AE245" s="479">
        <v>3</v>
      </c>
      <c r="AF245" t="s">
        <v>1979</v>
      </c>
    </row>
    <row r="246" spans="1:32">
      <c r="A246" s="161" t="s">
        <v>666</v>
      </c>
      <c r="B246">
        <v>32</v>
      </c>
      <c r="C246">
        <v>150</v>
      </c>
      <c r="D246">
        <v>80</v>
      </c>
      <c r="E246">
        <v>8.6999999999999993</v>
      </c>
      <c r="F246">
        <v>210</v>
      </c>
      <c r="G246">
        <v>105</v>
      </c>
      <c r="H246">
        <v>363</v>
      </c>
      <c r="I246">
        <v>146</v>
      </c>
      <c r="J246">
        <v>6</v>
      </c>
      <c r="K246" t="s">
        <v>187</v>
      </c>
      <c r="L246" t="s">
        <v>2007</v>
      </c>
      <c r="M246">
        <f t="shared" si="140"/>
        <v>560</v>
      </c>
      <c r="N246">
        <f t="shared" si="141"/>
        <v>360</v>
      </c>
      <c r="O246">
        <f t="shared" si="142"/>
        <v>16</v>
      </c>
      <c r="P246">
        <f t="shared" si="133"/>
        <v>115</v>
      </c>
      <c r="Q246">
        <f t="shared" si="143"/>
        <v>220</v>
      </c>
      <c r="R246">
        <f t="shared" si="144"/>
        <v>36</v>
      </c>
      <c r="S246">
        <f t="shared" si="145"/>
        <v>75</v>
      </c>
      <c r="T246">
        <f t="shared" si="146"/>
        <v>50</v>
      </c>
      <c r="U246">
        <f t="shared" si="134"/>
        <v>450</v>
      </c>
      <c r="V246">
        <f t="shared" si="135"/>
        <v>220</v>
      </c>
      <c r="W246">
        <f t="shared" si="136"/>
        <v>450</v>
      </c>
      <c r="X246">
        <f t="shared" si="137"/>
        <v>220</v>
      </c>
      <c r="Y246" s="169">
        <f t="shared" si="147"/>
        <v>4</v>
      </c>
      <c r="Z246" s="169">
        <f t="shared" si="148"/>
        <v>16</v>
      </c>
      <c r="AA246" s="169">
        <f t="shared" si="149"/>
        <v>36</v>
      </c>
      <c r="AB246" s="169"/>
      <c r="AC246" s="171">
        <f t="shared" si="138"/>
        <v>3.625</v>
      </c>
      <c r="AD246" s="167">
        <f t="shared" si="139"/>
        <v>4</v>
      </c>
      <c r="AE246" s="169">
        <v>4</v>
      </c>
    </row>
    <row r="247" spans="1:32">
      <c r="A247" s="161" t="s">
        <v>667</v>
      </c>
      <c r="B247">
        <v>32</v>
      </c>
      <c r="C247">
        <v>150</v>
      </c>
      <c r="D247">
        <v>100</v>
      </c>
      <c r="E247">
        <v>8.6999999999999993</v>
      </c>
      <c r="F247">
        <v>210</v>
      </c>
      <c r="G247">
        <v>105</v>
      </c>
      <c r="H247">
        <v>363</v>
      </c>
      <c r="I247">
        <v>156</v>
      </c>
      <c r="J247">
        <v>6.5</v>
      </c>
      <c r="K247" t="s">
        <v>188</v>
      </c>
      <c r="L247" t="s">
        <v>2007</v>
      </c>
      <c r="M247">
        <f t="shared" si="140"/>
        <v>580</v>
      </c>
      <c r="N247">
        <f t="shared" si="141"/>
        <v>360</v>
      </c>
      <c r="O247">
        <f t="shared" si="142"/>
        <v>16</v>
      </c>
      <c r="P247">
        <f t="shared" si="133"/>
        <v>110</v>
      </c>
      <c r="Q247">
        <f t="shared" si="143"/>
        <v>220</v>
      </c>
      <c r="R247">
        <f t="shared" si="144"/>
        <v>36</v>
      </c>
      <c r="S247">
        <f t="shared" si="145"/>
        <v>75</v>
      </c>
      <c r="T247">
        <f t="shared" si="146"/>
        <v>50</v>
      </c>
      <c r="U247">
        <f t="shared" si="134"/>
        <v>450</v>
      </c>
      <c r="V247">
        <f t="shared" si="135"/>
        <v>220</v>
      </c>
      <c r="W247">
        <f t="shared" si="136"/>
        <v>450</v>
      </c>
      <c r="X247">
        <f t="shared" si="137"/>
        <v>220</v>
      </c>
      <c r="Y247" s="169">
        <f t="shared" si="147"/>
        <v>4</v>
      </c>
      <c r="Z247" s="169">
        <f t="shared" si="148"/>
        <v>16</v>
      </c>
      <c r="AA247" s="169">
        <f t="shared" si="149"/>
        <v>36</v>
      </c>
      <c r="AB247" s="169"/>
      <c r="AC247" s="171">
        <f t="shared" si="138"/>
        <v>3.625</v>
      </c>
      <c r="AD247" s="167">
        <f t="shared" si="139"/>
        <v>4</v>
      </c>
      <c r="AE247" s="169">
        <v>4</v>
      </c>
    </row>
    <row r="248" spans="1:32">
      <c r="A248" s="161" t="s">
        <v>668</v>
      </c>
      <c r="B248">
        <v>32</v>
      </c>
      <c r="C248">
        <v>150</v>
      </c>
      <c r="D248">
        <v>125</v>
      </c>
      <c r="E248">
        <v>8.6999999999999993</v>
      </c>
      <c r="F248">
        <v>210</v>
      </c>
      <c r="G248">
        <v>105</v>
      </c>
      <c r="H248">
        <v>363</v>
      </c>
      <c r="I248">
        <v>171</v>
      </c>
      <c r="J248">
        <v>6.5</v>
      </c>
      <c r="K248" t="s">
        <v>189</v>
      </c>
      <c r="L248" t="s">
        <v>2007</v>
      </c>
      <c r="M248">
        <f t="shared" si="140"/>
        <v>610</v>
      </c>
      <c r="N248">
        <f t="shared" si="141"/>
        <v>360</v>
      </c>
      <c r="O248">
        <f t="shared" si="142"/>
        <v>16</v>
      </c>
      <c r="P248">
        <f t="shared" si="133"/>
        <v>105</v>
      </c>
      <c r="Q248">
        <f t="shared" si="143"/>
        <v>220</v>
      </c>
      <c r="R248">
        <f t="shared" si="144"/>
        <v>36</v>
      </c>
      <c r="S248">
        <f t="shared" si="145"/>
        <v>75</v>
      </c>
      <c r="T248">
        <f t="shared" si="146"/>
        <v>75</v>
      </c>
      <c r="U248">
        <f t="shared" si="134"/>
        <v>450</v>
      </c>
      <c r="V248">
        <f t="shared" si="135"/>
        <v>220</v>
      </c>
      <c r="W248">
        <f t="shared" si="136"/>
        <v>450</v>
      </c>
      <c r="X248">
        <f t="shared" si="137"/>
        <v>220</v>
      </c>
      <c r="Y248" s="169">
        <f t="shared" si="147"/>
        <v>4</v>
      </c>
      <c r="Z248" s="169">
        <f t="shared" si="148"/>
        <v>16</v>
      </c>
      <c r="AA248" s="169">
        <f t="shared" si="149"/>
        <v>36</v>
      </c>
      <c r="AB248" s="169"/>
      <c r="AC248" s="171">
        <f t="shared" si="138"/>
        <v>3.625</v>
      </c>
      <c r="AD248" s="167">
        <f t="shared" si="139"/>
        <v>4</v>
      </c>
      <c r="AE248" s="169">
        <v>4</v>
      </c>
    </row>
    <row r="249" spans="1:32">
      <c r="A249" s="161" t="s">
        <v>669</v>
      </c>
      <c r="B249">
        <v>32</v>
      </c>
      <c r="C249">
        <v>150</v>
      </c>
      <c r="D249">
        <v>150</v>
      </c>
      <c r="E249">
        <v>8.6999999999999993</v>
      </c>
      <c r="F249">
        <v>210</v>
      </c>
      <c r="G249">
        <v>105</v>
      </c>
      <c r="H249">
        <v>363</v>
      </c>
      <c r="I249">
        <v>182</v>
      </c>
      <c r="J249">
        <v>7</v>
      </c>
      <c r="K249" t="s">
        <v>237</v>
      </c>
      <c r="L249" t="s">
        <v>2008</v>
      </c>
      <c r="M249">
        <f t="shared" si="140"/>
        <v>630</v>
      </c>
      <c r="N249">
        <f t="shared" si="141"/>
        <v>360</v>
      </c>
      <c r="O249">
        <f t="shared" si="142"/>
        <v>16</v>
      </c>
      <c r="P249">
        <f t="shared" si="133"/>
        <v>220</v>
      </c>
      <c r="Q249">
        <f t="shared" si="143"/>
        <v>220</v>
      </c>
      <c r="R249">
        <f t="shared" si="144"/>
        <v>36</v>
      </c>
      <c r="S249">
        <f t="shared" si="145"/>
        <v>75</v>
      </c>
      <c r="T249">
        <f t="shared" si="146"/>
        <v>75</v>
      </c>
      <c r="U249">
        <f t="shared" si="134"/>
        <v>450</v>
      </c>
      <c r="V249">
        <f t="shared" si="135"/>
        <v>220</v>
      </c>
      <c r="W249">
        <f t="shared" si="136"/>
        <v>450</v>
      </c>
      <c r="X249">
        <f t="shared" si="137"/>
        <v>220</v>
      </c>
      <c r="Y249" s="169">
        <f t="shared" si="147"/>
        <v>4</v>
      </c>
      <c r="Z249" s="169">
        <f t="shared" si="148"/>
        <v>16</v>
      </c>
      <c r="AA249" s="169">
        <f t="shared" si="149"/>
        <v>36</v>
      </c>
      <c r="AB249" s="169"/>
      <c r="AC249" s="171">
        <f t="shared" si="138"/>
        <v>3.625</v>
      </c>
      <c r="AD249" s="167">
        <f t="shared" si="139"/>
        <v>4</v>
      </c>
      <c r="AE249" s="169">
        <v>4</v>
      </c>
    </row>
    <row r="250" spans="1:32">
      <c r="A250" s="477" t="s">
        <v>2066</v>
      </c>
      <c r="B250" s="478">
        <v>32</v>
      </c>
      <c r="C250" s="478">
        <v>200</v>
      </c>
      <c r="D250" s="478">
        <v>25</v>
      </c>
      <c r="E250" s="478">
        <v>8.6999999999999993</v>
      </c>
      <c r="F250" s="478">
        <v>140</v>
      </c>
      <c r="G250" s="478">
        <v>140</v>
      </c>
      <c r="H250" s="478">
        <v>344</v>
      </c>
      <c r="I250" s="478">
        <v>171</v>
      </c>
      <c r="J250" s="478">
        <v>8</v>
      </c>
      <c r="K250" s="478" t="s">
        <v>2067</v>
      </c>
      <c r="L250" s="478" t="s">
        <v>2007</v>
      </c>
      <c r="M250" s="478">
        <f t="shared" si="140"/>
        <v>690</v>
      </c>
      <c r="N250" s="478">
        <f t="shared" si="141"/>
        <v>340</v>
      </c>
      <c r="O250" s="478">
        <f t="shared" si="142"/>
        <v>16</v>
      </c>
      <c r="P250" s="478">
        <f t="shared" si="133"/>
        <v>185</v>
      </c>
      <c r="Q250" s="478">
        <f t="shared" si="143"/>
        <v>150</v>
      </c>
      <c r="R250" s="478">
        <f t="shared" si="144"/>
        <v>36</v>
      </c>
      <c r="S250" s="478">
        <f t="shared" si="145"/>
        <v>100</v>
      </c>
      <c r="T250" s="478">
        <f t="shared" si="146"/>
        <v>25</v>
      </c>
      <c r="U250" s="478">
        <f t="shared" si="134"/>
        <v>600</v>
      </c>
      <c r="V250" s="478">
        <f t="shared" si="135"/>
        <v>150</v>
      </c>
      <c r="W250" s="478">
        <f t="shared" si="136"/>
        <v>600</v>
      </c>
      <c r="X250" s="478">
        <f t="shared" si="137"/>
        <v>150</v>
      </c>
      <c r="Y250" s="479">
        <f t="shared" si="147"/>
        <v>4</v>
      </c>
      <c r="Z250" s="479">
        <f t="shared" si="148"/>
        <v>16</v>
      </c>
      <c r="AA250" s="479">
        <f t="shared" si="149"/>
        <v>36</v>
      </c>
      <c r="AB250" s="479"/>
      <c r="AC250" s="480">
        <f t="shared" si="138"/>
        <v>3.625</v>
      </c>
      <c r="AD250" s="478">
        <f t="shared" si="139"/>
        <v>4</v>
      </c>
      <c r="AE250" s="479">
        <v>3</v>
      </c>
      <c r="AF250" t="s">
        <v>1979</v>
      </c>
    </row>
    <row r="251" spans="1:32">
      <c r="A251" s="477" t="s">
        <v>2068</v>
      </c>
      <c r="B251" s="478">
        <v>32</v>
      </c>
      <c r="C251" s="478">
        <v>200</v>
      </c>
      <c r="D251" s="478">
        <v>40</v>
      </c>
      <c r="E251" s="478">
        <v>8.6999999999999993</v>
      </c>
      <c r="F251" s="478">
        <v>140</v>
      </c>
      <c r="G251" s="478">
        <v>140</v>
      </c>
      <c r="H251" s="478">
        <v>344</v>
      </c>
      <c r="I251" s="478">
        <v>171</v>
      </c>
      <c r="J251" s="478">
        <v>8.1</v>
      </c>
      <c r="K251" s="478" t="s">
        <v>2069</v>
      </c>
      <c r="L251" s="478" t="s">
        <v>2007</v>
      </c>
      <c r="M251" s="478">
        <f t="shared" si="140"/>
        <v>690</v>
      </c>
      <c r="N251" s="478">
        <f t="shared" si="141"/>
        <v>340</v>
      </c>
      <c r="O251" s="478">
        <f t="shared" si="142"/>
        <v>16</v>
      </c>
      <c r="P251" s="478">
        <f t="shared" si="133"/>
        <v>180</v>
      </c>
      <c r="Q251" s="478">
        <f t="shared" si="143"/>
        <v>150</v>
      </c>
      <c r="R251" s="478">
        <f t="shared" si="144"/>
        <v>36</v>
      </c>
      <c r="S251" s="478">
        <f t="shared" si="145"/>
        <v>100</v>
      </c>
      <c r="T251" s="478">
        <f t="shared" si="146"/>
        <v>25</v>
      </c>
      <c r="U251" s="478">
        <f t="shared" si="134"/>
        <v>600</v>
      </c>
      <c r="V251" s="478">
        <f t="shared" si="135"/>
        <v>150</v>
      </c>
      <c r="W251" s="478">
        <f t="shared" si="136"/>
        <v>600</v>
      </c>
      <c r="X251" s="478">
        <f t="shared" si="137"/>
        <v>150</v>
      </c>
      <c r="Y251" s="479">
        <f t="shared" si="147"/>
        <v>4</v>
      </c>
      <c r="Z251" s="479">
        <f t="shared" si="148"/>
        <v>16</v>
      </c>
      <c r="AA251" s="479">
        <f t="shared" si="149"/>
        <v>36</v>
      </c>
      <c r="AB251" s="479"/>
      <c r="AC251" s="480">
        <f t="shared" si="138"/>
        <v>3.625</v>
      </c>
      <c r="AD251" s="478">
        <f t="shared" si="139"/>
        <v>4</v>
      </c>
      <c r="AE251" s="479">
        <v>3</v>
      </c>
      <c r="AF251" t="s">
        <v>1979</v>
      </c>
    </row>
    <row r="252" spans="1:32">
      <c r="A252" s="477" t="s">
        <v>2070</v>
      </c>
      <c r="B252" s="478">
        <v>32</v>
      </c>
      <c r="C252" s="478">
        <v>200</v>
      </c>
      <c r="D252" s="478">
        <v>50</v>
      </c>
      <c r="E252" s="478">
        <v>8.6999999999999993</v>
      </c>
      <c r="F252" s="478">
        <v>140</v>
      </c>
      <c r="G252" s="478">
        <v>140</v>
      </c>
      <c r="H252" s="478">
        <v>344</v>
      </c>
      <c r="I252" s="478">
        <v>171</v>
      </c>
      <c r="J252" s="478">
        <v>8.1999999999999993</v>
      </c>
      <c r="K252" s="478" t="s">
        <v>2071</v>
      </c>
      <c r="L252" s="478" t="s">
        <v>2007</v>
      </c>
      <c r="M252" s="478">
        <f t="shared" si="140"/>
        <v>690</v>
      </c>
      <c r="N252" s="478">
        <f t="shared" si="141"/>
        <v>340</v>
      </c>
      <c r="O252" s="478">
        <f t="shared" si="142"/>
        <v>16</v>
      </c>
      <c r="P252" s="478">
        <f t="shared" si="133"/>
        <v>175</v>
      </c>
      <c r="Q252" s="478">
        <f t="shared" si="143"/>
        <v>150</v>
      </c>
      <c r="R252" s="478">
        <f t="shared" si="144"/>
        <v>36</v>
      </c>
      <c r="S252" s="478">
        <f t="shared" si="145"/>
        <v>100</v>
      </c>
      <c r="T252" s="478">
        <f t="shared" si="146"/>
        <v>25</v>
      </c>
      <c r="U252" s="478">
        <f t="shared" si="134"/>
        <v>600</v>
      </c>
      <c r="V252" s="478">
        <f t="shared" si="135"/>
        <v>150</v>
      </c>
      <c r="W252" s="478">
        <f t="shared" si="136"/>
        <v>600</v>
      </c>
      <c r="X252" s="478">
        <f t="shared" si="137"/>
        <v>150</v>
      </c>
      <c r="Y252" s="479">
        <f t="shared" si="147"/>
        <v>4</v>
      </c>
      <c r="Z252" s="479">
        <f t="shared" si="148"/>
        <v>16</v>
      </c>
      <c r="AA252" s="479">
        <f t="shared" si="149"/>
        <v>36</v>
      </c>
      <c r="AB252" s="479"/>
      <c r="AC252" s="480">
        <f t="shared" si="138"/>
        <v>3.625</v>
      </c>
      <c r="AD252" s="478">
        <f t="shared" si="139"/>
        <v>4</v>
      </c>
      <c r="AE252" s="479">
        <v>3</v>
      </c>
      <c r="AF252" t="s">
        <v>1979</v>
      </c>
    </row>
    <row r="253" spans="1:32">
      <c r="A253" s="161" t="s">
        <v>670</v>
      </c>
      <c r="B253">
        <v>32</v>
      </c>
      <c r="C253">
        <v>200</v>
      </c>
      <c r="D253">
        <v>80</v>
      </c>
      <c r="E253">
        <v>11.3</v>
      </c>
      <c r="F253">
        <v>140</v>
      </c>
      <c r="G253">
        <v>140</v>
      </c>
      <c r="H253">
        <v>344</v>
      </c>
      <c r="I253">
        <v>181</v>
      </c>
      <c r="J253">
        <v>9.5</v>
      </c>
      <c r="K253" t="s">
        <v>190</v>
      </c>
      <c r="L253" t="s">
        <v>2007</v>
      </c>
      <c r="M253">
        <f t="shared" si="140"/>
        <v>720</v>
      </c>
      <c r="N253">
        <f t="shared" si="141"/>
        <v>340</v>
      </c>
      <c r="O253">
        <f t="shared" si="142"/>
        <v>20</v>
      </c>
      <c r="P253">
        <f t="shared" si="133"/>
        <v>165</v>
      </c>
      <c r="Q253">
        <f t="shared" si="143"/>
        <v>150</v>
      </c>
      <c r="R253">
        <f t="shared" si="144"/>
        <v>44</v>
      </c>
      <c r="S253">
        <f t="shared" si="145"/>
        <v>100</v>
      </c>
      <c r="T253">
        <f t="shared" si="146"/>
        <v>50</v>
      </c>
      <c r="U253">
        <f t="shared" si="134"/>
        <v>600</v>
      </c>
      <c r="V253">
        <f t="shared" si="135"/>
        <v>150</v>
      </c>
      <c r="W253">
        <f t="shared" si="136"/>
        <v>600</v>
      </c>
      <c r="X253">
        <f t="shared" si="137"/>
        <v>150</v>
      </c>
      <c r="Y253" s="169">
        <f t="shared" si="147"/>
        <v>5</v>
      </c>
      <c r="Z253" s="169">
        <f t="shared" si="148"/>
        <v>20</v>
      </c>
      <c r="AA253" s="169">
        <f t="shared" si="149"/>
        <v>44</v>
      </c>
      <c r="AB253" s="169"/>
      <c r="AC253" s="171">
        <f t="shared" si="138"/>
        <v>4.7083333333333339</v>
      </c>
      <c r="AD253" s="167">
        <f t="shared" si="139"/>
        <v>5</v>
      </c>
      <c r="AE253" s="169">
        <v>4</v>
      </c>
    </row>
    <row r="254" spans="1:32">
      <c r="A254" s="161" t="s">
        <v>671</v>
      </c>
      <c r="B254">
        <v>32</v>
      </c>
      <c r="C254">
        <v>200</v>
      </c>
      <c r="D254">
        <v>100</v>
      </c>
      <c r="E254">
        <v>11.3</v>
      </c>
      <c r="F254">
        <v>140</v>
      </c>
      <c r="G254">
        <v>140</v>
      </c>
      <c r="H254">
        <v>344</v>
      </c>
      <c r="I254">
        <v>191</v>
      </c>
      <c r="J254">
        <v>9.5</v>
      </c>
      <c r="K254" t="s">
        <v>191</v>
      </c>
      <c r="L254" t="s">
        <v>2007</v>
      </c>
      <c r="M254">
        <f t="shared" si="140"/>
        <v>740</v>
      </c>
      <c r="N254">
        <f t="shared" si="141"/>
        <v>340</v>
      </c>
      <c r="O254">
        <f t="shared" si="142"/>
        <v>20</v>
      </c>
      <c r="P254">
        <f t="shared" si="133"/>
        <v>160</v>
      </c>
      <c r="Q254">
        <f t="shared" si="143"/>
        <v>150</v>
      </c>
      <c r="R254">
        <f t="shared" si="144"/>
        <v>44</v>
      </c>
      <c r="S254">
        <f t="shared" si="145"/>
        <v>100</v>
      </c>
      <c r="T254">
        <f t="shared" si="146"/>
        <v>50</v>
      </c>
      <c r="U254">
        <f t="shared" si="134"/>
        <v>600</v>
      </c>
      <c r="V254">
        <f t="shared" si="135"/>
        <v>150</v>
      </c>
      <c r="W254">
        <f t="shared" si="136"/>
        <v>600</v>
      </c>
      <c r="X254">
        <f t="shared" si="137"/>
        <v>150</v>
      </c>
      <c r="Y254" s="169">
        <f t="shared" si="147"/>
        <v>5</v>
      </c>
      <c r="Z254" s="169">
        <f t="shared" si="148"/>
        <v>20</v>
      </c>
      <c r="AA254" s="169">
        <f t="shared" si="149"/>
        <v>44</v>
      </c>
      <c r="AB254" s="169"/>
      <c r="AC254" s="171">
        <f t="shared" si="138"/>
        <v>4.7083333333333339</v>
      </c>
      <c r="AD254" s="167">
        <f t="shared" si="139"/>
        <v>5</v>
      </c>
      <c r="AE254" s="169">
        <v>4</v>
      </c>
    </row>
    <row r="255" spans="1:32">
      <c r="A255" s="161" t="s">
        <v>672</v>
      </c>
      <c r="B255">
        <v>32</v>
      </c>
      <c r="C255">
        <v>200</v>
      </c>
      <c r="D255">
        <v>125</v>
      </c>
      <c r="E255">
        <v>11.3</v>
      </c>
      <c r="F255">
        <v>280</v>
      </c>
      <c r="G255">
        <v>140</v>
      </c>
      <c r="H255">
        <v>484</v>
      </c>
      <c r="I255">
        <v>206</v>
      </c>
      <c r="J255">
        <v>12</v>
      </c>
      <c r="K255" t="s">
        <v>192</v>
      </c>
      <c r="L255" t="s">
        <v>2007</v>
      </c>
      <c r="M255">
        <f t="shared" si="140"/>
        <v>770</v>
      </c>
      <c r="N255">
        <f t="shared" si="141"/>
        <v>480</v>
      </c>
      <c r="O255">
        <f t="shared" si="142"/>
        <v>20</v>
      </c>
      <c r="P255">
        <f t="shared" si="133"/>
        <v>150</v>
      </c>
      <c r="Q255">
        <f t="shared" si="143"/>
        <v>290</v>
      </c>
      <c r="R255">
        <f t="shared" si="144"/>
        <v>44</v>
      </c>
      <c r="S255">
        <f t="shared" si="145"/>
        <v>100</v>
      </c>
      <c r="T255">
        <f t="shared" si="146"/>
        <v>75</v>
      </c>
      <c r="U255">
        <f t="shared" si="134"/>
        <v>600</v>
      </c>
      <c r="V255">
        <f t="shared" si="135"/>
        <v>290</v>
      </c>
      <c r="W255">
        <f t="shared" si="136"/>
        <v>600</v>
      </c>
      <c r="X255">
        <f t="shared" si="137"/>
        <v>290</v>
      </c>
      <c r="Y255" s="169">
        <f t="shared" si="147"/>
        <v>5</v>
      </c>
      <c r="Z255" s="169">
        <f t="shared" si="148"/>
        <v>20</v>
      </c>
      <c r="AA255" s="169">
        <f t="shared" si="149"/>
        <v>44</v>
      </c>
      <c r="AB255" s="169"/>
      <c r="AC255" s="171">
        <f t="shared" si="138"/>
        <v>4.7083333333333339</v>
      </c>
      <c r="AD255" s="167">
        <f t="shared" si="139"/>
        <v>5</v>
      </c>
      <c r="AE255" s="169">
        <v>4</v>
      </c>
    </row>
    <row r="256" spans="1:32">
      <c r="A256" s="161" t="s">
        <v>673</v>
      </c>
      <c r="B256">
        <v>32</v>
      </c>
      <c r="C256">
        <v>200</v>
      </c>
      <c r="D256">
        <v>150</v>
      </c>
      <c r="E256">
        <v>11.3</v>
      </c>
      <c r="F256">
        <v>280</v>
      </c>
      <c r="G256">
        <v>140</v>
      </c>
      <c r="H256">
        <v>484</v>
      </c>
      <c r="I256">
        <v>217</v>
      </c>
      <c r="J256">
        <v>13</v>
      </c>
      <c r="K256" t="s">
        <v>193</v>
      </c>
      <c r="L256" t="s">
        <v>2007</v>
      </c>
      <c r="M256">
        <f t="shared" si="140"/>
        <v>790</v>
      </c>
      <c r="N256">
        <f t="shared" si="141"/>
        <v>480</v>
      </c>
      <c r="O256">
        <f t="shared" si="142"/>
        <v>20</v>
      </c>
      <c r="P256">
        <f t="shared" si="133"/>
        <v>145</v>
      </c>
      <c r="Q256">
        <f t="shared" si="143"/>
        <v>290</v>
      </c>
      <c r="R256">
        <f t="shared" si="144"/>
        <v>44</v>
      </c>
      <c r="S256">
        <f t="shared" si="145"/>
        <v>100</v>
      </c>
      <c r="T256">
        <f t="shared" si="146"/>
        <v>75</v>
      </c>
      <c r="U256">
        <f t="shared" si="134"/>
        <v>600</v>
      </c>
      <c r="V256">
        <f t="shared" si="135"/>
        <v>290</v>
      </c>
      <c r="W256">
        <f t="shared" si="136"/>
        <v>600</v>
      </c>
      <c r="X256">
        <f t="shared" si="137"/>
        <v>290</v>
      </c>
      <c r="Y256" s="169">
        <f t="shared" si="147"/>
        <v>5</v>
      </c>
      <c r="Z256" s="169">
        <f t="shared" si="148"/>
        <v>20</v>
      </c>
      <c r="AA256" s="169">
        <f t="shared" si="149"/>
        <v>44</v>
      </c>
      <c r="AB256" s="169"/>
      <c r="AC256" s="171">
        <f t="shared" si="138"/>
        <v>4.7083333333333339</v>
      </c>
      <c r="AD256" s="167">
        <f t="shared" si="139"/>
        <v>5</v>
      </c>
      <c r="AE256" s="169">
        <v>4</v>
      </c>
    </row>
    <row r="257" spans="1:32">
      <c r="A257" s="161" t="s">
        <v>674</v>
      </c>
      <c r="B257">
        <v>32</v>
      </c>
      <c r="C257">
        <v>200</v>
      </c>
      <c r="D257">
        <v>200</v>
      </c>
      <c r="E257">
        <v>11.3</v>
      </c>
      <c r="F257">
        <v>280</v>
      </c>
      <c r="G257">
        <v>140</v>
      </c>
      <c r="H257">
        <v>484</v>
      </c>
      <c r="I257">
        <v>242</v>
      </c>
      <c r="J257">
        <v>15</v>
      </c>
      <c r="K257" t="s">
        <v>238</v>
      </c>
      <c r="L257" t="s">
        <v>2008</v>
      </c>
      <c r="M257">
        <f t="shared" si="140"/>
        <v>840</v>
      </c>
      <c r="N257">
        <f t="shared" si="141"/>
        <v>480</v>
      </c>
      <c r="O257">
        <f t="shared" si="142"/>
        <v>20</v>
      </c>
      <c r="P257">
        <f t="shared" si="133"/>
        <v>290</v>
      </c>
      <c r="Q257">
        <f t="shared" si="143"/>
        <v>290</v>
      </c>
      <c r="R257">
        <f t="shared" si="144"/>
        <v>44</v>
      </c>
      <c r="S257">
        <f t="shared" si="145"/>
        <v>100</v>
      </c>
      <c r="T257">
        <f t="shared" si="146"/>
        <v>100</v>
      </c>
      <c r="U257">
        <f t="shared" si="134"/>
        <v>600</v>
      </c>
      <c r="V257">
        <f t="shared" si="135"/>
        <v>290</v>
      </c>
      <c r="W257">
        <f t="shared" si="136"/>
        <v>600</v>
      </c>
      <c r="X257">
        <f t="shared" si="137"/>
        <v>290</v>
      </c>
      <c r="Y257" s="169">
        <f t="shared" si="147"/>
        <v>5</v>
      </c>
      <c r="Z257" s="169">
        <f t="shared" si="148"/>
        <v>20</v>
      </c>
      <c r="AA257" s="169">
        <f t="shared" si="149"/>
        <v>44</v>
      </c>
      <c r="AB257" s="169"/>
      <c r="AC257" s="171">
        <f t="shared" si="138"/>
        <v>4.7083333333333339</v>
      </c>
      <c r="AD257" s="167">
        <f t="shared" si="139"/>
        <v>5</v>
      </c>
      <c r="AE257" s="169">
        <v>4</v>
      </c>
    </row>
    <row r="258" spans="1:32">
      <c r="A258" s="477" t="s">
        <v>2072</v>
      </c>
      <c r="B258" s="478">
        <v>32</v>
      </c>
      <c r="C258" s="478">
        <v>250</v>
      </c>
      <c r="D258" s="478">
        <v>25</v>
      </c>
      <c r="E258" s="478">
        <v>14</v>
      </c>
      <c r="F258" s="478">
        <v>140</v>
      </c>
      <c r="G258" s="478">
        <v>175</v>
      </c>
      <c r="H258" s="478">
        <v>396</v>
      </c>
      <c r="I258" s="478">
        <v>206</v>
      </c>
      <c r="J258" s="478">
        <v>13.3</v>
      </c>
      <c r="K258" s="478" t="s">
        <v>2073</v>
      </c>
      <c r="L258" s="478" t="s">
        <v>2007</v>
      </c>
      <c r="M258" s="478">
        <f t="shared" si="140"/>
        <v>850</v>
      </c>
      <c r="N258" s="478">
        <f t="shared" si="141"/>
        <v>390</v>
      </c>
      <c r="O258" s="478">
        <f t="shared" si="142"/>
        <v>24</v>
      </c>
      <c r="P258" s="478">
        <f t="shared" si="133"/>
        <v>235</v>
      </c>
      <c r="Q258" s="478">
        <f t="shared" si="143"/>
        <v>150</v>
      </c>
      <c r="R258" s="478">
        <f t="shared" si="144"/>
        <v>52</v>
      </c>
      <c r="S258" s="478">
        <f t="shared" si="145"/>
        <v>125</v>
      </c>
      <c r="T258" s="478">
        <f t="shared" si="146"/>
        <v>25</v>
      </c>
      <c r="U258" s="478">
        <f t="shared" si="134"/>
        <v>750</v>
      </c>
      <c r="V258" s="478">
        <f t="shared" si="135"/>
        <v>150</v>
      </c>
      <c r="W258" s="478">
        <f t="shared" si="136"/>
        <v>750</v>
      </c>
      <c r="X258" s="478">
        <f t="shared" si="137"/>
        <v>150</v>
      </c>
      <c r="Y258" s="479">
        <f t="shared" si="147"/>
        <v>6</v>
      </c>
      <c r="Z258" s="479">
        <f t="shared" si="148"/>
        <v>24</v>
      </c>
      <c r="AA258" s="479">
        <f t="shared" si="149"/>
        <v>52</v>
      </c>
      <c r="AB258" s="479"/>
      <c r="AC258" s="480">
        <f t="shared" si="138"/>
        <v>5.8333333333333339</v>
      </c>
      <c r="AD258" s="478">
        <f t="shared" si="139"/>
        <v>6</v>
      </c>
      <c r="AE258" s="479">
        <v>3</v>
      </c>
      <c r="AF258" t="s">
        <v>1979</v>
      </c>
    </row>
    <row r="259" spans="1:32">
      <c r="A259" s="477" t="s">
        <v>2074</v>
      </c>
      <c r="B259" s="478">
        <v>32</v>
      </c>
      <c r="C259" s="478">
        <v>250</v>
      </c>
      <c r="D259" s="478">
        <v>40</v>
      </c>
      <c r="E259" s="478">
        <v>14</v>
      </c>
      <c r="F259" s="478">
        <v>140</v>
      </c>
      <c r="G259" s="478">
        <v>175</v>
      </c>
      <c r="H259" s="478">
        <v>396</v>
      </c>
      <c r="I259" s="478">
        <v>206</v>
      </c>
      <c r="J259" s="478">
        <v>13.4</v>
      </c>
      <c r="K259" s="478" t="s">
        <v>2075</v>
      </c>
      <c r="L259" s="478" t="s">
        <v>2007</v>
      </c>
      <c r="M259" s="478">
        <f t="shared" si="140"/>
        <v>850</v>
      </c>
      <c r="N259" s="478">
        <f t="shared" si="141"/>
        <v>390</v>
      </c>
      <c r="O259" s="478">
        <f t="shared" si="142"/>
        <v>24</v>
      </c>
      <c r="P259" s="478">
        <f t="shared" si="133"/>
        <v>230</v>
      </c>
      <c r="Q259" s="478">
        <f t="shared" si="143"/>
        <v>150</v>
      </c>
      <c r="R259" s="478">
        <f t="shared" si="144"/>
        <v>52</v>
      </c>
      <c r="S259" s="478">
        <f t="shared" si="145"/>
        <v>125</v>
      </c>
      <c r="T259" s="478">
        <f t="shared" si="146"/>
        <v>25</v>
      </c>
      <c r="U259" s="478">
        <f t="shared" si="134"/>
        <v>750</v>
      </c>
      <c r="V259" s="478">
        <f t="shared" si="135"/>
        <v>150</v>
      </c>
      <c r="W259" s="478">
        <f t="shared" si="136"/>
        <v>750</v>
      </c>
      <c r="X259" s="478">
        <f t="shared" si="137"/>
        <v>150</v>
      </c>
      <c r="Y259" s="479">
        <f t="shared" si="147"/>
        <v>6</v>
      </c>
      <c r="Z259" s="479">
        <f t="shared" si="148"/>
        <v>24</v>
      </c>
      <c r="AA259" s="479">
        <f t="shared" si="149"/>
        <v>52</v>
      </c>
      <c r="AB259" s="479"/>
      <c r="AC259" s="480">
        <f t="shared" si="138"/>
        <v>5.8333333333333339</v>
      </c>
      <c r="AD259" s="478">
        <f t="shared" si="139"/>
        <v>6</v>
      </c>
      <c r="AE259" s="479">
        <v>3</v>
      </c>
      <c r="AF259" t="s">
        <v>1979</v>
      </c>
    </row>
    <row r="260" spans="1:32">
      <c r="A260" s="477" t="s">
        <v>2076</v>
      </c>
      <c r="B260" s="478">
        <v>32</v>
      </c>
      <c r="C260" s="478">
        <v>250</v>
      </c>
      <c r="D260" s="478">
        <v>50</v>
      </c>
      <c r="E260" s="478">
        <v>14</v>
      </c>
      <c r="F260" s="478">
        <v>140</v>
      </c>
      <c r="G260" s="478">
        <v>175</v>
      </c>
      <c r="H260" s="478">
        <v>396</v>
      </c>
      <c r="I260" s="478">
        <v>206</v>
      </c>
      <c r="J260" s="478">
        <v>13.5</v>
      </c>
      <c r="K260" s="478" t="s">
        <v>2077</v>
      </c>
      <c r="L260" s="478" t="s">
        <v>2007</v>
      </c>
      <c r="M260" s="478">
        <f t="shared" si="140"/>
        <v>850</v>
      </c>
      <c r="N260" s="478">
        <f t="shared" si="141"/>
        <v>390</v>
      </c>
      <c r="O260" s="478">
        <f t="shared" si="142"/>
        <v>24</v>
      </c>
      <c r="P260" s="478">
        <f t="shared" si="133"/>
        <v>225</v>
      </c>
      <c r="Q260" s="478">
        <f t="shared" si="143"/>
        <v>150</v>
      </c>
      <c r="R260" s="478">
        <f t="shared" si="144"/>
        <v>52</v>
      </c>
      <c r="S260" s="478">
        <f t="shared" si="145"/>
        <v>125</v>
      </c>
      <c r="T260" s="478">
        <f t="shared" si="146"/>
        <v>25</v>
      </c>
      <c r="U260" s="478">
        <f t="shared" si="134"/>
        <v>750</v>
      </c>
      <c r="V260" s="478">
        <f t="shared" si="135"/>
        <v>150</v>
      </c>
      <c r="W260" s="478">
        <f t="shared" si="136"/>
        <v>750</v>
      </c>
      <c r="X260" s="478">
        <f t="shared" si="137"/>
        <v>150</v>
      </c>
      <c r="Y260" s="479">
        <f t="shared" si="147"/>
        <v>6</v>
      </c>
      <c r="Z260" s="479">
        <f t="shared" si="148"/>
        <v>24</v>
      </c>
      <c r="AA260" s="479">
        <f t="shared" si="149"/>
        <v>52</v>
      </c>
      <c r="AB260" s="479"/>
      <c r="AC260" s="480">
        <f t="shared" si="138"/>
        <v>5.8333333333333339</v>
      </c>
      <c r="AD260" s="478">
        <f t="shared" si="139"/>
        <v>6</v>
      </c>
      <c r="AE260" s="479">
        <v>3</v>
      </c>
      <c r="AF260" t="s">
        <v>1979</v>
      </c>
    </row>
    <row r="261" spans="1:32">
      <c r="A261" s="161" t="s">
        <v>675</v>
      </c>
      <c r="B261">
        <v>32</v>
      </c>
      <c r="C261">
        <v>250</v>
      </c>
      <c r="D261">
        <v>80</v>
      </c>
      <c r="E261">
        <v>14</v>
      </c>
      <c r="F261">
        <v>140</v>
      </c>
      <c r="G261">
        <v>175</v>
      </c>
      <c r="H261">
        <v>396</v>
      </c>
      <c r="I261">
        <v>216</v>
      </c>
      <c r="J261">
        <v>16</v>
      </c>
      <c r="K261" t="s">
        <v>194</v>
      </c>
      <c r="L261" t="s">
        <v>2007</v>
      </c>
      <c r="M261">
        <f t="shared" si="140"/>
        <v>870</v>
      </c>
      <c r="N261">
        <f t="shared" si="141"/>
        <v>390</v>
      </c>
      <c r="O261">
        <f t="shared" si="142"/>
        <v>24</v>
      </c>
      <c r="P261">
        <f t="shared" si="133"/>
        <v>210</v>
      </c>
      <c r="Q261">
        <f t="shared" si="143"/>
        <v>150</v>
      </c>
      <c r="R261">
        <f t="shared" si="144"/>
        <v>52</v>
      </c>
      <c r="S261">
        <f t="shared" si="145"/>
        <v>125</v>
      </c>
      <c r="T261">
        <f t="shared" si="146"/>
        <v>50</v>
      </c>
      <c r="U261">
        <f t="shared" si="134"/>
        <v>750</v>
      </c>
      <c r="V261">
        <f t="shared" si="135"/>
        <v>150</v>
      </c>
      <c r="W261">
        <f t="shared" si="136"/>
        <v>750</v>
      </c>
      <c r="X261">
        <f t="shared" si="137"/>
        <v>150</v>
      </c>
      <c r="Y261" s="169">
        <f t="shared" si="147"/>
        <v>6</v>
      </c>
      <c r="Z261" s="169">
        <f t="shared" si="148"/>
        <v>24</v>
      </c>
      <c r="AA261" s="169">
        <f t="shared" si="149"/>
        <v>52</v>
      </c>
      <c r="AB261" s="169"/>
      <c r="AC261" s="171">
        <f t="shared" si="138"/>
        <v>5.8333333333333339</v>
      </c>
      <c r="AD261" s="167">
        <f t="shared" si="139"/>
        <v>6</v>
      </c>
      <c r="AE261" s="169">
        <v>5</v>
      </c>
    </row>
    <row r="262" spans="1:32">
      <c r="A262" s="161" t="s">
        <v>676</v>
      </c>
      <c r="B262">
        <v>32</v>
      </c>
      <c r="C262">
        <v>250</v>
      </c>
      <c r="D262">
        <v>100</v>
      </c>
      <c r="E262">
        <v>14</v>
      </c>
      <c r="F262">
        <v>140</v>
      </c>
      <c r="G262">
        <v>175</v>
      </c>
      <c r="H262">
        <v>396</v>
      </c>
      <c r="I262">
        <v>226</v>
      </c>
      <c r="J262">
        <v>16</v>
      </c>
      <c r="K262" t="s">
        <v>195</v>
      </c>
      <c r="L262" t="s">
        <v>2007</v>
      </c>
      <c r="M262">
        <f t="shared" si="140"/>
        <v>890</v>
      </c>
      <c r="N262">
        <f t="shared" si="141"/>
        <v>390</v>
      </c>
      <c r="O262">
        <f t="shared" si="142"/>
        <v>24</v>
      </c>
      <c r="P262">
        <f t="shared" si="133"/>
        <v>205</v>
      </c>
      <c r="Q262">
        <f t="shared" si="143"/>
        <v>150</v>
      </c>
      <c r="R262">
        <f t="shared" si="144"/>
        <v>52</v>
      </c>
      <c r="S262">
        <f t="shared" si="145"/>
        <v>125</v>
      </c>
      <c r="T262">
        <f t="shared" si="146"/>
        <v>50</v>
      </c>
      <c r="U262">
        <f t="shared" si="134"/>
        <v>750</v>
      </c>
      <c r="V262">
        <f t="shared" si="135"/>
        <v>150</v>
      </c>
      <c r="W262">
        <f t="shared" si="136"/>
        <v>750</v>
      </c>
      <c r="X262">
        <f t="shared" si="137"/>
        <v>150</v>
      </c>
      <c r="Y262" s="169">
        <f t="shared" si="147"/>
        <v>6</v>
      </c>
      <c r="Z262" s="169">
        <f t="shared" si="148"/>
        <v>24</v>
      </c>
      <c r="AA262" s="169">
        <f t="shared" si="149"/>
        <v>52</v>
      </c>
      <c r="AB262" s="169"/>
      <c r="AC262" s="171">
        <f t="shared" si="138"/>
        <v>5.8333333333333339</v>
      </c>
      <c r="AD262" s="167">
        <f t="shared" si="139"/>
        <v>6</v>
      </c>
      <c r="AE262" s="169">
        <v>5</v>
      </c>
    </row>
    <row r="263" spans="1:32">
      <c r="A263" s="161" t="s">
        <v>677</v>
      </c>
      <c r="B263">
        <v>32</v>
      </c>
      <c r="C263">
        <v>250</v>
      </c>
      <c r="D263">
        <v>125</v>
      </c>
      <c r="E263">
        <v>14</v>
      </c>
      <c r="F263">
        <v>280</v>
      </c>
      <c r="G263">
        <v>175</v>
      </c>
      <c r="H263">
        <v>536</v>
      </c>
      <c r="I263">
        <v>241</v>
      </c>
      <c r="J263">
        <v>18</v>
      </c>
      <c r="K263" t="s">
        <v>196</v>
      </c>
      <c r="L263" t="s">
        <v>2007</v>
      </c>
      <c r="M263">
        <f t="shared" si="140"/>
        <v>920</v>
      </c>
      <c r="N263">
        <f t="shared" si="141"/>
        <v>530</v>
      </c>
      <c r="O263">
        <f t="shared" si="142"/>
        <v>24</v>
      </c>
      <c r="P263">
        <f t="shared" si="133"/>
        <v>200</v>
      </c>
      <c r="Q263">
        <f t="shared" si="143"/>
        <v>290</v>
      </c>
      <c r="R263">
        <f t="shared" si="144"/>
        <v>52</v>
      </c>
      <c r="S263">
        <f t="shared" si="145"/>
        <v>125</v>
      </c>
      <c r="T263">
        <f t="shared" si="146"/>
        <v>75</v>
      </c>
      <c r="U263">
        <f t="shared" si="134"/>
        <v>750</v>
      </c>
      <c r="V263">
        <f t="shared" si="135"/>
        <v>290</v>
      </c>
      <c r="W263">
        <f t="shared" si="136"/>
        <v>750</v>
      </c>
      <c r="X263">
        <f t="shared" si="137"/>
        <v>290</v>
      </c>
      <c r="Y263" s="169">
        <f t="shared" si="147"/>
        <v>6</v>
      </c>
      <c r="Z263" s="169">
        <f t="shared" si="148"/>
        <v>24</v>
      </c>
      <c r="AA263" s="169">
        <f t="shared" si="149"/>
        <v>52</v>
      </c>
      <c r="AB263" s="169"/>
      <c r="AC263" s="171">
        <f t="shared" si="138"/>
        <v>5.8333333333333339</v>
      </c>
      <c r="AD263" s="167">
        <f t="shared" si="139"/>
        <v>6</v>
      </c>
      <c r="AE263" s="169">
        <v>5</v>
      </c>
    </row>
    <row r="264" spans="1:32">
      <c r="A264" s="161" t="s">
        <v>678</v>
      </c>
      <c r="B264">
        <v>32</v>
      </c>
      <c r="C264">
        <v>250</v>
      </c>
      <c r="D264">
        <v>150</v>
      </c>
      <c r="E264">
        <v>14</v>
      </c>
      <c r="F264">
        <v>350</v>
      </c>
      <c r="G264">
        <v>175</v>
      </c>
      <c r="H264">
        <v>606</v>
      </c>
      <c r="I264">
        <v>252</v>
      </c>
      <c r="J264">
        <v>23</v>
      </c>
      <c r="K264" t="s">
        <v>197</v>
      </c>
      <c r="L264" t="s">
        <v>2007</v>
      </c>
      <c r="M264">
        <f t="shared" si="140"/>
        <v>950</v>
      </c>
      <c r="N264">
        <f t="shared" si="141"/>
        <v>600</v>
      </c>
      <c r="O264">
        <f t="shared" si="142"/>
        <v>24</v>
      </c>
      <c r="P264">
        <f t="shared" si="133"/>
        <v>190</v>
      </c>
      <c r="Q264">
        <f t="shared" si="143"/>
        <v>360</v>
      </c>
      <c r="R264">
        <f t="shared" si="144"/>
        <v>52</v>
      </c>
      <c r="S264">
        <f t="shared" si="145"/>
        <v>125</v>
      </c>
      <c r="T264">
        <f t="shared" si="146"/>
        <v>75</v>
      </c>
      <c r="U264">
        <f t="shared" si="134"/>
        <v>750</v>
      </c>
      <c r="V264">
        <f t="shared" si="135"/>
        <v>360</v>
      </c>
      <c r="W264">
        <f t="shared" si="136"/>
        <v>750</v>
      </c>
      <c r="X264">
        <f t="shared" si="137"/>
        <v>360</v>
      </c>
      <c r="Y264" s="169">
        <f t="shared" si="147"/>
        <v>6</v>
      </c>
      <c r="Z264" s="169">
        <f t="shared" si="148"/>
        <v>24</v>
      </c>
      <c r="AA264" s="169">
        <f t="shared" si="149"/>
        <v>52</v>
      </c>
      <c r="AB264" s="169"/>
      <c r="AC264" s="171">
        <f t="shared" si="138"/>
        <v>5.8333333333333339</v>
      </c>
      <c r="AD264" s="167">
        <f t="shared" si="139"/>
        <v>6</v>
      </c>
      <c r="AE264" s="169">
        <v>5</v>
      </c>
    </row>
    <row r="265" spans="1:32">
      <c r="A265" s="161" t="s">
        <v>679</v>
      </c>
      <c r="B265">
        <v>32</v>
      </c>
      <c r="C265">
        <v>250</v>
      </c>
      <c r="D265">
        <v>200</v>
      </c>
      <c r="E265">
        <v>14</v>
      </c>
      <c r="F265">
        <v>350</v>
      </c>
      <c r="G265">
        <v>175</v>
      </c>
      <c r="H265">
        <v>606</v>
      </c>
      <c r="I265">
        <v>277</v>
      </c>
      <c r="J265">
        <v>25</v>
      </c>
      <c r="K265" t="s">
        <v>198</v>
      </c>
      <c r="L265" t="s">
        <v>2007</v>
      </c>
      <c r="M265">
        <f t="shared" si="140"/>
        <v>1000</v>
      </c>
      <c r="N265">
        <f t="shared" si="141"/>
        <v>600</v>
      </c>
      <c r="O265">
        <f t="shared" si="142"/>
        <v>24</v>
      </c>
      <c r="P265">
        <f t="shared" si="133"/>
        <v>180</v>
      </c>
      <c r="Q265">
        <f t="shared" si="143"/>
        <v>360</v>
      </c>
      <c r="R265">
        <f t="shared" si="144"/>
        <v>52</v>
      </c>
      <c r="S265">
        <f t="shared" si="145"/>
        <v>125</v>
      </c>
      <c r="T265">
        <f t="shared" si="146"/>
        <v>100</v>
      </c>
      <c r="U265">
        <f t="shared" si="134"/>
        <v>750</v>
      </c>
      <c r="V265">
        <f t="shared" si="135"/>
        <v>360</v>
      </c>
      <c r="W265">
        <f t="shared" si="136"/>
        <v>750</v>
      </c>
      <c r="X265">
        <f t="shared" si="137"/>
        <v>360</v>
      </c>
      <c r="Y265" s="169">
        <f t="shared" si="147"/>
        <v>6</v>
      </c>
      <c r="Z265" s="169">
        <f t="shared" si="148"/>
        <v>24</v>
      </c>
      <c r="AA265" s="169">
        <f t="shared" si="149"/>
        <v>52</v>
      </c>
      <c r="AB265" s="169"/>
      <c r="AC265" s="171">
        <f t="shared" si="138"/>
        <v>5.8333333333333339</v>
      </c>
      <c r="AD265" s="167">
        <f t="shared" si="139"/>
        <v>6</v>
      </c>
      <c r="AE265" s="169">
        <v>5</v>
      </c>
    </row>
    <row r="266" spans="1:32">
      <c r="A266" s="161" t="s">
        <v>680</v>
      </c>
      <c r="B266">
        <v>32</v>
      </c>
      <c r="C266">
        <v>250</v>
      </c>
      <c r="D266">
        <v>250</v>
      </c>
      <c r="E266">
        <v>14</v>
      </c>
      <c r="F266">
        <v>350</v>
      </c>
      <c r="G266">
        <v>175</v>
      </c>
      <c r="H266">
        <v>606</v>
      </c>
      <c r="I266">
        <v>303</v>
      </c>
      <c r="J266">
        <v>27</v>
      </c>
      <c r="K266" t="s">
        <v>239</v>
      </c>
      <c r="L266" t="s">
        <v>2008</v>
      </c>
      <c r="M266">
        <f t="shared" si="140"/>
        <v>1050</v>
      </c>
      <c r="N266">
        <f t="shared" si="141"/>
        <v>600</v>
      </c>
      <c r="O266">
        <f t="shared" si="142"/>
        <v>24</v>
      </c>
      <c r="P266">
        <f t="shared" si="133"/>
        <v>360</v>
      </c>
      <c r="Q266">
        <f t="shared" si="143"/>
        <v>360</v>
      </c>
      <c r="R266">
        <f t="shared" si="144"/>
        <v>52</v>
      </c>
      <c r="S266">
        <f t="shared" si="145"/>
        <v>125</v>
      </c>
      <c r="T266">
        <f t="shared" si="146"/>
        <v>125</v>
      </c>
      <c r="U266">
        <f t="shared" si="134"/>
        <v>750</v>
      </c>
      <c r="V266">
        <f t="shared" si="135"/>
        <v>360</v>
      </c>
      <c r="W266">
        <f t="shared" si="136"/>
        <v>750</v>
      </c>
      <c r="X266">
        <f t="shared" si="137"/>
        <v>360</v>
      </c>
      <c r="Y266" s="169">
        <f t="shared" si="147"/>
        <v>6</v>
      </c>
      <c r="Z266" s="169">
        <f t="shared" si="148"/>
        <v>24</v>
      </c>
      <c r="AA266" s="169">
        <f t="shared" si="149"/>
        <v>52</v>
      </c>
      <c r="AB266" s="169"/>
      <c r="AC266" s="171">
        <f t="shared" si="138"/>
        <v>5.8333333333333339</v>
      </c>
      <c r="AD266" s="167">
        <f t="shared" si="139"/>
        <v>6</v>
      </c>
      <c r="AE266" s="169">
        <v>5</v>
      </c>
    </row>
    <row r="267" spans="1:32">
      <c r="A267" s="477" t="s">
        <v>2078</v>
      </c>
      <c r="B267" s="478">
        <v>32</v>
      </c>
      <c r="C267" s="478">
        <v>300</v>
      </c>
      <c r="D267" s="478">
        <v>25</v>
      </c>
      <c r="E267" s="478">
        <v>16.600000000000001</v>
      </c>
      <c r="F267" s="478">
        <v>140</v>
      </c>
      <c r="G267" s="478">
        <v>210</v>
      </c>
      <c r="H267" s="478">
        <v>448</v>
      </c>
      <c r="I267" s="478">
        <v>241</v>
      </c>
      <c r="J267" s="478">
        <v>23.9</v>
      </c>
      <c r="K267" s="478" t="s">
        <v>2079</v>
      </c>
      <c r="L267" s="478" t="s">
        <v>2007</v>
      </c>
      <c r="M267" s="478">
        <f t="shared" si="140"/>
        <v>1010</v>
      </c>
      <c r="N267" s="478">
        <f t="shared" si="141"/>
        <v>440</v>
      </c>
      <c r="O267" s="478">
        <f t="shared" si="142"/>
        <v>28</v>
      </c>
      <c r="P267" s="478">
        <f t="shared" si="133"/>
        <v>285</v>
      </c>
      <c r="Q267" s="478">
        <f t="shared" si="143"/>
        <v>150</v>
      </c>
      <c r="R267" s="478">
        <f t="shared" si="144"/>
        <v>60</v>
      </c>
      <c r="S267" s="478">
        <f t="shared" si="145"/>
        <v>150</v>
      </c>
      <c r="T267" s="478">
        <f t="shared" si="146"/>
        <v>25</v>
      </c>
      <c r="U267" s="478">
        <f t="shared" si="134"/>
        <v>900</v>
      </c>
      <c r="V267" s="478">
        <f t="shared" si="135"/>
        <v>150</v>
      </c>
      <c r="W267" s="478">
        <f t="shared" si="136"/>
        <v>900</v>
      </c>
      <c r="X267" s="478">
        <f t="shared" si="137"/>
        <v>150</v>
      </c>
      <c r="Y267" s="479">
        <f t="shared" si="147"/>
        <v>7</v>
      </c>
      <c r="Z267" s="479">
        <f t="shared" si="148"/>
        <v>28</v>
      </c>
      <c r="AA267" s="479">
        <f t="shared" si="149"/>
        <v>60</v>
      </c>
      <c r="AB267" s="479"/>
      <c r="AC267" s="480">
        <f t="shared" si="138"/>
        <v>6.9166666666666679</v>
      </c>
      <c r="AD267" s="478">
        <f t="shared" si="139"/>
        <v>7</v>
      </c>
      <c r="AE267" s="479">
        <v>3</v>
      </c>
      <c r="AF267" t="s">
        <v>1979</v>
      </c>
    </row>
    <row r="268" spans="1:32">
      <c r="A268" s="477" t="s">
        <v>2080</v>
      </c>
      <c r="B268" s="478">
        <v>32</v>
      </c>
      <c r="C268" s="478">
        <v>300</v>
      </c>
      <c r="D268" s="478">
        <v>40</v>
      </c>
      <c r="E268" s="478">
        <v>16.600000000000001</v>
      </c>
      <c r="F268" s="478">
        <v>140</v>
      </c>
      <c r="G268" s="478">
        <v>210</v>
      </c>
      <c r="H268" s="478">
        <v>448</v>
      </c>
      <c r="I268" s="478">
        <v>241</v>
      </c>
      <c r="J268" s="478">
        <v>24</v>
      </c>
      <c r="K268" s="478" t="s">
        <v>2081</v>
      </c>
      <c r="L268" s="478" t="s">
        <v>2007</v>
      </c>
      <c r="M268" s="478">
        <f t="shared" si="140"/>
        <v>1010</v>
      </c>
      <c r="N268" s="478">
        <f t="shared" si="141"/>
        <v>440</v>
      </c>
      <c r="O268" s="478">
        <f t="shared" si="142"/>
        <v>28</v>
      </c>
      <c r="P268" s="478">
        <f t="shared" si="133"/>
        <v>275</v>
      </c>
      <c r="Q268" s="478">
        <f t="shared" si="143"/>
        <v>150</v>
      </c>
      <c r="R268" s="478">
        <f t="shared" si="144"/>
        <v>60</v>
      </c>
      <c r="S268" s="478">
        <f t="shared" si="145"/>
        <v>150</v>
      </c>
      <c r="T268" s="478">
        <f t="shared" si="146"/>
        <v>25</v>
      </c>
      <c r="U268" s="478">
        <f t="shared" si="134"/>
        <v>900</v>
      </c>
      <c r="V268" s="478">
        <f t="shared" si="135"/>
        <v>150</v>
      </c>
      <c r="W268" s="478">
        <f t="shared" si="136"/>
        <v>900</v>
      </c>
      <c r="X268" s="478">
        <f t="shared" si="137"/>
        <v>150</v>
      </c>
      <c r="Y268" s="479">
        <f t="shared" si="147"/>
        <v>7</v>
      </c>
      <c r="Z268" s="479">
        <f t="shared" si="148"/>
        <v>28</v>
      </c>
      <c r="AA268" s="479">
        <f t="shared" si="149"/>
        <v>60</v>
      </c>
      <c r="AB268" s="479"/>
      <c r="AC268" s="480">
        <f t="shared" si="138"/>
        <v>6.9166666666666679</v>
      </c>
      <c r="AD268" s="478">
        <f t="shared" si="139"/>
        <v>7</v>
      </c>
      <c r="AE268" s="479">
        <v>3</v>
      </c>
      <c r="AF268" t="s">
        <v>1979</v>
      </c>
    </row>
    <row r="269" spans="1:32">
      <c r="A269" s="477" t="s">
        <v>2082</v>
      </c>
      <c r="B269" s="478">
        <v>32</v>
      </c>
      <c r="C269" s="478">
        <v>300</v>
      </c>
      <c r="D269" s="478">
        <v>50</v>
      </c>
      <c r="E269" s="478">
        <v>16.600000000000001</v>
      </c>
      <c r="F269" s="478">
        <v>140</v>
      </c>
      <c r="G269" s="478">
        <v>210</v>
      </c>
      <c r="H269" s="478">
        <v>448</v>
      </c>
      <c r="I269" s="478">
        <v>241</v>
      </c>
      <c r="J269" s="478">
        <v>24.1</v>
      </c>
      <c r="K269" s="478" t="s">
        <v>2083</v>
      </c>
      <c r="L269" s="478" t="s">
        <v>2007</v>
      </c>
      <c r="M269" s="478">
        <f t="shared" si="140"/>
        <v>1010</v>
      </c>
      <c r="N269" s="478">
        <f t="shared" si="141"/>
        <v>440</v>
      </c>
      <c r="O269" s="478">
        <f t="shared" si="142"/>
        <v>28</v>
      </c>
      <c r="P269" s="478">
        <f t="shared" si="133"/>
        <v>275</v>
      </c>
      <c r="Q269" s="478">
        <f t="shared" si="143"/>
        <v>150</v>
      </c>
      <c r="R269" s="478">
        <f t="shared" si="144"/>
        <v>60</v>
      </c>
      <c r="S269" s="478">
        <f t="shared" si="145"/>
        <v>150</v>
      </c>
      <c r="T269" s="478">
        <f t="shared" si="146"/>
        <v>25</v>
      </c>
      <c r="U269" s="478">
        <f t="shared" si="134"/>
        <v>900</v>
      </c>
      <c r="V269" s="478">
        <f t="shared" si="135"/>
        <v>150</v>
      </c>
      <c r="W269" s="478">
        <f t="shared" si="136"/>
        <v>900</v>
      </c>
      <c r="X269" s="478">
        <f t="shared" si="137"/>
        <v>150</v>
      </c>
      <c r="Y269" s="479">
        <f t="shared" si="147"/>
        <v>7</v>
      </c>
      <c r="Z269" s="479">
        <f t="shared" si="148"/>
        <v>28</v>
      </c>
      <c r="AA269" s="479">
        <f t="shared" si="149"/>
        <v>60</v>
      </c>
      <c r="AB269" s="479"/>
      <c r="AC269" s="480">
        <f t="shared" si="138"/>
        <v>6.9166666666666679</v>
      </c>
      <c r="AD269" s="478">
        <f t="shared" si="139"/>
        <v>7</v>
      </c>
      <c r="AE269" s="479">
        <v>3</v>
      </c>
      <c r="AF269" t="s">
        <v>1979</v>
      </c>
    </row>
    <row r="270" spans="1:32">
      <c r="A270" s="161" t="s">
        <v>681</v>
      </c>
      <c r="B270">
        <v>32</v>
      </c>
      <c r="C270">
        <v>300</v>
      </c>
      <c r="D270">
        <v>80</v>
      </c>
      <c r="E270">
        <v>16.600000000000001</v>
      </c>
      <c r="F270">
        <v>140</v>
      </c>
      <c r="G270">
        <v>210</v>
      </c>
      <c r="H270">
        <v>448</v>
      </c>
      <c r="I270">
        <v>251</v>
      </c>
      <c r="J270">
        <v>25</v>
      </c>
      <c r="K270" t="s">
        <v>199</v>
      </c>
      <c r="L270" t="s">
        <v>2007</v>
      </c>
      <c r="M270">
        <f t="shared" si="140"/>
        <v>1030</v>
      </c>
      <c r="N270">
        <f t="shared" si="141"/>
        <v>440</v>
      </c>
      <c r="O270">
        <f t="shared" si="142"/>
        <v>28</v>
      </c>
      <c r="P270">
        <f t="shared" si="133"/>
        <v>260</v>
      </c>
      <c r="Q270">
        <f t="shared" si="143"/>
        <v>150</v>
      </c>
      <c r="R270">
        <f t="shared" si="144"/>
        <v>60</v>
      </c>
      <c r="S270">
        <f t="shared" si="145"/>
        <v>150</v>
      </c>
      <c r="T270">
        <f t="shared" si="146"/>
        <v>50</v>
      </c>
      <c r="U270">
        <f t="shared" si="134"/>
        <v>900</v>
      </c>
      <c r="V270">
        <f t="shared" si="135"/>
        <v>150</v>
      </c>
      <c r="W270">
        <f t="shared" si="136"/>
        <v>900</v>
      </c>
      <c r="X270">
        <f t="shared" si="137"/>
        <v>150</v>
      </c>
      <c r="Y270" s="169">
        <f t="shared" si="147"/>
        <v>7</v>
      </c>
      <c r="Z270" s="169">
        <f t="shared" si="148"/>
        <v>28</v>
      </c>
      <c r="AA270" s="169">
        <f t="shared" si="149"/>
        <v>60</v>
      </c>
      <c r="AB270" s="169"/>
      <c r="AC270" s="171">
        <f t="shared" si="138"/>
        <v>6.9166666666666679</v>
      </c>
      <c r="AD270" s="167">
        <f t="shared" si="139"/>
        <v>7</v>
      </c>
      <c r="AE270" s="169">
        <v>6</v>
      </c>
    </row>
    <row r="271" spans="1:32">
      <c r="A271" s="161" t="s">
        <v>682</v>
      </c>
      <c r="B271">
        <v>32</v>
      </c>
      <c r="C271">
        <v>300</v>
      </c>
      <c r="D271">
        <v>100</v>
      </c>
      <c r="E271">
        <v>16.600000000000001</v>
      </c>
      <c r="F271">
        <v>140</v>
      </c>
      <c r="G271">
        <v>210</v>
      </c>
      <c r="H271">
        <v>448</v>
      </c>
      <c r="I271">
        <v>261</v>
      </c>
      <c r="J271">
        <v>25</v>
      </c>
      <c r="K271" t="s">
        <v>200</v>
      </c>
      <c r="L271" t="s">
        <v>2007</v>
      </c>
      <c r="M271">
        <f t="shared" si="140"/>
        <v>1050</v>
      </c>
      <c r="N271">
        <f t="shared" si="141"/>
        <v>440</v>
      </c>
      <c r="O271">
        <f t="shared" si="142"/>
        <v>28</v>
      </c>
      <c r="P271">
        <f t="shared" si="133"/>
        <v>255</v>
      </c>
      <c r="Q271">
        <f t="shared" si="143"/>
        <v>150</v>
      </c>
      <c r="R271">
        <f t="shared" si="144"/>
        <v>60</v>
      </c>
      <c r="S271">
        <f t="shared" si="145"/>
        <v>150</v>
      </c>
      <c r="T271">
        <f t="shared" si="146"/>
        <v>50</v>
      </c>
      <c r="U271">
        <f t="shared" si="134"/>
        <v>900</v>
      </c>
      <c r="V271">
        <f t="shared" si="135"/>
        <v>150</v>
      </c>
      <c r="W271">
        <f t="shared" si="136"/>
        <v>900</v>
      </c>
      <c r="X271">
        <f t="shared" si="137"/>
        <v>150</v>
      </c>
      <c r="Y271" s="169">
        <f t="shared" si="147"/>
        <v>7</v>
      </c>
      <c r="Z271" s="169">
        <f t="shared" si="148"/>
        <v>28</v>
      </c>
      <c r="AA271" s="169">
        <f t="shared" si="149"/>
        <v>60</v>
      </c>
      <c r="AB271" s="169"/>
      <c r="AC271" s="171">
        <f t="shared" si="138"/>
        <v>6.9166666666666679</v>
      </c>
      <c r="AD271" s="167">
        <f t="shared" si="139"/>
        <v>7</v>
      </c>
      <c r="AE271" s="169">
        <v>6</v>
      </c>
    </row>
    <row r="272" spans="1:32">
      <c r="A272" s="161" t="s">
        <v>683</v>
      </c>
      <c r="B272">
        <v>32</v>
      </c>
      <c r="C272">
        <v>300</v>
      </c>
      <c r="D272">
        <v>125</v>
      </c>
      <c r="E272">
        <v>16.600000000000001</v>
      </c>
      <c r="F272">
        <v>280</v>
      </c>
      <c r="G272">
        <v>210</v>
      </c>
      <c r="H272">
        <v>588</v>
      </c>
      <c r="I272">
        <v>276</v>
      </c>
      <c r="J272">
        <v>29</v>
      </c>
      <c r="K272" t="s">
        <v>201</v>
      </c>
      <c r="L272" t="s">
        <v>2007</v>
      </c>
      <c r="M272">
        <f t="shared" si="140"/>
        <v>1080</v>
      </c>
      <c r="N272">
        <f t="shared" si="141"/>
        <v>580</v>
      </c>
      <c r="O272">
        <f t="shared" si="142"/>
        <v>28</v>
      </c>
      <c r="P272">
        <f t="shared" si="133"/>
        <v>245</v>
      </c>
      <c r="Q272">
        <f t="shared" si="143"/>
        <v>290</v>
      </c>
      <c r="R272">
        <f t="shared" si="144"/>
        <v>60</v>
      </c>
      <c r="S272">
        <f t="shared" si="145"/>
        <v>150</v>
      </c>
      <c r="T272">
        <f t="shared" si="146"/>
        <v>75</v>
      </c>
      <c r="U272">
        <f t="shared" si="134"/>
        <v>900</v>
      </c>
      <c r="V272">
        <f t="shared" si="135"/>
        <v>290</v>
      </c>
      <c r="W272">
        <f t="shared" si="136"/>
        <v>900</v>
      </c>
      <c r="X272">
        <f t="shared" si="137"/>
        <v>290</v>
      </c>
      <c r="Y272" s="169">
        <f t="shared" si="147"/>
        <v>7</v>
      </c>
      <c r="Z272" s="169">
        <f t="shared" si="148"/>
        <v>28</v>
      </c>
      <c r="AA272" s="169">
        <f t="shared" si="149"/>
        <v>60</v>
      </c>
      <c r="AB272" s="169"/>
      <c r="AC272" s="171">
        <f t="shared" si="138"/>
        <v>6.9166666666666679</v>
      </c>
      <c r="AD272" s="167">
        <f t="shared" si="139"/>
        <v>7</v>
      </c>
      <c r="AE272" s="169">
        <v>6</v>
      </c>
    </row>
    <row r="273" spans="1:31">
      <c r="A273" s="161" t="s">
        <v>684</v>
      </c>
      <c r="B273">
        <v>32</v>
      </c>
      <c r="C273">
        <v>300</v>
      </c>
      <c r="D273">
        <v>150</v>
      </c>
      <c r="E273">
        <v>16.600000000000001</v>
      </c>
      <c r="F273">
        <v>280</v>
      </c>
      <c r="G273">
        <v>210</v>
      </c>
      <c r="H273">
        <v>588</v>
      </c>
      <c r="I273">
        <v>287</v>
      </c>
      <c r="J273">
        <v>32</v>
      </c>
      <c r="K273" t="s">
        <v>202</v>
      </c>
      <c r="L273" t="s">
        <v>2007</v>
      </c>
      <c r="M273">
        <f t="shared" si="140"/>
        <v>1100</v>
      </c>
      <c r="N273">
        <f t="shared" si="141"/>
        <v>580</v>
      </c>
      <c r="O273">
        <f t="shared" si="142"/>
        <v>28</v>
      </c>
      <c r="P273">
        <f t="shared" si="133"/>
        <v>235</v>
      </c>
      <c r="Q273">
        <f t="shared" si="143"/>
        <v>290</v>
      </c>
      <c r="R273">
        <f t="shared" si="144"/>
        <v>60</v>
      </c>
      <c r="S273">
        <f t="shared" si="145"/>
        <v>150</v>
      </c>
      <c r="T273">
        <f t="shared" si="146"/>
        <v>75</v>
      </c>
      <c r="U273">
        <f t="shared" si="134"/>
        <v>900</v>
      </c>
      <c r="V273">
        <f t="shared" si="135"/>
        <v>290</v>
      </c>
      <c r="W273">
        <f t="shared" si="136"/>
        <v>900</v>
      </c>
      <c r="X273">
        <f t="shared" si="137"/>
        <v>290</v>
      </c>
      <c r="Y273" s="169">
        <f t="shared" si="147"/>
        <v>7</v>
      </c>
      <c r="Z273" s="169">
        <f t="shared" si="148"/>
        <v>28</v>
      </c>
      <c r="AA273" s="169">
        <f t="shared" si="149"/>
        <v>60</v>
      </c>
      <c r="AB273" s="169"/>
      <c r="AC273" s="171">
        <f t="shared" si="138"/>
        <v>6.9166666666666679</v>
      </c>
      <c r="AD273" s="167">
        <f t="shared" si="139"/>
        <v>7</v>
      </c>
      <c r="AE273" s="169">
        <v>6</v>
      </c>
    </row>
    <row r="274" spans="1:31">
      <c r="A274" s="161" t="s">
        <v>685</v>
      </c>
      <c r="B274">
        <v>32</v>
      </c>
      <c r="C274">
        <v>300</v>
      </c>
      <c r="D274">
        <v>200</v>
      </c>
      <c r="E274">
        <v>16.600000000000001</v>
      </c>
      <c r="F274">
        <v>420</v>
      </c>
      <c r="G274">
        <v>210</v>
      </c>
      <c r="H274">
        <v>728</v>
      </c>
      <c r="I274">
        <v>312</v>
      </c>
      <c r="J274">
        <v>39</v>
      </c>
      <c r="K274" t="s">
        <v>203</v>
      </c>
      <c r="L274" t="s">
        <v>2007</v>
      </c>
      <c r="M274">
        <f t="shared" si="140"/>
        <v>1150</v>
      </c>
      <c r="N274">
        <f t="shared" si="141"/>
        <v>720</v>
      </c>
      <c r="O274">
        <f t="shared" si="142"/>
        <v>28</v>
      </c>
      <c r="P274">
        <f t="shared" si="133"/>
        <v>225</v>
      </c>
      <c r="Q274">
        <f t="shared" si="143"/>
        <v>430</v>
      </c>
      <c r="R274">
        <f t="shared" si="144"/>
        <v>60</v>
      </c>
      <c r="S274">
        <f t="shared" si="145"/>
        <v>150</v>
      </c>
      <c r="T274">
        <f t="shared" si="146"/>
        <v>100</v>
      </c>
      <c r="U274">
        <f t="shared" si="134"/>
        <v>900</v>
      </c>
      <c r="V274">
        <f t="shared" si="135"/>
        <v>430</v>
      </c>
      <c r="W274">
        <f t="shared" si="136"/>
        <v>900</v>
      </c>
      <c r="X274">
        <f t="shared" si="137"/>
        <v>430</v>
      </c>
      <c r="Y274" s="169">
        <f t="shared" si="147"/>
        <v>7</v>
      </c>
      <c r="Z274" s="169">
        <f t="shared" si="148"/>
        <v>28</v>
      </c>
      <c r="AA274" s="169">
        <f t="shared" si="149"/>
        <v>60</v>
      </c>
      <c r="AB274" s="169"/>
      <c r="AC274" s="171">
        <f t="shared" si="138"/>
        <v>6.9166666666666679</v>
      </c>
      <c r="AD274" s="167">
        <f t="shared" si="139"/>
        <v>7</v>
      </c>
      <c r="AE274" s="169">
        <v>6</v>
      </c>
    </row>
    <row r="275" spans="1:31">
      <c r="A275" s="161" t="s">
        <v>686</v>
      </c>
      <c r="B275">
        <v>32</v>
      </c>
      <c r="C275">
        <v>300</v>
      </c>
      <c r="D275">
        <v>250</v>
      </c>
      <c r="E275">
        <v>16.600000000000001</v>
      </c>
      <c r="F275">
        <v>420</v>
      </c>
      <c r="G275">
        <v>210</v>
      </c>
      <c r="H275">
        <v>728</v>
      </c>
      <c r="I275">
        <v>338</v>
      </c>
      <c r="J275">
        <v>42</v>
      </c>
      <c r="K275" t="s">
        <v>204</v>
      </c>
      <c r="L275" t="s">
        <v>2007</v>
      </c>
      <c r="M275">
        <f t="shared" si="140"/>
        <v>1200</v>
      </c>
      <c r="N275">
        <f t="shared" si="141"/>
        <v>720</v>
      </c>
      <c r="O275">
        <f t="shared" si="142"/>
        <v>28</v>
      </c>
      <c r="P275">
        <f t="shared" si="133"/>
        <v>215</v>
      </c>
      <c r="Q275">
        <f t="shared" si="143"/>
        <v>430</v>
      </c>
      <c r="R275">
        <f t="shared" si="144"/>
        <v>60</v>
      </c>
      <c r="S275">
        <f t="shared" si="145"/>
        <v>150</v>
      </c>
      <c r="T275">
        <f t="shared" si="146"/>
        <v>125</v>
      </c>
      <c r="U275">
        <f t="shared" si="134"/>
        <v>900</v>
      </c>
      <c r="V275">
        <f t="shared" si="135"/>
        <v>430</v>
      </c>
      <c r="W275">
        <f t="shared" si="136"/>
        <v>900</v>
      </c>
      <c r="X275">
        <f t="shared" si="137"/>
        <v>430</v>
      </c>
      <c r="Y275" s="169">
        <f t="shared" si="147"/>
        <v>7</v>
      </c>
      <c r="Z275" s="169">
        <f t="shared" si="148"/>
        <v>28</v>
      </c>
      <c r="AA275" s="169">
        <f t="shared" si="149"/>
        <v>60</v>
      </c>
      <c r="AB275" s="169"/>
      <c r="AC275" s="171">
        <f t="shared" si="138"/>
        <v>6.9166666666666679</v>
      </c>
      <c r="AD275" s="167">
        <f t="shared" si="139"/>
        <v>7</v>
      </c>
      <c r="AE275" s="169">
        <v>6</v>
      </c>
    </row>
    <row r="276" spans="1:31">
      <c r="A276" s="161" t="s">
        <v>687</v>
      </c>
      <c r="B276">
        <v>32</v>
      </c>
      <c r="C276">
        <v>300</v>
      </c>
      <c r="D276">
        <v>300</v>
      </c>
      <c r="E276">
        <v>16.600000000000001</v>
      </c>
      <c r="F276">
        <v>420</v>
      </c>
      <c r="G276">
        <v>210</v>
      </c>
      <c r="H276">
        <v>728</v>
      </c>
      <c r="I276">
        <v>364</v>
      </c>
      <c r="J276">
        <v>45</v>
      </c>
      <c r="K276" t="s">
        <v>240</v>
      </c>
      <c r="L276" t="s">
        <v>2008</v>
      </c>
      <c r="M276">
        <f t="shared" si="140"/>
        <v>1260</v>
      </c>
      <c r="N276">
        <f t="shared" si="141"/>
        <v>720</v>
      </c>
      <c r="O276">
        <f t="shared" si="142"/>
        <v>28</v>
      </c>
      <c r="P276">
        <f t="shared" si="133"/>
        <v>430</v>
      </c>
      <c r="Q276">
        <f t="shared" si="143"/>
        <v>430</v>
      </c>
      <c r="R276">
        <f t="shared" si="144"/>
        <v>60</v>
      </c>
      <c r="S276">
        <f t="shared" si="145"/>
        <v>150</v>
      </c>
      <c r="T276">
        <f t="shared" si="146"/>
        <v>150</v>
      </c>
      <c r="U276">
        <f t="shared" si="134"/>
        <v>900</v>
      </c>
      <c r="V276">
        <f t="shared" si="135"/>
        <v>430</v>
      </c>
      <c r="W276">
        <f t="shared" si="136"/>
        <v>900</v>
      </c>
      <c r="X276">
        <f t="shared" si="137"/>
        <v>430</v>
      </c>
      <c r="Y276" s="169">
        <f t="shared" si="147"/>
        <v>7</v>
      </c>
      <c r="Z276" s="169">
        <f t="shared" si="148"/>
        <v>28</v>
      </c>
      <c r="AA276" s="169">
        <f t="shared" si="149"/>
        <v>60</v>
      </c>
      <c r="AB276" s="169"/>
      <c r="AC276" s="171">
        <f t="shared" si="138"/>
        <v>6.9166666666666679</v>
      </c>
      <c r="AD276" s="167">
        <f t="shared" si="139"/>
        <v>7</v>
      </c>
      <c r="AE276" s="169">
        <v>6</v>
      </c>
    </row>
  </sheetData>
  <mergeCells count="5">
    <mergeCell ref="M1:N1"/>
    <mergeCell ref="P1:Q1"/>
    <mergeCell ref="W1:X1"/>
    <mergeCell ref="S1:T1"/>
    <mergeCell ref="U1:V1"/>
  </mergeCells>
  <printOptions headings="1" gridLines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rowBreaks count="1" manualBreakCount="1">
    <brk id="152" max="24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pageSetUpPr fitToPage="1"/>
  </sheetPr>
  <dimension ref="A1:AK555"/>
  <sheetViews>
    <sheetView view="pageBreakPreview" zoomScale="70" zoomScaleNormal="70" zoomScaleSheetLayoutView="70" workbookViewId="0">
      <pane ySplit="2" topLeftCell="A38" activePane="bottomLeft" state="frozen"/>
      <selection activeCell="P167" sqref="P167"/>
      <selection pane="bottomLeft" activeCell="C69" sqref="C69:Y69"/>
    </sheetView>
  </sheetViews>
  <sheetFormatPr defaultRowHeight="15"/>
  <cols>
    <col min="1" max="1" width="12.5703125" customWidth="1"/>
    <col min="2" max="2" width="6.28515625" customWidth="1"/>
    <col min="3" max="4" width="5.42578125" customWidth="1"/>
    <col min="5" max="5" width="6.28515625" customWidth="1"/>
    <col min="6" max="6" width="5.42578125" customWidth="1"/>
    <col min="7" max="7" width="5.85546875" customWidth="1"/>
    <col min="8" max="8" width="5.42578125" customWidth="1"/>
    <col min="9" max="9" width="5.7109375" customWidth="1"/>
    <col min="10" max="10" width="9.5703125" customWidth="1"/>
    <col min="11" max="11" width="12.42578125" customWidth="1"/>
    <col min="12" max="12" width="17.85546875" customWidth="1"/>
    <col min="13" max="13" width="9.7109375" customWidth="1"/>
    <col min="14" max="14" width="10.7109375" customWidth="1"/>
    <col min="15" max="15" width="9.140625" customWidth="1"/>
    <col min="16" max="16" width="9.7109375" customWidth="1"/>
    <col min="17" max="17" width="10.7109375" customWidth="1"/>
    <col min="18" max="18" width="9.140625" customWidth="1"/>
    <col min="19" max="19" width="9.7109375" customWidth="1"/>
    <col min="20" max="20" width="10.7109375" customWidth="1"/>
    <col min="21" max="21" width="9.7109375" customWidth="1"/>
    <col min="22" max="22" width="10.7109375" customWidth="1"/>
    <col min="23" max="24" width="11.5703125" customWidth="1"/>
    <col min="25" max="25" width="7.28515625" style="169" customWidth="1"/>
    <col min="26" max="28" width="9.140625" style="169"/>
    <col min="31" max="31" width="9.5703125" style="169" customWidth="1"/>
  </cols>
  <sheetData>
    <row r="1" spans="1:37">
      <c r="A1" s="173" t="s">
        <v>705</v>
      </c>
      <c r="B1" s="173" t="s">
        <v>0</v>
      </c>
      <c r="C1" s="173" t="s">
        <v>1</v>
      </c>
      <c r="D1" s="173" t="s">
        <v>10</v>
      </c>
      <c r="E1" s="173" t="s">
        <v>11</v>
      </c>
      <c r="F1" s="173" t="s">
        <v>12</v>
      </c>
      <c r="G1" s="173" t="s">
        <v>13</v>
      </c>
      <c r="H1" s="173" t="s">
        <v>14</v>
      </c>
      <c r="I1" s="173" t="s">
        <v>15</v>
      </c>
      <c r="J1" s="173" t="s">
        <v>16</v>
      </c>
      <c r="K1" s="173" t="s">
        <v>241</v>
      </c>
      <c r="L1" s="173" t="s">
        <v>243</v>
      </c>
      <c r="M1" s="490" t="s">
        <v>244</v>
      </c>
      <c r="N1" s="490"/>
      <c r="O1" s="175" t="s">
        <v>247</v>
      </c>
      <c r="P1" s="490" t="s">
        <v>702</v>
      </c>
      <c r="Q1" s="490"/>
      <c r="R1" s="175" t="s">
        <v>247</v>
      </c>
      <c r="S1" s="490" t="s">
        <v>706</v>
      </c>
      <c r="T1" s="490"/>
      <c r="U1" s="490" t="s">
        <v>707</v>
      </c>
      <c r="V1" s="490"/>
      <c r="W1" s="490" t="s">
        <v>460</v>
      </c>
      <c r="X1" s="490"/>
      <c r="Y1" s="175" t="s">
        <v>464</v>
      </c>
      <c r="Z1" s="169" t="s">
        <v>247</v>
      </c>
      <c r="AA1" s="169" t="s">
        <v>689</v>
      </c>
      <c r="AC1" s="169" t="s">
        <v>700</v>
      </c>
      <c r="AE1" s="169" t="s">
        <v>701</v>
      </c>
    </row>
    <row r="2" spans="1:37">
      <c r="A2" s="173" t="s">
        <v>248</v>
      </c>
      <c r="B2" s="173" t="s">
        <v>6</v>
      </c>
      <c r="C2" s="173" t="s">
        <v>7</v>
      </c>
      <c r="D2" s="173" t="s">
        <v>7</v>
      </c>
      <c r="E2" s="173" t="s">
        <v>7</v>
      </c>
      <c r="F2" s="173" t="s">
        <v>7</v>
      </c>
      <c r="G2" s="173" t="s">
        <v>7</v>
      </c>
      <c r="H2" s="173" t="s">
        <v>7</v>
      </c>
      <c r="I2" s="173" t="s">
        <v>7</v>
      </c>
      <c r="J2" s="173" t="s">
        <v>17</v>
      </c>
      <c r="K2" s="173" t="s">
        <v>248</v>
      </c>
      <c r="L2" s="173" t="s">
        <v>248</v>
      </c>
      <c r="M2" s="175" t="s">
        <v>245</v>
      </c>
      <c r="N2" s="175" t="s">
        <v>246</v>
      </c>
      <c r="O2" s="175" t="s">
        <v>248</v>
      </c>
      <c r="P2" s="175" t="s">
        <v>245</v>
      </c>
      <c r="Q2" s="175" t="s">
        <v>246</v>
      </c>
      <c r="R2" s="175" t="s">
        <v>248</v>
      </c>
      <c r="S2" s="175" t="s">
        <v>245</v>
      </c>
      <c r="T2" s="175" t="s">
        <v>246</v>
      </c>
      <c r="U2" s="175" t="s">
        <v>245</v>
      </c>
      <c r="V2" s="175" t="s">
        <v>246</v>
      </c>
      <c r="W2" s="175" t="s">
        <v>245</v>
      </c>
      <c r="X2" s="175" t="s">
        <v>246</v>
      </c>
      <c r="Y2" s="175" t="s">
        <v>248</v>
      </c>
      <c r="Z2" s="169" t="s">
        <v>688</v>
      </c>
      <c r="AA2" s="169" t="s">
        <v>690</v>
      </c>
      <c r="AC2">
        <f>AJ6</f>
        <v>2.4</v>
      </c>
      <c r="AE2" s="169" t="s">
        <v>248</v>
      </c>
      <c r="AG2" s="165" t="s">
        <v>463</v>
      </c>
    </row>
    <row r="3" spans="1:37">
      <c r="A3" s="161" t="s">
        <v>495</v>
      </c>
      <c r="B3">
        <v>12.5</v>
      </c>
      <c r="C3">
        <v>350</v>
      </c>
      <c r="D3">
        <v>80</v>
      </c>
      <c r="E3">
        <v>7.9</v>
      </c>
      <c r="F3">
        <v>170</v>
      </c>
      <c r="G3">
        <v>270</v>
      </c>
      <c r="H3">
        <v>300</v>
      </c>
      <c r="I3">
        <v>330</v>
      </c>
      <c r="J3">
        <v>10</v>
      </c>
      <c r="K3" t="s">
        <v>709</v>
      </c>
      <c r="L3" t="str">
        <f t="shared" ref="L3:L66" si="0">IF(MID(K3,1,2)=MID(K3,3,2),"EQUAL TEE","UNEQUAL TEE")</f>
        <v>UNEQUAL TEE</v>
      </c>
      <c r="M3">
        <f>CEILING(PI()*(C3+2*E3)*0.5+2*I3,10)</f>
        <v>1240</v>
      </c>
      <c r="N3">
        <f>_xlfn.FLOOR.MATH(H3,10)</f>
        <v>300</v>
      </c>
      <c r="O3">
        <f>Z3</f>
        <v>12</v>
      </c>
      <c r="P3">
        <f>IF(C3=D3,G3,MROUND((ACOS((0.5*$D3)/(0.5*$C3))*0.5*$C3)+G3-SQRT((0.5*$C3)^2-(0.5*$D3)^2),5))</f>
        <v>335</v>
      </c>
      <c r="Q3">
        <f>V3</f>
        <v>140</v>
      </c>
      <c r="R3">
        <f>AA3</f>
        <v>28</v>
      </c>
      <c r="S3">
        <f t="shared" ref="S3:S66" si="1">C3/2</f>
        <v>175</v>
      </c>
      <c r="T3">
        <f t="shared" ref="T3:T66" si="2">CEILING(0.5*D3*SIN(RADIANS(30))*2,25)</f>
        <v>50</v>
      </c>
      <c r="U3">
        <f t="shared" ref="U3:U66" si="3">FLOOR(0.5*PI()*(C3+2*E3)+2*G3,50)</f>
        <v>1100</v>
      </c>
      <c r="V3">
        <f>CEILING(F3-2*IF(C3&lt;=150,25,15),1)</f>
        <v>140</v>
      </c>
      <c r="W3">
        <f t="shared" ref="W3:X66" si="4">U3</f>
        <v>1100</v>
      </c>
      <c r="X3">
        <f t="shared" si="4"/>
        <v>140</v>
      </c>
      <c r="Y3" s="169">
        <f>AD3</f>
        <v>3</v>
      </c>
      <c r="Z3" s="169">
        <f>Y3*4</f>
        <v>12</v>
      </c>
      <c r="AA3" s="169">
        <f>Z3*2+4</f>
        <v>28</v>
      </c>
      <c r="AC3" s="171">
        <f t="shared" ref="AC3:AC66" si="5">E3/$AJ$6</f>
        <v>3.291666666666667</v>
      </c>
      <c r="AD3" s="167">
        <f t="shared" ref="AD3:AD66" si="6">IF(MOD(E3/$AJ$6,1)=0,CEILING(E3/$AJ$6,1),
IF(MOD(E3/$AJ$6,1)&lt;0.5,CEILING(E3/$AJ$6,1)-1,CEILING(E3/$AJ$6,1)))</f>
        <v>3</v>
      </c>
      <c r="AE3" s="169">
        <v>2</v>
      </c>
      <c r="AG3">
        <v>2</v>
      </c>
      <c r="AH3" t="s">
        <v>688</v>
      </c>
      <c r="AI3">
        <v>0.3</v>
      </c>
      <c r="AJ3">
        <f>AI3*AG3</f>
        <v>0.6</v>
      </c>
    </row>
    <row r="4" spans="1:37">
      <c r="A4" s="161" t="s">
        <v>496</v>
      </c>
      <c r="B4">
        <v>12.5</v>
      </c>
      <c r="C4">
        <v>350</v>
      </c>
      <c r="D4">
        <v>100</v>
      </c>
      <c r="E4">
        <v>7.9</v>
      </c>
      <c r="F4">
        <v>170</v>
      </c>
      <c r="G4">
        <v>270</v>
      </c>
      <c r="H4">
        <v>300</v>
      </c>
      <c r="I4">
        <v>330</v>
      </c>
      <c r="J4">
        <v>10</v>
      </c>
      <c r="K4" t="s">
        <v>710</v>
      </c>
      <c r="L4" t="str">
        <f t="shared" si="0"/>
        <v>UNEQUAL TEE</v>
      </c>
      <c r="M4">
        <f t="shared" ref="M4:M67" si="7">CEILING(PI()*(C4+2*E4)*0.5+2*I4,10)</f>
        <v>1240</v>
      </c>
      <c r="N4">
        <f t="shared" ref="N4:N67" si="8">_xlfn.FLOOR.MATH(H4,10)</f>
        <v>300</v>
      </c>
      <c r="O4">
        <f t="shared" ref="O4:O67" si="9">Z4</f>
        <v>12</v>
      </c>
      <c r="P4">
        <f t="shared" ref="P4:P67" si="10">IF(C4=D4,G4,MROUND((ACOS((0.5*$D4)/(0.5*$C4))*0.5*$C4)+G4-SQRT((0.5*$C4)^2-(0.5*$D4)^2),5))</f>
        <v>325</v>
      </c>
      <c r="Q4">
        <f t="shared" ref="Q4:Q67" si="11">V4</f>
        <v>140</v>
      </c>
      <c r="R4">
        <f t="shared" ref="R4:R67" si="12">AA4</f>
        <v>28</v>
      </c>
      <c r="S4">
        <f t="shared" si="1"/>
        <v>175</v>
      </c>
      <c r="T4">
        <f t="shared" si="2"/>
        <v>50</v>
      </c>
      <c r="U4">
        <f t="shared" si="3"/>
        <v>1100</v>
      </c>
      <c r="V4">
        <f t="shared" ref="V4:V67" si="13">CEILING(F4-2*IF(C4&lt;=150,25,15),1)</f>
        <v>140</v>
      </c>
      <c r="W4">
        <f t="shared" si="4"/>
        <v>1100</v>
      </c>
      <c r="X4">
        <f t="shared" si="4"/>
        <v>140</v>
      </c>
      <c r="Y4" s="169">
        <f t="shared" ref="Y4:Y67" si="14">AD4</f>
        <v>3</v>
      </c>
      <c r="Z4" s="169">
        <f>Y4*4</f>
        <v>12</v>
      </c>
      <c r="AA4" s="169">
        <f t="shared" ref="AA4:AA67" si="15">Z4*2+4</f>
        <v>28</v>
      </c>
      <c r="AC4" s="171">
        <f t="shared" si="5"/>
        <v>3.291666666666667</v>
      </c>
      <c r="AD4" s="167">
        <f t="shared" si="6"/>
        <v>3</v>
      </c>
      <c r="AE4" s="169">
        <v>2</v>
      </c>
      <c r="AG4">
        <v>4</v>
      </c>
      <c r="AH4" t="s">
        <v>690</v>
      </c>
      <c r="AI4">
        <v>0.3</v>
      </c>
      <c r="AJ4">
        <f>AI4*AG4</f>
        <v>1.2</v>
      </c>
    </row>
    <row r="5" spans="1:37">
      <c r="A5" s="161" t="s">
        <v>497</v>
      </c>
      <c r="B5">
        <v>12.5</v>
      </c>
      <c r="C5">
        <v>350</v>
      </c>
      <c r="D5">
        <v>125</v>
      </c>
      <c r="E5">
        <v>7.9</v>
      </c>
      <c r="F5">
        <v>310</v>
      </c>
      <c r="G5">
        <v>270</v>
      </c>
      <c r="H5">
        <v>440</v>
      </c>
      <c r="I5">
        <v>335</v>
      </c>
      <c r="J5">
        <v>14</v>
      </c>
      <c r="K5" t="s">
        <v>711</v>
      </c>
      <c r="L5" t="str">
        <f t="shared" si="0"/>
        <v>UNEQUAL TEE</v>
      </c>
      <c r="M5">
        <f t="shared" si="7"/>
        <v>1250</v>
      </c>
      <c r="N5">
        <f t="shared" si="8"/>
        <v>440</v>
      </c>
      <c r="O5">
        <f t="shared" si="9"/>
        <v>12</v>
      </c>
      <c r="P5">
        <f t="shared" si="10"/>
        <v>320</v>
      </c>
      <c r="Q5">
        <f t="shared" si="11"/>
        <v>280</v>
      </c>
      <c r="R5">
        <f t="shared" si="12"/>
        <v>28</v>
      </c>
      <c r="S5">
        <f t="shared" si="1"/>
        <v>175</v>
      </c>
      <c r="T5">
        <f t="shared" si="2"/>
        <v>75</v>
      </c>
      <c r="U5">
        <f t="shared" si="3"/>
        <v>1100</v>
      </c>
      <c r="V5">
        <f t="shared" si="13"/>
        <v>280</v>
      </c>
      <c r="W5">
        <f t="shared" si="4"/>
        <v>1100</v>
      </c>
      <c r="X5">
        <f t="shared" si="4"/>
        <v>280</v>
      </c>
      <c r="Y5" s="169">
        <f t="shared" si="14"/>
        <v>3</v>
      </c>
      <c r="Z5" s="169">
        <f t="shared" ref="Z5:Z68" si="16">Y5*4</f>
        <v>12</v>
      </c>
      <c r="AA5" s="169">
        <f t="shared" si="15"/>
        <v>28</v>
      </c>
      <c r="AC5" s="171">
        <f t="shared" si="5"/>
        <v>3.291666666666667</v>
      </c>
      <c r="AD5" s="167">
        <f t="shared" si="6"/>
        <v>3</v>
      </c>
      <c r="AE5" s="169">
        <v>2</v>
      </c>
      <c r="AG5">
        <v>2</v>
      </c>
      <c r="AH5" t="s">
        <v>691</v>
      </c>
      <c r="AI5">
        <v>0.3</v>
      </c>
      <c r="AJ5">
        <f>AI5*AG5</f>
        <v>0.6</v>
      </c>
    </row>
    <row r="6" spans="1:37">
      <c r="A6" s="161" t="s">
        <v>498</v>
      </c>
      <c r="B6">
        <v>12.5</v>
      </c>
      <c r="C6">
        <v>350</v>
      </c>
      <c r="D6">
        <v>150</v>
      </c>
      <c r="E6">
        <v>7.9</v>
      </c>
      <c r="F6">
        <v>310</v>
      </c>
      <c r="G6">
        <v>270</v>
      </c>
      <c r="H6">
        <v>440</v>
      </c>
      <c r="I6">
        <v>330</v>
      </c>
      <c r="J6">
        <v>15</v>
      </c>
      <c r="K6" t="s">
        <v>712</v>
      </c>
      <c r="L6" t="str">
        <f t="shared" si="0"/>
        <v>UNEQUAL TEE</v>
      </c>
      <c r="M6">
        <f t="shared" si="7"/>
        <v>1240</v>
      </c>
      <c r="N6">
        <f t="shared" si="8"/>
        <v>440</v>
      </c>
      <c r="O6">
        <f t="shared" si="9"/>
        <v>12</v>
      </c>
      <c r="P6">
        <f t="shared" si="10"/>
        <v>310</v>
      </c>
      <c r="Q6">
        <f t="shared" si="11"/>
        <v>280</v>
      </c>
      <c r="R6">
        <f t="shared" si="12"/>
        <v>28</v>
      </c>
      <c r="S6">
        <f t="shared" si="1"/>
        <v>175</v>
      </c>
      <c r="T6">
        <f t="shared" si="2"/>
        <v>75</v>
      </c>
      <c r="U6">
        <f t="shared" si="3"/>
        <v>1100</v>
      </c>
      <c r="V6">
        <f t="shared" si="13"/>
        <v>280</v>
      </c>
      <c r="W6">
        <f t="shared" si="4"/>
        <v>1100</v>
      </c>
      <c r="X6">
        <f t="shared" si="4"/>
        <v>280</v>
      </c>
      <c r="Y6" s="169">
        <f t="shared" si="14"/>
        <v>3</v>
      </c>
      <c r="Z6" s="169">
        <f t="shared" si="16"/>
        <v>12</v>
      </c>
      <c r="AA6" s="169">
        <f t="shared" si="15"/>
        <v>28</v>
      </c>
      <c r="AC6" s="171">
        <f t="shared" si="5"/>
        <v>3.291666666666667</v>
      </c>
      <c r="AD6" s="167">
        <f t="shared" si="6"/>
        <v>3</v>
      </c>
      <c r="AE6" s="169">
        <v>2</v>
      </c>
      <c r="AG6" s="170" t="s">
        <v>699</v>
      </c>
      <c r="AH6" s="170"/>
      <c r="AI6" s="170"/>
      <c r="AJ6">
        <f>AJ3+AJ4+AJ5</f>
        <v>2.4</v>
      </c>
      <c r="AK6" t="s">
        <v>692</v>
      </c>
    </row>
    <row r="7" spans="1:37">
      <c r="A7" s="161" t="s">
        <v>499</v>
      </c>
      <c r="B7">
        <v>12.5</v>
      </c>
      <c r="C7">
        <v>350</v>
      </c>
      <c r="D7">
        <v>200</v>
      </c>
      <c r="E7">
        <v>7.9</v>
      </c>
      <c r="F7">
        <v>520</v>
      </c>
      <c r="G7">
        <v>260</v>
      </c>
      <c r="H7">
        <v>650</v>
      </c>
      <c r="I7">
        <v>325</v>
      </c>
      <c r="J7">
        <v>21</v>
      </c>
      <c r="K7" t="s">
        <v>713</v>
      </c>
      <c r="L7" t="str">
        <f t="shared" si="0"/>
        <v>UNEQUAL TEE</v>
      </c>
      <c r="M7">
        <f t="shared" si="7"/>
        <v>1230</v>
      </c>
      <c r="N7">
        <f t="shared" si="8"/>
        <v>650</v>
      </c>
      <c r="O7">
        <f t="shared" si="9"/>
        <v>12</v>
      </c>
      <c r="P7">
        <f t="shared" si="10"/>
        <v>285</v>
      </c>
      <c r="Q7">
        <f t="shared" si="11"/>
        <v>490</v>
      </c>
      <c r="R7">
        <f t="shared" si="12"/>
        <v>28</v>
      </c>
      <c r="S7">
        <f t="shared" si="1"/>
        <v>175</v>
      </c>
      <c r="T7">
        <f t="shared" si="2"/>
        <v>100</v>
      </c>
      <c r="U7">
        <f t="shared" si="3"/>
        <v>1050</v>
      </c>
      <c r="V7">
        <f t="shared" si="13"/>
        <v>490</v>
      </c>
      <c r="W7">
        <f t="shared" si="4"/>
        <v>1050</v>
      </c>
      <c r="X7">
        <f t="shared" si="4"/>
        <v>490</v>
      </c>
      <c r="Y7" s="169">
        <f t="shared" si="14"/>
        <v>3</v>
      </c>
      <c r="Z7" s="169">
        <f t="shared" si="16"/>
        <v>12</v>
      </c>
      <c r="AA7" s="169">
        <f t="shared" si="15"/>
        <v>28</v>
      </c>
      <c r="AC7" s="171">
        <f t="shared" si="5"/>
        <v>3.291666666666667</v>
      </c>
      <c r="AD7" s="167">
        <f t="shared" si="6"/>
        <v>3</v>
      </c>
      <c r="AE7" s="169">
        <v>2</v>
      </c>
      <c r="AG7" s="165" t="s">
        <v>463</v>
      </c>
    </row>
    <row r="8" spans="1:37">
      <c r="A8" s="161" t="s">
        <v>500</v>
      </c>
      <c r="B8">
        <v>12.5</v>
      </c>
      <c r="C8">
        <v>350</v>
      </c>
      <c r="D8">
        <v>250</v>
      </c>
      <c r="E8">
        <v>7.9</v>
      </c>
      <c r="F8">
        <v>520</v>
      </c>
      <c r="G8">
        <v>260</v>
      </c>
      <c r="H8">
        <v>650</v>
      </c>
      <c r="I8">
        <v>325</v>
      </c>
      <c r="J8">
        <v>21</v>
      </c>
      <c r="K8" t="s">
        <v>714</v>
      </c>
      <c r="L8" t="str">
        <f t="shared" si="0"/>
        <v>UNEQUAL TEE</v>
      </c>
      <c r="M8">
        <f t="shared" si="7"/>
        <v>1230</v>
      </c>
      <c r="N8">
        <f t="shared" si="8"/>
        <v>650</v>
      </c>
      <c r="O8">
        <f t="shared" si="9"/>
        <v>12</v>
      </c>
      <c r="P8">
        <f t="shared" si="10"/>
        <v>275</v>
      </c>
      <c r="Q8">
        <f t="shared" si="11"/>
        <v>490</v>
      </c>
      <c r="R8">
        <f t="shared" si="12"/>
        <v>28</v>
      </c>
      <c r="S8">
        <f t="shared" si="1"/>
        <v>175</v>
      </c>
      <c r="T8">
        <f t="shared" si="2"/>
        <v>125</v>
      </c>
      <c r="U8">
        <f t="shared" si="3"/>
        <v>1050</v>
      </c>
      <c r="V8">
        <f t="shared" si="13"/>
        <v>490</v>
      </c>
      <c r="W8">
        <f t="shared" si="4"/>
        <v>1050</v>
      </c>
      <c r="X8">
        <f t="shared" si="4"/>
        <v>490</v>
      </c>
      <c r="Y8" s="169">
        <f t="shared" si="14"/>
        <v>3</v>
      </c>
      <c r="Z8" s="169">
        <f t="shared" si="16"/>
        <v>12</v>
      </c>
      <c r="AA8" s="169">
        <f t="shared" si="15"/>
        <v>28</v>
      </c>
      <c r="AC8" s="171">
        <f t="shared" si="5"/>
        <v>3.291666666666667</v>
      </c>
      <c r="AD8" s="167">
        <f t="shared" si="6"/>
        <v>3</v>
      </c>
      <c r="AE8" s="169">
        <v>2</v>
      </c>
      <c r="AG8" t="s">
        <v>696</v>
      </c>
    </row>
    <row r="9" spans="1:37">
      <c r="A9" s="161" t="s">
        <v>501</v>
      </c>
      <c r="B9">
        <v>12.5</v>
      </c>
      <c r="C9">
        <v>350</v>
      </c>
      <c r="D9">
        <v>300</v>
      </c>
      <c r="E9">
        <v>7.9</v>
      </c>
      <c r="F9">
        <v>520</v>
      </c>
      <c r="G9">
        <v>260</v>
      </c>
      <c r="H9">
        <v>650</v>
      </c>
      <c r="I9">
        <v>330</v>
      </c>
      <c r="J9">
        <v>21</v>
      </c>
      <c r="K9" t="s">
        <v>715</v>
      </c>
      <c r="L9" t="str">
        <f t="shared" si="0"/>
        <v>UNEQUAL TEE</v>
      </c>
      <c r="M9">
        <f t="shared" si="7"/>
        <v>1240</v>
      </c>
      <c r="N9">
        <f t="shared" si="8"/>
        <v>650</v>
      </c>
      <c r="O9">
        <f t="shared" si="9"/>
        <v>12</v>
      </c>
      <c r="P9">
        <f t="shared" si="10"/>
        <v>265</v>
      </c>
      <c r="Q9">
        <f t="shared" si="11"/>
        <v>490</v>
      </c>
      <c r="R9">
        <f t="shared" si="12"/>
        <v>28</v>
      </c>
      <c r="S9">
        <f t="shared" si="1"/>
        <v>175</v>
      </c>
      <c r="T9">
        <f t="shared" si="2"/>
        <v>150</v>
      </c>
      <c r="U9">
        <f t="shared" si="3"/>
        <v>1050</v>
      </c>
      <c r="V9">
        <f t="shared" si="13"/>
        <v>490</v>
      </c>
      <c r="W9">
        <f t="shared" si="4"/>
        <v>1050</v>
      </c>
      <c r="X9">
        <f t="shared" si="4"/>
        <v>490</v>
      </c>
      <c r="Y9" s="169">
        <f t="shared" si="14"/>
        <v>3</v>
      </c>
      <c r="Z9" s="169">
        <f t="shared" si="16"/>
        <v>12</v>
      </c>
      <c r="AA9" s="169">
        <f t="shared" si="15"/>
        <v>28</v>
      </c>
      <c r="AC9" s="171">
        <f t="shared" si="5"/>
        <v>3.291666666666667</v>
      </c>
      <c r="AD9" s="167">
        <f t="shared" si="6"/>
        <v>3</v>
      </c>
      <c r="AE9" s="169">
        <v>2</v>
      </c>
      <c r="AG9" t="s">
        <v>698</v>
      </c>
    </row>
    <row r="10" spans="1:37">
      <c r="A10" s="161" t="s">
        <v>502</v>
      </c>
      <c r="B10">
        <v>12.5</v>
      </c>
      <c r="C10">
        <v>350</v>
      </c>
      <c r="D10">
        <v>350</v>
      </c>
      <c r="E10">
        <v>7.9</v>
      </c>
      <c r="F10">
        <v>520</v>
      </c>
      <c r="G10">
        <v>260</v>
      </c>
      <c r="H10">
        <v>650</v>
      </c>
      <c r="I10">
        <v>325</v>
      </c>
      <c r="J10">
        <v>25</v>
      </c>
      <c r="K10" t="s">
        <v>716</v>
      </c>
      <c r="L10" t="str">
        <f t="shared" si="0"/>
        <v>EQUAL TEE</v>
      </c>
      <c r="M10">
        <f t="shared" si="7"/>
        <v>1230</v>
      </c>
      <c r="N10">
        <f t="shared" si="8"/>
        <v>650</v>
      </c>
      <c r="O10">
        <f t="shared" si="9"/>
        <v>12</v>
      </c>
      <c r="P10">
        <f t="shared" si="10"/>
        <v>260</v>
      </c>
      <c r="Q10">
        <f t="shared" si="11"/>
        <v>490</v>
      </c>
      <c r="R10">
        <f t="shared" si="12"/>
        <v>28</v>
      </c>
      <c r="S10">
        <f t="shared" si="1"/>
        <v>175</v>
      </c>
      <c r="T10">
        <f t="shared" si="2"/>
        <v>175</v>
      </c>
      <c r="U10">
        <f t="shared" si="3"/>
        <v>1050</v>
      </c>
      <c r="V10">
        <f t="shared" si="13"/>
        <v>490</v>
      </c>
      <c r="W10">
        <f t="shared" si="4"/>
        <v>1050</v>
      </c>
      <c r="X10">
        <f t="shared" si="4"/>
        <v>490</v>
      </c>
      <c r="Y10" s="169">
        <f t="shared" si="14"/>
        <v>3</v>
      </c>
      <c r="Z10" s="169">
        <f t="shared" si="16"/>
        <v>12</v>
      </c>
      <c r="AA10" s="169">
        <f t="shared" si="15"/>
        <v>28</v>
      </c>
      <c r="AC10" s="171">
        <f t="shared" si="5"/>
        <v>3.291666666666667</v>
      </c>
      <c r="AD10" s="167">
        <f t="shared" si="6"/>
        <v>3</v>
      </c>
      <c r="AE10" s="169">
        <v>2</v>
      </c>
      <c r="AG10" t="s">
        <v>697</v>
      </c>
    </row>
    <row r="11" spans="1:37">
      <c r="A11" s="161" t="s">
        <v>503</v>
      </c>
      <c r="B11">
        <v>12.5</v>
      </c>
      <c r="C11">
        <v>400</v>
      </c>
      <c r="D11">
        <v>80</v>
      </c>
      <c r="E11">
        <v>9</v>
      </c>
      <c r="F11">
        <v>170</v>
      </c>
      <c r="G11">
        <v>305</v>
      </c>
      <c r="H11">
        <v>320</v>
      </c>
      <c r="I11">
        <v>365</v>
      </c>
      <c r="J11">
        <v>14</v>
      </c>
      <c r="K11" t="s">
        <v>717</v>
      </c>
      <c r="L11" t="str">
        <f t="shared" si="0"/>
        <v>UNEQUAL TEE</v>
      </c>
      <c r="M11">
        <f t="shared" si="7"/>
        <v>1390</v>
      </c>
      <c r="N11">
        <f t="shared" si="8"/>
        <v>320</v>
      </c>
      <c r="O11">
        <f t="shared" si="9"/>
        <v>16</v>
      </c>
      <c r="P11">
        <f t="shared" si="10"/>
        <v>385</v>
      </c>
      <c r="Q11">
        <f t="shared" si="11"/>
        <v>140</v>
      </c>
      <c r="R11">
        <f t="shared" si="12"/>
        <v>36</v>
      </c>
      <c r="S11">
        <f t="shared" si="1"/>
        <v>200</v>
      </c>
      <c r="T11">
        <f t="shared" si="2"/>
        <v>50</v>
      </c>
      <c r="U11">
        <f t="shared" si="3"/>
        <v>1250</v>
      </c>
      <c r="V11">
        <f t="shared" si="13"/>
        <v>140</v>
      </c>
      <c r="W11">
        <f t="shared" si="4"/>
        <v>1250</v>
      </c>
      <c r="X11">
        <f t="shared" si="4"/>
        <v>140</v>
      </c>
      <c r="Y11" s="169">
        <f t="shared" si="14"/>
        <v>4</v>
      </c>
      <c r="Z11" s="169">
        <f t="shared" si="16"/>
        <v>16</v>
      </c>
      <c r="AA11" s="169">
        <f t="shared" si="15"/>
        <v>36</v>
      </c>
      <c r="AC11" s="171">
        <f t="shared" si="5"/>
        <v>3.75</v>
      </c>
      <c r="AD11" s="167">
        <f t="shared" si="6"/>
        <v>4</v>
      </c>
      <c r="AE11" s="169">
        <v>2</v>
      </c>
    </row>
    <row r="12" spans="1:37">
      <c r="A12" s="161" t="s">
        <v>504</v>
      </c>
      <c r="B12">
        <v>12.5</v>
      </c>
      <c r="C12">
        <v>400</v>
      </c>
      <c r="D12">
        <v>100</v>
      </c>
      <c r="E12">
        <v>9</v>
      </c>
      <c r="F12">
        <v>170</v>
      </c>
      <c r="G12">
        <v>305</v>
      </c>
      <c r="H12">
        <v>320</v>
      </c>
      <c r="I12">
        <v>365</v>
      </c>
      <c r="J12">
        <v>14</v>
      </c>
      <c r="K12" t="s">
        <v>718</v>
      </c>
      <c r="L12" t="str">
        <f t="shared" si="0"/>
        <v>UNEQUAL TEE</v>
      </c>
      <c r="M12">
        <f t="shared" si="7"/>
        <v>1390</v>
      </c>
      <c r="N12">
        <f t="shared" si="8"/>
        <v>320</v>
      </c>
      <c r="O12">
        <f t="shared" si="9"/>
        <v>16</v>
      </c>
      <c r="P12">
        <f t="shared" si="10"/>
        <v>375</v>
      </c>
      <c r="Q12">
        <f t="shared" si="11"/>
        <v>140</v>
      </c>
      <c r="R12">
        <f t="shared" si="12"/>
        <v>36</v>
      </c>
      <c r="S12">
        <f t="shared" si="1"/>
        <v>200</v>
      </c>
      <c r="T12">
        <f t="shared" si="2"/>
        <v>50</v>
      </c>
      <c r="U12">
        <f t="shared" si="3"/>
        <v>1250</v>
      </c>
      <c r="V12">
        <f t="shared" si="13"/>
        <v>140</v>
      </c>
      <c r="W12">
        <f t="shared" si="4"/>
        <v>1250</v>
      </c>
      <c r="X12">
        <f t="shared" si="4"/>
        <v>140</v>
      </c>
      <c r="Y12" s="169">
        <f t="shared" si="14"/>
        <v>4</v>
      </c>
      <c r="Z12" s="169">
        <f t="shared" si="16"/>
        <v>16</v>
      </c>
      <c r="AA12" s="169">
        <f t="shared" si="15"/>
        <v>36</v>
      </c>
      <c r="AC12" s="171">
        <f t="shared" si="5"/>
        <v>3.75</v>
      </c>
      <c r="AD12" s="167">
        <f t="shared" si="6"/>
        <v>4</v>
      </c>
      <c r="AE12" s="169">
        <v>2</v>
      </c>
      <c r="AG12" s="165" t="s">
        <v>703</v>
      </c>
    </row>
    <row r="13" spans="1:37">
      <c r="A13" s="161" t="s">
        <v>505</v>
      </c>
      <c r="B13">
        <v>12.5</v>
      </c>
      <c r="C13">
        <v>400</v>
      </c>
      <c r="D13">
        <v>125</v>
      </c>
      <c r="E13">
        <v>9</v>
      </c>
      <c r="F13">
        <v>310</v>
      </c>
      <c r="G13">
        <v>305</v>
      </c>
      <c r="H13">
        <v>460</v>
      </c>
      <c r="I13">
        <v>370</v>
      </c>
      <c r="J13">
        <v>19</v>
      </c>
      <c r="K13" t="s">
        <v>719</v>
      </c>
      <c r="L13" t="str">
        <f t="shared" si="0"/>
        <v>UNEQUAL TEE</v>
      </c>
      <c r="M13">
        <f t="shared" si="7"/>
        <v>1400</v>
      </c>
      <c r="N13">
        <f t="shared" si="8"/>
        <v>460</v>
      </c>
      <c r="O13">
        <f t="shared" si="9"/>
        <v>16</v>
      </c>
      <c r="P13">
        <f t="shared" si="10"/>
        <v>365</v>
      </c>
      <c r="Q13">
        <f t="shared" si="11"/>
        <v>280</v>
      </c>
      <c r="R13">
        <f t="shared" si="12"/>
        <v>36</v>
      </c>
      <c r="S13">
        <f t="shared" si="1"/>
        <v>200</v>
      </c>
      <c r="T13">
        <f t="shared" si="2"/>
        <v>75</v>
      </c>
      <c r="U13">
        <f t="shared" si="3"/>
        <v>1250</v>
      </c>
      <c r="V13">
        <f t="shared" si="13"/>
        <v>280</v>
      </c>
      <c r="W13">
        <f t="shared" si="4"/>
        <v>1250</v>
      </c>
      <c r="X13">
        <f t="shared" si="4"/>
        <v>280</v>
      </c>
      <c r="Y13" s="169">
        <f t="shared" si="14"/>
        <v>4</v>
      </c>
      <c r="Z13" s="169">
        <f t="shared" si="16"/>
        <v>16</v>
      </c>
      <c r="AA13" s="169">
        <f t="shared" si="15"/>
        <v>36</v>
      </c>
      <c r="AC13" s="171">
        <f t="shared" si="5"/>
        <v>3.75</v>
      </c>
      <c r="AD13" s="167">
        <f t="shared" si="6"/>
        <v>4</v>
      </c>
      <c r="AE13" s="169">
        <v>2</v>
      </c>
      <c r="AG13" s="165" t="s">
        <v>704</v>
      </c>
    </row>
    <row r="14" spans="1:37">
      <c r="A14" s="161" t="s">
        <v>506</v>
      </c>
      <c r="B14">
        <v>12.5</v>
      </c>
      <c r="C14">
        <v>400</v>
      </c>
      <c r="D14">
        <v>150</v>
      </c>
      <c r="E14">
        <v>9</v>
      </c>
      <c r="F14">
        <v>310</v>
      </c>
      <c r="G14">
        <v>305</v>
      </c>
      <c r="H14">
        <v>460</v>
      </c>
      <c r="I14">
        <v>365</v>
      </c>
      <c r="J14">
        <v>19</v>
      </c>
      <c r="K14" t="s">
        <v>720</v>
      </c>
      <c r="L14" t="str">
        <f t="shared" si="0"/>
        <v>UNEQUAL TEE</v>
      </c>
      <c r="M14">
        <f t="shared" si="7"/>
        <v>1390</v>
      </c>
      <c r="N14">
        <f t="shared" si="8"/>
        <v>460</v>
      </c>
      <c r="O14">
        <f t="shared" si="9"/>
        <v>16</v>
      </c>
      <c r="P14">
        <f t="shared" si="10"/>
        <v>355</v>
      </c>
      <c r="Q14">
        <f t="shared" si="11"/>
        <v>280</v>
      </c>
      <c r="R14">
        <f t="shared" si="12"/>
        <v>36</v>
      </c>
      <c r="S14">
        <f t="shared" si="1"/>
        <v>200</v>
      </c>
      <c r="T14">
        <f t="shared" si="2"/>
        <v>75</v>
      </c>
      <c r="U14">
        <f t="shared" si="3"/>
        <v>1250</v>
      </c>
      <c r="V14">
        <f t="shared" si="13"/>
        <v>280</v>
      </c>
      <c r="W14">
        <f t="shared" si="4"/>
        <v>1250</v>
      </c>
      <c r="X14">
        <f t="shared" si="4"/>
        <v>280</v>
      </c>
      <c r="Y14" s="169">
        <f t="shared" si="14"/>
        <v>4</v>
      </c>
      <c r="Z14" s="169">
        <f t="shared" si="16"/>
        <v>16</v>
      </c>
      <c r="AA14" s="169">
        <f t="shared" si="15"/>
        <v>36</v>
      </c>
      <c r="AC14" s="171">
        <f t="shared" si="5"/>
        <v>3.75</v>
      </c>
      <c r="AD14" s="167">
        <f t="shared" si="6"/>
        <v>4</v>
      </c>
      <c r="AE14" s="169">
        <v>3</v>
      </c>
      <c r="AG14" t="s">
        <v>693</v>
      </c>
    </row>
    <row r="15" spans="1:37">
      <c r="A15" s="161" t="s">
        <v>507</v>
      </c>
      <c r="B15">
        <v>12.5</v>
      </c>
      <c r="C15">
        <v>400</v>
      </c>
      <c r="D15">
        <v>200</v>
      </c>
      <c r="E15">
        <v>9</v>
      </c>
      <c r="F15">
        <v>310</v>
      </c>
      <c r="G15">
        <v>295</v>
      </c>
      <c r="H15">
        <v>460</v>
      </c>
      <c r="I15">
        <v>360</v>
      </c>
      <c r="J15">
        <v>19</v>
      </c>
      <c r="K15" t="s">
        <v>721</v>
      </c>
      <c r="L15" t="str">
        <f t="shared" si="0"/>
        <v>UNEQUAL TEE</v>
      </c>
      <c r="M15">
        <f t="shared" si="7"/>
        <v>1380</v>
      </c>
      <c r="N15">
        <f t="shared" si="8"/>
        <v>460</v>
      </c>
      <c r="O15">
        <f t="shared" si="9"/>
        <v>16</v>
      </c>
      <c r="P15">
        <f t="shared" si="10"/>
        <v>330</v>
      </c>
      <c r="Q15">
        <f t="shared" si="11"/>
        <v>280</v>
      </c>
      <c r="R15">
        <f t="shared" si="12"/>
        <v>36</v>
      </c>
      <c r="S15">
        <f t="shared" si="1"/>
        <v>200</v>
      </c>
      <c r="T15">
        <f t="shared" si="2"/>
        <v>100</v>
      </c>
      <c r="U15">
        <f t="shared" si="3"/>
        <v>1200</v>
      </c>
      <c r="V15">
        <f t="shared" si="13"/>
        <v>280</v>
      </c>
      <c r="W15">
        <f t="shared" si="4"/>
        <v>1200</v>
      </c>
      <c r="X15">
        <f t="shared" si="4"/>
        <v>280</v>
      </c>
      <c r="Y15" s="169">
        <f t="shared" si="14"/>
        <v>4</v>
      </c>
      <c r="Z15" s="169">
        <f t="shared" si="16"/>
        <v>16</v>
      </c>
      <c r="AA15" s="169">
        <f t="shared" si="15"/>
        <v>36</v>
      </c>
      <c r="AC15" s="171">
        <f t="shared" si="5"/>
        <v>3.75</v>
      </c>
      <c r="AD15" s="167">
        <f t="shared" si="6"/>
        <v>4</v>
      </c>
      <c r="AE15" s="169">
        <v>3</v>
      </c>
      <c r="AG15" t="s">
        <v>694</v>
      </c>
    </row>
    <row r="16" spans="1:37">
      <c r="A16" s="161" t="s">
        <v>508</v>
      </c>
      <c r="B16">
        <v>12.5</v>
      </c>
      <c r="C16">
        <v>400</v>
      </c>
      <c r="D16">
        <v>250</v>
      </c>
      <c r="E16">
        <v>9</v>
      </c>
      <c r="F16">
        <v>590</v>
      </c>
      <c r="G16">
        <v>295</v>
      </c>
      <c r="H16">
        <v>740</v>
      </c>
      <c r="I16">
        <v>360</v>
      </c>
      <c r="J16">
        <v>30</v>
      </c>
      <c r="K16" t="s">
        <v>722</v>
      </c>
      <c r="L16" t="str">
        <f t="shared" si="0"/>
        <v>UNEQUAL TEE</v>
      </c>
      <c r="M16">
        <f t="shared" si="7"/>
        <v>1380</v>
      </c>
      <c r="N16">
        <f t="shared" si="8"/>
        <v>740</v>
      </c>
      <c r="O16">
        <f t="shared" si="9"/>
        <v>16</v>
      </c>
      <c r="P16">
        <f t="shared" si="10"/>
        <v>320</v>
      </c>
      <c r="Q16">
        <f t="shared" si="11"/>
        <v>560</v>
      </c>
      <c r="R16">
        <f t="shared" si="12"/>
        <v>36</v>
      </c>
      <c r="S16">
        <f t="shared" si="1"/>
        <v>200</v>
      </c>
      <c r="T16">
        <f t="shared" si="2"/>
        <v>125</v>
      </c>
      <c r="U16">
        <f t="shared" si="3"/>
        <v>1200</v>
      </c>
      <c r="V16">
        <f t="shared" si="13"/>
        <v>560</v>
      </c>
      <c r="W16">
        <f t="shared" si="4"/>
        <v>1200</v>
      </c>
      <c r="X16">
        <f t="shared" si="4"/>
        <v>560</v>
      </c>
      <c r="Y16" s="169">
        <f t="shared" si="14"/>
        <v>4</v>
      </c>
      <c r="Z16" s="169">
        <f t="shared" si="16"/>
        <v>16</v>
      </c>
      <c r="AA16" s="169">
        <f t="shared" si="15"/>
        <v>36</v>
      </c>
      <c r="AC16" s="171">
        <f t="shared" si="5"/>
        <v>3.75</v>
      </c>
      <c r="AD16" s="167">
        <f t="shared" si="6"/>
        <v>4</v>
      </c>
      <c r="AE16" s="169">
        <v>3</v>
      </c>
      <c r="AG16" t="s">
        <v>695</v>
      </c>
    </row>
    <row r="17" spans="1:33">
      <c r="A17" s="161" t="s">
        <v>509</v>
      </c>
      <c r="B17">
        <v>12.5</v>
      </c>
      <c r="C17">
        <v>400</v>
      </c>
      <c r="D17">
        <v>300</v>
      </c>
      <c r="E17">
        <v>9</v>
      </c>
      <c r="F17">
        <v>590</v>
      </c>
      <c r="G17">
        <v>295</v>
      </c>
      <c r="H17">
        <v>740</v>
      </c>
      <c r="I17">
        <v>365</v>
      </c>
      <c r="J17">
        <v>30</v>
      </c>
      <c r="K17" t="s">
        <v>723</v>
      </c>
      <c r="L17" t="str">
        <f t="shared" si="0"/>
        <v>UNEQUAL TEE</v>
      </c>
      <c r="M17">
        <f t="shared" si="7"/>
        <v>1390</v>
      </c>
      <c r="N17">
        <f t="shared" si="8"/>
        <v>740</v>
      </c>
      <c r="O17">
        <f t="shared" si="9"/>
        <v>16</v>
      </c>
      <c r="P17">
        <f t="shared" si="10"/>
        <v>305</v>
      </c>
      <c r="Q17">
        <f t="shared" si="11"/>
        <v>560</v>
      </c>
      <c r="R17">
        <f t="shared" si="12"/>
        <v>36</v>
      </c>
      <c r="S17">
        <f t="shared" si="1"/>
        <v>200</v>
      </c>
      <c r="T17">
        <f t="shared" si="2"/>
        <v>150</v>
      </c>
      <c r="U17">
        <f t="shared" si="3"/>
        <v>1200</v>
      </c>
      <c r="V17">
        <f t="shared" si="13"/>
        <v>560</v>
      </c>
      <c r="W17">
        <f t="shared" si="4"/>
        <v>1200</v>
      </c>
      <c r="X17">
        <f t="shared" si="4"/>
        <v>560</v>
      </c>
      <c r="Y17" s="169">
        <f t="shared" si="14"/>
        <v>4</v>
      </c>
      <c r="Z17" s="169">
        <f t="shared" si="16"/>
        <v>16</v>
      </c>
      <c r="AA17" s="169">
        <f t="shared" si="15"/>
        <v>36</v>
      </c>
      <c r="AC17" s="171">
        <f t="shared" si="5"/>
        <v>3.75</v>
      </c>
      <c r="AD17" s="167">
        <f t="shared" si="6"/>
        <v>4</v>
      </c>
      <c r="AE17" s="169">
        <v>3</v>
      </c>
    </row>
    <row r="18" spans="1:33">
      <c r="A18" s="161" t="s">
        <v>510</v>
      </c>
      <c r="B18">
        <v>12.5</v>
      </c>
      <c r="C18">
        <v>400</v>
      </c>
      <c r="D18">
        <v>350</v>
      </c>
      <c r="E18">
        <v>9</v>
      </c>
      <c r="F18">
        <v>590</v>
      </c>
      <c r="G18">
        <v>295</v>
      </c>
      <c r="H18">
        <v>740</v>
      </c>
      <c r="I18">
        <v>360</v>
      </c>
      <c r="J18">
        <v>30</v>
      </c>
      <c r="K18" t="s">
        <v>724</v>
      </c>
      <c r="L18" t="str">
        <f t="shared" si="0"/>
        <v>UNEQUAL TEE</v>
      </c>
      <c r="M18">
        <f t="shared" si="7"/>
        <v>1380</v>
      </c>
      <c r="N18">
        <f t="shared" si="8"/>
        <v>740</v>
      </c>
      <c r="O18">
        <f t="shared" si="9"/>
        <v>16</v>
      </c>
      <c r="P18">
        <f t="shared" si="10"/>
        <v>300</v>
      </c>
      <c r="Q18">
        <f t="shared" si="11"/>
        <v>560</v>
      </c>
      <c r="R18">
        <f t="shared" si="12"/>
        <v>36</v>
      </c>
      <c r="S18">
        <f t="shared" si="1"/>
        <v>200</v>
      </c>
      <c r="T18">
        <f t="shared" si="2"/>
        <v>175</v>
      </c>
      <c r="U18">
        <f t="shared" si="3"/>
        <v>1200</v>
      </c>
      <c r="V18">
        <f t="shared" si="13"/>
        <v>560</v>
      </c>
      <c r="W18">
        <f t="shared" si="4"/>
        <v>1200</v>
      </c>
      <c r="X18">
        <f t="shared" si="4"/>
        <v>560</v>
      </c>
      <c r="Y18" s="169">
        <f t="shared" si="14"/>
        <v>4</v>
      </c>
      <c r="Z18" s="169">
        <f t="shared" si="16"/>
        <v>16</v>
      </c>
      <c r="AA18" s="169">
        <f t="shared" si="15"/>
        <v>36</v>
      </c>
      <c r="AC18" s="171">
        <f t="shared" si="5"/>
        <v>3.75</v>
      </c>
      <c r="AD18" s="167">
        <f t="shared" si="6"/>
        <v>4</v>
      </c>
      <c r="AE18" s="169">
        <v>3</v>
      </c>
      <c r="AG18" t="s">
        <v>1964</v>
      </c>
    </row>
    <row r="19" spans="1:33">
      <c r="A19" s="161" t="s">
        <v>511</v>
      </c>
      <c r="B19" s="167">
        <v>12.5</v>
      </c>
      <c r="C19" s="167">
        <v>400</v>
      </c>
      <c r="D19" s="167">
        <v>400</v>
      </c>
      <c r="E19" s="167">
        <v>9</v>
      </c>
      <c r="F19" s="167">
        <v>590</v>
      </c>
      <c r="G19" s="167">
        <v>295</v>
      </c>
      <c r="H19" s="167">
        <v>740</v>
      </c>
      <c r="I19" s="167">
        <v>370</v>
      </c>
      <c r="J19" s="167">
        <v>37</v>
      </c>
      <c r="K19" s="167" t="s">
        <v>725</v>
      </c>
      <c r="L19" s="167" t="str">
        <f t="shared" si="0"/>
        <v>EQUAL TEE</v>
      </c>
      <c r="M19">
        <f t="shared" si="7"/>
        <v>1400</v>
      </c>
      <c r="N19">
        <f t="shared" si="8"/>
        <v>740</v>
      </c>
      <c r="O19">
        <f t="shared" si="9"/>
        <v>16</v>
      </c>
      <c r="P19">
        <f t="shared" si="10"/>
        <v>295</v>
      </c>
      <c r="Q19">
        <f t="shared" si="11"/>
        <v>560</v>
      </c>
      <c r="R19">
        <f t="shared" si="12"/>
        <v>36</v>
      </c>
      <c r="S19" s="167">
        <f t="shared" si="1"/>
        <v>200</v>
      </c>
      <c r="T19" s="167">
        <f t="shared" si="2"/>
        <v>200</v>
      </c>
      <c r="U19" s="167">
        <f t="shared" si="3"/>
        <v>1200</v>
      </c>
      <c r="V19">
        <f t="shared" si="13"/>
        <v>560</v>
      </c>
      <c r="W19" s="167">
        <f t="shared" si="4"/>
        <v>1200</v>
      </c>
      <c r="X19" s="167">
        <f t="shared" si="4"/>
        <v>560</v>
      </c>
      <c r="Y19" s="169">
        <f t="shared" si="14"/>
        <v>4</v>
      </c>
      <c r="Z19" s="168">
        <f t="shared" si="16"/>
        <v>16</v>
      </c>
      <c r="AA19" s="169">
        <f t="shared" si="15"/>
        <v>36</v>
      </c>
      <c r="AC19" s="171">
        <f t="shared" si="5"/>
        <v>3.75</v>
      </c>
      <c r="AD19" s="167">
        <f t="shared" si="6"/>
        <v>4</v>
      </c>
      <c r="AE19" s="169">
        <v>3</v>
      </c>
      <c r="AG19" t="s">
        <v>1965</v>
      </c>
    </row>
    <row r="20" spans="1:33">
      <c r="A20" s="161" t="s">
        <v>517</v>
      </c>
      <c r="B20">
        <v>16</v>
      </c>
      <c r="C20">
        <v>250</v>
      </c>
      <c r="D20">
        <v>80</v>
      </c>
      <c r="E20">
        <v>7.2</v>
      </c>
      <c r="F20">
        <v>170</v>
      </c>
      <c r="G20">
        <v>200</v>
      </c>
      <c r="H20">
        <v>300</v>
      </c>
      <c r="I20">
        <v>260</v>
      </c>
      <c r="J20">
        <v>6.5</v>
      </c>
      <c r="K20" t="s">
        <v>726</v>
      </c>
      <c r="L20" t="str">
        <f t="shared" si="0"/>
        <v>UNEQUAL TEE</v>
      </c>
      <c r="M20">
        <f t="shared" si="7"/>
        <v>940</v>
      </c>
      <c r="N20">
        <f t="shared" si="8"/>
        <v>300</v>
      </c>
      <c r="O20">
        <f t="shared" si="9"/>
        <v>12</v>
      </c>
      <c r="P20">
        <f t="shared" si="10"/>
        <v>235</v>
      </c>
      <c r="Q20">
        <f t="shared" si="11"/>
        <v>140</v>
      </c>
      <c r="R20">
        <f t="shared" si="12"/>
        <v>28</v>
      </c>
      <c r="S20">
        <f t="shared" si="1"/>
        <v>125</v>
      </c>
      <c r="T20">
        <f t="shared" si="2"/>
        <v>50</v>
      </c>
      <c r="U20">
        <f t="shared" si="3"/>
        <v>800</v>
      </c>
      <c r="V20">
        <f t="shared" si="13"/>
        <v>140</v>
      </c>
      <c r="W20">
        <f t="shared" si="4"/>
        <v>800</v>
      </c>
      <c r="X20">
        <f t="shared" si="4"/>
        <v>140</v>
      </c>
      <c r="Y20" s="169">
        <f t="shared" si="14"/>
        <v>3</v>
      </c>
      <c r="Z20" s="169">
        <f t="shared" si="16"/>
        <v>12</v>
      </c>
      <c r="AA20" s="169">
        <f t="shared" si="15"/>
        <v>28</v>
      </c>
      <c r="AC20" s="171">
        <f t="shared" si="5"/>
        <v>3</v>
      </c>
      <c r="AD20" s="167">
        <f t="shared" si="6"/>
        <v>3</v>
      </c>
      <c r="AE20" s="169">
        <v>2</v>
      </c>
      <c r="AG20" t="s">
        <v>1966</v>
      </c>
    </row>
    <row r="21" spans="1:33">
      <c r="A21" s="161" t="s">
        <v>518</v>
      </c>
      <c r="B21">
        <v>16</v>
      </c>
      <c r="C21">
        <v>250</v>
      </c>
      <c r="D21">
        <v>100</v>
      </c>
      <c r="E21">
        <v>7.2</v>
      </c>
      <c r="F21">
        <v>170</v>
      </c>
      <c r="G21">
        <v>200</v>
      </c>
      <c r="H21">
        <v>300</v>
      </c>
      <c r="I21">
        <v>260</v>
      </c>
      <c r="J21">
        <v>7</v>
      </c>
      <c r="K21" t="s">
        <v>727</v>
      </c>
      <c r="L21" t="str">
        <f t="shared" si="0"/>
        <v>UNEQUAL TEE</v>
      </c>
      <c r="M21">
        <f t="shared" si="7"/>
        <v>940</v>
      </c>
      <c r="N21">
        <f t="shared" si="8"/>
        <v>300</v>
      </c>
      <c r="O21">
        <f t="shared" si="9"/>
        <v>12</v>
      </c>
      <c r="P21">
        <f t="shared" si="10"/>
        <v>230</v>
      </c>
      <c r="Q21">
        <f t="shared" si="11"/>
        <v>140</v>
      </c>
      <c r="R21">
        <f t="shared" si="12"/>
        <v>28</v>
      </c>
      <c r="S21">
        <f t="shared" si="1"/>
        <v>125</v>
      </c>
      <c r="T21">
        <f t="shared" si="2"/>
        <v>50</v>
      </c>
      <c r="U21">
        <f t="shared" si="3"/>
        <v>800</v>
      </c>
      <c r="V21">
        <f t="shared" si="13"/>
        <v>140</v>
      </c>
      <c r="W21">
        <f t="shared" si="4"/>
        <v>800</v>
      </c>
      <c r="X21">
        <f t="shared" si="4"/>
        <v>140</v>
      </c>
      <c r="Y21" s="169">
        <f t="shared" si="14"/>
        <v>3</v>
      </c>
      <c r="Z21" s="169">
        <f t="shared" si="16"/>
        <v>12</v>
      </c>
      <c r="AA21" s="169">
        <f t="shared" si="15"/>
        <v>28</v>
      </c>
      <c r="AC21" s="171">
        <f t="shared" si="5"/>
        <v>3</v>
      </c>
      <c r="AD21" s="167">
        <f t="shared" si="6"/>
        <v>3</v>
      </c>
      <c r="AE21" s="169">
        <v>2</v>
      </c>
      <c r="AG21" t="s">
        <v>1967</v>
      </c>
    </row>
    <row r="22" spans="1:33">
      <c r="A22" s="161" t="s">
        <v>519</v>
      </c>
      <c r="B22">
        <v>16</v>
      </c>
      <c r="C22">
        <v>250</v>
      </c>
      <c r="D22">
        <v>125</v>
      </c>
      <c r="E22">
        <v>7.2</v>
      </c>
      <c r="F22">
        <v>310</v>
      </c>
      <c r="G22">
        <v>200</v>
      </c>
      <c r="H22">
        <v>440</v>
      </c>
      <c r="I22">
        <v>265</v>
      </c>
      <c r="J22">
        <v>9.5</v>
      </c>
      <c r="K22" t="s">
        <v>728</v>
      </c>
      <c r="L22" t="str">
        <f t="shared" si="0"/>
        <v>UNEQUAL TEE</v>
      </c>
      <c r="M22">
        <f t="shared" si="7"/>
        <v>950</v>
      </c>
      <c r="N22">
        <f t="shared" si="8"/>
        <v>440</v>
      </c>
      <c r="O22">
        <f t="shared" si="9"/>
        <v>12</v>
      </c>
      <c r="P22">
        <f t="shared" si="10"/>
        <v>225</v>
      </c>
      <c r="Q22">
        <f t="shared" si="11"/>
        <v>280</v>
      </c>
      <c r="R22">
        <f t="shared" si="12"/>
        <v>28</v>
      </c>
      <c r="S22">
        <f t="shared" si="1"/>
        <v>125</v>
      </c>
      <c r="T22">
        <f t="shared" si="2"/>
        <v>75</v>
      </c>
      <c r="U22">
        <f t="shared" si="3"/>
        <v>800</v>
      </c>
      <c r="V22">
        <f t="shared" si="13"/>
        <v>280</v>
      </c>
      <c r="W22">
        <f t="shared" si="4"/>
        <v>800</v>
      </c>
      <c r="X22">
        <f t="shared" si="4"/>
        <v>280</v>
      </c>
      <c r="Y22" s="169">
        <f t="shared" si="14"/>
        <v>3</v>
      </c>
      <c r="Z22" s="169">
        <f t="shared" si="16"/>
        <v>12</v>
      </c>
      <c r="AA22" s="169">
        <f t="shared" si="15"/>
        <v>28</v>
      </c>
      <c r="AC22" s="171">
        <f t="shared" si="5"/>
        <v>3</v>
      </c>
      <c r="AD22" s="167">
        <f t="shared" si="6"/>
        <v>3</v>
      </c>
      <c r="AE22" s="169">
        <v>3</v>
      </c>
    </row>
    <row r="23" spans="1:33">
      <c r="A23" s="161" t="s">
        <v>520</v>
      </c>
      <c r="B23">
        <v>16</v>
      </c>
      <c r="C23">
        <v>250</v>
      </c>
      <c r="D23">
        <v>150</v>
      </c>
      <c r="E23">
        <v>7.2</v>
      </c>
      <c r="F23">
        <v>380</v>
      </c>
      <c r="G23">
        <v>200</v>
      </c>
      <c r="H23">
        <v>510</v>
      </c>
      <c r="I23">
        <v>260</v>
      </c>
      <c r="J23">
        <v>11</v>
      </c>
      <c r="K23" t="s">
        <v>729</v>
      </c>
      <c r="L23" t="str">
        <f t="shared" si="0"/>
        <v>UNEQUAL TEE</v>
      </c>
      <c r="M23">
        <f t="shared" si="7"/>
        <v>940</v>
      </c>
      <c r="N23">
        <f t="shared" si="8"/>
        <v>510</v>
      </c>
      <c r="O23">
        <f t="shared" si="9"/>
        <v>12</v>
      </c>
      <c r="P23">
        <f t="shared" si="10"/>
        <v>215</v>
      </c>
      <c r="Q23">
        <f t="shared" si="11"/>
        <v>350</v>
      </c>
      <c r="R23">
        <f t="shared" si="12"/>
        <v>28</v>
      </c>
      <c r="S23">
        <f t="shared" si="1"/>
        <v>125</v>
      </c>
      <c r="T23">
        <f t="shared" si="2"/>
        <v>75</v>
      </c>
      <c r="U23">
        <f t="shared" si="3"/>
        <v>800</v>
      </c>
      <c r="V23">
        <f t="shared" si="13"/>
        <v>350</v>
      </c>
      <c r="W23">
        <f t="shared" si="4"/>
        <v>800</v>
      </c>
      <c r="X23">
        <f t="shared" si="4"/>
        <v>350</v>
      </c>
      <c r="Y23" s="169">
        <f t="shared" si="14"/>
        <v>3</v>
      </c>
      <c r="Z23" s="169">
        <f t="shared" si="16"/>
        <v>12</v>
      </c>
      <c r="AA23" s="169">
        <f t="shared" si="15"/>
        <v>28</v>
      </c>
      <c r="AC23" s="171">
        <f t="shared" si="5"/>
        <v>3</v>
      </c>
      <c r="AD23" s="167">
        <f t="shared" si="6"/>
        <v>3</v>
      </c>
      <c r="AE23" s="169">
        <v>3</v>
      </c>
    </row>
    <row r="24" spans="1:33">
      <c r="A24" s="161" t="s">
        <v>521</v>
      </c>
      <c r="B24">
        <v>16</v>
      </c>
      <c r="C24">
        <v>250</v>
      </c>
      <c r="D24">
        <v>200</v>
      </c>
      <c r="E24">
        <v>7.2</v>
      </c>
      <c r="F24">
        <v>380</v>
      </c>
      <c r="G24">
        <v>190</v>
      </c>
      <c r="H24">
        <v>510</v>
      </c>
      <c r="I24">
        <v>255</v>
      </c>
      <c r="J24">
        <v>11</v>
      </c>
      <c r="K24" t="s">
        <v>730</v>
      </c>
      <c r="L24" t="str">
        <f t="shared" si="0"/>
        <v>UNEQUAL TEE</v>
      </c>
      <c r="M24">
        <f t="shared" si="7"/>
        <v>930</v>
      </c>
      <c r="N24">
        <f t="shared" si="8"/>
        <v>510</v>
      </c>
      <c r="O24">
        <f t="shared" si="9"/>
        <v>12</v>
      </c>
      <c r="P24">
        <f t="shared" si="10"/>
        <v>195</v>
      </c>
      <c r="Q24">
        <f t="shared" si="11"/>
        <v>350</v>
      </c>
      <c r="R24">
        <f t="shared" si="12"/>
        <v>28</v>
      </c>
      <c r="S24">
        <f t="shared" si="1"/>
        <v>125</v>
      </c>
      <c r="T24">
        <f t="shared" si="2"/>
        <v>100</v>
      </c>
      <c r="U24">
        <f t="shared" si="3"/>
        <v>750</v>
      </c>
      <c r="V24">
        <f t="shared" si="13"/>
        <v>350</v>
      </c>
      <c r="W24">
        <f t="shared" si="4"/>
        <v>750</v>
      </c>
      <c r="X24">
        <f t="shared" si="4"/>
        <v>350</v>
      </c>
      <c r="Y24" s="169">
        <f t="shared" si="14"/>
        <v>3</v>
      </c>
      <c r="Z24" s="169">
        <f t="shared" si="16"/>
        <v>12</v>
      </c>
      <c r="AA24" s="169">
        <f t="shared" si="15"/>
        <v>28</v>
      </c>
      <c r="AC24" s="171">
        <f t="shared" si="5"/>
        <v>3</v>
      </c>
      <c r="AD24" s="167">
        <f t="shared" si="6"/>
        <v>3</v>
      </c>
      <c r="AE24" s="169">
        <v>3</v>
      </c>
    </row>
    <row r="25" spans="1:33">
      <c r="A25" s="161" t="s">
        <v>522</v>
      </c>
      <c r="B25">
        <v>16</v>
      </c>
      <c r="C25">
        <v>250</v>
      </c>
      <c r="D25">
        <v>250</v>
      </c>
      <c r="E25">
        <v>7.2</v>
      </c>
      <c r="F25">
        <v>380</v>
      </c>
      <c r="G25">
        <v>190</v>
      </c>
      <c r="H25">
        <v>510</v>
      </c>
      <c r="I25">
        <v>255</v>
      </c>
      <c r="J25">
        <v>14</v>
      </c>
      <c r="K25" t="s">
        <v>731</v>
      </c>
      <c r="L25" t="str">
        <f t="shared" si="0"/>
        <v>EQUAL TEE</v>
      </c>
      <c r="M25">
        <f t="shared" si="7"/>
        <v>930</v>
      </c>
      <c r="N25">
        <f t="shared" si="8"/>
        <v>510</v>
      </c>
      <c r="O25">
        <f t="shared" si="9"/>
        <v>12</v>
      </c>
      <c r="P25">
        <f t="shared" si="10"/>
        <v>190</v>
      </c>
      <c r="Q25">
        <f t="shared" si="11"/>
        <v>350</v>
      </c>
      <c r="R25">
        <f t="shared" si="12"/>
        <v>28</v>
      </c>
      <c r="S25">
        <f t="shared" si="1"/>
        <v>125</v>
      </c>
      <c r="T25">
        <f t="shared" si="2"/>
        <v>125</v>
      </c>
      <c r="U25">
        <f t="shared" si="3"/>
        <v>750</v>
      </c>
      <c r="V25">
        <f t="shared" si="13"/>
        <v>350</v>
      </c>
      <c r="W25">
        <f t="shared" si="4"/>
        <v>750</v>
      </c>
      <c r="X25">
        <f t="shared" si="4"/>
        <v>350</v>
      </c>
      <c r="Y25" s="169">
        <f t="shared" si="14"/>
        <v>3</v>
      </c>
      <c r="Z25" s="169">
        <f t="shared" si="16"/>
        <v>12</v>
      </c>
      <c r="AA25" s="169">
        <f t="shared" si="15"/>
        <v>28</v>
      </c>
      <c r="AC25" s="171">
        <f t="shared" si="5"/>
        <v>3</v>
      </c>
      <c r="AD25" s="167">
        <f t="shared" si="6"/>
        <v>3</v>
      </c>
      <c r="AE25" s="169">
        <v>3</v>
      </c>
    </row>
    <row r="26" spans="1:33">
      <c r="A26" s="161" t="s">
        <v>523</v>
      </c>
      <c r="B26">
        <v>16</v>
      </c>
      <c r="C26">
        <v>300</v>
      </c>
      <c r="D26">
        <v>80</v>
      </c>
      <c r="E26">
        <v>8.5</v>
      </c>
      <c r="F26">
        <v>170</v>
      </c>
      <c r="G26">
        <v>235</v>
      </c>
      <c r="H26">
        <v>310</v>
      </c>
      <c r="I26">
        <v>295</v>
      </c>
      <c r="J26">
        <v>9.5</v>
      </c>
      <c r="K26" t="s">
        <v>732</v>
      </c>
      <c r="L26" t="str">
        <f t="shared" si="0"/>
        <v>UNEQUAL TEE</v>
      </c>
      <c r="M26">
        <f t="shared" si="7"/>
        <v>1090</v>
      </c>
      <c r="N26">
        <f t="shared" si="8"/>
        <v>310</v>
      </c>
      <c r="O26">
        <f t="shared" si="9"/>
        <v>16</v>
      </c>
      <c r="P26">
        <f t="shared" si="10"/>
        <v>285</v>
      </c>
      <c r="Q26">
        <f t="shared" si="11"/>
        <v>140</v>
      </c>
      <c r="R26">
        <f t="shared" si="12"/>
        <v>36</v>
      </c>
      <c r="S26">
        <f t="shared" si="1"/>
        <v>150</v>
      </c>
      <c r="T26">
        <f t="shared" si="2"/>
        <v>50</v>
      </c>
      <c r="U26">
        <f t="shared" si="3"/>
        <v>950</v>
      </c>
      <c r="V26">
        <f t="shared" si="13"/>
        <v>140</v>
      </c>
      <c r="W26">
        <f t="shared" si="4"/>
        <v>950</v>
      </c>
      <c r="X26">
        <f t="shared" si="4"/>
        <v>140</v>
      </c>
      <c r="Y26" s="169">
        <f t="shared" si="14"/>
        <v>4</v>
      </c>
      <c r="Z26" s="169">
        <f t="shared" si="16"/>
        <v>16</v>
      </c>
      <c r="AA26" s="169">
        <f t="shared" si="15"/>
        <v>36</v>
      </c>
      <c r="AC26" s="171">
        <f t="shared" si="5"/>
        <v>3.541666666666667</v>
      </c>
      <c r="AD26" s="167">
        <f t="shared" si="6"/>
        <v>4</v>
      </c>
      <c r="AE26" s="169">
        <v>3</v>
      </c>
    </row>
    <row r="27" spans="1:33">
      <c r="A27" s="161" t="s">
        <v>524</v>
      </c>
      <c r="B27">
        <v>16</v>
      </c>
      <c r="C27">
        <v>300</v>
      </c>
      <c r="D27">
        <v>100</v>
      </c>
      <c r="E27">
        <v>8.5</v>
      </c>
      <c r="F27">
        <v>170</v>
      </c>
      <c r="G27">
        <v>235</v>
      </c>
      <c r="H27">
        <v>310</v>
      </c>
      <c r="I27">
        <v>295</v>
      </c>
      <c r="J27">
        <v>9.5</v>
      </c>
      <c r="K27" t="s">
        <v>733</v>
      </c>
      <c r="L27" t="str">
        <f t="shared" si="0"/>
        <v>UNEQUAL TEE</v>
      </c>
      <c r="M27">
        <f t="shared" si="7"/>
        <v>1090</v>
      </c>
      <c r="N27">
        <f t="shared" si="8"/>
        <v>310</v>
      </c>
      <c r="O27">
        <f t="shared" si="9"/>
        <v>16</v>
      </c>
      <c r="P27">
        <f t="shared" si="10"/>
        <v>280</v>
      </c>
      <c r="Q27">
        <f t="shared" si="11"/>
        <v>140</v>
      </c>
      <c r="R27">
        <f t="shared" si="12"/>
        <v>36</v>
      </c>
      <c r="S27">
        <f t="shared" si="1"/>
        <v>150</v>
      </c>
      <c r="T27">
        <f t="shared" si="2"/>
        <v>50</v>
      </c>
      <c r="U27">
        <f t="shared" si="3"/>
        <v>950</v>
      </c>
      <c r="V27">
        <f t="shared" si="13"/>
        <v>140</v>
      </c>
      <c r="W27">
        <f t="shared" si="4"/>
        <v>950</v>
      </c>
      <c r="X27">
        <f t="shared" si="4"/>
        <v>140</v>
      </c>
      <c r="Y27" s="169">
        <f t="shared" si="14"/>
        <v>4</v>
      </c>
      <c r="Z27" s="169">
        <f t="shared" si="16"/>
        <v>16</v>
      </c>
      <c r="AA27" s="169">
        <f t="shared" si="15"/>
        <v>36</v>
      </c>
      <c r="AC27" s="171">
        <f t="shared" si="5"/>
        <v>3.541666666666667</v>
      </c>
      <c r="AD27" s="167">
        <f t="shared" si="6"/>
        <v>4</v>
      </c>
      <c r="AE27" s="169">
        <v>3</v>
      </c>
    </row>
    <row r="28" spans="1:33">
      <c r="A28" s="161" t="s">
        <v>525</v>
      </c>
      <c r="B28">
        <v>16</v>
      </c>
      <c r="C28">
        <v>300</v>
      </c>
      <c r="D28">
        <v>125</v>
      </c>
      <c r="E28">
        <v>8.5</v>
      </c>
      <c r="F28">
        <v>310</v>
      </c>
      <c r="G28">
        <v>235</v>
      </c>
      <c r="H28">
        <v>450</v>
      </c>
      <c r="I28">
        <v>300</v>
      </c>
      <c r="J28">
        <v>14</v>
      </c>
      <c r="K28" t="s">
        <v>734</v>
      </c>
      <c r="L28" t="str">
        <f t="shared" si="0"/>
        <v>UNEQUAL TEE</v>
      </c>
      <c r="M28">
        <f t="shared" si="7"/>
        <v>1100</v>
      </c>
      <c r="N28">
        <f t="shared" si="8"/>
        <v>450</v>
      </c>
      <c r="O28">
        <f t="shared" si="9"/>
        <v>16</v>
      </c>
      <c r="P28">
        <f t="shared" si="10"/>
        <v>270</v>
      </c>
      <c r="Q28">
        <f t="shared" si="11"/>
        <v>280</v>
      </c>
      <c r="R28">
        <f t="shared" si="12"/>
        <v>36</v>
      </c>
      <c r="S28">
        <f t="shared" si="1"/>
        <v>150</v>
      </c>
      <c r="T28">
        <f t="shared" si="2"/>
        <v>75</v>
      </c>
      <c r="U28">
        <f t="shared" si="3"/>
        <v>950</v>
      </c>
      <c r="V28">
        <f t="shared" si="13"/>
        <v>280</v>
      </c>
      <c r="W28">
        <f t="shared" si="4"/>
        <v>950</v>
      </c>
      <c r="X28">
        <f t="shared" si="4"/>
        <v>280</v>
      </c>
      <c r="Y28" s="169">
        <f t="shared" si="14"/>
        <v>4</v>
      </c>
      <c r="Z28" s="169">
        <f t="shared" si="16"/>
        <v>16</v>
      </c>
      <c r="AA28" s="169">
        <f t="shared" si="15"/>
        <v>36</v>
      </c>
      <c r="AC28" s="171">
        <f t="shared" si="5"/>
        <v>3.541666666666667</v>
      </c>
      <c r="AD28" s="167">
        <f t="shared" si="6"/>
        <v>4</v>
      </c>
      <c r="AE28" s="169">
        <v>3</v>
      </c>
    </row>
    <row r="29" spans="1:33">
      <c r="A29" s="161" t="s">
        <v>526</v>
      </c>
      <c r="B29">
        <v>16</v>
      </c>
      <c r="C29">
        <v>300</v>
      </c>
      <c r="D29">
        <v>150</v>
      </c>
      <c r="E29">
        <v>8.5</v>
      </c>
      <c r="F29">
        <v>310</v>
      </c>
      <c r="G29">
        <v>235</v>
      </c>
      <c r="H29">
        <v>450</v>
      </c>
      <c r="I29">
        <v>295</v>
      </c>
      <c r="J29">
        <v>14</v>
      </c>
      <c r="K29" t="s">
        <v>735</v>
      </c>
      <c r="L29" t="str">
        <f t="shared" si="0"/>
        <v>UNEQUAL TEE</v>
      </c>
      <c r="M29">
        <f t="shared" si="7"/>
        <v>1090</v>
      </c>
      <c r="N29">
        <f t="shared" si="8"/>
        <v>450</v>
      </c>
      <c r="O29">
        <f t="shared" si="9"/>
        <v>16</v>
      </c>
      <c r="P29">
        <f t="shared" si="10"/>
        <v>260</v>
      </c>
      <c r="Q29">
        <f t="shared" si="11"/>
        <v>280</v>
      </c>
      <c r="R29">
        <f t="shared" si="12"/>
        <v>36</v>
      </c>
      <c r="S29">
        <f t="shared" si="1"/>
        <v>150</v>
      </c>
      <c r="T29">
        <f t="shared" si="2"/>
        <v>75</v>
      </c>
      <c r="U29">
        <f t="shared" si="3"/>
        <v>950</v>
      </c>
      <c r="V29">
        <f t="shared" si="13"/>
        <v>280</v>
      </c>
      <c r="W29">
        <f t="shared" si="4"/>
        <v>950</v>
      </c>
      <c r="X29">
        <f t="shared" si="4"/>
        <v>280</v>
      </c>
      <c r="Y29" s="169">
        <f t="shared" si="14"/>
        <v>4</v>
      </c>
      <c r="Z29" s="169">
        <f t="shared" si="16"/>
        <v>16</v>
      </c>
      <c r="AA29" s="169">
        <f t="shared" si="15"/>
        <v>36</v>
      </c>
      <c r="AC29" s="171">
        <f t="shared" si="5"/>
        <v>3.541666666666667</v>
      </c>
      <c r="AD29" s="167">
        <f t="shared" si="6"/>
        <v>4</v>
      </c>
      <c r="AE29" s="169">
        <v>3</v>
      </c>
    </row>
    <row r="30" spans="1:33">
      <c r="A30" s="161" t="s">
        <v>527</v>
      </c>
      <c r="B30">
        <v>16</v>
      </c>
      <c r="C30">
        <v>300</v>
      </c>
      <c r="D30">
        <v>200</v>
      </c>
      <c r="E30">
        <v>8.5</v>
      </c>
      <c r="F30">
        <v>450</v>
      </c>
      <c r="G30">
        <v>225</v>
      </c>
      <c r="H30">
        <v>590</v>
      </c>
      <c r="I30">
        <v>290</v>
      </c>
      <c r="J30">
        <v>18</v>
      </c>
      <c r="K30" t="s">
        <v>736</v>
      </c>
      <c r="L30" t="str">
        <f t="shared" si="0"/>
        <v>UNEQUAL TEE</v>
      </c>
      <c r="M30">
        <f t="shared" si="7"/>
        <v>1080</v>
      </c>
      <c r="N30">
        <f t="shared" si="8"/>
        <v>590</v>
      </c>
      <c r="O30">
        <f t="shared" si="9"/>
        <v>16</v>
      </c>
      <c r="P30">
        <f t="shared" si="10"/>
        <v>240</v>
      </c>
      <c r="Q30">
        <f t="shared" si="11"/>
        <v>420</v>
      </c>
      <c r="R30">
        <f t="shared" si="12"/>
        <v>36</v>
      </c>
      <c r="S30">
        <f t="shared" si="1"/>
        <v>150</v>
      </c>
      <c r="T30">
        <f t="shared" si="2"/>
        <v>100</v>
      </c>
      <c r="U30">
        <f t="shared" si="3"/>
        <v>900</v>
      </c>
      <c r="V30">
        <f t="shared" si="13"/>
        <v>420</v>
      </c>
      <c r="W30">
        <f t="shared" si="4"/>
        <v>900</v>
      </c>
      <c r="X30">
        <f t="shared" si="4"/>
        <v>420</v>
      </c>
      <c r="Y30" s="169">
        <f t="shared" si="14"/>
        <v>4</v>
      </c>
      <c r="Z30" s="169">
        <f t="shared" si="16"/>
        <v>16</v>
      </c>
      <c r="AA30" s="169">
        <f t="shared" si="15"/>
        <v>36</v>
      </c>
      <c r="AC30" s="171">
        <f t="shared" si="5"/>
        <v>3.541666666666667</v>
      </c>
      <c r="AD30" s="167">
        <f t="shared" si="6"/>
        <v>4</v>
      </c>
      <c r="AE30" s="169">
        <v>3</v>
      </c>
    </row>
    <row r="31" spans="1:33">
      <c r="A31" s="161" t="s">
        <v>528</v>
      </c>
      <c r="B31">
        <v>16</v>
      </c>
      <c r="C31">
        <v>300</v>
      </c>
      <c r="D31">
        <v>250</v>
      </c>
      <c r="E31">
        <v>8.5</v>
      </c>
      <c r="F31">
        <v>450</v>
      </c>
      <c r="G31">
        <v>225</v>
      </c>
      <c r="H31">
        <v>590</v>
      </c>
      <c r="I31">
        <v>290</v>
      </c>
      <c r="J31">
        <v>18</v>
      </c>
      <c r="K31" t="s">
        <v>737</v>
      </c>
      <c r="L31" t="str">
        <f t="shared" si="0"/>
        <v>UNEQUAL TEE</v>
      </c>
      <c r="M31">
        <f t="shared" si="7"/>
        <v>1080</v>
      </c>
      <c r="N31">
        <f t="shared" si="8"/>
        <v>590</v>
      </c>
      <c r="O31">
        <f t="shared" si="9"/>
        <v>16</v>
      </c>
      <c r="P31">
        <f t="shared" si="10"/>
        <v>230</v>
      </c>
      <c r="Q31">
        <f t="shared" si="11"/>
        <v>420</v>
      </c>
      <c r="R31">
        <f t="shared" si="12"/>
        <v>36</v>
      </c>
      <c r="S31">
        <f t="shared" si="1"/>
        <v>150</v>
      </c>
      <c r="T31">
        <f t="shared" si="2"/>
        <v>125</v>
      </c>
      <c r="U31">
        <f t="shared" si="3"/>
        <v>900</v>
      </c>
      <c r="V31">
        <f t="shared" si="13"/>
        <v>420</v>
      </c>
      <c r="W31">
        <f t="shared" si="4"/>
        <v>900</v>
      </c>
      <c r="X31">
        <f t="shared" si="4"/>
        <v>420</v>
      </c>
      <c r="Y31" s="169">
        <f t="shared" si="14"/>
        <v>4</v>
      </c>
      <c r="Z31" s="169">
        <f t="shared" si="16"/>
        <v>16</v>
      </c>
      <c r="AA31" s="169">
        <f t="shared" si="15"/>
        <v>36</v>
      </c>
      <c r="AC31" s="171">
        <f t="shared" si="5"/>
        <v>3.541666666666667</v>
      </c>
      <c r="AD31" s="167">
        <f t="shared" si="6"/>
        <v>4</v>
      </c>
      <c r="AE31" s="169">
        <v>3</v>
      </c>
    </row>
    <row r="32" spans="1:33">
      <c r="A32" s="161" t="s">
        <v>529</v>
      </c>
      <c r="B32">
        <v>16</v>
      </c>
      <c r="C32">
        <v>300</v>
      </c>
      <c r="D32">
        <v>300</v>
      </c>
      <c r="E32">
        <v>8.5</v>
      </c>
      <c r="F32">
        <v>450</v>
      </c>
      <c r="G32">
        <v>225</v>
      </c>
      <c r="H32">
        <v>590</v>
      </c>
      <c r="I32">
        <v>295</v>
      </c>
      <c r="J32">
        <v>22</v>
      </c>
      <c r="K32" t="s">
        <v>738</v>
      </c>
      <c r="L32" t="str">
        <f t="shared" si="0"/>
        <v>EQUAL TEE</v>
      </c>
      <c r="M32">
        <f t="shared" si="7"/>
        <v>1090</v>
      </c>
      <c r="N32">
        <f t="shared" si="8"/>
        <v>590</v>
      </c>
      <c r="O32">
        <f t="shared" si="9"/>
        <v>16</v>
      </c>
      <c r="P32">
        <f t="shared" si="10"/>
        <v>225</v>
      </c>
      <c r="Q32">
        <f t="shared" si="11"/>
        <v>420</v>
      </c>
      <c r="R32">
        <f t="shared" si="12"/>
        <v>36</v>
      </c>
      <c r="S32">
        <f t="shared" si="1"/>
        <v>150</v>
      </c>
      <c r="T32">
        <f t="shared" si="2"/>
        <v>150</v>
      </c>
      <c r="U32">
        <f t="shared" si="3"/>
        <v>900</v>
      </c>
      <c r="V32">
        <f t="shared" si="13"/>
        <v>420</v>
      </c>
      <c r="W32">
        <f t="shared" si="4"/>
        <v>900</v>
      </c>
      <c r="X32">
        <f t="shared" si="4"/>
        <v>420</v>
      </c>
      <c r="Y32" s="169">
        <f t="shared" si="14"/>
        <v>4</v>
      </c>
      <c r="Z32" s="169">
        <f t="shared" si="16"/>
        <v>16</v>
      </c>
      <c r="AA32" s="169">
        <f t="shared" si="15"/>
        <v>36</v>
      </c>
      <c r="AC32" s="171">
        <f t="shared" si="5"/>
        <v>3.541666666666667</v>
      </c>
      <c r="AD32" s="167">
        <f t="shared" si="6"/>
        <v>4</v>
      </c>
      <c r="AE32" s="169">
        <v>3</v>
      </c>
    </row>
    <row r="33" spans="1:32">
      <c r="A33" s="161" t="s">
        <v>530</v>
      </c>
      <c r="B33">
        <v>16</v>
      </c>
      <c r="C33">
        <v>350</v>
      </c>
      <c r="D33">
        <v>80</v>
      </c>
      <c r="E33">
        <v>9.8000000000000007</v>
      </c>
      <c r="F33">
        <v>170</v>
      </c>
      <c r="G33">
        <v>270</v>
      </c>
      <c r="H33">
        <v>340</v>
      </c>
      <c r="I33">
        <v>330</v>
      </c>
      <c r="J33">
        <v>14</v>
      </c>
      <c r="K33" t="s">
        <v>739</v>
      </c>
      <c r="L33" t="str">
        <f t="shared" si="0"/>
        <v>UNEQUAL TEE</v>
      </c>
      <c r="M33">
        <f t="shared" si="7"/>
        <v>1250</v>
      </c>
      <c r="N33">
        <f t="shared" si="8"/>
        <v>340</v>
      </c>
      <c r="O33">
        <f t="shared" si="9"/>
        <v>16</v>
      </c>
      <c r="P33">
        <f t="shared" si="10"/>
        <v>335</v>
      </c>
      <c r="Q33">
        <f t="shared" si="11"/>
        <v>140</v>
      </c>
      <c r="R33">
        <f t="shared" si="12"/>
        <v>36</v>
      </c>
      <c r="S33">
        <f t="shared" si="1"/>
        <v>175</v>
      </c>
      <c r="T33">
        <f t="shared" si="2"/>
        <v>50</v>
      </c>
      <c r="U33">
        <f t="shared" si="3"/>
        <v>1100</v>
      </c>
      <c r="V33">
        <f t="shared" si="13"/>
        <v>140</v>
      </c>
      <c r="W33">
        <f t="shared" si="4"/>
        <v>1100</v>
      </c>
      <c r="X33">
        <f t="shared" si="4"/>
        <v>140</v>
      </c>
      <c r="Y33" s="169">
        <f t="shared" si="14"/>
        <v>4</v>
      </c>
      <c r="Z33" s="169">
        <f t="shared" si="16"/>
        <v>16</v>
      </c>
      <c r="AA33" s="169">
        <f t="shared" si="15"/>
        <v>36</v>
      </c>
      <c r="AC33" s="171">
        <f t="shared" si="5"/>
        <v>4.0833333333333339</v>
      </c>
      <c r="AD33" s="167">
        <f t="shared" si="6"/>
        <v>4</v>
      </c>
      <c r="AE33" s="169">
        <v>3</v>
      </c>
    </row>
    <row r="34" spans="1:32">
      <c r="A34" s="161" t="s">
        <v>531</v>
      </c>
      <c r="B34">
        <v>16</v>
      </c>
      <c r="C34">
        <v>350</v>
      </c>
      <c r="D34">
        <v>100</v>
      </c>
      <c r="E34">
        <v>9.8000000000000007</v>
      </c>
      <c r="F34">
        <v>170</v>
      </c>
      <c r="G34">
        <v>270</v>
      </c>
      <c r="H34">
        <v>340</v>
      </c>
      <c r="I34">
        <v>330</v>
      </c>
      <c r="J34">
        <v>14</v>
      </c>
      <c r="K34" t="s">
        <v>740</v>
      </c>
      <c r="L34" t="str">
        <f t="shared" si="0"/>
        <v>UNEQUAL TEE</v>
      </c>
      <c r="M34">
        <f t="shared" si="7"/>
        <v>1250</v>
      </c>
      <c r="N34">
        <f t="shared" si="8"/>
        <v>340</v>
      </c>
      <c r="O34">
        <f t="shared" si="9"/>
        <v>16</v>
      </c>
      <c r="P34">
        <f t="shared" si="10"/>
        <v>325</v>
      </c>
      <c r="Q34">
        <f t="shared" si="11"/>
        <v>140</v>
      </c>
      <c r="R34">
        <f t="shared" si="12"/>
        <v>36</v>
      </c>
      <c r="S34">
        <f t="shared" si="1"/>
        <v>175</v>
      </c>
      <c r="T34">
        <f t="shared" si="2"/>
        <v>50</v>
      </c>
      <c r="U34">
        <f t="shared" si="3"/>
        <v>1100</v>
      </c>
      <c r="V34">
        <f t="shared" si="13"/>
        <v>140</v>
      </c>
      <c r="W34">
        <f t="shared" si="4"/>
        <v>1100</v>
      </c>
      <c r="X34">
        <f t="shared" si="4"/>
        <v>140</v>
      </c>
      <c r="Y34" s="169">
        <f t="shared" si="14"/>
        <v>4</v>
      </c>
      <c r="Z34" s="169">
        <f t="shared" si="16"/>
        <v>16</v>
      </c>
      <c r="AA34" s="169">
        <f t="shared" si="15"/>
        <v>36</v>
      </c>
      <c r="AC34" s="171">
        <f t="shared" si="5"/>
        <v>4.0833333333333339</v>
      </c>
      <c r="AD34" s="167">
        <f t="shared" si="6"/>
        <v>4</v>
      </c>
      <c r="AE34" s="169">
        <v>3</v>
      </c>
    </row>
    <row r="35" spans="1:32">
      <c r="A35" s="161" t="s">
        <v>532</v>
      </c>
      <c r="B35">
        <v>16</v>
      </c>
      <c r="C35">
        <v>350</v>
      </c>
      <c r="D35">
        <v>125</v>
      </c>
      <c r="E35">
        <v>9.8000000000000007</v>
      </c>
      <c r="F35">
        <v>310</v>
      </c>
      <c r="G35">
        <v>270</v>
      </c>
      <c r="H35">
        <v>480</v>
      </c>
      <c r="I35">
        <v>335</v>
      </c>
      <c r="J35">
        <v>19</v>
      </c>
      <c r="K35" t="s">
        <v>741</v>
      </c>
      <c r="L35" t="str">
        <f t="shared" si="0"/>
        <v>UNEQUAL TEE</v>
      </c>
      <c r="M35">
        <f t="shared" si="7"/>
        <v>1260</v>
      </c>
      <c r="N35">
        <f t="shared" si="8"/>
        <v>480</v>
      </c>
      <c r="O35">
        <f t="shared" si="9"/>
        <v>16</v>
      </c>
      <c r="P35">
        <f t="shared" si="10"/>
        <v>320</v>
      </c>
      <c r="Q35">
        <f t="shared" si="11"/>
        <v>280</v>
      </c>
      <c r="R35">
        <f t="shared" si="12"/>
        <v>36</v>
      </c>
      <c r="S35">
        <f t="shared" si="1"/>
        <v>175</v>
      </c>
      <c r="T35">
        <f t="shared" si="2"/>
        <v>75</v>
      </c>
      <c r="U35">
        <f t="shared" si="3"/>
        <v>1100</v>
      </c>
      <c r="V35">
        <f t="shared" si="13"/>
        <v>280</v>
      </c>
      <c r="W35">
        <f t="shared" si="4"/>
        <v>1100</v>
      </c>
      <c r="X35">
        <f t="shared" si="4"/>
        <v>280</v>
      </c>
      <c r="Y35" s="169">
        <f t="shared" si="14"/>
        <v>4</v>
      </c>
      <c r="Z35" s="169">
        <f t="shared" si="16"/>
        <v>16</v>
      </c>
      <c r="AA35" s="169">
        <f t="shared" si="15"/>
        <v>36</v>
      </c>
      <c r="AC35" s="171">
        <f t="shared" si="5"/>
        <v>4.0833333333333339</v>
      </c>
      <c r="AD35" s="167">
        <f t="shared" si="6"/>
        <v>4</v>
      </c>
      <c r="AE35" s="169">
        <v>3</v>
      </c>
    </row>
    <row r="36" spans="1:32">
      <c r="A36" s="161" t="s">
        <v>533</v>
      </c>
      <c r="B36">
        <v>16</v>
      </c>
      <c r="C36">
        <v>350</v>
      </c>
      <c r="D36">
        <v>150</v>
      </c>
      <c r="E36">
        <v>9.8000000000000007</v>
      </c>
      <c r="F36">
        <v>310</v>
      </c>
      <c r="G36">
        <v>270</v>
      </c>
      <c r="H36">
        <v>480</v>
      </c>
      <c r="I36">
        <v>330</v>
      </c>
      <c r="J36">
        <v>19</v>
      </c>
      <c r="K36" t="s">
        <v>742</v>
      </c>
      <c r="L36" t="str">
        <f t="shared" si="0"/>
        <v>UNEQUAL TEE</v>
      </c>
      <c r="M36">
        <f t="shared" si="7"/>
        <v>1250</v>
      </c>
      <c r="N36">
        <f t="shared" si="8"/>
        <v>480</v>
      </c>
      <c r="O36">
        <f t="shared" si="9"/>
        <v>16</v>
      </c>
      <c r="P36">
        <f t="shared" si="10"/>
        <v>310</v>
      </c>
      <c r="Q36">
        <f t="shared" si="11"/>
        <v>280</v>
      </c>
      <c r="R36">
        <f t="shared" si="12"/>
        <v>36</v>
      </c>
      <c r="S36">
        <f t="shared" si="1"/>
        <v>175</v>
      </c>
      <c r="T36">
        <f t="shared" si="2"/>
        <v>75</v>
      </c>
      <c r="U36">
        <f t="shared" si="3"/>
        <v>1100</v>
      </c>
      <c r="V36">
        <f t="shared" si="13"/>
        <v>280</v>
      </c>
      <c r="W36">
        <f t="shared" si="4"/>
        <v>1100</v>
      </c>
      <c r="X36">
        <f t="shared" si="4"/>
        <v>280</v>
      </c>
      <c r="Y36" s="169">
        <f t="shared" si="14"/>
        <v>4</v>
      </c>
      <c r="Z36" s="169">
        <f t="shared" si="16"/>
        <v>16</v>
      </c>
      <c r="AA36" s="169">
        <f t="shared" si="15"/>
        <v>36</v>
      </c>
      <c r="AC36" s="171">
        <f t="shared" si="5"/>
        <v>4.0833333333333339</v>
      </c>
      <c r="AD36" s="167">
        <f t="shared" si="6"/>
        <v>4</v>
      </c>
      <c r="AE36" s="169">
        <v>3</v>
      </c>
    </row>
    <row r="37" spans="1:32">
      <c r="A37" s="161" t="s">
        <v>534</v>
      </c>
      <c r="B37">
        <v>16</v>
      </c>
      <c r="C37">
        <v>350</v>
      </c>
      <c r="D37">
        <v>200</v>
      </c>
      <c r="E37">
        <v>9.8000000000000007</v>
      </c>
      <c r="F37">
        <v>520</v>
      </c>
      <c r="G37">
        <v>260</v>
      </c>
      <c r="H37">
        <v>690</v>
      </c>
      <c r="I37">
        <v>325</v>
      </c>
      <c r="J37">
        <v>27</v>
      </c>
      <c r="K37" t="s">
        <v>743</v>
      </c>
      <c r="L37" t="str">
        <f t="shared" si="0"/>
        <v>UNEQUAL TEE</v>
      </c>
      <c r="M37">
        <f t="shared" si="7"/>
        <v>1240</v>
      </c>
      <c r="N37">
        <f t="shared" si="8"/>
        <v>690</v>
      </c>
      <c r="O37">
        <f t="shared" si="9"/>
        <v>16</v>
      </c>
      <c r="P37">
        <f t="shared" si="10"/>
        <v>285</v>
      </c>
      <c r="Q37">
        <f t="shared" si="11"/>
        <v>490</v>
      </c>
      <c r="R37">
        <f t="shared" si="12"/>
        <v>36</v>
      </c>
      <c r="S37">
        <f t="shared" si="1"/>
        <v>175</v>
      </c>
      <c r="T37">
        <f t="shared" si="2"/>
        <v>100</v>
      </c>
      <c r="U37">
        <f t="shared" si="3"/>
        <v>1100</v>
      </c>
      <c r="V37">
        <f t="shared" si="13"/>
        <v>490</v>
      </c>
      <c r="W37">
        <f t="shared" si="4"/>
        <v>1100</v>
      </c>
      <c r="X37">
        <f t="shared" si="4"/>
        <v>490</v>
      </c>
      <c r="Y37" s="169">
        <f t="shared" si="14"/>
        <v>4</v>
      </c>
      <c r="Z37" s="169">
        <f t="shared" si="16"/>
        <v>16</v>
      </c>
      <c r="AA37" s="169">
        <f t="shared" si="15"/>
        <v>36</v>
      </c>
      <c r="AC37" s="171">
        <f t="shared" si="5"/>
        <v>4.0833333333333339</v>
      </c>
      <c r="AD37" s="167">
        <f t="shared" si="6"/>
        <v>4</v>
      </c>
      <c r="AE37" s="169">
        <v>3</v>
      </c>
    </row>
    <row r="38" spans="1:32">
      <c r="A38" s="161" t="s">
        <v>535</v>
      </c>
      <c r="B38">
        <v>16</v>
      </c>
      <c r="C38">
        <v>350</v>
      </c>
      <c r="D38">
        <v>250</v>
      </c>
      <c r="E38">
        <v>9.8000000000000007</v>
      </c>
      <c r="F38">
        <v>520</v>
      </c>
      <c r="G38">
        <v>260</v>
      </c>
      <c r="H38">
        <v>690</v>
      </c>
      <c r="I38">
        <v>325</v>
      </c>
      <c r="J38">
        <v>27</v>
      </c>
      <c r="K38" t="s">
        <v>744</v>
      </c>
      <c r="L38" t="str">
        <f t="shared" si="0"/>
        <v>UNEQUAL TEE</v>
      </c>
      <c r="M38">
        <f t="shared" si="7"/>
        <v>1240</v>
      </c>
      <c r="N38">
        <f t="shared" si="8"/>
        <v>690</v>
      </c>
      <c r="O38">
        <f t="shared" si="9"/>
        <v>16</v>
      </c>
      <c r="P38">
        <f t="shared" si="10"/>
        <v>275</v>
      </c>
      <c r="Q38">
        <f t="shared" si="11"/>
        <v>490</v>
      </c>
      <c r="R38">
        <f t="shared" si="12"/>
        <v>36</v>
      </c>
      <c r="S38">
        <f t="shared" si="1"/>
        <v>175</v>
      </c>
      <c r="T38">
        <f t="shared" si="2"/>
        <v>125</v>
      </c>
      <c r="U38">
        <f t="shared" si="3"/>
        <v>1100</v>
      </c>
      <c r="V38">
        <f t="shared" si="13"/>
        <v>490</v>
      </c>
      <c r="W38">
        <f t="shared" si="4"/>
        <v>1100</v>
      </c>
      <c r="X38">
        <f t="shared" si="4"/>
        <v>490</v>
      </c>
      <c r="Y38" s="169">
        <f t="shared" si="14"/>
        <v>4</v>
      </c>
      <c r="Z38" s="169">
        <f t="shared" si="16"/>
        <v>16</v>
      </c>
      <c r="AA38" s="169">
        <f t="shared" si="15"/>
        <v>36</v>
      </c>
      <c r="AC38" s="171">
        <f t="shared" si="5"/>
        <v>4.0833333333333339</v>
      </c>
      <c r="AD38" s="167">
        <f t="shared" si="6"/>
        <v>4</v>
      </c>
      <c r="AE38" s="169">
        <v>3</v>
      </c>
    </row>
    <row r="39" spans="1:32">
      <c r="A39" s="161" t="s">
        <v>536</v>
      </c>
      <c r="B39">
        <v>16</v>
      </c>
      <c r="C39">
        <v>350</v>
      </c>
      <c r="D39">
        <v>300</v>
      </c>
      <c r="E39">
        <v>9.8000000000000007</v>
      </c>
      <c r="F39">
        <v>520</v>
      </c>
      <c r="G39">
        <v>260</v>
      </c>
      <c r="H39">
        <v>690</v>
      </c>
      <c r="I39">
        <v>330</v>
      </c>
      <c r="J39">
        <v>28</v>
      </c>
      <c r="K39" t="s">
        <v>745</v>
      </c>
      <c r="L39" t="str">
        <f t="shared" si="0"/>
        <v>UNEQUAL TEE</v>
      </c>
      <c r="M39">
        <f t="shared" si="7"/>
        <v>1250</v>
      </c>
      <c r="N39">
        <f t="shared" si="8"/>
        <v>690</v>
      </c>
      <c r="O39">
        <f t="shared" si="9"/>
        <v>16</v>
      </c>
      <c r="P39">
        <f t="shared" si="10"/>
        <v>265</v>
      </c>
      <c r="Q39">
        <f t="shared" si="11"/>
        <v>490</v>
      </c>
      <c r="R39">
        <f t="shared" si="12"/>
        <v>36</v>
      </c>
      <c r="S39">
        <f t="shared" si="1"/>
        <v>175</v>
      </c>
      <c r="T39">
        <f t="shared" si="2"/>
        <v>150</v>
      </c>
      <c r="U39">
        <f t="shared" si="3"/>
        <v>1100</v>
      </c>
      <c r="V39">
        <f t="shared" si="13"/>
        <v>490</v>
      </c>
      <c r="W39">
        <f t="shared" si="4"/>
        <v>1100</v>
      </c>
      <c r="X39">
        <f t="shared" si="4"/>
        <v>490</v>
      </c>
      <c r="Y39" s="169">
        <f t="shared" si="14"/>
        <v>4</v>
      </c>
      <c r="Z39" s="169">
        <f t="shared" si="16"/>
        <v>16</v>
      </c>
      <c r="AA39" s="169">
        <f t="shared" si="15"/>
        <v>36</v>
      </c>
      <c r="AC39" s="171">
        <f t="shared" si="5"/>
        <v>4.0833333333333339</v>
      </c>
      <c r="AD39" s="167">
        <f t="shared" si="6"/>
        <v>4</v>
      </c>
      <c r="AE39" s="169">
        <v>3</v>
      </c>
    </row>
    <row r="40" spans="1:32">
      <c r="A40" s="161" t="s">
        <v>537</v>
      </c>
      <c r="B40">
        <v>16</v>
      </c>
      <c r="C40">
        <v>350</v>
      </c>
      <c r="D40">
        <v>350</v>
      </c>
      <c r="E40">
        <v>9.8000000000000007</v>
      </c>
      <c r="F40">
        <v>520</v>
      </c>
      <c r="G40">
        <v>260</v>
      </c>
      <c r="H40">
        <v>690</v>
      </c>
      <c r="I40">
        <v>345</v>
      </c>
      <c r="J40">
        <v>35</v>
      </c>
      <c r="K40" t="s">
        <v>746</v>
      </c>
      <c r="L40" t="str">
        <f t="shared" si="0"/>
        <v>EQUAL TEE</v>
      </c>
      <c r="M40">
        <f t="shared" si="7"/>
        <v>1280</v>
      </c>
      <c r="N40">
        <f t="shared" si="8"/>
        <v>690</v>
      </c>
      <c r="O40">
        <f t="shared" si="9"/>
        <v>16</v>
      </c>
      <c r="P40">
        <f t="shared" si="10"/>
        <v>260</v>
      </c>
      <c r="Q40">
        <f t="shared" si="11"/>
        <v>490</v>
      </c>
      <c r="R40">
        <f t="shared" si="12"/>
        <v>36</v>
      </c>
      <c r="S40">
        <f t="shared" si="1"/>
        <v>175</v>
      </c>
      <c r="T40">
        <f t="shared" si="2"/>
        <v>175</v>
      </c>
      <c r="U40">
        <f t="shared" si="3"/>
        <v>1100</v>
      </c>
      <c r="V40">
        <f t="shared" si="13"/>
        <v>490</v>
      </c>
      <c r="W40">
        <f t="shared" si="4"/>
        <v>1100</v>
      </c>
      <c r="X40">
        <f t="shared" si="4"/>
        <v>490</v>
      </c>
      <c r="Y40" s="169">
        <f t="shared" si="14"/>
        <v>4</v>
      </c>
      <c r="Z40" s="169">
        <f t="shared" si="16"/>
        <v>16</v>
      </c>
      <c r="AA40" s="169">
        <f t="shared" si="15"/>
        <v>36</v>
      </c>
      <c r="AC40" s="171">
        <f t="shared" si="5"/>
        <v>4.0833333333333339</v>
      </c>
      <c r="AD40" s="167">
        <f t="shared" si="6"/>
        <v>4</v>
      </c>
      <c r="AE40" s="169">
        <v>3</v>
      </c>
    </row>
    <row r="41" spans="1:32">
      <c r="A41" s="161" t="s">
        <v>538</v>
      </c>
      <c r="B41">
        <v>16</v>
      </c>
      <c r="C41">
        <v>400</v>
      </c>
      <c r="D41">
        <v>80</v>
      </c>
      <c r="E41">
        <v>11.1</v>
      </c>
      <c r="F41">
        <v>170</v>
      </c>
      <c r="G41">
        <v>305</v>
      </c>
      <c r="H41">
        <v>370</v>
      </c>
      <c r="I41">
        <v>365</v>
      </c>
      <c r="J41">
        <v>19</v>
      </c>
      <c r="K41" t="s">
        <v>747</v>
      </c>
      <c r="L41" t="str">
        <f t="shared" si="0"/>
        <v>UNEQUAL TEE</v>
      </c>
      <c r="M41">
        <f t="shared" si="7"/>
        <v>1400</v>
      </c>
      <c r="N41">
        <f t="shared" si="8"/>
        <v>370</v>
      </c>
      <c r="O41">
        <f t="shared" si="9"/>
        <v>20</v>
      </c>
      <c r="P41">
        <f t="shared" si="10"/>
        <v>385</v>
      </c>
      <c r="Q41">
        <f t="shared" si="11"/>
        <v>140</v>
      </c>
      <c r="R41">
        <f t="shared" si="12"/>
        <v>44</v>
      </c>
      <c r="S41">
        <f t="shared" si="1"/>
        <v>200</v>
      </c>
      <c r="T41">
        <f t="shared" si="2"/>
        <v>50</v>
      </c>
      <c r="U41">
        <f t="shared" si="3"/>
        <v>1250</v>
      </c>
      <c r="V41">
        <f t="shared" si="13"/>
        <v>140</v>
      </c>
      <c r="W41">
        <f t="shared" si="4"/>
        <v>1250</v>
      </c>
      <c r="X41">
        <f t="shared" si="4"/>
        <v>140</v>
      </c>
      <c r="Y41" s="169">
        <f t="shared" si="14"/>
        <v>5</v>
      </c>
      <c r="Z41" s="169">
        <f t="shared" si="16"/>
        <v>20</v>
      </c>
      <c r="AA41" s="169">
        <f t="shared" si="15"/>
        <v>44</v>
      </c>
      <c r="AC41" s="171">
        <f t="shared" si="5"/>
        <v>4.625</v>
      </c>
      <c r="AD41" s="167">
        <f t="shared" si="6"/>
        <v>5</v>
      </c>
      <c r="AE41" s="169">
        <v>3</v>
      </c>
      <c r="AF41" s="172"/>
    </row>
    <row r="42" spans="1:32">
      <c r="A42" s="161" t="s">
        <v>539</v>
      </c>
      <c r="B42">
        <v>16</v>
      </c>
      <c r="C42">
        <v>400</v>
      </c>
      <c r="D42">
        <v>100</v>
      </c>
      <c r="E42">
        <v>11.1</v>
      </c>
      <c r="F42">
        <v>170</v>
      </c>
      <c r="G42">
        <v>305</v>
      </c>
      <c r="H42">
        <v>370</v>
      </c>
      <c r="I42">
        <v>365</v>
      </c>
      <c r="J42">
        <v>19</v>
      </c>
      <c r="K42" t="s">
        <v>748</v>
      </c>
      <c r="L42" t="str">
        <f t="shared" si="0"/>
        <v>UNEQUAL TEE</v>
      </c>
      <c r="M42">
        <f t="shared" si="7"/>
        <v>1400</v>
      </c>
      <c r="N42">
        <f t="shared" si="8"/>
        <v>370</v>
      </c>
      <c r="O42">
        <f t="shared" si="9"/>
        <v>20</v>
      </c>
      <c r="P42">
        <f t="shared" si="10"/>
        <v>375</v>
      </c>
      <c r="Q42">
        <f t="shared" si="11"/>
        <v>140</v>
      </c>
      <c r="R42">
        <f t="shared" si="12"/>
        <v>44</v>
      </c>
      <c r="S42">
        <f t="shared" si="1"/>
        <v>200</v>
      </c>
      <c r="T42">
        <f t="shared" si="2"/>
        <v>50</v>
      </c>
      <c r="U42">
        <f t="shared" si="3"/>
        <v>1250</v>
      </c>
      <c r="V42">
        <f t="shared" si="13"/>
        <v>140</v>
      </c>
      <c r="W42">
        <f t="shared" si="4"/>
        <v>1250</v>
      </c>
      <c r="X42">
        <f t="shared" si="4"/>
        <v>140</v>
      </c>
      <c r="Y42" s="169">
        <f t="shared" si="14"/>
        <v>5</v>
      </c>
      <c r="Z42" s="169">
        <f t="shared" si="16"/>
        <v>20</v>
      </c>
      <c r="AA42" s="169">
        <f t="shared" si="15"/>
        <v>44</v>
      </c>
      <c r="AC42" s="171">
        <f t="shared" si="5"/>
        <v>4.625</v>
      </c>
      <c r="AD42" s="167">
        <f t="shared" si="6"/>
        <v>5</v>
      </c>
      <c r="AE42" s="169">
        <v>3</v>
      </c>
    </row>
    <row r="43" spans="1:32">
      <c r="A43" s="161" t="s">
        <v>540</v>
      </c>
      <c r="B43">
        <v>16</v>
      </c>
      <c r="C43">
        <v>400</v>
      </c>
      <c r="D43">
        <v>125</v>
      </c>
      <c r="E43">
        <v>11.1</v>
      </c>
      <c r="F43">
        <v>310</v>
      </c>
      <c r="G43">
        <v>305</v>
      </c>
      <c r="H43">
        <v>510</v>
      </c>
      <c r="I43">
        <v>370</v>
      </c>
      <c r="J43">
        <v>26</v>
      </c>
      <c r="K43" t="s">
        <v>749</v>
      </c>
      <c r="L43" t="str">
        <f t="shared" si="0"/>
        <v>UNEQUAL TEE</v>
      </c>
      <c r="M43">
        <f t="shared" si="7"/>
        <v>1410</v>
      </c>
      <c r="N43">
        <f t="shared" si="8"/>
        <v>510</v>
      </c>
      <c r="O43">
        <f t="shared" si="9"/>
        <v>20</v>
      </c>
      <c r="P43">
        <f t="shared" si="10"/>
        <v>365</v>
      </c>
      <c r="Q43">
        <f t="shared" si="11"/>
        <v>280</v>
      </c>
      <c r="R43">
        <f t="shared" si="12"/>
        <v>44</v>
      </c>
      <c r="S43">
        <f t="shared" si="1"/>
        <v>200</v>
      </c>
      <c r="T43">
        <f t="shared" si="2"/>
        <v>75</v>
      </c>
      <c r="U43">
        <f t="shared" si="3"/>
        <v>1250</v>
      </c>
      <c r="V43">
        <f t="shared" si="13"/>
        <v>280</v>
      </c>
      <c r="W43">
        <f t="shared" si="4"/>
        <v>1250</v>
      </c>
      <c r="X43">
        <f t="shared" si="4"/>
        <v>280</v>
      </c>
      <c r="Y43" s="169">
        <f t="shared" si="14"/>
        <v>5</v>
      </c>
      <c r="Z43" s="169">
        <f t="shared" si="16"/>
        <v>20</v>
      </c>
      <c r="AA43" s="169">
        <f t="shared" si="15"/>
        <v>44</v>
      </c>
      <c r="AC43" s="171">
        <f t="shared" si="5"/>
        <v>4.625</v>
      </c>
      <c r="AD43" s="167">
        <f t="shared" si="6"/>
        <v>5</v>
      </c>
      <c r="AE43" s="169">
        <v>4</v>
      </c>
    </row>
    <row r="44" spans="1:32">
      <c r="A44" s="161" t="s">
        <v>541</v>
      </c>
      <c r="B44">
        <v>16</v>
      </c>
      <c r="C44">
        <v>400</v>
      </c>
      <c r="D44">
        <v>150</v>
      </c>
      <c r="E44">
        <v>11.1</v>
      </c>
      <c r="F44">
        <v>310</v>
      </c>
      <c r="G44">
        <v>305</v>
      </c>
      <c r="H44">
        <v>510</v>
      </c>
      <c r="I44">
        <v>365</v>
      </c>
      <c r="J44">
        <v>26</v>
      </c>
      <c r="K44" t="s">
        <v>750</v>
      </c>
      <c r="L44" t="str">
        <f t="shared" si="0"/>
        <v>UNEQUAL TEE</v>
      </c>
      <c r="M44">
        <f t="shared" si="7"/>
        <v>1400</v>
      </c>
      <c r="N44">
        <f t="shared" si="8"/>
        <v>510</v>
      </c>
      <c r="O44">
        <f t="shared" si="9"/>
        <v>20</v>
      </c>
      <c r="P44">
        <f t="shared" si="10"/>
        <v>355</v>
      </c>
      <c r="Q44">
        <f t="shared" si="11"/>
        <v>280</v>
      </c>
      <c r="R44">
        <f t="shared" si="12"/>
        <v>44</v>
      </c>
      <c r="S44">
        <f t="shared" si="1"/>
        <v>200</v>
      </c>
      <c r="T44">
        <f t="shared" si="2"/>
        <v>75</v>
      </c>
      <c r="U44">
        <f t="shared" si="3"/>
        <v>1250</v>
      </c>
      <c r="V44">
        <f t="shared" si="13"/>
        <v>280</v>
      </c>
      <c r="W44">
        <f t="shared" si="4"/>
        <v>1250</v>
      </c>
      <c r="X44">
        <f t="shared" si="4"/>
        <v>280</v>
      </c>
      <c r="Y44" s="169">
        <f t="shared" si="14"/>
        <v>5</v>
      </c>
      <c r="Z44" s="169">
        <f t="shared" si="16"/>
        <v>20</v>
      </c>
      <c r="AA44" s="169">
        <f t="shared" si="15"/>
        <v>44</v>
      </c>
      <c r="AC44" s="171">
        <f t="shared" si="5"/>
        <v>4.625</v>
      </c>
      <c r="AD44" s="167">
        <f t="shared" si="6"/>
        <v>5</v>
      </c>
      <c r="AE44" s="169">
        <v>4</v>
      </c>
    </row>
    <row r="45" spans="1:32">
      <c r="A45" s="161" t="s">
        <v>542</v>
      </c>
      <c r="B45">
        <v>16</v>
      </c>
      <c r="C45">
        <v>400</v>
      </c>
      <c r="D45">
        <v>200</v>
      </c>
      <c r="E45">
        <v>11.1</v>
      </c>
      <c r="F45">
        <v>310</v>
      </c>
      <c r="G45">
        <v>295</v>
      </c>
      <c r="H45">
        <v>510</v>
      </c>
      <c r="I45">
        <v>360</v>
      </c>
      <c r="J45">
        <v>26</v>
      </c>
      <c r="K45" t="s">
        <v>751</v>
      </c>
      <c r="L45" t="str">
        <f t="shared" si="0"/>
        <v>UNEQUAL TEE</v>
      </c>
      <c r="M45">
        <f t="shared" si="7"/>
        <v>1390</v>
      </c>
      <c r="N45">
        <f t="shared" si="8"/>
        <v>510</v>
      </c>
      <c r="O45">
        <f t="shared" si="9"/>
        <v>20</v>
      </c>
      <c r="P45">
        <f t="shared" si="10"/>
        <v>330</v>
      </c>
      <c r="Q45">
        <f t="shared" si="11"/>
        <v>280</v>
      </c>
      <c r="R45">
        <f t="shared" si="12"/>
        <v>44</v>
      </c>
      <c r="S45">
        <f t="shared" si="1"/>
        <v>200</v>
      </c>
      <c r="T45">
        <f t="shared" si="2"/>
        <v>100</v>
      </c>
      <c r="U45">
        <f t="shared" si="3"/>
        <v>1250</v>
      </c>
      <c r="V45">
        <f t="shared" si="13"/>
        <v>280</v>
      </c>
      <c r="W45">
        <f t="shared" si="4"/>
        <v>1250</v>
      </c>
      <c r="X45">
        <f t="shared" si="4"/>
        <v>280</v>
      </c>
      <c r="Y45" s="169">
        <f t="shared" si="14"/>
        <v>5</v>
      </c>
      <c r="Z45" s="169">
        <f t="shared" si="16"/>
        <v>20</v>
      </c>
      <c r="AA45" s="169">
        <f t="shared" si="15"/>
        <v>44</v>
      </c>
      <c r="AC45" s="171">
        <f t="shared" si="5"/>
        <v>4.625</v>
      </c>
      <c r="AD45" s="167">
        <f t="shared" si="6"/>
        <v>5</v>
      </c>
      <c r="AE45" s="169">
        <v>4</v>
      </c>
    </row>
    <row r="46" spans="1:32">
      <c r="A46" s="161" t="s">
        <v>543</v>
      </c>
      <c r="B46">
        <v>16</v>
      </c>
      <c r="C46">
        <v>400</v>
      </c>
      <c r="D46">
        <v>250</v>
      </c>
      <c r="E46">
        <v>11.1</v>
      </c>
      <c r="F46">
        <v>590</v>
      </c>
      <c r="G46">
        <v>295</v>
      </c>
      <c r="H46">
        <v>790</v>
      </c>
      <c r="I46">
        <v>360</v>
      </c>
      <c r="J46">
        <v>39</v>
      </c>
      <c r="K46" t="s">
        <v>752</v>
      </c>
      <c r="L46" t="str">
        <f t="shared" si="0"/>
        <v>UNEQUAL TEE</v>
      </c>
      <c r="M46">
        <f t="shared" si="7"/>
        <v>1390</v>
      </c>
      <c r="N46">
        <f t="shared" si="8"/>
        <v>790</v>
      </c>
      <c r="O46">
        <f t="shared" si="9"/>
        <v>20</v>
      </c>
      <c r="P46">
        <f t="shared" si="10"/>
        <v>320</v>
      </c>
      <c r="Q46">
        <f t="shared" si="11"/>
        <v>560</v>
      </c>
      <c r="R46">
        <f t="shared" si="12"/>
        <v>44</v>
      </c>
      <c r="S46">
        <f t="shared" si="1"/>
        <v>200</v>
      </c>
      <c r="T46">
        <f t="shared" si="2"/>
        <v>125</v>
      </c>
      <c r="U46">
        <f t="shared" si="3"/>
        <v>1250</v>
      </c>
      <c r="V46">
        <f t="shared" si="13"/>
        <v>560</v>
      </c>
      <c r="W46">
        <f t="shared" si="4"/>
        <v>1250</v>
      </c>
      <c r="X46">
        <f t="shared" si="4"/>
        <v>560</v>
      </c>
      <c r="Y46" s="169">
        <f t="shared" si="14"/>
        <v>5</v>
      </c>
      <c r="Z46" s="169">
        <f t="shared" si="16"/>
        <v>20</v>
      </c>
      <c r="AA46" s="169">
        <f t="shared" si="15"/>
        <v>44</v>
      </c>
      <c r="AC46" s="171">
        <f t="shared" si="5"/>
        <v>4.625</v>
      </c>
      <c r="AD46" s="167">
        <f t="shared" si="6"/>
        <v>5</v>
      </c>
      <c r="AE46" s="169">
        <v>4</v>
      </c>
    </row>
    <row r="47" spans="1:32">
      <c r="A47" s="161" t="s">
        <v>544</v>
      </c>
      <c r="B47">
        <v>16</v>
      </c>
      <c r="C47">
        <v>400</v>
      </c>
      <c r="D47">
        <v>300</v>
      </c>
      <c r="E47">
        <v>11.1</v>
      </c>
      <c r="F47">
        <v>590</v>
      </c>
      <c r="G47">
        <v>295</v>
      </c>
      <c r="H47">
        <v>790</v>
      </c>
      <c r="I47">
        <v>365</v>
      </c>
      <c r="J47">
        <v>40</v>
      </c>
      <c r="K47" t="s">
        <v>753</v>
      </c>
      <c r="L47" t="str">
        <f t="shared" si="0"/>
        <v>UNEQUAL TEE</v>
      </c>
      <c r="M47">
        <f t="shared" si="7"/>
        <v>1400</v>
      </c>
      <c r="N47">
        <f t="shared" si="8"/>
        <v>790</v>
      </c>
      <c r="O47">
        <f t="shared" si="9"/>
        <v>20</v>
      </c>
      <c r="P47">
        <f t="shared" si="10"/>
        <v>305</v>
      </c>
      <c r="Q47">
        <f t="shared" si="11"/>
        <v>560</v>
      </c>
      <c r="R47">
        <f t="shared" si="12"/>
        <v>44</v>
      </c>
      <c r="S47">
        <f t="shared" si="1"/>
        <v>200</v>
      </c>
      <c r="T47">
        <f t="shared" si="2"/>
        <v>150</v>
      </c>
      <c r="U47">
        <f t="shared" si="3"/>
        <v>1250</v>
      </c>
      <c r="V47">
        <f t="shared" si="13"/>
        <v>560</v>
      </c>
      <c r="W47">
        <f t="shared" si="4"/>
        <v>1250</v>
      </c>
      <c r="X47">
        <f t="shared" si="4"/>
        <v>560</v>
      </c>
      <c r="Y47" s="169">
        <f t="shared" si="14"/>
        <v>5</v>
      </c>
      <c r="Z47" s="169">
        <f t="shared" si="16"/>
        <v>20</v>
      </c>
      <c r="AA47" s="169">
        <f t="shared" si="15"/>
        <v>44</v>
      </c>
      <c r="AC47" s="171">
        <f t="shared" si="5"/>
        <v>4.625</v>
      </c>
      <c r="AD47" s="167">
        <f t="shared" si="6"/>
        <v>5</v>
      </c>
      <c r="AE47" s="169">
        <v>4</v>
      </c>
    </row>
    <row r="48" spans="1:32">
      <c r="A48" s="161" t="s">
        <v>545</v>
      </c>
      <c r="B48">
        <v>16</v>
      </c>
      <c r="C48">
        <v>400</v>
      </c>
      <c r="D48">
        <v>350</v>
      </c>
      <c r="E48">
        <v>11.1</v>
      </c>
      <c r="F48">
        <v>590</v>
      </c>
      <c r="G48">
        <v>295</v>
      </c>
      <c r="H48">
        <v>790</v>
      </c>
      <c r="I48">
        <v>380</v>
      </c>
      <c r="J48">
        <v>41</v>
      </c>
      <c r="K48" t="s">
        <v>754</v>
      </c>
      <c r="L48" t="str">
        <f t="shared" si="0"/>
        <v>UNEQUAL TEE</v>
      </c>
      <c r="M48">
        <f t="shared" si="7"/>
        <v>1430</v>
      </c>
      <c r="N48">
        <f t="shared" si="8"/>
        <v>790</v>
      </c>
      <c r="O48">
        <f t="shared" si="9"/>
        <v>20</v>
      </c>
      <c r="P48">
        <f t="shared" si="10"/>
        <v>300</v>
      </c>
      <c r="Q48">
        <f t="shared" si="11"/>
        <v>560</v>
      </c>
      <c r="R48">
        <f t="shared" si="12"/>
        <v>44</v>
      </c>
      <c r="S48">
        <f t="shared" si="1"/>
        <v>200</v>
      </c>
      <c r="T48">
        <f t="shared" si="2"/>
        <v>175</v>
      </c>
      <c r="U48">
        <f t="shared" si="3"/>
        <v>1250</v>
      </c>
      <c r="V48">
        <f t="shared" si="13"/>
        <v>560</v>
      </c>
      <c r="W48">
        <f t="shared" si="4"/>
        <v>1250</v>
      </c>
      <c r="X48">
        <f t="shared" si="4"/>
        <v>560</v>
      </c>
      <c r="Y48" s="169">
        <f t="shared" si="14"/>
        <v>5</v>
      </c>
      <c r="Z48" s="169">
        <f t="shared" si="16"/>
        <v>20</v>
      </c>
      <c r="AA48" s="169">
        <f t="shared" si="15"/>
        <v>44</v>
      </c>
      <c r="AC48" s="171">
        <f t="shared" si="5"/>
        <v>4.625</v>
      </c>
      <c r="AD48" s="167">
        <f t="shared" si="6"/>
        <v>5</v>
      </c>
      <c r="AE48" s="169">
        <v>4</v>
      </c>
    </row>
    <row r="49" spans="1:31">
      <c r="A49" s="161" t="s">
        <v>546</v>
      </c>
      <c r="B49">
        <v>16</v>
      </c>
      <c r="C49">
        <v>400</v>
      </c>
      <c r="D49">
        <v>400</v>
      </c>
      <c r="E49">
        <v>11.1</v>
      </c>
      <c r="F49">
        <v>590</v>
      </c>
      <c r="G49">
        <v>295</v>
      </c>
      <c r="H49">
        <v>790</v>
      </c>
      <c r="I49">
        <v>395</v>
      </c>
      <c r="J49">
        <v>51</v>
      </c>
      <c r="K49" t="s">
        <v>755</v>
      </c>
      <c r="L49" t="str">
        <f t="shared" si="0"/>
        <v>EQUAL TEE</v>
      </c>
      <c r="M49">
        <f t="shared" si="7"/>
        <v>1460</v>
      </c>
      <c r="N49">
        <f t="shared" si="8"/>
        <v>790</v>
      </c>
      <c r="O49">
        <f t="shared" si="9"/>
        <v>20</v>
      </c>
      <c r="P49">
        <f t="shared" si="10"/>
        <v>295</v>
      </c>
      <c r="Q49">
        <f t="shared" si="11"/>
        <v>560</v>
      </c>
      <c r="R49">
        <f t="shared" si="12"/>
        <v>44</v>
      </c>
      <c r="S49">
        <f t="shared" si="1"/>
        <v>200</v>
      </c>
      <c r="T49">
        <f t="shared" si="2"/>
        <v>200</v>
      </c>
      <c r="U49">
        <f t="shared" si="3"/>
        <v>1250</v>
      </c>
      <c r="V49">
        <f t="shared" si="13"/>
        <v>560</v>
      </c>
      <c r="W49">
        <f t="shared" si="4"/>
        <v>1250</v>
      </c>
      <c r="X49">
        <f t="shared" si="4"/>
        <v>560</v>
      </c>
      <c r="Y49" s="169">
        <f t="shared" si="14"/>
        <v>5</v>
      </c>
      <c r="Z49" s="169">
        <f t="shared" si="16"/>
        <v>20</v>
      </c>
      <c r="AA49" s="169">
        <f t="shared" si="15"/>
        <v>44</v>
      </c>
      <c r="AC49" s="171">
        <f t="shared" si="5"/>
        <v>4.625</v>
      </c>
      <c r="AD49" s="167">
        <f t="shared" si="6"/>
        <v>5</v>
      </c>
      <c r="AE49" s="169">
        <v>4</v>
      </c>
    </row>
    <row r="50" spans="1:31">
      <c r="A50" s="161" t="s">
        <v>547</v>
      </c>
      <c r="B50">
        <v>20</v>
      </c>
      <c r="C50">
        <v>150</v>
      </c>
      <c r="D50">
        <v>80</v>
      </c>
      <c r="E50">
        <v>5.8</v>
      </c>
      <c r="F50">
        <v>260</v>
      </c>
      <c r="G50">
        <v>130</v>
      </c>
      <c r="H50">
        <v>380</v>
      </c>
      <c r="I50">
        <v>190</v>
      </c>
      <c r="J50">
        <v>5</v>
      </c>
      <c r="K50" t="s">
        <v>756</v>
      </c>
      <c r="L50" t="str">
        <f t="shared" si="0"/>
        <v>UNEQUAL TEE</v>
      </c>
      <c r="M50">
        <f t="shared" si="7"/>
        <v>640</v>
      </c>
      <c r="N50">
        <f t="shared" si="8"/>
        <v>380</v>
      </c>
      <c r="O50">
        <f t="shared" si="9"/>
        <v>8</v>
      </c>
      <c r="P50">
        <f t="shared" si="10"/>
        <v>140</v>
      </c>
      <c r="Q50">
        <f t="shared" si="11"/>
        <v>210</v>
      </c>
      <c r="R50">
        <f t="shared" si="12"/>
        <v>20</v>
      </c>
      <c r="S50">
        <f t="shared" si="1"/>
        <v>75</v>
      </c>
      <c r="T50">
        <f t="shared" si="2"/>
        <v>50</v>
      </c>
      <c r="U50">
        <f t="shared" si="3"/>
        <v>500</v>
      </c>
      <c r="V50">
        <f t="shared" si="13"/>
        <v>210</v>
      </c>
      <c r="W50">
        <f t="shared" si="4"/>
        <v>500</v>
      </c>
      <c r="X50">
        <f t="shared" si="4"/>
        <v>210</v>
      </c>
      <c r="Y50" s="169">
        <f t="shared" si="14"/>
        <v>2</v>
      </c>
      <c r="Z50" s="169">
        <f t="shared" si="16"/>
        <v>8</v>
      </c>
      <c r="AA50" s="169">
        <f t="shared" si="15"/>
        <v>20</v>
      </c>
      <c r="AC50" s="171">
        <f t="shared" si="5"/>
        <v>2.4166666666666665</v>
      </c>
      <c r="AD50" s="167">
        <f t="shared" si="6"/>
        <v>2</v>
      </c>
      <c r="AE50" s="169">
        <v>2</v>
      </c>
    </row>
    <row r="51" spans="1:31">
      <c r="A51" s="161" t="s">
        <v>548</v>
      </c>
      <c r="B51">
        <v>20</v>
      </c>
      <c r="C51">
        <v>150</v>
      </c>
      <c r="D51">
        <v>100</v>
      </c>
      <c r="E51">
        <v>5.8</v>
      </c>
      <c r="F51">
        <v>260</v>
      </c>
      <c r="G51">
        <v>130</v>
      </c>
      <c r="H51">
        <v>380</v>
      </c>
      <c r="I51">
        <v>190</v>
      </c>
      <c r="J51">
        <v>5.5</v>
      </c>
      <c r="K51" t="s">
        <v>757</v>
      </c>
      <c r="L51" t="str">
        <f t="shared" si="0"/>
        <v>UNEQUAL TEE</v>
      </c>
      <c r="M51">
        <f t="shared" si="7"/>
        <v>640</v>
      </c>
      <c r="N51">
        <f t="shared" si="8"/>
        <v>380</v>
      </c>
      <c r="O51">
        <f t="shared" si="9"/>
        <v>8</v>
      </c>
      <c r="P51">
        <f t="shared" si="10"/>
        <v>135</v>
      </c>
      <c r="Q51">
        <f t="shared" si="11"/>
        <v>210</v>
      </c>
      <c r="R51">
        <f t="shared" si="12"/>
        <v>20</v>
      </c>
      <c r="S51">
        <f t="shared" si="1"/>
        <v>75</v>
      </c>
      <c r="T51">
        <f t="shared" si="2"/>
        <v>50</v>
      </c>
      <c r="U51">
        <f t="shared" si="3"/>
        <v>500</v>
      </c>
      <c r="V51">
        <f t="shared" si="13"/>
        <v>210</v>
      </c>
      <c r="W51">
        <f t="shared" si="4"/>
        <v>500</v>
      </c>
      <c r="X51">
        <f t="shared" si="4"/>
        <v>210</v>
      </c>
      <c r="Y51" s="169">
        <f t="shared" si="14"/>
        <v>2</v>
      </c>
      <c r="Z51" s="169">
        <f t="shared" si="16"/>
        <v>8</v>
      </c>
      <c r="AA51" s="169">
        <f t="shared" si="15"/>
        <v>20</v>
      </c>
      <c r="AC51" s="171">
        <f t="shared" si="5"/>
        <v>2.4166666666666665</v>
      </c>
      <c r="AD51" s="167">
        <f t="shared" si="6"/>
        <v>2</v>
      </c>
      <c r="AE51" s="169">
        <v>2</v>
      </c>
    </row>
    <row r="52" spans="1:31">
      <c r="A52" s="161" t="s">
        <v>549</v>
      </c>
      <c r="B52">
        <v>20</v>
      </c>
      <c r="C52">
        <v>150</v>
      </c>
      <c r="D52">
        <v>125</v>
      </c>
      <c r="E52">
        <v>5.8</v>
      </c>
      <c r="F52">
        <v>260</v>
      </c>
      <c r="G52">
        <v>130</v>
      </c>
      <c r="H52">
        <v>380</v>
      </c>
      <c r="I52">
        <v>195</v>
      </c>
      <c r="J52">
        <v>5.5</v>
      </c>
      <c r="K52" t="s">
        <v>758</v>
      </c>
      <c r="L52" t="str">
        <f t="shared" si="0"/>
        <v>UNEQUAL TEE</v>
      </c>
      <c r="M52">
        <f t="shared" si="7"/>
        <v>650</v>
      </c>
      <c r="N52">
        <f t="shared" si="8"/>
        <v>380</v>
      </c>
      <c r="O52">
        <f t="shared" si="9"/>
        <v>8</v>
      </c>
      <c r="P52">
        <f t="shared" si="10"/>
        <v>130</v>
      </c>
      <c r="Q52">
        <f t="shared" si="11"/>
        <v>210</v>
      </c>
      <c r="R52">
        <f t="shared" si="12"/>
        <v>20</v>
      </c>
      <c r="S52">
        <f t="shared" si="1"/>
        <v>75</v>
      </c>
      <c r="T52">
        <f t="shared" si="2"/>
        <v>75</v>
      </c>
      <c r="U52">
        <f t="shared" si="3"/>
        <v>500</v>
      </c>
      <c r="V52">
        <f t="shared" si="13"/>
        <v>210</v>
      </c>
      <c r="W52">
        <f t="shared" si="4"/>
        <v>500</v>
      </c>
      <c r="X52">
        <f t="shared" si="4"/>
        <v>210</v>
      </c>
      <c r="Y52" s="169">
        <f t="shared" si="14"/>
        <v>2</v>
      </c>
      <c r="Z52" s="169">
        <f t="shared" si="16"/>
        <v>8</v>
      </c>
      <c r="AA52" s="169">
        <f t="shared" si="15"/>
        <v>20</v>
      </c>
      <c r="AC52" s="171">
        <f t="shared" si="5"/>
        <v>2.4166666666666665</v>
      </c>
      <c r="AD52" s="167">
        <f t="shared" si="6"/>
        <v>2</v>
      </c>
      <c r="AE52" s="169">
        <v>2</v>
      </c>
    </row>
    <row r="53" spans="1:31">
      <c r="A53" s="161" t="s">
        <v>550</v>
      </c>
      <c r="B53">
        <v>20</v>
      </c>
      <c r="C53">
        <v>150</v>
      </c>
      <c r="D53">
        <v>150</v>
      </c>
      <c r="E53">
        <v>5.8</v>
      </c>
      <c r="F53">
        <v>260</v>
      </c>
      <c r="G53">
        <v>130</v>
      </c>
      <c r="H53">
        <v>380</v>
      </c>
      <c r="I53">
        <v>190</v>
      </c>
      <c r="J53">
        <v>6</v>
      </c>
      <c r="K53" t="s">
        <v>759</v>
      </c>
      <c r="L53" t="str">
        <f t="shared" si="0"/>
        <v>EQUAL TEE</v>
      </c>
      <c r="M53">
        <f t="shared" si="7"/>
        <v>640</v>
      </c>
      <c r="N53">
        <f>_xlfn.FLOOR.MATH(H53,10)</f>
        <v>380</v>
      </c>
      <c r="O53">
        <f t="shared" si="9"/>
        <v>8</v>
      </c>
      <c r="P53">
        <f t="shared" si="10"/>
        <v>130</v>
      </c>
      <c r="Q53">
        <f>V53</f>
        <v>210</v>
      </c>
      <c r="R53">
        <f>AA53</f>
        <v>20</v>
      </c>
      <c r="S53">
        <f t="shared" si="1"/>
        <v>75</v>
      </c>
      <c r="T53">
        <f t="shared" si="2"/>
        <v>75</v>
      </c>
      <c r="U53">
        <f t="shared" si="3"/>
        <v>500</v>
      </c>
      <c r="V53">
        <f t="shared" si="13"/>
        <v>210</v>
      </c>
      <c r="W53">
        <f t="shared" si="4"/>
        <v>500</v>
      </c>
      <c r="X53">
        <f t="shared" si="4"/>
        <v>210</v>
      </c>
      <c r="Y53" s="169">
        <f t="shared" si="14"/>
        <v>2</v>
      </c>
      <c r="Z53" s="169">
        <f>Y53*4</f>
        <v>8</v>
      </c>
      <c r="AA53" s="169">
        <f>Z53*2+4</f>
        <v>20</v>
      </c>
      <c r="AC53" s="171">
        <f t="shared" si="5"/>
        <v>2.4166666666666665</v>
      </c>
      <c r="AD53" s="167">
        <f t="shared" si="6"/>
        <v>2</v>
      </c>
      <c r="AE53" s="169">
        <v>2</v>
      </c>
    </row>
    <row r="54" spans="1:31">
      <c r="A54" s="161" t="s">
        <v>551</v>
      </c>
      <c r="B54">
        <v>20</v>
      </c>
      <c r="C54">
        <v>200</v>
      </c>
      <c r="D54">
        <v>80</v>
      </c>
      <c r="E54">
        <v>7.4</v>
      </c>
      <c r="F54">
        <v>170</v>
      </c>
      <c r="G54">
        <v>165</v>
      </c>
      <c r="H54">
        <v>300</v>
      </c>
      <c r="I54">
        <v>225</v>
      </c>
      <c r="J54">
        <v>6.5</v>
      </c>
      <c r="K54" t="s">
        <v>760</v>
      </c>
      <c r="L54" t="str">
        <f t="shared" si="0"/>
        <v>UNEQUAL TEE</v>
      </c>
      <c r="M54">
        <f t="shared" si="7"/>
        <v>790</v>
      </c>
      <c r="N54">
        <f t="shared" si="8"/>
        <v>300</v>
      </c>
      <c r="O54">
        <f t="shared" si="9"/>
        <v>12</v>
      </c>
      <c r="P54">
        <f t="shared" si="10"/>
        <v>190</v>
      </c>
      <c r="Q54">
        <f t="shared" si="11"/>
        <v>140</v>
      </c>
      <c r="R54">
        <f t="shared" si="12"/>
        <v>28</v>
      </c>
      <c r="S54">
        <f t="shared" si="1"/>
        <v>100</v>
      </c>
      <c r="T54">
        <f t="shared" si="2"/>
        <v>50</v>
      </c>
      <c r="U54">
        <f t="shared" si="3"/>
        <v>650</v>
      </c>
      <c r="V54">
        <f t="shared" si="13"/>
        <v>140</v>
      </c>
      <c r="W54">
        <f t="shared" si="4"/>
        <v>650</v>
      </c>
      <c r="X54">
        <f t="shared" si="4"/>
        <v>140</v>
      </c>
      <c r="Y54" s="169">
        <f t="shared" si="14"/>
        <v>3</v>
      </c>
      <c r="Z54" s="169">
        <f t="shared" si="16"/>
        <v>12</v>
      </c>
      <c r="AA54" s="169">
        <f t="shared" si="15"/>
        <v>28</v>
      </c>
      <c r="AC54" s="171">
        <f t="shared" si="5"/>
        <v>3.0833333333333335</v>
      </c>
      <c r="AD54" s="167">
        <f t="shared" si="6"/>
        <v>3</v>
      </c>
      <c r="AE54" s="169">
        <v>2</v>
      </c>
    </row>
    <row r="55" spans="1:31">
      <c r="A55" s="161" t="s">
        <v>552</v>
      </c>
      <c r="B55">
        <v>20</v>
      </c>
      <c r="C55">
        <v>200</v>
      </c>
      <c r="D55">
        <v>100</v>
      </c>
      <c r="E55">
        <v>7.4</v>
      </c>
      <c r="F55">
        <v>170</v>
      </c>
      <c r="G55">
        <v>165</v>
      </c>
      <c r="H55">
        <v>300</v>
      </c>
      <c r="I55">
        <v>225</v>
      </c>
      <c r="J55">
        <v>6.5</v>
      </c>
      <c r="K55" t="s">
        <v>761</v>
      </c>
      <c r="L55" t="str">
        <f t="shared" si="0"/>
        <v>UNEQUAL TEE</v>
      </c>
      <c r="M55">
        <f t="shared" si="7"/>
        <v>790</v>
      </c>
      <c r="N55">
        <f t="shared" si="8"/>
        <v>300</v>
      </c>
      <c r="O55">
        <f t="shared" si="9"/>
        <v>12</v>
      </c>
      <c r="P55">
        <f t="shared" si="10"/>
        <v>185</v>
      </c>
      <c r="Q55">
        <f t="shared" si="11"/>
        <v>140</v>
      </c>
      <c r="R55">
        <f t="shared" si="12"/>
        <v>28</v>
      </c>
      <c r="S55">
        <f t="shared" si="1"/>
        <v>100</v>
      </c>
      <c r="T55">
        <f t="shared" si="2"/>
        <v>50</v>
      </c>
      <c r="U55">
        <f t="shared" si="3"/>
        <v>650</v>
      </c>
      <c r="V55">
        <f t="shared" si="13"/>
        <v>140</v>
      </c>
      <c r="W55">
        <f t="shared" si="4"/>
        <v>650</v>
      </c>
      <c r="X55">
        <f t="shared" si="4"/>
        <v>140</v>
      </c>
      <c r="Y55" s="169">
        <f t="shared" si="14"/>
        <v>3</v>
      </c>
      <c r="Z55" s="169">
        <f t="shared" si="16"/>
        <v>12</v>
      </c>
      <c r="AA55" s="169">
        <f t="shared" si="15"/>
        <v>28</v>
      </c>
      <c r="AC55" s="171">
        <f t="shared" si="5"/>
        <v>3.0833333333333335</v>
      </c>
      <c r="AD55" s="167">
        <f t="shared" si="6"/>
        <v>3</v>
      </c>
      <c r="AE55" s="169">
        <v>3</v>
      </c>
    </row>
    <row r="56" spans="1:31">
      <c r="A56" s="161" t="s">
        <v>553</v>
      </c>
      <c r="B56">
        <v>20</v>
      </c>
      <c r="C56">
        <v>200</v>
      </c>
      <c r="D56">
        <v>125</v>
      </c>
      <c r="E56">
        <v>7.4</v>
      </c>
      <c r="F56">
        <v>310</v>
      </c>
      <c r="G56">
        <v>165</v>
      </c>
      <c r="H56">
        <v>440</v>
      </c>
      <c r="I56">
        <v>230</v>
      </c>
      <c r="J56">
        <v>8.5</v>
      </c>
      <c r="K56" t="s">
        <v>762</v>
      </c>
      <c r="L56" t="str">
        <f t="shared" si="0"/>
        <v>UNEQUAL TEE</v>
      </c>
      <c r="M56">
        <f t="shared" si="7"/>
        <v>800</v>
      </c>
      <c r="N56">
        <f t="shared" si="8"/>
        <v>440</v>
      </c>
      <c r="O56">
        <f t="shared" si="9"/>
        <v>12</v>
      </c>
      <c r="P56">
        <f t="shared" si="10"/>
        <v>175</v>
      </c>
      <c r="Q56">
        <f t="shared" si="11"/>
        <v>280</v>
      </c>
      <c r="R56">
        <f t="shared" si="12"/>
        <v>28</v>
      </c>
      <c r="S56">
        <f t="shared" si="1"/>
        <v>100</v>
      </c>
      <c r="T56">
        <f t="shared" si="2"/>
        <v>75</v>
      </c>
      <c r="U56">
        <f t="shared" si="3"/>
        <v>650</v>
      </c>
      <c r="V56">
        <f t="shared" si="13"/>
        <v>280</v>
      </c>
      <c r="W56">
        <f t="shared" si="4"/>
        <v>650</v>
      </c>
      <c r="X56">
        <f t="shared" si="4"/>
        <v>280</v>
      </c>
      <c r="Y56" s="169">
        <f t="shared" si="14"/>
        <v>3</v>
      </c>
      <c r="Z56" s="169">
        <f t="shared" si="16"/>
        <v>12</v>
      </c>
      <c r="AA56" s="169">
        <f t="shared" si="15"/>
        <v>28</v>
      </c>
      <c r="AC56" s="171">
        <f t="shared" si="5"/>
        <v>3.0833333333333335</v>
      </c>
      <c r="AD56" s="167">
        <f t="shared" si="6"/>
        <v>3</v>
      </c>
      <c r="AE56" s="169">
        <v>3</v>
      </c>
    </row>
    <row r="57" spans="1:31">
      <c r="A57" s="161" t="s">
        <v>554</v>
      </c>
      <c r="B57">
        <v>20</v>
      </c>
      <c r="C57">
        <v>200</v>
      </c>
      <c r="D57">
        <v>150</v>
      </c>
      <c r="E57">
        <v>7.4</v>
      </c>
      <c r="F57">
        <v>310</v>
      </c>
      <c r="G57">
        <v>165</v>
      </c>
      <c r="H57">
        <v>440</v>
      </c>
      <c r="I57">
        <v>225</v>
      </c>
      <c r="J57">
        <v>8.5</v>
      </c>
      <c r="K57" t="s">
        <v>763</v>
      </c>
      <c r="L57" t="str">
        <f t="shared" si="0"/>
        <v>UNEQUAL TEE</v>
      </c>
      <c r="M57">
        <f t="shared" si="7"/>
        <v>790</v>
      </c>
      <c r="N57">
        <f t="shared" si="8"/>
        <v>440</v>
      </c>
      <c r="O57">
        <f t="shared" si="9"/>
        <v>12</v>
      </c>
      <c r="P57">
        <f t="shared" si="10"/>
        <v>170</v>
      </c>
      <c r="Q57">
        <f t="shared" si="11"/>
        <v>280</v>
      </c>
      <c r="R57">
        <f t="shared" si="12"/>
        <v>28</v>
      </c>
      <c r="S57">
        <f t="shared" si="1"/>
        <v>100</v>
      </c>
      <c r="T57">
        <f t="shared" si="2"/>
        <v>75</v>
      </c>
      <c r="U57">
        <f t="shared" si="3"/>
        <v>650</v>
      </c>
      <c r="V57">
        <f t="shared" si="13"/>
        <v>280</v>
      </c>
      <c r="W57">
        <f t="shared" si="4"/>
        <v>650</v>
      </c>
      <c r="X57">
        <f t="shared" si="4"/>
        <v>280</v>
      </c>
      <c r="Y57" s="169">
        <f t="shared" si="14"/>
        <v>3</v>
      </c>
      <c r="Z57" s="169">
        <f t="shared" si="16"/>
        <v>12</v>
      </c>
      <c r="AA57" s="169">
        <f t="shared" si="15"/>
        <v>28</v>
      </c>
      <c r="AC57" s="171">
        <f t="shared" si="5"/>
        <v>3.0833333333333335</v>
      </c>
      <c r="AD57" s="167">
        <f t="shared" si="6"/>
        <v>3</v>
      </c>
      <c r="AE57" s="169">
        <v>3</v>
      </c>
    </row>
    <row r="58" spans="1:31">
      <c r="A58" s="161" t="s">
        <v>555</v>
      </c>
      <c r="B58">
        <v>20</v>
      </c>
      <c r="C58">
        <v>200</v>
      </c>
      <c r="D58">
        <v>200</v>
      </c>
      <c r="E58">
        <v>7.4</v>
      </c>
      <c r="F58">
        <v>310</v>
      </c>
      <c r="G58">
        <v>155</v>
      </c>
      <c r="H58">
        <v>440</v>
      </c>
      <c r="I58">
        <v>220</v>
      </c>
      <c r="J58">
        <v>11</v>
      </c>
      <c r="K58" t="s">
        <v>764</v>
      </c>
      <c r="L58" t="str">
        <f t="shared" si="0"/>
        <v>EQUAL TEE</v>
      </c>
      <c r="M58">
        <f t="shared" si="7"/>
        <v>780</v>
      </c>
      <c r="N58">
        <f t="shared" si="8"/>
        <v>440</v>
      </c>
      <c r="O58">
        <f t="shared" si="9"/>
        <v>12</v>
      </c>
      <c r="P58">
        <f t="shared" si="10"/>
        <v>155</v>
      </c>
      <c r="Q58">
        <f t="shared" si="11"/>
        <v>280</v>
      </c>
      <c r="R58">
        <f t="shared" si="12"/>
        <v>28</v>
      </c>
      <c r="S58">
        <f t="shared" si="1"/>
        <v>100</v>
      </c>
      <c r="T58">
        <f t="shared" si="2"/>
        <v>100</v>
      </c>
      <c r="U58">
        <f t="shared" si="3"/>
        <v>600</v>
      </c>
      <c r="V58">
        <f t="shared" si="13"/>
        <v>280</v>
      </c>
      <c r="W58">
        <f t="shared" si="4"/>
        <v>600</v>
      </c>
      <c r="X58">
        <f t="shared" si="4"/>
        <v>280</v>
      </c>
      <c r="Y58" s="169">
        <f t="shared" si="14"/>
        <v>3</v>
      </c>
      <c r="Z58" s="169">
        <f t="shared" si="16"/>
        <v>12</v>
      </c>
      <c r="AA58" s="169">
        <f t="shared" si="15"/>
        <v>28</v>
      </c>
      <c r="AC58" s="171">
        <f t="shared" si="5"/>
        <v>3.0833333333333335</v>
      </c>
      <c r="AD58" s="167">
        <f t="shared" si="6"/>
        <v>3</v>
      </c>
      <c r="AE58" s="169">
        <v>3</v>
      </c>
    </row>
    <row r="59" spans="1:31">
      <c r="A59" s="161" t="s">
        <v>556</v>
      </c>
      <c r="B59">
        <v>20</v>
      </c>
      <c r="C59">
        <v>250</v>
      </c>
      <c r="D59">
        <v>80</v>
      </c>
      <c r="E59">
        <v>9.1</v>
      </c>
      <c r="F59">
        <v>170</v>
      </c>
      <c r="G59">
        <v>200</v>
      </c>
      <c r="H59">
        <v>340</v>
      </c>
      <c r="I59">
        <v>260</v>
      </c>
      <c r="J59">
        <v>9.5</v>
      </c>
      <c r="K59" t="s">
        <v>765</v>
      </c>
      <c r="L59" t="str">
        <f t="shared" si="0"/>
        <v>UNEQUAL TEE</v>
      </c>
      <c r="M59">
        <f t="shared" si="7"/>
        <v>950</v>
      </c>
      <c r="N59">
        <f t="shared" si="8"/>
        <v>340</v>
      </c>
      <c r="O59">
        <f t="shared" si="9"/>
        <v>16</v>
      </c>
      <c r="P59">
        <f t="shared" si="10"/>
        <v>235</v>
      </c>
      <c r="Q59">
        <f t="shared" si="11"/>
        <v>140</v>
      </c>
      <c r="R59">
        <f t="shared" si="12"/>
        <v>36</v>
      </c>
      <c r="S59">
        <f t="shared" si="1"/>
        <v>125</v>
      </c>
      <c r="T59">
        <f t="shared" si="2"/>
        <v>50</v>
      </c>
      <c r="U59">
        <f t="shared" si="3"/>
        <v>800</v>
      </c>
      <c r="V59">
        <f t="shared" si="13"/>
        <v>140</v>
      </c>
      <c r="W59">
        <f t="shared" si="4"/>
        <v>800</v>
      </c>
      <c r="X59">
        <f t="shared" si="4"/>
        <v>140</v>
      </c>
      <c r="Y59" s="169">
        <f t="shared" si="14"/>
        <v>4</v>
      </c>
      <c r="Z59" s="169">
        <f t="shared" si="16"/>
        <v>16</v>
      </c>
      <c r="AA59" s="169">
        <f t="shared" si="15"/>
        <v>36</v>
      </c>
      <c r="AC59" s="171">
        <f t="shared" si="5"/>
        <v>3.7916666666666665</v>
      </c>
      <c r="AD59" s="167">
        <f t="shared" si="6"/>
        <v>4</v>
      </c>
      <c r="AE59" s="169">
        <v>3</v>
      </c>
    </row>
    <row r="60" spans="1:31">
      <c r="A60" s="161" t="s">
        <v>557</v>
      </c>
      <c r="B60">
        <v>20</v>
      </c>
      <c r="C60">
        <v>250</v>
      </c>
      <c r="D60">
        <v>100</v>
      </c>
      <c r="E60">
        <v>9.1</v>
      </c>
      <c r="F60">
        <v>170</v>
      </c>
      <c r="G60">
        <v>200</v>
      </c>
      <c r="H60">
        <v>340</v>
      </c>
      <c r="I60">
        <v>260</v>
      </c>
      <c r="J60">
        <v>9.5</v>
      </c>
      <c r="K60" t="s">
        <v>766</v>
      </c>
      <c r="L60" t="str">
        <f t="shared" si="0"/>
        <v>UNEQUAL TEE</v>
      </c>
      <c r="M60">
        <f t="shared" si="7"/>
        <v>950</v>
      </c>
      <c r="N60">
        <f t="shared" si="8"/>
        <v>340</v>
      </c>
      <c r="O60">
        <f t="shared" si="9"/>
        <v>16</v>
      </c>
      <c r="P60">
        <f t="shared" si="10"/>
        <v>230</v>
      </c>
      <c r="Q60">
        <f t="shared" si="11"/>
        <v>140</v>
      </c>
      <c r="R60">
        <f t="shared" si="12"/>
        <v>36</v>
      </c>
      <c r="S60">
        <f t="shared" si="1"/>
        <v>125</v>
      </c>
      <c r="T60">
        <f t="shared" si="2"/>
        <v>50</v>
      </c>
      <c r="U60">
        <f t="shared" si="3"/>
        <v>800</v>
      </c>
      <c r="V60">
        <f t="shared" si="13"/>
        <v>140</v>
      </c>
      <c r="W60">
        <f t="shared" si="4"/>
        <v>800</v>
      </c>
      <c r="X60">
        <f t="shared" si="4"/>
        <v>140</v>
      </c>
      <c r="Y60" s="169">
        <f t="shared" si="14"/>
        <v>4</v>
      </c>
      <c r="Z60" s="169">
        <f t="shared" si="16"/>
        <v>16</v>
      </c>
      <c r="AA60" s="169">
        <f t="shared" si="15"/>
        <v>36</v>
      </c>
      <c r="AC60" s="171">
        <f t="shared" si="5"/>
        <v>3.7916666666666665</v>
      </c>
      <c r="AD60" s="167">
        <f t="shared" si="6"/>
        <v>4</v>
      </c>
      <c r="AE60" s="169">
        <v>3</v>
      </c>
    </row>
    <row r="61" spans="1:31">
      <c r="A61" s="161" t="s">
        <v>558</v>
      </c>
      <c r="B61">
        <v>20</v>
      </c>
      <c r="C61">
        <v>250</v>
      </c>
      <c r="D61">
        <v>125</v>
      </c>
      <c r="E61">
        <v>9.1</v>
      </c>
      <c r="F61">
        <v>310</v>
      </c>
      <c r="G61">
        <v>200</v>
      </c>
      <c r="H61">
        <v>480</v>
      </c>
      <c r="I61">
        <v>265</v>
      </c>
      <c r="J61">
        <v>13</v>
      </c>
      <c r="K61" t="s">
        <v>767</v>
      </c>
      <c r="L61" t="str">
        <f t="shared" si="0"/>
        <v>UNEQUAL TEE</v>
      </c>
      <c r="M61">
        <f t="shared" si="7"/>
        <v>960</v>
      </c>
      <c r="N61">
        <f t="shared" si="8"/>
        <v>480</v>
      </c>
      <c r="O61">
        <f t="shared" si="9"/>
        <v>16</v>
      </c>
      <c r="P61">
        <f t="shared" si="10"/>
        <v>225</v>
      </c>
      <c r="Q61">
        <f t="shared" si="11"/>
        <v>280</v>
      </c>
      <c r="R61">
        <f t="shared" si="12"/>
        <v>36</v>
      </c>
      <c r="S61">
        <f t="shared" si="1"/>
        <v>125</v>
      </c>
      <c r="T61">
        <f t="shared" si="2"/>
        <v>75</v>
      </c>
      <c r="U61">
        <f t="shared" si="3"/>
        <v>800</v>
      </c>
      <c r="V61">
        <f t="shared" si="13"/>
        <v>280</v>
      </c>
      <c r="W61">
        <f t="shared" si="4"/>
        <v>800</v>
      </c>
      <c r="X61">
        <f t="shared" si="4"/>
        <v>280</v>
      </c>
      <c r="Y61" s="169">
        <f t="shared" si="14"/>
        <v>4</v>
      </c>
      <c r="Z61" s="169">
        <f t="shared" si="16"/>
        <v>16</v>
      </c>
      <c r="AA61" s="169">
        <f t="shared" si="15"/>
        <v>36</v>
      </c>
      <c r="AC61" s="171">
        <f t="shared" si="5"/>
        <v>3.7916666666666665</v>
      </c>
      <c r="AD61" s="167">
        <f t="shared" si="6"/>
        <v>4</v>
      </c>
      <c r="AE61" s="169">
        <v>3</v>
      </c>
    </row>
    <row r="62" spans="1:31">
      <c r="A62" s="161" t="s">
        <v>559</v>
      </c>
      <c r="B62">
        <v>20</v>
      </c>
      <c r="C62">
        <v>250</v>
      </c>
      <c r="D62">
        <v>150</v>
      </c>
      <c r="E62">
        <v>9.1</v>
      </c>
      <c r="F62">
        <v>380</v>
      </c>
      <c r="G62">
        <v>200</v>
      </c>
      <c r="H62">
        <v>550</v>
      </c>
      <c r="I62">
        <v>260</v>
      </c>
      <c r="J62">
        <v>14</v>
      </c>
      <c r="K62" t="s">
        <v>768</v>
      </c>
      <c r="L62" t="str">
        <f t="shared" si="0"/>
        <v>UNEQUAL TEE</v>
      </c>
      <c r="M62">
        <f t="shared" si="7"/>
        <v>950</v>
      </c>
      <c r="N62">
        <f t="shared" si="8"/>
        <v>550</v>
      </c>
      <c r="O62">
        <f t="shared" si="9"/>
        <v>16</v>
      </c>
      <c r="P62">
        <f t="shared" si="10"/>
        <v>215</v>
      </c>
      <c r="Q62">
        <f t="shared" si="11"/>
        <v>350</v>
      </c>
      <c r="R62">
        <f t="shared" si="12"/>
        <v>36</v>
      </c>
      <c r="S62">
        <f t="shared" si="1"/>
        <v>125</v>
      </c>
      <c r="T62">
        <f t="shared" si="2"/>
        <v>75</v>
      </c>
      <c r="U62">
        <f t="shared" si="3"/>
        <v>800</v>
      </c>
      <c r="V62">
        <f t="shared" si="13"/>
        <v>350</v>
      </c>
      <c r="W62">
        <f t="shared" si="4"/>
        <v>800</v>
      </c>
      <c r="X62">
        <f t="shared" si="4"/>
        <v>350</v>
      </c>
      <c r="Y62" s="169">
        <f t="shared" si="14"/>
        <v>4</v>
      </c>
      <c r="Z62" s="169">
        <f t="shared" si="16"/>
        <v>16</v>
      </c>
      <c r="AA62" s="169">
        <f t="shared" si="15"/>
        <v>36</v>
      </c>
      <c r="AC62" s="171">
        <f t="shared" si="5"/>
        <v>3.7916666666666665</v>
      </c>
      <c r="AD62" s="167">
        <f t="shared" si="6"/>
        <v>4</v>
      </c>
      <c r="AE62" s="169">
        <v>3</v>
      </c>
    </row>
    <row r="63" spans="1:31">
      <c r="A63" s="161" t="s">
        <v>560</v>
      </c>
      <c r="B63">
        <v>20</v>
      </c>
      <c r="C63">
        <v>250</v>
      </c>
      <c r="D63">
        <v>200</v>
      </c>
      <c r="E63">
        <v>9.1</v>
      </c>
      <c r="F63">
        <v>380</v>
      </c>
      <c r="G63">
        <v>190</v>
      </c>
      <c r="H63">
        <v>550</v>
      </c>
      <c r="I63">
        <v>255</v>
      </c>
      <c r="J63">
        <v>14</v>
      </c>
      <c r="K63" t="s">
        <v>769</v>
      </c>
      <c r="L63" t="str">
        <f t="shared" si="0"/>
        <v>UNEQUAL TEE</v>
      </c>
      <c r="M63">
        <f t="shared" si="7"/>
        <v>940</v>
      </c>
      <c r="N63">
        <f t="shared" si="8"/>
        <v>550</v>
      </c>
      <c r="O63">
        <f t="shared" si="9"/>
        <v>16</v>
      </c>
      <c r="P63">
        <f t="shared" si="10"/>
        <v>195</v>
      </c>
      <c r="Q63">
        <f t="shared" si="11"/>
        <v>350</v>
      </c>
      <c r="R63">
        <f t="shared" si="12"/>
        <v>36</v>
      </c>
      <c r="S63">
        <f t="shared" si="1"/>
        <v>125</v>
      </c>
      <c r="T63">
        <f t="shared" si="2"/>
        <v>100</v>
      </c>
      <c r="U63">
        <f t="shared" si="3"/>
        <v>800</v>
      </c>
      <c r="V63">
        <f t="shared" si="13"/>
        <v>350</v>
      </c>
      <c r="W63">
        <f t="shared" si="4"/>
        <v>800</v>
      </c>
      <c r="X63">
        <f t="shared" si="4"/>
        <v>350</v>
      </c>
      <c r="Y63" s="169">
        <f t="shared" si="14"/>
        <v>4</v>
      </c>
      <c r="Z63" s="169">
        <f t="shared" si="16"/>
        <v>16</v>
      </c>
      <c r="AA63" s="169">
        <f t="shared" si="15"/>
        <v>36</v>
      </c>
      <c r="AC63" s="171">
        <f t="shared" si="5"/>
        <v>3.7916666666666665</v>
      </c>
      <c r="AD63" s="167">
        <f t="shared" si="6"/>
        <v>4</v>
      </c>
      <c r="AE63" s="169">
        <v>3</v>
      </c>
    </row>
    <row r="64" spans="1:31">
      <c r="A64" s="161" t="s">
        <v>561</v>
      </c>
      <c r="B64">
        <v>20</v>
      </c>
      <c r="C64">
        <v>250</v>
      </c>
      <c r="D64">
        <v>250</v>
      </c>
      <c r="E64">
        <v>9.1</v>
      </c>
      <c r="F64">
        <v>380</v>
      </c>
      <c r="G64">
        <v>190</v>
      </c>
      <c r="H64">
        <v>550</v>
      </c>
      <c r="I64">
        <v>275</v>
      </c>
      <c r="J64">
        <v>19</v>
      </c>
      <c r="K64" t="s">
        <v>770</v>
      </c>
      <c r="L64" t="str">
        <f t="shared" si="0"/>
        <v>EQUAL TEE</v>
      </c>
      <c r="M64">
        <f t="shared" si="7"/>
        <v>980</v>
      </c>
      <c r="N64">
        <f t="shared" si="8"/>
        <v>550</v>
      </c>
      <c r="O64">
        <f t="shared" si="9"/>
        <v>16</v>
      </c>
      <c r="P64">
        <f t="shared" si="10"/>
        <v>190</v>
      </c>
      <c r="Q64">
        <f t="shared" si="11"/>
        <v>350</v>
      </c>
      <c r="R64">
        <f t="shared" si="12"/>
        <v>36</v>
      </c>
      <c r="S64">
        <f t="shared" si="1"/>
        <v>125</v>
      </c>
      <c r="T64">
        <f t="shared" si="2"/>
        <v>125</v>
      </c>
      <c r="U64">
        <f t="shared" si="3"/>
        <v>800</v>
      </c>
      <c r="V64">
        <f t="shared" si="13"/>
        <v>350</v>
      </c>
      <c r="W64">
        <f t="shared" si="4"/>
        <v>800</v>
      </c>
      <c r="X64">
        <f t="shared" si="4"/>
        <v>350</v>
      </c>
      <c r="Y64" s="169">
        <f t="shared" si="14"/>
        <v>4</v>
      </c>
      <c r="Z64" s="169">
        <f t="shared" si="16"/>
        <v>16</v>
      </c>
      <c r="AA64" s="169">
        <f t="shared" si="15"/>
        <v>36</v>
      </c>
      <c r="AC64" s="171">
        <f t="shared" si="5"/>
        <v>3.7916666666666665</v>
      </c>
      <c r="AD64" s="167">
        <f t="shared" si="6"/>
        <v>4</v>
      </c>
      <c r="AE64" s="169">
        <v>3</v>
      </c>
    </row>
    <row r="65" spans="1:31">
      <c r="A65" s="161" t="s">
        <v>562</v>
      </c>
      <c r="B65">
        <v>20</v>
      </c>
      <c r="C65">
        <v>300</v>
      </c>
      <c r="D65">
        <v>80</v>
      </c>
      <c r="E65">
        <v>10.7</v>
      </c>
      <c r="F65">
        <v>170</v>
      </c>
      <c r="G65">
        <v>235</v>
      </c>
      <c r="H65">
        <v>360</v>
      </c>
      <c r="I65">
        <v>295</v>
      </c>
      <c r="J65">
        <v>13</v>
      </c>
      <c r="K65" t="s">
        <v>771</v>
      </c>
      <c r="L65" t="str">
        <f t="shared" si="0"/>
        <v>UNEQUAL TEE</v>
      </c>
      <c r="M65">
        <f t="shared" si="7"/>
        <v>1100</v>
      </c>
      <c r="N65">
        <f t="shared" si="8"/>
        <v>360</v>
      </c>
      <c r="O65">
        <f t="shared" si="9"/>
        <v>16</v>
      </c>
      <c r="P65">
        <f t="shared" si="10"/>
        <v>285</v>
      </c>
      <c r="Q65">
        <f t="shared" si="11"/>
        <v>140</v>
      </c>
      <c r="R65">
        <f t="shared" si="12"/>
        <v>36</v>
      </c>
      <c r="S65">
        <f t="shared" si="1"/>
        <v>150</v>
      </c>
      <c r="T65">
        <f t="shared" si="2"/>
        <v>50</v>
      </c>
      <c r="U65">
        <f t="shared" si="3"/>
        <v>950</v>
      </c>
      <c r="V65">
        <f t="shared" si="13"/>
        <v>140</v>
      </c>
      <c r="W65">
        <f t="shared" si="4"/>
        <v>950</v>
      </c>
      <c r="X65">
        <f t="shared" si="4"/>
        <v>140</v>
      </c>
      <c r="Y65" s="169">
        <f t="shared" si="14"/>
        <v>4</v>
      </c>
      <c r="Z65" s="169">
        <f t="shared" si="16"/>
        <v>16</v>
      </c>
      <c r="AA65" s="169">
        <f t="shared" si="15"/>
        <v>36</v>
      </c>
      <c r="AC65" s="171">
        <f t="shared" si="5"/>
        <v>4.458333333333333</v>
      </c>
      <c r="AD65" s="167">
        <f t="shared" si="6"/>
        <v>4</v>
      </c>
      <c r="AE65" s="169">
        <v>4</v>
      </c>
    </row>
    <row r="66" spans="1:31">
      <c r="A66" s="161" t="s">
        <v>563</v>
      </c>
      <c r="B66">
        <v>20</v>
      </c>
      <c r="C66">
        <v>300</v>
      </c>
      <c r="D66">
        <v>100</v>
      </c>
      <c r="E66">
        <v>10.7</v>
      </c>
      <c r="F66">
        <v>170</v>
      </c>
      <c r="G66">
        <v>235</v>
      </c>
      <c r="H66">
        <v>360</v>
      </c>
      <c r="I66">
        <v>295</v>
      </c>
      <c r="J66">
        <v>13</v>
      </c>
      <c r="K66" t="s">
        <v>772</v>
      </c>
      <c r="L66" t="str">
        <f t="shared" si="0"/>
        <v>UNEQUAL TEE</v>
      </c>
      <c r="M66">
        <f t="shared" si="7"/>
        <v>1100</v>
      </c>
      <c r="N66">
        <f t="shared" si="8"/>
        <v>360</v>
      </c>
      <c r="O66">
        <f t="shared" si="9"/>
        <v>16</v>
      </c>
      <c r="P66">
        <f t="shared" si="10"/>
        <v>280</v>
      </c>
      <c r="Q66">
        <f t="shared" si="11"/>
        <v>140</v>
      </c>
      <c r="R66">
        <f t="shared" si="12"/>
        <v>36</v>
      </c>
      <c r="S66">
        <f t="shared" si="1"/>
        <v>150</v>
      </c>
      <c r="T66">
        <f t="shared" si="2"/>
        <v>50</v>
      </c>
      <c r="U66">
        <f t="shared" si="3"/>
        <v>950</v>
      </c>
      <c r="V66">
        <f t="shared" si="13"/>
        <v>140</v>
      </c>
      <c r="W66">
        <f t="shared" si="4"/>
        <v>950</v>
      </c>
      <c r="X66">
        <f t="shared" si="4"/>
        <v>140</v>
      </c>
      <c r="Y66" s="169">
        <f t="shared" si="14"/>
        <v>4</v>
      </c>
      <c r="Z66" s="169">
        <f t="shared" si="16"/>
        <v>16</v>
      </c>
      <c r="AA66" s="169">
        <f t="shared" si="15"/>
        <v>36</v>
      </c>
      <c r="AC66" s="171">
        <f t="shared" si="5"/>
        <v>4.458333333333333</v>
      </c>
      <c r="AD66" s="167">
        <f t="shared" si="6"/>
        <v>4</v>
      </c>
      <c r="AE66" s="169">
        <v>4</v>
      </c>
    </row>
    <row r="67" spans="1:31">
      <c r="A67" s="161" t="s">
        <v>564</v>
      </c>
      <c r="B67">
        <v>20</v>
      </c>
      <c r="C67">
        <v>300</v>
      </c>
      <c r="D67">
        <v>125</v>
      </c>
      <c r="E67">
        <v>10.7</v>
      </c>
      <c r="F67">
        <v>310</v>
      </c>
      <c r="G67">
        <v>235</v>
      </c>
      <c r="H67">
        <v>500</v>
      </c>
      <c r="I67">
        <v>300</v>
      </c>
      <c r="J67">
        <v>17</v>
      </c>
      <c r="K67" t="s">
        <v>773</v>
      </c>
      <c r="L67" t="str">
        <f t="shared" ref="L67:L130" si="17">IF(MID(K67,1,2)=MID(K67,3,2),"EQUAL TEE","UNEQUAL TEE")</f>
        <v>UNEQUAL TEE</v>
      </c>
      <c r="M67">
        <f t="shared" si="7"/>
        <v>1110</v>
      </c>
      <c r="N67">
        <f t="shared" si="8"/>
        <v>500</v>
      </c>
      <c r="O67">
        <f t="shared" si="9"/>
        <v>16</v>
      </c>
      <c r="P67">
        <f t="shared" si="10"/>
        <v>270</v>
      </c>
      <c r="Q67">
        <f t="shared" si="11"/>
        <v>280</v>
      </c>
      <c r="R67">
        <f t="shared" si="12"/>
        <v>36</v>
      </c>
      <c r="S67">
        <f t="shared" ref="S67:S130" si="18">C67/2</f>
        <v>150</v>
      </c>
      <c r="T67">
        <f t="shared" ref="T67:T130" si="19">CEILING(0.5*D67*SIN(RADIANS(30))*2,25)</f>
        <v>75</v>
      </c>
      <c r="U67">
        <f t="shared" ref="U67:U130" si="20">FLOOR(0.5*PI()*(C67+2*E67)+2*G67,50)</f>
        <v>950</v>
      </c>
      <c r="V67">
        <f t="shared" si="13"/>
        <v>280</v>
      </c>
      <c r="W67">
        <f t="shared" ref="W67:X130" si="21">U67</f>
        <v>950</v>
      </c>
      <c r="X67">
        <f t="shared" si="21"/>
        <v>280</v>
      </c>
      <c r="Y67" s="169">
        <f t="shared" si="14"/>
        <v>4</v>
      </c>
      <c r="Z67" s="169">
        <f t="shared" si="16"/>
        <v>16</v>
      </c>
      <c r="AA67" s="169">
        <f t="shared" si="15"/>
        <v>36</v>
      </c>
      <c r="AC67" s="171">
        <f t="shared" ref="AC67:AC130" si="22">E67/$AJ$6</f>
        <v>4.458333333333333</v>
      </c>
      <c r="AD67" s="167">
        <f t="shared" ref="AD67:AD130" si="23">IF(MOD(E67/$AJ$6,1)=0,CEILING(E67/$AJ$6,1),
IF(MOD(E67/$AJ$6,1)&lt;0.5,CEILING(E67/$AJ$6,1)-1,CEILING(E67/$AJ$6,1)))</f>
        <v>4</v>
      </c>
      <c r="AE67" s="169">
        <v>4</v>
      </c>
    </row>
    <row r="68" spans="1:31">
      <c r="A68" s="161" t="s">
        <v>565</v>
      </c>
      <c r="B68">
        <v>20</v>
      </c>
      <c r="C68">
        <v>300</v>
      </c>
      <c r="D68">
        <v>150</v>
      </c>
      <c r="E68">
        <v>10.7</v>
      </c>
      <c r="F68">
        <v>310</v>
      </c>
      <c r="G68">
        <v>235</v>
      </c>
      <c r="H68">
        <v>500</v>
      </c>
      <c r="I68">
        <v>295</v>
      </c>
      <c r="J68">
        <v>18</v>
      </c>
      <c r="K68" t="s">
        <v>774</v>
      </c>
      <c r="L68" t="str">
        <f t="shared" si="17"/>
        <v>UNEQUAL TEE</v>
      </c>
      <c r="M68">
        <f t="shared" ref="M68:M131" si="24">CEILING(PI()*(C68+2*E68)*0.5+2*I68,10)</f>
        <v>1100</v>
      </c>
      <c r="N68">
        <f t="shared" ref="N68:N131" si="25">_xlfn.FLOOR.MATH(H68,10)</f>
        <v>500</v>
      </c>
      <c r="O68">
        <f t="shared" ref="O68:O131" si="26">Z68</f>
        <v>16</v>
      </c>
      <c r="P68">
        <f t="shared" ref="P68:P131" si="27">IF(C68=D68,G68,MROUND((ACOS((0.5*$D68)/(0.5*$C68))*0.5*$C68)+G68-SQRT((0.5*$C68)^2-(0.5*$D68)^2),5))</f>
        <v>260</v>
      </c>
      <c r="Q68">
        <f t="shared" ref="Q68:Q131" si="28">V68</f>
        <v>280</v>
      </c>
      <c r="R68">
        <f t="shared" ref="R68:R131" si="29">AA68</f>
        <v>36</v>
      </c>
      <c r="S68">
        <f t="shared" si="18"/>
        <v>150</v>
      </c>
      <c r="T68">
        <f t="shared" si="19"/>
        <v>75</v>
      </c>
      <c r="U68">
        <f t="shared" si="20"/>
        <v>950</v>
      </c>
      <c r="V68">
        <f t="shared" ref="V68:V131" si="30">CEILING(F68-2*IF(C68&lt;=150,25,15),1)</f>
        <v>280</v>
      </c>
      <c r="W68">
        <f t="shared" si="21"/>
        <v>950</v>
      </c>
      <c r="X68">
        <f t="shared" si="21"/>
        <v>280</v>
      </c>
      <c r="Y68" s="169">
        <f t="shared" ref="Y68:Y131" si="31">AD68</f>
        <v>4</v>
      </c>
      <c r="Z68" s="169">
        <f t="shared" si="16"/>
        <v>16</v>
      </c>
      <c r="AA68" s="169">
        <f t="shared" ref="AA68:AA131" si="32">Z68*2+4</f>
        <v>36</v>
      </c>
      <c r="AC68" s="171">
        <f t="shared" si="22"/>
        <v>4.458333333333333</v>
      </c>
      <c r="AD68" s="167">
        <f t="shared" si="23"/>
        <v>4</v>
      </c>
      <c r="AE68" s="169">
        <v>3</v>
      </c>
    </row>
    <row r="69" spans="1:31">
      <c r="A69" s="161" t="s">
        <v>566</v>
      </c>
      <c r="B69">
        <v>20</v>
      </c>
      <c r="C69">
        <v>300</v>
      </c>
      <c r="D69">
        <v>200</v>
      </c>
      <c r="E69">
        <v>10.7</v>
      </c>
      <c r="F69">
        <v>450</v>
      </c>
      <c r="G69">
        <v>225</v>
      </c>
      <c r="H69">
        <v>640</v>
      </c>
      <c r="I69">
        <v>290</v>
      </c>
      <c r="J69">
        <v>22</v>
      </c>
      <c r="K69" t="s">
        <v>775</v>
      </c>
      <c r="L69" t="str">
        <f t="shared" si="17"/>
        <v>UNEQUAL TEE</v>
      </c>
      <c r="M69">
        <f t="shared" si="24"/>
        <v>1090</v>
      </c>
      <c r="N69">
        <f t="shared" si="25"/>
        <v>640</v>
      </c>
      <c r="O69">
        <f t="shared" si="26"/>
        <v>16</v>
      </c>
      <c r="P69">
        <f t="shared" si="27"/>
        <v>240</v>
      </c>
      <c r="Q69">
        <f t="shared" si="28"/>
        <v>420</v>
      </c>
      <c r="R69">
        <f t="shared" si="29"/>
        <v>36</v>
      </c>
      <c r="S69">
        <f t="shared" si="18"/>
        <v>150</v>
      </c>
      <c r="T69">
        <f t="shared" si="19"/>
        <v>100</v>
      </c>
      <c r="U69">
        <f t="shared" si="20"/>
        <v>950</v>
      </c>
      <c r="V69">
        <f t="shared" si="30"/>
        <v>420</v>
      </c>
      <c r="W69">
        <f t="shared" si="21"/>
        <v>950</v>
      </c>
      <c r="X69">
        <f t="shared" si="21"/>
        <v>420</v>
      </c>
      <c r="Y69" s="169">
        <f t="shared" si="31"/>
        <v>4</v>
      </c>
      <c r="Z69" s="169">
        <f t="shared" ref="Z69:Z132" si="33">Y69*4</f>
        <v>16</v>
      </c>
      <c r="AA69" s="169">
        <f t="shared" si="32"/>
        <v>36</v>
      </c>
      <c r="AC69" s="171">
        <f t="shared" si="22"/>
        <v>4.458333333333333</v>
      </c>
      <c r="AD69" s="167">
        <f t="shared" si="23"/>
        <v>4</v>
      </c>
      <c r="AE69" s="169">
        <v>3</v>
      </c>
    </row>
    <row r="70" spans="1:31">
      <c r="A70" s="161" t="s">
        <v>567</v>
      </c>
      <c r="B70">
        <v>20</v>
      </c>
      <c r="C70">
        <v>300</v>
      </c>
      <c r="D70">
        <v>250</v>
      </c>
      <c r="E70">
        <v>10.7</v>
      </c>
      <c r="F70">
        <v>450</v>
      </c>
      <c r="G70">
        <v>225</v>
      </c>
      <c r="H70">
        <v>640</v>
      </c>
      <c r="I70">
        <v>310</v>
      </c>
      <c r="J70">
        <v>23</v>
      </c>
      <c r="K70" t="s">
        <v>776</v>
      </c>
      <c r="L70" t="str">
        <f t="shared" si="17"/>
        <v>UNEQUAL TEE</v>
      </c>
      <c r="M70">
        <f t="shared" si="24"/>
        <v>1130</v>
      </c>
      <c r="N70">
        <f t="shared" si="25"/>
        <v>640</v>
      </c>
      <c r="O70">
        <f t="shared" si="26"/>
        <v>16</v>
      </c>
      <c r="P70">
        <f t="shared" si="27"/>
        <v>230</v>
      </c>
      <c r="Q70">
        <f t="shared" si="28"/>
        <v>420</v>
      </c>
      <c r="R70">
        <f t="shared" si="29"/>
        <v>36</v>
      </c>
      <c r="S70">
        <f t="shared" si="18"/>
        <v>150</v>
      </c>
      <c r="T70">
        <f t="shared" si="19"/>
        <v>125</v>
      </c>
      <c r="U70">
        <f t="shared" si="20"/>
        <v>950</v>
      </c>
      <c r="V70">
        <f t="shared" si="30"/>
        <v>420</v>
      </c>
      <c r="W70">
        <f t="shared" si="21"/>
        <v>950</v>
      </c>
      <c r="X70">
        <f t="shared" si="21"/>
        <v>420</v>
      </c>
      <c r="Y70" s="169">
        <f t="shared" si="31"/>
        <v>4</v>
      </c>
      <c r="Z70" s="169">
        <f t="shared" si="33"/>
        <v>16</v>
      </c>
      <c r="AA70" s="169">
        <f t="shared" si="32"/>
        <v>36</v>
      </c>
      <c r="AC70" s="171">
        <f t="shared" si="22"/>
        <v>4.458333333333333</v>
      </c>
      <c r="AD70" s="167">
        <f t="shared" si="23"/>
        <v>4</v>
      </c>
      <c r="AE70" s="169">
        <v>3</v>
      </c>
    </row>
    <row r="71" spans="1:31">
      <c r="A71" s="161" t="s">
        <v>568</v>
      </c>
      <c r="B71">
        <v>20</v>
      </c>
      <c r="C71">
        <v>300</v>
      </c>
      <c r="D71">
        <v>300</v>
      </c>
      <c r="E71">
        <v>10.7</v>
      </c>
      <c r="F71">
        <v>450</v>
      </c>
      <c r="G71">
        <v>225</v>
      </c>
      <c r="H71">
        <v>640</v>
      </c>
      <c r="I71">
        <v>320</v>
      </c>
      <c r="J71">
        <v>29</v>
      </c>
      <c r="K71" t="s">
        <v>777</v>
      </c>
      <c r="L71" t="str">
        <f t="shared" si="17"/>
        <v>EQUAL TEE</v>
      </c>
      <c r="M71">
        <f t="shared" si="24"/>
        <v>1150</v>
      </c>
      <c r="N71">
        <f t="shared" si="25"/>
        <v>640</v>
      </c>
      <c r="O71">
        <f t="shared" si="26"/>
        <v>16</v>
      </c>
      <c r="P71">
        <f t="shared" si="27"/>
        <v>225</v>
      </c>
      <c r="Q71">
        <f t="shared" si="28"/>
        <v>420</v>
      </c>
      <c r="R71">
        <f t="shared" si="29"/>
        <v>36</v>
      </c>
      <c r="S71">
        <f t="shared" si="18"/>
        <v>150</v>
      </c>
      <c r="T71">
        <f t="shared" si="19"/>
        <v>150</v>
      </c>
      <c r="U71">
        <f t="shared" si="20"/>
        <v>950</v>
      </c>
      <c r="V71">
        <f t="shared" si="30"/>
        <v>420</v>
      </c>
      <c r="W71">
        <f t="shared" si="21"/>
        <v>950</v>
      </c>
      <c r="X71">
        <f t="shared" si="21"/>
        <v>420</v>
      </c>
      <c r="Y71" s="169">
        <f t="shared" si="31"/>
        <v>4</v>
      </c>
      <c r="Z71" s="169">
        <f t="shared" si="33"/>
        <v>16</v>
      </c>
      <c r="AA71" s="169">
        <f t="shared" si="32"/>
        <v>36</v>
      </c>
      <c r="AC71" s="171">
        <f t="shared" si="22"/>
        <v>4.458333333333333</v>
      </c>
      <c r="AD71" s="167">
        <f t="shared" si="23"/>
        <v>4</v>
      </c>
      <c r="AE71" s="169">
        <v>3</v>
      </c>
    </row>
    <row r="72" spans="1:31">
      <c r="A72" s="161" t="s">
        <v>569</v>
      </c>
      <c r="B72">
        <v>20</v>
      </c>
      <c r="C72">
        <v>350</v>
      </c>
      <c r="D72">
        <v>80</v>
      </c>
      <c r="E72">
        <v>12.4</v>
      </c>
      <c r="F72">
        <v>170</v>
      </c>
      <c r="G72">
        <v>270</v>
      </c>
      <c r="H72">
        <v>400</v>
      </c>
      <c r="I72">
        <v>330</v>
      </c>
      <c r="J72">
        <v>18</v>
      </c>
      <c r="K72" t="s">
        <v>778</v>
      </c>
      <c r="L72" t="str">
        <f t="shared" si="17"/>
        <v>UNEQUAL TEE</v>
      </c>
      <c r="M72">
        <f t="shared" si="24"/>
        <v>1250</v>
      </c>
      <c r="N72">
        <f t="shared" si="25"/>
        <v>400</v>
      </c>
      <c r="O72">
        <f t="shared" si="26"/>
        <v>20</v>
      </c>
      <c r="P72">
        <f t="shared" si="27"/>
        <v>335</v>
      </c>
      <c r="Q72">
        <f t="shared" si="28"/>
        <v>140</v>
      </c>
      <c r="R72">
        <f t="shared" si="29"/>
        <v>44</v>
      </c>
      <c r="S72">
        <f t="shared" si="18"/>
        <v>175</v>
      </c>
      <c r="T72">
        <f t="shared" si="19"/>
        <v>50</v>
      </c>
      <c r="U72">
        <f t="shared" si="20"/>
        <v>1100</v>
      </c>
      <c r="V72">
        <f t="shared" si="30"/>
        <v>140</v>
      </c>
      <c r="W72">
        <f t="shared" si="21"/>
        <v>1100</v>
      </c>
      <c r="X72">
        <f t="shared" si="21"/>
        <v>140</v>
      </c>
      <c r="Y72" s="169">
        <f t="shared" si="31"/>
        <v>5</v>
      </c>
      <c r="Z72" s="169">
        <f t="shared" si="33"/>
        <v>20</v>
      </c>
      <c r="AA72" s="169">
        <f t="shared" si="32"/>
        <v>44</v>
      </c>
      <c r="AC72" s="171">
        <f t="shared" si="22"/>
        <v>5.166666666666667</v>
      </c>
      <c r="AD72" s="167">
        <f t="shared" si="23"/>
        <v>5</v>
      </c>
      <c r="AE72" s="169">
        <v>4</v>
      </c>
    </row>
    <row r="73" spans="1:31">
      <c r="A73" s="161" t="s">
        <v>570</v>
      </c>
      <c r="B73">
        <v>20</v>
      </c>
      <c r="C73">
        <v>350</v>
      </c>
      <c r="D73">
        <v>100</v>
      </c>
      <c r="E73">
        <v>12.4</v>
      </c>
      <c r="F73">
        <v>170</v>
      </c>
      <c r="G73">
        <v>270</v>
      </c>
      <c r="H73">
        <v>400</v>
      </c>
      <c r="I73">
        <v>330</v>
      </c>
      <c r="J73">
        <v>19</v>
      </c>
      <c r="K73" t="s">
        <v>779</v>
      </c>
      <c r="L73" t="str">
        <f t="shared" si="17"/>
        <v>UNEQUAL TEE</v>
      </c>
      <c r="M73">
        <f t="shared" si="24"/>
        <v>1250</v>
      </c>
      <c r="N73">
        <f t="shared" si="25"/>
        <v>400</v>
      </c>
      <c r="O73">
        <f t="shared" si="26"/>
        <v>20</v>
      </c>
      <c r="P73">
        <f t="shared" si="27"/>
        <v>325</v>
      </c>
      <c r="Q73">
        <f t="shared" si="28"/>
        <v>140</v>
      </c>
      <c r="R73">
        <f t="shared" si="29"/>
        <v>44</v>
      </c>
      <c r="S73">
        <f t="shared" si="18"/>
        <v>175</v>
      </c>
      <c r="T73">
        <f t="shared" si="19"/>
        <v>50</v>
      </c>
      <c r="U73">
        <f t="shared" si="20"/>
        <v>1100</v>
      </c>
      <c r="V73">
        <f t="shared" si="30"/>
        <v>140</v>
      </c>
      <c r="W73">
        <f t="shared" si="21"/>
        <v>1100</v>
      </c>
      <c r="X73">
        <f t="shared" si="21"/>
        <v>140</v>
      </c>
      <c r="Y73" s="169">
        <f t="shared" si="31"/>
        <v>5</v>
      </c>
      <c r="Z73" s="169">
        <f t="shared" si="33"/>
        <v>20</v>
      </c>
      <c r="AA73" s="169">
        <f t="shared" si="32"/>
        <v>44</v>
      </c>
      <c r="AC73" s="171">
        <f t="shared" si="22"/>
        <v>5.166666666666667</v>
      </c>
      <c r="AD73" s="167">
        <f t="shared" si="23"/>
        <v>5</v>
      </c>
      <c r="AE73" s="169">
        <v>4</v>
      </c>
    </row>
    <row r="74" spans="1:31">
      <c r="A74" s="161" t="s">
        <v>571</v>
      </c>
      <c r="B74">
        <v>20</v>
      </c>
      <c r="C74">
        <v>350</v>
      </c>
      <c r="D74">
        <v>125</v>
      </c>
      <c r="E74">
        <v>12.4</v>
      </c>
      <c r="F74">
        <v>310</v>
      </c>
      <c r="G74">
        <v>270</v>
      </c>
      <c r="H74">
        <v>540</v>
      </c>
      <c r="I74">
        <v>335</v>
      </c>
      <c r="J74">
        <v>24</v>
      </c>
      <c r="K74" t="s">
        <v>780</v>
      </c>
      <c r="L74" t="str">
        <f t="shared" si="17"/>
        <v>UNEQUAL TEE</v>
      </c>
      <c r="M74">
        <f t="shared" si="24"/>
        <v>1260</v>
      </c>
      <c r="N74">
        <f t="shared" si="25"/>
        <v>540</v>
      </c>
      <c r="O74">
        <f t="shared" si="26"/>
        <v>20</v>
      </c>
      <c r="P74">
        <f t="shared" si="27"/>
        <v>320</v>
      </c>
      <c r="Q74">
        <f t="shared" si="28"/>
        <v>280</v>
      </c>
      <c r="R74">
        <f t="shared" si="29"/>
        <v>44</v>
      </c>
      <c r="S74">
        <f t="shared" si="18"/>
        <v>175</v>
      </c>
      <c r="T74">
        <f t="shared" si="19"/>
        <v>75</v>
      </c>
      <c r="U74">
        <f t="shared" si="20"/>
        <v>1100</v>
      </c>
      <c r="V74">
        <f t="shared" si="30"/>
        <v>280</v>
      </c>
      <c r="W74">
        <f t="shared" si="21"/>
        <v>1100</v>
      </c>
      <c r="X74">
        <f t="shared" si="21"/>
        <v>280</v>
      </c>
      <c r="Y74" s="169">
        <f t="shared" si="31"/>
        <v>5</v>
      </c>
      <c r="Z74" s="169">
        <f t="shared" si="33"/>
        <v>20</v>
      </c>
      <c r="AA74" s="169">
        <f t="shared" si="32"/>
        <v>44</v>
      </c>
      <c r="AC74" s="171">
        <f t="shared" si="22"/>
        <v>5.166666666666667</v>
      </c>
      <c r="AD74" s="167">
        <f t="shared" si="23"/>
        <v>5</v>
      </c>
      <c r="AE74" s="169">
        <v>4</v>
      </c>
    </row>
    <row r="75" spans="1:31">
      <c r="A75" s="161" t="s">
        <v>572</v>
      </c>
      <c r="B75">
        <v>20</v>
      </c>
      <c r="C75">
        <v>350</v>
      </c>
      <c r="D75">
        <v>150</v>
      </c>
      <c r="E75">
        <v>12.4</v>
      </c>
      <c r="F75">
        <v>310</v>
      </c>
      <c r="G75">
        <v>270</v>
      </c>
      <c r="H75">
        <v>540</v>
      </c>
      <c r="I75">
        <v>330</v>
      </c>
      <c r="J75">
        <v>24</v>
      </c>
      <c r="K75" t="s">
        <v>781</v>
      </c>
      <c r="L75" t="str">
        <f t="shared" si="17"/>
        <v>UNEQUAL TEE</v>
      </c>
      <c r="M75">
        <f t="shared" si="24"/>
        <v>1250</v>
      </c>
      <c r="N75">
        <f t="shared" si="25"/>
        <v>540</v>
      </c>
      <c r="O75">
        <f t="shared" si="26"/>
        <v>20</v>
      </c>
      <c r="P75">
        <f t="shared" si="27"/>
        <v>310</v>
      </c>
      <c r="Q75">
        <f t="shared" si="28"/>
        <v>280</v>
      </c>
      <c r="R75">
        <f t="shared" si="29"/>
        <v>44</v>
      </c>
      <c r="S75">
        <f t="shared" si="18"/>
        <v>175</v>
      </c>
      <c r="T75">
        <f t="shared" si="19"/>
        <v>75</v>
      </c>
      <c r="U75">
        <f t="shared" si="20"/>
        <v>1100</v>
      </c>
      <c r="V75">
        <f t="shared" si="30"/>
        <v>280</v>
      </c>
      <c r="W75">
        <f t="shared" si="21"/>
        <v>1100</v>
      </c>
      <c r="X75">
        <f t="shared" si="21"/>
        <v>280</v>
      </c>
      <c r="Y75" s="169">
        <f t="shared" si="31"/>
        <v>5</v>
      </c>
      <c r="Z75" s="169">
        <f t="shared" si="33"/>
        <v>20</v>
      </c>
      <c r="AA75" s="169">
        <f t="shared" si="32"/>
        <v>44</v>
      </c>
      <c r="AC75" s="171">
        <f t="shared" si="22"/>
        <v>5.166666666666667</v>
      </c>
      <c r="AD75" s="167">
        <f t="shared" si="23"/>
        <v>5</v>
      </c>
      <c r="AE75" s="169">
        <v>4</v>
      </c>
    </row>
    <row r="76" spans="1:31">
      <c r="A76" s="161" t="s">
        <v>573</v>
      </c>
      <c r="B76">
        <v>20</v>
      </c>
      <c r="C76">
        <v>350</v>
      </c>
      <c r="D76">
        <v>200</v>
      </c>
      <c r="E76">
        <v>12.4</v>
      </c>
      <c r="F76">
        <v>520</v>
      </c>
      <c r="G76">
        <v>260</v>
      </c>
      <c r="H76">
        <v>750</v>
      </c>
      <c r="I76">
        <v>325</v>
      </c>
      <c r="J76">
        <v>33</v>
      </c>
      <c r="K76" t="s">
        <v>782</v>
      </c>
      <c r="L76" t="str">
        <f t="shared" si="17"/>
        <v>UNEQUAL TEE</v>
      </c>
      <c r="M76">
        <f t="shared" si="24"/>
        <v>1240</v>
      </c>
      <c r="N76">
        <f t="shared" si="25"/>
        <v>750</v>
      </c>
      <c r="O76">
        <f t="shared" si="26"/>
        <v>20</v>
      </c>
      <c r="P76">
        <f t="shared" si="27"/>
        <v>285</v>
      </c>
      <c r="Q76">
        <f t="shared" si="28"/>
        <v>490</v>
      </c>
      <c r="R76">
        <f t="shared" si="29"/>
        <v>44</v>
      </c>
      <c r="S76">
        <f t="shared" si="18"/>
        <v>175</v>
      </c>
      <c r="T76">
        <f t="shared" si="19"/>
        <v>100</v>
      </c>
      <c r="U76">
        <f t="shared" si="20"/>
        <v>1100</v>
      </c>
      <c r="V76">
        <f t="shared" si="30"/>
        <v>490</v>
      </c>
      <c r="W76">
        <f t="shared" si="21"/>
        <v>1100</v>
      </c>
      <c r="X76">
        <f t="shared" si="21"/>
        <v>490</v>
      </c>
      <c r="Y76" s="169">
        <f t="shared" si="31"/>
        <v>5</v>
      </c>
      <c r="Z76" s="169">
        <f t="shared" si="33"/>
        <v>20</v>
      </c>
      <c r="AA76" s="169">
        <f t="shared" si="32"/>
        <v>44</v>
      </c>
      <c r="AC76" s="171">
        <f t="shared" si="22"/>
        <v>5.166666666666667</v>
      </c>
      <c r="AD76" s="167">
        <f t="shared" si="23"/>
        <v>5</v>
      </c>
      <c r="AE76" s="169">
        <v>4</v>
      </c>
    </row>
    <row r="77" spans="1:31">
      <c r="A77" s="161" t="s">
        <v>574</v>
      </c>
      <c r="B77">
        <v>20</v>
      </c>
      <c r="C77">
        <v>350</v>
      </c>
      <c r="D77">
        <v>250</v>
      </c>
      <c r="E77">
        <v>12.4</v>
      </c>
      <c r="F77">
        <v>520</v>
      </c>
      <c r="G77">
        <v>260</v>
      </c>
      <c r="H77">
        <v>750</v>
      </c>
      <c r="I77">
        <v>345</v>
      </c>
      <c r="J77">
        <v>33</v>
      </c>
      <c r="K77" t="s">
        <v>783</v>
      </c>
      <c r="L77" t="str">
        <f t="shared" si="17"/>
        <v>UNEQUAL TEE</v>
      </c>
      <c r="M77">
        <f t="shared" si="24"/>
        <v>1280</v>
      </c>
      <c r="N77">
        <f t="shared" si="25"/>
        <v>750</v>
      </c>
      <c r="O77">
        <f t="shared" si="26"/>
        <v>20</v>
      </c>
      <c r="P77">
        <f t="shared" si="27"/>
        <v>275</v>
      </c>
      <c r="Q77">
        <f t="shared" si="28"/>
        <v>490</v>
      </c>
      <c r="R77">
        <f t="shared" si="29"/>
        <v>44</v>
      </c>
      <c r="S77">
        <f t="shared" si="18"/>
        <v>175</v>
      </c>
      <c r="T77">
        <f t="shared" si="19"/>
        <v>125</v>
      </c>
      <c r="U77">
        <f t="shared" si="20"/>
        <v>1100</v>
      </c>
      <c r="V77">
        <f t="shared" si="30"/>
        <v>490</v>
      </c>
      <c r="W77">
        <f t="shared" si="21"/>
        <v>1100</v>
      </c>
      <c r="X77">
        <f t="shared" si="21"/>
        <v>490</v>
      </c>
      <c r="Y77" s="169">
        <f t="shared" si="31"/>
        <v>5</v>
      </c>
      <c r="Z77" s="169">
        <f t="shared" si="33"/>
        <v>20</v>
      </c>
      <c r="AA77" s="169">
        <f t="shared" si="32"/>
        <v>44</v>
      </c>
      <c r="AC77" s="171">
        <f t="shared" si="22"/>
        <v>5.166666666666667</v>
      </c>
      <c r="AD77" s="167">
        <f t="shared" si="23"/>
        <v>5</v>
      </c>
      <c r="AE77" s="169">
        <v>4</v>
      </c>
    </row>
    <row r="78" spans="1:31">
      <c r="A78" s="161" t="s">
        <v>575</v>
      </c>
      <c r="B78">
        <v>20</v>
      </c>
      <c r="C78">
        <v>350</v>
      </c>
      <c r="D78">
        <v>300</v>
      </c>
      <c r="E78">
        <v>12.4</v>
      </c>
      <c r="F78">
        <v>520</v>
      </c>
      <c r="G78">
        <v>260</v>
      </c>
      <c r="H78">
        <v>750</v>
      </c>
      <c r="I78">
        <v>355</v>
      </c>
      <c r="J78">
        <v>34</v>
      </c>
      <c r="K78" t="s">
        <v>784</v>
      </c>
      <c r="L78" t="str">
        <f t="shared" si="17"/>
        <v>UNEQUAL TEE</v>
      </c>
      <c r="M78">
        <f t="shared" si="24"/>
        <v>1300</v>
      </c>
      <c r="N78">
        <f t="shared" si="25"/>
        <v>750</v>
      </c>
      <c r="O78">
        <f t="shared" si="26"/>
        <v>20</v>
      </c>
      <c r="P78">
        <f t="shared" si="27"/>
        <v>265</v>
      </c>
      <c r="Q78">
        <f t="shared" si="28"/>
        <v>490</v>
      </c>
      <c r="R78">
        <f t="shared" si="29"/>
        <v>44</v>
      </c>
      <c r="S78">
        <f t="shared" si="18"/>
        <v>175</v>
      </c>
      <c r="T78">
        <f t="shared" si="19"/>
        <v>150</v>
      </c>
      <c r="U78">
        <f t="shared" si="20"/>
        <v>1100</v>
      </c>
      <c r="V78">
        <f t="shared" si="30"/>
        <v>490</v>
      </c>
      <c r="W78">
        <f t="shared" si="21"/>
        <v>1100</v>
      </c>
      <c r="X78">
        <f t="shared" si="21"/>
        <v>490</v>
      </c>
      <c r="Y78" s="169">
        <f t="shared" si="31"/>
        <v>5</v>
      </c>
      <c r="Z78" s="169">
        <f t="shared" si="33"/>
        <v>20</v>
      </c>
      <c r="AA78" s="169">
        <f t="shared" si="32"/>
        <v>44</v>
      </c>
      <c r="AC78" s="171">
        <f t="shared" si="22"/>
        <v>5.166666666666667</v>
      </c>
      <c r="AD78" s="167">
        <f t="shared" si="23"/>
        <v>5</v>
      </c>
      <c r="AE78" s="169">
        <v>4</v>
      </c>
    </row>
    <row r="79" spans="1:31">
      <c r="A79" s="161" t="s">
        <v>576</v>
      </c>
      <c r="B79">
        <v>20</v>
      </c>
      <c r="C79">
        <v>350</v>
      </c>
      <c r="D79">
        <v>350</v>
      </c>
      <c r="E79">
        <v>12.4</v>
      </c>
      <c r="F79">
        <v>520</v>
      </c>
      <c r="G79">
        <v>260</v>
      </c>
      <c r="H79">
        <v>750</v>
      </c>
      <c r="I79">
        <v>375</v>
      </c>
      <c r="J79">
        <v>45</v>
      </c>
      <c r="K79" t="s">
        <v>785</v>
      </c>
      <c r="L79" t="str">
        <f t="shared" si="17"/>
        <v>EQUAL TEE</v>
      </c>
      <c r="M79">
        <f t="shared" si="24"/>
        <v>1340</v>
      </c>
      <c r="N79">
        <f t="shared" si="25"/>
        <v>750</v>
      </c>
      <c r="O79">
        <f t="shared" si="26"/>
        <v>20</v>
      </c>
      <c r="P79">
        <f t="shared" si="27"/>
        <v>260</v>
      </c>
      <c r="Q79">
        <f t="shared" si="28"/>
        <v>490</v>
      </c>
      <c r="R79">
        <f t="shared" si="29"/>
        <v>44</v>
      </c>
      <c r="S79">
        <f t="shared" si="18"/>
        <v>175</v>
      </c>
      <c r="T79">
        <f t="shared" si="19"/>
        <v>175</v>
      </c>
      <c r="U79">
        <f t="shared" si="20"/>
        <v>1100</v>
      </c>
      <c r="V79">
        <f t="shared" si="30"/>
        <v>490</v>
      </c>
      <c r="W79">
        <f t="shared" si="21"/>
        <v>1100</v>
      </c>
      <c r="X79">
        <f t="shared" si="21"/>
        <v>490</v>
      </c>
      <c r="Y79" s="169">
        <f t="shared" si="31"/>
        <v>5</v>
      </c>
      <c r="Z79" s="169">
        <f t="shared" si="33"/>
        <v>20</v>
      </c>
      <c r="AA79" s="169">
        <f t="shared" si="32"/>
        <v>44</v>
      </c>
      <c r="AC79" s="171">
        <f t="shared" si="22"/>
        <v>5.166666666666667</v>
      </c>
      <c r="AD79" s="167">
        <f t="shared" si="23"/>
        <v>5</v>
      </c>
      <c r="AE79" s="169">
        <v>4</v>
      </c>
    </row>
    <row r="80" spans="1:31">
      <c r="A80" s="161" t="s">
        <v>577</v>
      </c>
      <c r="B80">
        <v>20</v>
      </c>
      <c r="C80">
        <v>400</v>
      </c>
      <c r="D80">
        <v>80</v>
      </c>
      <c r="E80">
        <v>14</v>
      </c>
      <c r="F80">
        <v>170</v>
      </c>
      <c r="G80">
        <v>305</v>
      </c>
      <c r="H80">
        <v>440</v>
      </c>
      <c r="I80">
        <v>365</v>
      </c>
      <c r="J80">
        <v>25</v>
      </c>
      <c r="K80" t="s">
        <v>786</v>
      </c>
      <c r="L80" t="str">
        <f t="shared" si="17"/>
        <v>UNEQUAL TEE</v>
      </c>
      <c r="M80">
        <f t="shared" si="24"/>
        <v>1410</v>
      </c>
      <c r="N80">
        <f t="shared" si="25"/>
        <v>440</v>
      </c>
      <c r="O80">
        <f t="shared" si="26"/>
        <v>24</v>
      </c>
      <c r="P80">
        <f t="shared" si="27"/>
        <v>385</v>
      </c>
      <c r="Q80">
        <f t="shared" si="28"/>
        <v>140</v>
      </c>
      <c r="R80">
        <f t="shared" si="29"/>
        <v>52</v>
      </c>
      <c r="S80">
        <f t="shared" si="18"/>
        <v>200</v>
      </c>
      <c r="T80">
        <f t="shared" si="19"/>
        <v>50</v>
      </c>
      <c r="U80">
        <f t="shared" si="20"/>
        <v>1250</v>
      </c>
      <c r="V80">
        <f t="shared" si="30"/>
        <v>140</v>
      </c>
      <c r="W80">
        <f t="shared" si="21"/>
        <v>1250</v>
      </c>
      <c r="X80">
        <f t="shared" si="21"/>
        <v>140</v>
      </c>
      <c r="Y80" s="169">
        <f t="shared" si="31"/>
        <v>6</v>
      </c>
      <c r="Z80" s="169">
        <f t="shared" si="33"/>
        <v>24</v>
      </c>
      <c r="AA80" s="169">
        <f t="shared" si="32"/>
        <v>52</v>
      </c>
      <c r="AC80" s="171">
        <f t="shared" si="22"/>
        <v>5.8333333333333339</v>
      </c>
      <c r="AD80" s="167">
        <f t="shared" si="23"/>
        <v>6</v>
      </c>
      <c r="AE80" s="169">
        <v>4</v>
      </c>
    </row>
    <row r="81" spans="1:31">
      <c r="A81" s="161" t="s">
        <v>578</v>
      </c>
      <c r="B81">
        <v>20</v>
      </c>
      <c r="C81">
        <v>400</v>
      </c>
      <c r="D81">
        <v>100</v>
      </c>
      <c r="E81">
        <v>14</v>
      </c>
      <c r="F81">
        <v>170</v>
      </c>
      <c r="G81">
        <v>305</v>
      </c>
      <c r="H81">
        <v>440</v>
      </c>
      <c r="I81">
        <v>365</v>
      </c>
      <c r="J81">
        <v>25</v>
      </c>
      <c r="K81" t="s">
        <v>787</v>
      </c>
      <c r="L81" t="str">
        <f t="shared" si="17"/>
        <v>UNEQUAL TEE</v>
      </c>
      <c r="M81">
        <f t="shared" si="24"/>
        <v>1410</v>
      </c>
      <c r="N81">
        <f t="shared" si="25"/>
        <v>440</v>
      </c>
      <c r="O81">
        <f t="shared" si="26"/>
        <v>24</v>
      </c>
      <c r="P81">
        <f t="shared" si="27"/>
        <v>375</v>
      </c>
      <c r="Q81">
        <f t="shared" si="28"/>
        <v>140</v>
      </c>
      <c r="R81">
        <f t="shared" si="29"/>
        <v>52</v>
      </c>
      <c r="S81">
        <f t="shared" si="18"/>
        <v>200</v>
      </c>
      <c r="T81">
        <f t="shared" si="19"/>
        <v>50</v>
      </c>
      <c r="U81">
        <f t="shared" si="20"/>
        <v>1250</v>
      </c>
      <c r="V81">
        <f t="shared" si="30"/>
        <v>140</v>
      </c>
      <c r="W81">
        <f t="shared" si="21"/>
        <v>1250</v>
      </c>
      <c r="X81">
        <f t="shared" si="21"/>
        <v>140</v>
      </c>
      <c r="Y81" s="169">
        <f t="shared" si="31"/>
        <v>6</v>
      </c>
      <c r="Z81" s="169">
        <f t="shared" si="33"/>
        <v>24</v>
      </c>
      <c r="AA81" s="169">
        <f t="shared" si="32"/>
        <v>52</v>
      </c>
      <c r="AC81" s="171">
        <f t="shared" si="22"/>
        <v>5.8333333333333339</v>
      </c>
      <c r="AD81" s="167">
        <f t="shared" si="23"/>
        <v>6</v>
      </c>
      <c r="AE81" s="169">
        <v>5</v>
      </c>
    </row>
    <row r="82" spans="1:31">
      <c r="A82" s="161" t="s">
        <v>579</v>
      </c>
      <c r="B82">
        <v>20</v>
      </c>
      <c r="C82">
        <v>400</v>
      </c>
      <c r="D82">
        <v>125</v>
      </c>
      <c r="E82">
        <v>14</v>
      </c>
      <c r="F82">
        <v>310</v>
      </c>
      <c r="G82">
        <v>305</v>
      </c>
      <c r="H82">
        <v>580</v>
      </c>
      <c r="I82">
        <v>370</v>
      </c>
      <c r="J82">
        <v>32</v>
      </c>
      <c r="K82" t="s">
        <v>788</v>
      </c>
      <c r="L82" t="str">
        <f t="shared" si="17"/>
        <v>UNEQUAL TEE</v>
      </c>
      <c r="M82">
        <f t="shared" si="24"/>
        <v>1420</v>
      </c>
      <c r="N82">
        <f t="shared" si="25"/>
        <v>580</v>
      </c>
      <c r="O82">
        <f t="shared" si="26"/>
        <v>24</v>
      </c>
      <c r="P82">
        <f t="shared" si="27"/>
        <v>365</v>
      </c>
      <c r="Q82">
        <f t="shared" si="28"/>
        <v>280</v>
      </c>
      <c r="R82">
        <f t="shared" si="29"/>
        <v>52</v>
      </c>
      <c r="S82">
        <f t="shared" si="18"/>
        <v>200</v>
      </c>
      <c r="T82">
        <f t="shared" si="19"/>
        <v>75</v>
      </c>
      <c r="U82">
        <f t="shared" si="20"/>
        <v>1250</v>
      </c>
      <c r="V82">
        <f t="shared" si="30"/>
        <v>280</v>
      </c>
      <c r="W82">
        <f t="shared" si="21"/>
        <v>1250</v>
      </c>
      <c r="X82">
        <f t="shared" si="21"/>
        <v>280</v>
      </c>
      <c r="Y82" s="169">
        <f t="shared" si="31"/>
        <v>6</v>
      </c>
      <c r="Z82" s="169">
        <f t="shared" si="33"/>
        <v>24</v>
      </c>
      <c r="AA82" s="169">
        <f t="shared" si="32"/>
        <v>52</v>
      </c>
      <c r="AC82" s="171">
        <f t="shared" si="22"/>
        <v>5.8333333333333339</v>
      </c>
      <c r="AD82" s="167">
        <f t="shared" si="23"/>
        <v>6</v>
      </c>
      <c r="AE82" s="169">
        <v>4</v>
      </c>
    </row>
    <row r="83" spans="1:31">
      <c r="A83" s="161" t="s">
        <v>580</v>
      </c>
      <c r="B83">
        <v>20</v>
      </c>
      <c r="C83">
        <v>400</v>
      </c>
      <c r="D83">
        <v>150</v>
      </c>
      <c r="E83">
        <v>14</v>
      </c>
      <c r="F83">
        <v>310</v>
      </c>
      <c r="G83">
        <v>305</v>
      </c>
      <c r="H83">
        <v>580</v>
      </c>
      <c r="I83">
        <v>365</v>
      </c>
      <c r="J83">
        <v>33</v>
      </c>
      <c r="K83" t="s">
        <v>789</v>
      </c>
      <c r="L83" t="str">
        <f t="shared" si="17"/>
        <v>UNEQUAL TEE</v>
      </c>
      <c r="M83">
        <f t="shared" si="24"/>
        <v>1410</v>
      </c>
      <c r="N83">
        <f t="shared" si="25"/>
        <v>580</v>
      </c>
      <c r="O83">
        <f t="shared" si="26"/>
        <v>24</v>
      </c>
      <c r="P83">
        <f t="shared" si="27"/>
        <v>355</v>
      </c>
      <c r="Q83">
        <f t="shared" si="28"/>
        <v>280</v>
      </c>
      <c r="R83">
        <f t="shared" si="29"/>
        <v>52</v>
      </c>
      <c r="S83">
        <f t="shared" si="18"/>
        <v>200</v>
      </c>
      <c r="T83">
        <f t="shared" si="19"/>
        <v>75</v>
      </c>
      <c r="U83">
        <f t="shared" si="20"/>
        <v>1250</v>
      </c>
      <c r="V83">
        <f t="shared" si="30"/>
        <v>280</v>
      </c>
      <c r="W83">
        <f t="shared" si="21"/>
        <v>1250</v>
      </c>
      <c r="X83">
        <f t="shared" si="21"/>
        <v>280</v>
      </c>
      <c r="Y83" s="169">
        <f t="shared" si="31"/>
        <v>6</v>
      </c>
      <c r="Z83" s="169">
        <f t="shared" si="33"/>
        <v>24</v>
      </c>
      <c r="AA83" s="169">
        <f t="shared" si="32"/>
        <v>52</v>
      </c>
      <c r="AC83" s="171">
        <f t="shared" si="22"/>
        <v>5.8333333333333339</v>
      </c>
      <c r="AD83" s="167">
        <f t="shared" si="23"/>
        <v>6</v>
      </c>
      <c r="AE83" s="169">
        <v>4</v>
      </c>
    </row>
    <row r="84" spans="1:31">
      <c r="A84" s="161" t="s">
        <v>581</v>
      </c>
      <c r="B84">
        <v>20</v>
      </c>
      <c r="C84">
        <v>400</v>
      </c>
      <c r="D84">
        <v>200</v>
      </c>
      <c r="E84">
        <v>14</v>
      </c>
      <c r="F84">
        <v>310</v>
      </c>
      <c r="G84">
        <v>295</v>
      </c>
      <c r="H84">
        <v>580</v>
      </c>
      <c r="I84">
        <v>360</v>
      </c>
      <c r="J84">
        <v>33</v>
      </c>
      <c r="K84" t="s">
        <v>790</v>
      </c>
      <c r="L84" t="str">
        <f t="shared" si="17"/>
        <v>UNEQUAL TEE</v>
      </c>
      <c r="M84">
        <f t="shared" si="24"/>
        <v>1400</v>
      </c>
      <c r="N84">
        <f t="shared" si="25"/>
        <v>580</v>
      </c>
      <c r="O84">
        <f t="shared" si="26"/>
        <v>24</v>
      </c>
      <c r="P84">
        <f t="shared" si="27"/>
        <v>330</v>
      </c>
      <c r="Q84">
        <f t="shared" si="28"/>
        <v>280</v>
      </c>
      <c r="R84">
        <f t="shared" si="29"/>
        <v>52</v>
      </c>
      <c r="S84">
        <f t="shared" si="18"/>
        <v>200</v>
      </c>
      <c r="T84">
        <f t="shared" si="19"/>
        <v>100</v>
      </c>
      <c r="U84">
        <f t="shared" si="20"/>
        <v>1250</v>
      </c>
      <c r="V84">
        <f t="shared" si="30"/>
        <v>280</v>
      </c>
      <c r="W84">
        <f t="shared" si="21"/>
        <v>1250</v>
      </c>
      <c r="X84">
        <f t="shared" si="21"/>
        <v>280</v>
      </c>
      <c r="Y84" s="169">
        <f t="shared" si="31"/>
        <v>6</v>
      </c>
      <c r="Z84" s="169">
        <f t="shared" si="33"/>
        <v>24</v>
      </c>
      <c r="AA84" s="169">
        <f t="shared" si="32"/>
        <v>52</v>
      </c>
      <c r="AC84" s="171">
        <f t="shared" si="22"/>
        <v>5.8333333333333339</v>
      </c>
      <c r="AD84" s="167">
        <f t="shared" si="23"/>
        <v>6</v>
      </c>
      <c r="AE84" s="169">
        <v>4</v>
      </c>
    </row>
    <row r="85" spans="1:31">
      <c r="A85" s="161" t="s">
        <v>582</v>
      </c>
      <c r="B85">
        <v>20</v>
      </c>
      <c r="C85">
        <v>400</v>
      </c>
      <c r="D85">
        <v>250</v>
      </c>
      <c r="E85">
        <v>14</v>
      </c>
      <c r="F85">
        <v>590</v>
      </c>
      <c r="G85">
        <v>295</v>
      </c>
      <c r="H85">
        <v>860</v>
      </c>
      <c r="I85">
        <v>380</v>
      </c>
      <c r="J85">
        <v>48</v>
      </c>
      <c r="K85" t="s">
        <v>791</v>
      </c>
      <c r="L85" t="str">
        <f t="shared" si="17"/>
        <v>UNEQUAL TEE</v>
      </c>
      <c r="M85">
        <f t="shared" si="24"/>
        <v>1440</v>
      </c>
      <c r="N85">
        <f t="shared" si="25"/>
        <v>860</v>
      </c>
      <c r="O85">
        <f t="shared" si="26"/>
        <v>24</v>
      </c>
      <c r="P85">
        <f t="shared" si="27"/>
        <v>320</v>
      </c>
      <c r="Q85">
        <f t="shared" si="28"/>
        <v>560</v>
      </c>
      <c r="R85">
        <f t="shared" si="29"/>
        <v>52</v>
      </c>
      <c r="S85">
        <f t="shared" si="18"/>
        <v>200</v>
      </c>
      <c r="T85">
        <f t="shared" si="19"/>
        <v>125</v>
      </c>
      <c r="U85">
        <f t="shared" si="20"/>
        <v>1250</v>
      </c>
      <c r="V85">
        <f t="shared" si="30"/>
        <v>560</v>
      </c>
      <c r="W85">
        <f t="shared" si="21"/>
        <v>1250</v>
      </c>
      <c r="X85">
        <f t="shared" si="21"/>
        <v>560</v>
      </c>
      <c r="Y85" s="169">
        <f t="shared" si="31"/>
        <v>6</v>
      </c>
      <c r="Z85" s="169">
        <f t="shared" si="33"/>
        <v>24</v>
      </c>
      <c r="AA85" s="169">
        <f t="shared" si="32"/>
        <v>52</v>
      </c>
      <c r="AC85" s="171">
        <f t="shared" si="22"/>
        <v>5.8333333333333339</v>
      </c>
      <c r="AD85" s="167">
        <f t="shared" si="23"/>
        <v>6</v>
      </c>
      <c r="AE85" s="169">
        <v>2</v>
      </c>
    </row>
    <row r="86" spans="1:31">
      <c r="A86" s="161" t="s">
        <v>583</v>
      </c>
      <c r="B86">
        <v>20</v>
      </c>
      <c r="C86">
        <v>400</v>
      </c>
      <c r="D86">
        <v>300</v>
      </c>
      <c r="E86">
        <v>14</v>
      </c>
      <c r="F86">
        <v>590</v>
      </c>
      <c r="G86">
        <v>295</v>
      </c>
      <c r="H86">
        <v>860</v>
      </c>
      <c r="I86">
        <v>390</v>
      </c>
      <c r="J86">
        <v>49</v>
      </c>
      <c r="K86" t="s">
        <v>792</v>
      </c>
      <c r="L86" t="str">
        <f t="shared" si="17"/>
        <v>UNEQUAL TEE</v>
      </c>
      <c r="M86">
        <f t="shared" si="24"/>
        <v>1460</v>
      </c>
      <c r="N86">
        <f t="shared" si="25"/>
        <v>860</v>
      </c>
      <c r="O86">
        <f t="shared" si="26"/>
        <v>24</v>
      </c>
      <c r="P86">
        <f t="shared" si="27"/>
        <v>305</v>
      </c>
      <c r="Q86">
        <f t="shared" si="28"/>
        <v>560</v>
      </c>
      <c r="R86">
        <f t="shared" si="29"/>
        <v>52</v>
      </c>
      <c r="S86">
        <f t="shared" si="18"/>
        <v>200</v>
      </c>
      <c r="T86">
        <f t="shared" si="19"/>
        <v>150</v>
      </c>
      <c r="U86">
        <f t="shared" si="20"/>
        <v>1250</v>
      </c>
      <c r="V86">
        <f t="shared" si="30"/>
        <v>560</v>
      </c>
      <c r="W86">
        <f t="shared" si="21"/>
        <v>1250</v>
      </c>
      <c r="X86">
        <f t="shared" si="21"/>
        <v>560</v>
      </c>
      <c r="Y86" s="169">
        <f t="shared" si="31"/>
        <v>6</v>
      </c>
      <c r="Z86" s="169">
        <f t="shared" si="33"/>
        <v>24</v>
      </c>
      <c r="AA86" s="169">
        <f t="shared" si="32"/>
        <v>52</v>
      </c>
      <c r="AC86" s="171">
        <f t="shared" si="22"/>
        <v>5.8333333333333339</v>
      </c>
      <c r="AD86" s="167">
        <f t="shared" si="23"/>
        <v>6</v>
      </c>
      <c r="AE86" s="169">
        <v>2</v>
      </c>
    </row>
    <row r="87" spans="1:31">
      <c r="A87" s="161" t="s">
        <v>584</v>
      </c>
      <c r="B87">
        <v>20</v>
      </c>
      <c r="C87">
        <v>400</v>
      </c>
      <c r="D87">
        <v>350</v>
      </c>
      <c r="E87">
        <v>14</v>
      </c>
      <c r="F87">
        <v>590</v>
      </c>
      <c r="G87">
        <v>295</v>
      </c>
      <c r="H87">
        <v>860</v>
      </c>
      <c r="I87">
        <v>410</v>
      </c>
      <c r="J87">
        <v>50</v>
      </c>
      <c r="K87" t="s">
        <v>793</v>
      </c>
      <c r="L87" t="str">
        <f t="shared" si="17"/>
        <v>UNEQUAL TEE</v>
      </c>
      <c r="M87">
        <f t="shared" si="24"/>
        <v>1500</v>
      </c>
      <c r="N87">
        <f t="shared" si="25"/>
        <v>860</v>
      </c>
      <c r="O87">
        <f t="shared" si="26"/>
        <v>24</v>
      </c>
      <c r="P87">
        <f t="shared" si="27"/>
        <v>300</v>
      </c>
      <c r="Q87">
        <f t="shared" si="28"/>
        <v>560</v>
      </c>
      <c r="R87">
        <f t="shared" si="29"/>
        <v>52</v>
      </c>
      <c r="S87">
        <f t="shared" si="18"/>
        <v>200</v>
      </c>
      <c r="T87">
        <f t="shared" si="19"/>
        <v>175</v>
      </c>
      <c r="U87">
        <f t="shared" si="20"/>
        <v>1250</v>
      </c>
      <c r="V87">
        <f t="shared" si="30"/>
        <v>560</v>
      </c>
      <c r="W87">
        <f t="shared" si="21"/>
        <v>1250</v>
      </c>
      <c r="X87">
        <f t="shared" si="21"/>
        <v>560</v>
      </c>
      <c r="Y87" s="169">
        <f t="shared" si="31"/>
        <v>6</v>
      </c>
      <c r="Z87" s="169">
        <f t="shared" si="33"/>
        <v>24</v>
      </c>
      <c r="AA87" s="169">
        <f t="shared" si="32"/>
        <v>52</v>
      </c>
      <c r="AC87" s="171">
        <f t="shared" si="22"/>
        <v>5.8333333333333339</v>
      </c>
      <c r="AD87" s="167">
        <f t="shared" si="23"/>
        <v>6</v>
      </c>
      <c r="AE87" s="169">
        <v>2</v>
      </c>
    </row>
    <row r="88" spans="1:31">
      <c r="A88" s="161" t="s">
        <v>585</v>
      </c>
      <c r="B88">
        <v>20</v>
      </c>
      <c r="C88">
        <v>400</v>
      </c>
      <c r="D88">
        <v>400</v>
      </c>
      <c r="E88">
        <v>14</v>
      </c>
      <c r="F88">
        <v>590</v>
      </c>
      <c r="G88">
        <v>295</v>
      </c>
      <c r="H88">
        <v>860</v>
      </c>
      <c r="I88">
        <v>430</v>
      </c>
      <c r="J88">
        <v>65</v>
      </c>
      <c r="K88" t="s">
        <v>794</v>
      </c>
      <c r="L88" t="str">
        <f t="shared" si="17"/>
        <v>EQUAL TEE</v>
      </c>
      <c r="M88">
        <f t="shared" si="24"/>
        <v>1540</v>
      </c>
      <c r="N88">
        <f t="shared" si="25"/>
        <v>860</v>
      </c>
      <c r="O88">
        <f t="shared" si="26"/>
        <v>24</v>
      </c>
      <c r="P88">
        <f t="shared" si="27"/>
        <v>295</v>
      </c>
      <c r="Q88">
        <f t="shared" si="28"/>
        <v>560</v>
      </c>
      <c r="R88">
        <f t="shared" si="29"/>
        <v>52</v>
      </c>
      <c r="S88">
        <f t="shared" si="18"/>
        <v>200</v>
      </c>
      <c r="T88">
        <f t="shared" si="19"/>
        <v>200</v>
      </c>
      <c r="U88">
        <f t="shared" si="20"/>
        <v>1250</v>
      </c>
      <c r="V88">
        <f t="shared" si="30"/>
        <v>560</v>
      </c>
      <c r="W88">
        <f t="shared" si="21"/>
        <v>1250</v>
      </c>
      <c r="X88">
        <f t="shared" si="21"/>
        <v>560</v>
      </c>
      <c r="Y88" s="169">
        <f t="shared" si="31"/>
        <v>6</v>
      </c>
      <c r="Z88" s="169">
        <f t="shared" si="33"/>
        <v>24</v>
      </c>
      <c r="AA88" s="169">
        <f t="shared" si="32"/>
        <v>52</v>
      </c>
      <c r="AC88" s="171">
        <f t="shared" si="22"/>
        <v>5.8333333333333339</v>
      </c>
      <c r="AD88" s="167">
        <f t="shared" si="23"/>
        <v>6</v>
      </c>
      <c r="AE88" s="169">
        <v>2</v>
      </c>
    </row>
    <row r="89" spans="1:31">
      <c r="A89" s="161" t="s">
        <v>586</v>
      </c>
      <c r="B89">
        <v>25</v>
      </c>
      <c r="C89">
        <v>100</v>
      </c>
      <c r="D89">
        <v>25</v>
      </c>
      <c r="E89">
        <v>5</v>
      </c>
      <c r="F89">
        <v>120</v>
      </c>
      <c r="G89">
        <v>95</v>
      </c>
      <c r="H89">
        <v>240</v>
      </c>
      <c r="I89">
        <v>145</v>
      </c>
      <c r="J89">
        <v>1.5</v>
      </c>
      <c r="K89" t="s">
        <v>795</v>
      </c>
      <c r="L89" t="str">
        <f t="shared" si="17"/>
        <v>UNEQUAL TEE</v>
      </c>
      <c r="M89">
        <f t="shared" si="24"/>
        <v>470</v>
      </c>
      <c r="N89">
        <f t="shared" si="25"/>
        <v>240</v>
      </c>
      <c r="O89">
        <f t="shared" si="26"/>
        <v>8</v>
      </c>
      <c r="P89">
        <f t="shared" si="27"/>
        <v>110</v>
      </c>
      <c r="Q89">
        <f t="shared" si="28"/>
        <v>70</v>
      </c>
      <c r="R89">
        <f t="shared" si="29"/>
        <v>20</v>
      </c>
      <c r="S89">
        <f t="shared" si="18"/>
        <v>50</v>
      </c>
      <c r="T89">
        <f t="shared" si="19"/>
        <v>25</v>
      </c>
      <c r="U89">
        <f t="shared" si="20"/>
        <v>350</v>
      </c>
      <c r="V89">
        <f t="shared" si="30"/>
        <v>70</v>
      </c>
      <c r="W89">
        <f t="shared" si="21"/>
        <v>350</v>
      </c>
      <c r="X89">
        <f t="shared" si="21"/>
        <v>70</v>
      </c>
      <c r="Y89" s="169">
        <f t="shared" si="31"/>
        <v>2</v>
      </c>
      <c r="Z89" s="169">
        <f t="shared" si="33"/>
        <v>8</v>
      </c>
      <c r="AA89" s="169">
        <f t="shared" si="32"/>
        <v>20</v>
      </c>
      <c r="AC89" s="171">
        <f t="shared" si="22"/>
        <v>2.0833333333333335</v>
      </c>
      <c r="AD89" s="167">
        <f t="shared" si="23"/>
        <v>2</v>
      </c>
      <c r="AE89" s="169">
        <v>3</v>
      </c>
    </row>
    <row r="90" spans="1:31">
      <c r="A90" s="161" t="s">
        <v>587</v>
      </c>
      <c r="B90">
        <v>25</v>
      </c>
      <c r="C90">
        <v>100</v>
      </c>
      <c r="D90">
        <v>40</v>
      </c>
      <c r="E90">
        <v>5</v>
      </c>
      <c r="F90">
        <v>120</v>
      </c>
      <c r="G90">
        <v>95</v>
      </c>
      <c r="H90">
        <v>240</v>
      </c>
      <c r="I90">
        <v>145</v>
      </c>
      <c r="J90">
        <v>1.5</v>
      </c>
      <c r="K90" t="s">
        <v>796</v>
      </c>
      <c r="L90" t="str">
        <f t="shared" si="17"/>
        <v>UNEQUAL TEE</v>
      </c>
      <c r="M90">
        <f t="shared" si="24"/>
        <v>470</v>
      </c>
      <c r="N90">
        <f t="shared" si="25"/>
        <v>240</v>
      </c>
      <c r="O90">
        <f t="shared" si="26"/>
        <v>8</v>
      </c>
      <c r="P90">
        <f t="shared" si="27"/>
        <v>105</v>
      </c>
      <c r="Q90">
        <f t="shared" si="28"/>
        <v>70</v>
      </c>
      <c r="R90">
        <f t="shared" si="29"/>
        <v>20</v>
      </c>
      <c r="S90">
        <f t="shared" si="18"/>
        <v>50</v>
      </c>
      <c r="T90">
        <f t="shared" si="19"/>
        <v>25</v>
      </c>
      <c r="U90">
        <f t="shared" si="20"/>
        <v>350</v>
      </c>
      <c r="V90">
        <f t="shared" si="30"/>
        <v>70</v>
      </c>
      <c r="W90">
        <f t="shared" si="21"/>
        <v>350</v>
      </c>
      <c r="X90">
        <f t="shared" si="21"/>
        <v>70</v>
      </c>
      <c r="Y90" s="169">
        <f t="shared" si="31"/>
        <v>2</v>
      </c>
      <c r="Z90" s="169">
        <f t="shared" si="33"/>
        <v>8</v>
      </c>
      <c r="AA90" s="169">
        <f t="shared" si="32"/>
        <v>20</v>
      </c>
      <c r="AC90" s="171">
        <f t="shared" si="22"/>
        <v>2.0833333333333335</v>
      </c>
      <c r="AD90" s="167">
        <f t="shared" si="23"/>
        <v>2</v>
      </c>
      <c r="AE90" s="169">
        <v>3</v>
      </c>
    </row>
    <row r="91" spans="1:31">
      <c r="A91" s="161" t="s">
        <v>588</v>
      </c>
      <c r="B91">
        <v>25</v>
      </c>
      <c r="C91">
        <v>100</v>
      </c>
      <c r="D91">
        <v>50</v>
      </c>
      <c r="E91">
        <v>5</v>
      </c>
      <c r="F91">
        <v>120</v>
      </c>
      <c r="G91">
        <v>95</v>
      </c>
      <c r="H91">
        <v>240</v>
      </c>
      <c r="I91">
        <v>145</v>
      </c>
      <c r="J91">
        <v>1.5</v>
      </c>
      <c r="K91" t="s">
        <v>797</v>
      </c>
      <c r="L91" t="str">
        <f t="shared" si="17"/>
        <v>UNEQUAL TEE</v>
      </c>
      <c r="M91">
        <f t="shared" si="24"/>
        <v>470</v>
      </c>
      <c r="N91">
        <f t="shared" si="25"/>
        <v>240</v>
      </c>
      <c r="O91">
        <f t="shared" si="26"/>
        <v>8</v>
      </c>
      <c r="P91">
        <f t="shared" si="27"/>
        <v>105</v>
      </c>
      <c r="Q91">
        <f t="shared" si="28"/>
        <v>70</v>
      </c>
      <c r="R91">
        <f t="shared" si="29"/>
        <v>20</v>
      </c>
      <c r="S91">
        <f t="shared" si="18"/>
        <v>50</v>
      </c>
      <c r="T91">
        <f t="shared" si="19"/>
        <v>25</v>
      </c>
      <c r="U91">
        <f t="shared" si="20"/>
        <v>350</v>
      </c>
      <c r="V91">
        <f t="shared" si="30"/>
        <v>70</v>
      </c>
      <c r="W91">
        <f t="shared" si="21"/>
        <v>350</v>
      </c>
      <c r="X91">
        <f t="shared" si="21"/>
        <v>70</v>
      </c>
      <c r="Y91" s="169">
        <f t="shared" si="31"/>
        <v>2</v>
      </c>
      <c r="Z91" s="169">
        <f t="shared" si="33"/>
        <v>8</v>
      </c>
      <c r="AA91" s="169">
        <f t="shared" si="32"/>
        <v>20</v>
      </c>
      <c r="AC91" s="171">
        <f t="shared" si="22"/>
        <v>2.0833333333333335</v>
      </c>
      <c r="AD91" s="167">
        <f t="shared" si="23"/>
        <v>2</v>
      </c>
      <c r="AE91" s="169">
        <v>3</v>
      </c>
    </row>
    <row r="92" spans="1:31">
      <c r="A92" s="161" t="s">
        <v>589</v>
      </c>
      <c r="B92">
        <v>25</v>
      </c>
      <c r="C92">
        <v>100</v>
      </c>
      <c r="D92">
        <v>65</v>
      </c>
      <c r="E92">
        <v>5</v>
      </c>
      <c r="F92">
        <v>190</v>
      </c>
      <c r="G92">
        <v>95</v>
      </c>
      <c r="H92">
        <v>310</v>
      </c>
      <c r="I92">
        <v>155</v>
      </c>
      <c r="J92">
        <v>2</v>
      </c>
      <c r="K92" t="s">
        <v>798</v>
      </c>
      <c r="L92" t="str">
        <f t="shared" si="17"/>
        <v>UNEQUAL TEE</v>
      </c>
      <c r="M92">
        <f t="shared" si="24"/>
        <v>490</v>
      </c>
      <c r="N92">
        <f t="shared" si="25"/>
        <v>310</v>
      </c>
      <c r="O92">
        <f t="shared" si="26"/>
        <v>8</v>
      </c>
      <c r="P92">
        <f t="shared" si="27"/>
        <v>100</v>
      </c>
      <c r="Q92">
        <f t="shared" si="28"/>
        <v>140</v>
      </c>
      <c r="R92">
        <f t="shared" si="29"/>
        <v>20</v>
      </c>
      <c r="S92">
        <f t="shared" si="18"/>
        <v>50</v>
      </c>
      <c r="T92">
        <f t="shared" si="19"/>
        <v>50</v>
      </c>
      <c r="U92">
        <f t="shared" si="20"/>
        <v>350</v>
      </c>
      <c r="V92">
        <f t="shared" si="30"/>
        <v>140</v>
      </c>
      <c r="W92">
        <f t="shared" si="21"/>
        <v>350</v>
      </c>
      <c r="X92">
        <f t="shared" si="21"/>
        <v>140</v>
      </c>
      <c r="Y92" s="169">
        <f t="shared" si="31"/>
        <v>2</v>
      </c>
      <c r="Z92" s="169">
        <f t="shared" si="33"/>
        <v>8</v>
      </c>
      <c r="AA92" s="169">
        <f t="shared" si="32"/>
        <v>20</v>
      </c>
      <c r="AC92" s="171">
        <f t="shared" si="22"/>
        <v>2.0833333333333335</v>
      </c>
      <c r="AD92" s="167">
        <f t="shared" si="23"/>
        <v>2</v>
      </c>
      <c r="AE92" s="169">
        <v>3</v>
      </c>
    </row>
    <row r="93" spans="1:31">
      <c r="A93" s="161" t="s">
        <v>590</v>
      </c>
      <c r="B93">
        <v>25</v>
      </c>
      <c r="C93">
        <v>100</v>
      </c>
      <c r="D93">
        <v>80</v>
      </c>
      <c r="E93">
        <v>5</v>
      </c>
      <c r="F93">
        <v>190</v>
      </c>
      <c r="G93">
        <v>95</v>
      </c>
      <c r="H93">
        <v>310</v>
      </c>
      <c r="I93">
        <v>155</v>
      </c>
      <c r="J93">
        <v>2</v>
      </c>
      <c r="K93" t="s">
        <v>799</v>
      </c>
      <c r="L93" t="str">
        <f t="shared" si="17"/>
        <v>UNEQUAL TEE</v>
      </c>
      <c r="M93">
        <f t="shared" si="24"/>
        <v>490</v>
      </c>
      <c r="N93">
        <f t="shared" si="25"/>
        <v>310</v>
      </c>
      <c r="O93">
        <f t="shared" si="26"/>
        <v>8</v>
      </c>
      <c r="P93">
        <f t="shared" si="27"/>
        <v>95</v>
      </c>
      <c r="Q93">
        <f t="shared" si="28"/>
        <v>140</v>
      </c>
      <c r="R93">
        <f t="shared" si="29"/>
        <v>20</v>
      </c>
      <c r="S93">
        <f t="shared" si="18"/>
        <v>50</v>
      </c>
      <c r="T93">
        <f t="shared" si="19"/>
        <v>50</v>
      </c>
      <c r="U93">
        <f t="shared" si="20"/>
        <v>350</v>
      </c>
      <c r="V93">
        <f t="shared" si="30"/>
        <v>140</v>
      </c>
      <c r="W93">
        <f t="shared" si="21"/>
        <v>350</v>
      </c>
      <c r="X93">
        <f t="shared" si="21"/>
        <v>140</v>
      </c>
      <c r="Y93" s="169">
        <f t="shared" si="31"/>
        <v>2</v>
      </c>
      <c r="Z93" s="169">
        <f t="shared" si="33"/>
        <v>8</v>
      </c>
      <c r="AA93" s="169">
        <f t="shared" si="32"/>
        <v>20</v>
      </c>
      <c r="AC93" s="171">
        <f t="shared" si="22"/>
        <v>2.0833333333333335</v>
      </c>
      <c r="AD93" s="167">
        <f t="shared" si="23"/>
        <v>2</v>
      </c>
      <c r="AE93" s="169">
        <v>3</v>
      </c>
    </row>
    <row r="94" spans="1:31">
      <c r="A94" s="161" t="s">
        <v>591</v>
      </c>
      <c r="B94">
        <v>25</v>
      </c>
      <c r="C94">
        <v>100</v>
      </c>
      <c r="D94">
        <v>100</v>
      </c>
      <c r="E94">
        <v>5</v>
      </c>
      <c r="F94">
        <v>190</v>
      </c>
      <c r="G94">
        <v>95</v>
      </c>
      <c r="H94">
        <v>310</v>
      </c>
      <c r="I94">
        <v>155</v>
      </c>
      <c r="J94">
        <v>3</v>
      </c>
      <c r="K94" t="s">
        <v>800</v>
      </c>
      <c r="L94" t="str">
        <f t="shared" si="17"/>
        <v>EQUAL TEE</v>
      </c>
      <c r="M94">
        <f t="shared" si="24"/>
        <v>490</v>
      </c>
      <c r="N94">
        <f t="shared" si="25"/>
        <v>310</v>
      </c>
      <c r="O94">
        <f t="shared" si="26"/>
        <v>8</v>
      </c>
      <c r="P94">
        <f t="shared" si="27"/>
        <v>95</v>
      </c>
      <c r="Q94">
        <f t="shared" si="28"/>
        <v>140</v>
      </c>
      <c r="R94">
        <f t="shared" si="29"/>
        <v>20</v>
      </c>
      <c r="S94">
        <f t="shared" si="18"/>
        <v>50</v>
      </c>
      <c r="T94">
        <f t="shared" si="19"/>
        <v>50</v>
      </c>
      <c r="U94">
        <f t="shared" si="20"/>
        <v>350</v>
      </c>
      <c r="V94">
        <f t="shared" si="30"/>
        <v>140</v>
      </c>
      <c r="W94">
        <f t="shared" si="21"/>
        <v>350</v>
      </c>
      <c r="X94">
        <f t="shared" si="21"/>
        <v>140</v>
      </c>
      <c r="Y94" s="169">
        <f t="shared" si="31"/>
        <v>2</v>
      </c>
      <c r="Z94" s="169">
        <f t="shared" si="33"/>
        <v>8</v>
      </c>
      <c r="AA94" s="169">
        <f t="shared" si="32"/>
        <v>20</v>
      </c>
      <c r="AC94" s="171">
        <f t="shared" si="22"/>
        <v>2.0833333333333335</v>
      </c>
      <c r="AD94" s="167">
        <f t="shared" si="23"/>
        <v>2</v>
      </c>
      <c r="AE94" s="169">
        <v>3</v>
      </c>
    </row>
    <row r="95" spans="1:31">
      <c r="A95" s="161" t="s">
        <v>592</v>
      </c>
      <c r="B95">
        <v>25</v>
      </c>
      <c r="C95">
        <v>125</v>
      </c>
      <c r="D95">
        <v>25</v>
      </c>
      <c r="E95">
        <v>6</v>
      </c>
      <c r="F95">
        <v>120</v>
      </c>
      <c r="G95">
        <v>115</v>
      </c>
      <c r="H95">
        <v>250</v>
      </c>
      <c r="I95">
        <v>165</v>
      </c>
      <c r="J95">
        <v>3</v>
      </c>
      <c r="K95" t="s">
        <v>801</v>
      </c>
      <c r="L95" t="str">
        <f t="shared" si="17"/>
        <v>UNEQUAL TEE</v>
      </c>
      <c r="M95">
        <f t="shared" si="24"/>
        <v>550</v>
      </c>
      <c r="N95">
        <f t="shared" si="25"/>
        <v>250</v>
      </c>
      <c r="O95">
        <f t="shared" si="26"/>
        <v>12</v>
      </c>
      <c r="P95">
        <f t="shared" si="27"/>
        <v>140</v>
      </c>
      <c r="Q95">
        <f t="shared" si="28"/>
        <v>70</v>
      </c>
      <c r="R95">
        <f t="shared" si="29"/>
        <v>28</v>
      </c>
      <c r="S95">
        <f t="shared" si="18"/>
        <v>62.5</v>
      </c>
      <c r="T95">
        <f t="shared" si="19"/>
        <v>25</v>
      </c>
      <c r="U95">
        <f t="shared" si="20"/>
        <v>400</v>
      </c>
      <c r="V95">
        <f t="shared" si="30"/>
        <v>70</v>
      </c>
      <c r="W95">
        <f t="shared" si="21"/>
        <v>400</v>
      </c>
      <c r="X95">
        <f t="shared" si="21"/>
        <v>70</v>
      </c>
      <c r="Y95" s="169">
        <f t="shared" si="31"/>
        <v>3</v>
      </c>
      <c r="Z95" s="169">
        <f t="shared" si="33"/>
        <v>12</v>
      </c>
      <c r="AA95" s="169">
        <f t="shared" si="32"/>
        <v>28</v>
      </c>
      <c r="AC95" s="171">
        <f t="shared" si="22"/>
        <v>2.5</v>
      </c>
      <c r="AD95" s="167">
        <f t="shared" si="23"/>
        <v>3</v>
      </c>
      <c r="AE95" s="169">
        <v>3</v>
      </c>
    </row>
    <row r="96" spans="1:31">
      <c r="A96" s="161" t="s">
        <v>593</v>
      </c>
      <c r="B96">
        <v>25</v>
      </c>
      <c r="C96">
        <v>125</v>
      </c>
      <c r="D96">
        <v>40</v>
      </c>
      <c r="E96">
        <v>6</v>
      </c>
      <c r="F96">
        <v>120</v>
      </c>
      <c r="G96">
        <v>115</v>
      </c>
      <c r="H96">
        <v>250</v>
      </c>
      <c r="I96">
        <v>165</v>
      </c>
      <c r="J96">
        <v>3.5</v>
      </c>
      <c r="K96" t="s">
        <v>802</v>
      </c>
      <c r="L96" t="str">
        <f t="shared" si="17"/>
        <v>UNEQUAL TEE</v>
      </c>
      <c r="M96">
        <f t="shared" si="24"/>
        <v>550</v>
      </c>
      <c r="N96">
        <f t="shared" si="25"/>
        <v>250</v>
      </c>
      <c r="O96">
        <f t="shared" si="26"/>
        <v>12</v>
      </c>
      <c r="P96">
        <f t="shared" si="27"/>
        <v>135</v>
      </c>
      <c r="Q96">
        <f t="shared" si="28"/>
        <v>70</v>
      </c>
      <c r="R96">
        <f t="shared" si="29"/>
        <v>28</v>
      </c>
      <c r="S96">
        <f t="shared" si="18"/>
        <v>62.5</v>
      </c>
      <c r="T96">
        <f t="shared" si="19"/>
        <v>25</v>
      </c>
      <c r="U96">
        <f t="shared" si="20"/>
        <v>400</v>
      </c>
      <c r="V96">
        <f t="shared" si="30"/>
        <v>70</v>
      </c>
      <c r="W96">
        <f t="shared" si="21"/>
        <v>400</v>
      </c>
      <c r="X96">
        <f t="shared" si="21"/>
        <v>70</v>
      </c>
      <c r="Y96" s="169">
        <f t="shared" si="31"/>
        <v>3</v>
      </c>
      <c r="Z96" s="169">
        <f t="shared" si="33"/>
        <v>12</v>
      </c>
      <c r="AA96" s="169">
        <f t="shared" si="32"/>
        <v>28</v>
      </c>
      <c r="AC96" s="171">
        <f t="shared" si="22"/>
        <v>2.5</v>
      </c>
      <c r="AD96" s="167">
        <f t="shared" si="23"/>
        <v>3</v>
      </c>
      <c r="AE96" s="169">
        <v>3</v>
      </c>
    </row>
    <row r="97" spans="1:31">
      <c r="A97" s="161" t="s">
        <v>594</v>
      </c>
      <c r="B97">
        <v>25</v>
      </c>
      <c r="C97">
        <v>125</v>
      </c>
      <c r="D97">
        <v>50</v>
      </c>
      <c r="E97">
        <v>6</v>
      </c>
      <c r="F97">
        <v>120</v>
      </c>
      <c r="G97">
        <v>115</v>
      </c>
      <c r="H97">
        <v>250</v>
      </c>
      <c r="I97">
        <v>165</v>
      </c>
      <c r="J97">
        <v>3.5</v>
      </c>
      <c r="K97" t="s">
        <v>803</v>
      </c>
      <c r="L97" t="str">
        <f t="shared" si="17"/>
        <v>UNEQUAL TEE</v>
      </c>
      <c r="M97">
        <f t="shared" si="24"/>
        <v>550</v>
      </c>
      <c r="N97">
        <f t="shared" si="25"/>
        <v>250</v>
      </c>
      <c r="O97">
        <f t="shared" si="26"/>
        <v>12</v>
      </c>
      <c r="P97">
        <f t="shared" si="27"/>
        <v>130</v>
      </c>
      <c r="Q97">
        <f t="shared" si="28"/>
        <v>70</v>
      </c>
      <c r="R97">
        <f t="shared" si="29"/>
        <v>28</v>
      </c>
      <c r="S97">
        <f t="shared" si="18"/>
        <v>62.5</v>
      </c>
      <c r="T97">
        <f t="shared" si="19"/>
        <v>25</v>
      </c>
      <c r="U97">
        <f t="shared" si="20"/>
        <v>400</v>
      </c>
      <c r="V97">
        <f t="shared" si="30"/>
        <v>70</v>
      </c>
      <c r="W97">
        <f t="shared" si="21"/>
        <v>400</v>
      </c>
      <c r="X97">
        <f t="shared" si="21"/>
        <v>70</v>
      </c>
      <c r="Y97" s="169">
        <f t="shared" si="31"/>
        <v>3</v>
      </c>
      <c r="Z97" s="169">
        <f t="shared" si="33"/>
        <v>12</v>
      </c>
      <c r="AA97" s="169">
        <f t="shared" si="32"/>
        <v>28</v>
      </c>
      <c r="AC97" s="171">
        <f t="shared" si="22"/>
        <v>2.5</v>
      </c>
      <c r="AD97" s="167">
        <f t="shared" si="23"/>
        <v>3</v>
      </c>
      <c r="AE97" s="169">
        <v>3</v>
      </c>
    </row>
    <row r="98" spans="1:31">
      <c r="A98" s="161" t="s">
        <v>595</v>
      </c>
      <c r="B98">
        <v>25</v>
      </c>
      <c r="C98">
        <v>125</v>
      </c>
      <c r="D98">
        <v>65</v>
      </c>
      <c r="E98">
        <v>6</v>
      </c>
      <c r="F98">
        <v>230</v>
      </c>
      <c r="G98">
        <v>115</v>
      </c>
      <c r="H98">
        <v>360</v>
      </c>
      <c r="I98">
        <v>175</v>
      </c>
      <c r="J98">
        <v>4</v>
      </c>
      <c r="K98" t="s">
        <v>804</v>
      </c>
      <c r="L98" t="str">
        <f t="shared" si="17"/>
        <v>UNEQUAL TEE</v>
      </c>
      <c r="M98">
        <f t="shared" si="24"/>
        <v>570</v>
      </c>
      <c r="N98">
        <f t="shared" si="25"/>
        <v>360</v>
      </c>
      <c r="O98">
        <f t="shared" si="26"/>
        <v>12</v>
      </c>
      <c r="P98">
        <f t="shared" si="27"/>
        <v>125</v>
      </c>
      <c r="Q98">
        <f t="shared" si="28"/>
        <v>180</v>
      </c>
      <c r="R98">
        <f t="shared" si="29"/>
        <v>28</v>
      </c>
      <c r="S98">
        <f t="shared" si="18"/>
        <v>62.5</v>
      </c>
      <c r="T98">
        <f t="shared" si="19"/>
        <v>50</v>
      </c>
      <c r="U98">
        <f t="shared" si="20"/>
        <v>400</v>
      </c>
      <c r="V98">
        <f t="shared" si="30"/>
        <v>180</v>
      </c>
      <c r="W98">
        <f t="shared" si="21"/>
        <v>400</v>
      </c>
      <c r="X98">
        <f t="shared" si="21"/>
        <v>180</v>
      </c>
      <c r="Y98" s="169">
        <f t="shared" si="31"/>
        <v>3</v>
      </c>
      <c r="Z98" s="169">
        <f t="shared" si="33"/>
        <v>12</v>
      </c>
      <c r="AA98" s="169">
        <f t="shared" si="32"/>
        <v>28</v>
      </c>
      <c r="AC98" s="171">
        <f t="shared" si="22"/>
        <v>2.5</v>
      </c>
      <c r="AD98" s="167">
        <f t="shared" si="23"/>
        <v>3</v>
      </c>
      <c r="AE98" s="169">
        <v>3</v>
      </c>
    </row>
    <row r="99" spans="1:31">
      <c r="A99" s="161" t="s">
        <v>596</v>
      </c>
      <c r="B99">
        <v>25</v>
      </c>
      <c r="C99">
        <v>125</v>
      </c>
      <c r="D99">
        <v>80</v>
      </c>
      <c r="E99">
        <v>6</v>
      </c>
      <c r="F99">
        <v>230</v>
      </c>
      <c r="G99">
        <v>115</v>
      </c>
      <c r="H99">
        <v>360</v>
      </c>
      <c r="I99">
        <v>175</v>
      </c>
      <c r="J99">
        <v>4</v>
      </c>
      <c r="K99" t="s">
        <v>805</v>
      </c>
      <c r="L99" t="str">
        <f t="shared" si="17"/>
        <v>UNEQUAL TEE</v>
      </c>
      <c r="M99">
        <f t="shared" si="24"/>
        <v>570</v>
      </c>
      <c r="N99">
        <f t="shared" si="25"/>
        <v>360</v>
      </c>
      <c r="O99">
        <f t="shared" si="26"/>
        <v>12</v>
      </c>
      <c r="P99">
        <f t="shared" si="27"/>
        <v>120</v>
      </c>
      <c r="Q99">
        <f t="shared" si="28"/>
        <v>180</v>
      </c>
      <c r="R99">
        <f t="shared" si="29"/>
        <v>28</v>
      </c>
      <c r="S99">
        <f t="shared" si="18"/>
        <v>62.5</v>
      </c>
      <c r="T99">
        <f t="shared" si="19"/>
        <v>50</v>
      </c>
      <c r="U99">
        <f t="shared" si="20"/>
        <v>400</v>
      </c>
      <c r="V99">
        <f t="shared" si="30"/>
        <v>180</v>
      </c>
      <c r="W99">
        <f t="shared" si="21"/>
        <v>400</v>
      </c>
      <c r="X99">
        <f t="shared" si="21"/>
        <v>180</v>
      </c>
      <c r="Y99" s="169">
        <f t="shared" si="31"/>
        <v>3</v>
      </c>
      <c r="Z99" s="169">
        <f t="shared" si="33"/>
        <v>12</v>
      </c>
      <c r="AA99" s="169">
        <f t="shared" si="32"/>
        <v>28</v>
      </c>
      <c r="AC99" s="171">
        <f t="shared" si="22"/>
        <v>2.5</v>
      </c>
      <c r="AD99" s="167">
        <f t="shared" si="23"/>
        <v>3</v>
      </c>
      <c r="AE99" s="169">
        <v>3</v>
      </c>
    </row>
    <row r="100" spans="1:31">
      <c r="A100" s="161" t="s">
        <v>597</v>
      </c>
      <c r="B100">
        <v>25</v>
      </c>
      <c r="C100">
        <v>125</v>
      </c>
      <c r="D100">
        <v>100</v>
      </c>
      <c r="E100">
        <v>6</v>
      </c>
      <c r="F100">
        <v>230</v>
      </c>
      <c r="G100">
        <v>115</v>
      </c>
      <c r="H100">
        <v>360</v>
      </c>
      <c r="I100">
        <v>175</v>
      </c>
      <c r="J100">
        <v>4</v>
      </c>
      <c r="K100" t="s">
        <v>806</v>
      </c>
      <c r="L100" t="str">
        <f t="shared" si="17"/>
        <v>UNEQUAL TEE</v>
      </c>
      <c r="M100">
        <f t="shared" si="24"/>
        <v>570</v>
      </c>
      <c r="N100">
        <f t="shared" si="25"/>
        <v>360</v>
      </c>
      <c r="O100">
        <f t="shared" si="26"/>
        <v>12</v>
      </c>
      <c r="P100">
        <f t="shared" si="27"/>
        <v>120</v>
      </c>
      <c r="Q100">
        <f t="shared" si="28"/>
        <v>180</v>
      </c>
      <c r="R100">
        <f t="shared" si="29"/>
        <v>28</v>
      </c>
      <c r="S100">
        <f t="shared" si="18"/>
        <v>62.5</v>
      </c>
      <c r="T100">
        <f t="shared" si="19"/>
        <v>50</v>
      </c>
      <c r="U100">
        <f t="shared" si="20"/>
        <v>400</v>
      </c>
      <c r="V100">
        <f t="shared" si="30"/>
        <v>180</v>
      </c>
      <c r="W100">
        <f t="shared" si="21"/>
        <v>400</v>
      </c>
      <c r="X100">
        <f t="shared" si="21"/>
        <v>180</v>
      </c>
      <c r="Y100" s="169">
        <f t="shared" si="31"/>
        <v>3</v>
      </c>
      <c r="Z100" s="169">
        <f t="shared" si="33"/>
        <v>12</v>
      </c>
      <c r="AA100" s="169">
        <f t="shared" si="32"/>
        <v>28</v>
      </c>
      <c r="AC100" s="171">
        <f t="shared" si="22"/>
        <v>2.5</v>
      </c>
      <c r="AD100" s="167">
        <f t="shared" si="23"/>
        <v>3</v>
      </c>
      <c r="AE100" s="169">
        <v>4</v>
      </c>
    </row>
    <row r="101" spans="1:31">
      <c r="A101" s="161" t="s">
        <v>598</v>
      </c>
      <c r="B101">
        <v>25</v>
      </c>
      <c r="C101">
        <v>125</v>
      </c>
      <c r="D101">
        <v>125</v>
      </c>
      <c r="E101">
        <v>6</v>
      </c>
      <c r="F101">
        <v>230</v>
      </c>
      <c r="G101">
        <v>115</v>
      </c>
      <c r="H101">
        <v>360</v>
      </c>
      <c r="I101">
        <v>180</v>
      </c>
      <c r="J101">
        <v>4.5</v>
      </c>
      <c r="K101" t="s">
        <v>807</v>
      </c>
      <c r="L101" t="str">
        <f t="shared" si="17"/>
        <v>EQUAL TEE</v>
      </c>
      <c r="M101">
        <f t="shared" si="24"/>
        <v>580</v>
      </c>
      <c r="N101">
        <f t="shared" si="25"/>
        <v>360</v>
      </c>
      <c r="O101">
        <f t="shared" si="26"/>
        <v>12</v>
      </c>
      <c r="P101">
        <f t="shared" si="27"/>
        <v>115</v>
      </c>
      <c r="Q101">
        <f t="shared" si="28"/>
        <v>180</v>
      </c>
      <c r="R101">
        <f t="shared" si="29"/>
        <v>28</v>
      </c>
      <c r="S101">
        <f t="shared" si="18"/>
        <v>62.5</v>
      </c>
      <c r="T101">
        <f t="shared" si="19"/>
        <v>75</v>
      </c>
      <c r="U101">
        <f t="shared" si="20"/>
        <v>400</v>
      </c>
      <c r="V101">
        <f t="shared" si="30"/>
        <v>180</v>
      </c>
      <c r="W101">
        <f t="shared" si="21"/>
        <v>400</v>
      </c>
      <c r="X101">
        <f t="shared" si="21"/>
        <v>180</v>
      </c>
      <c r="Y101" s="169">
        <f t="shared" si="31"/>
        <v>3</v>
      </c>
      <c r="Z101" s="169">
        <f t="shared" si="33"/>
        <v>12</v>
      </c>
      <c r="AA101" s="169">
        <f t="shared" si="32"/>
        <v>28</v>
      </c>
      <c r="AC101" s="171">
        <f t="shared" si="22"/>
        <v>2.5</v>
      </c>
      <c r="AD101" s="167">
        <f t="shared" si="23"/>
        <v>3</v>
      </c>
      <c r="AE101" s="169">
        <v>4</v>
      </c>
    </row>
    <row r="102" spans="1:31">
      <c r="A102" s="161" t="s">
        <v>599</v>
      </c>
      <c r="B102">
        <v>25</v>
      </c>
      <c r="C102">
        <v>150</v>
      </c>
      <c r="D102">
        <v>80</v>
      </c>
      <c r="E102">
        <v>7.1</v>
      </c>
      <c r="F102">
        <v>260</v>
      </c>
      <c r="G102">
        <v>130</v>
      </c>
      <c r="H102">
        <v>430</v>
      </c>
      <c r="I102">
        <v>190</v>
      </c>
      <c r="J102">
        <v>6</v>
      </c>
      <c r="K102" t="s">
        <v>808</v>
      </c>
      <c r="L102" t="str">
        <f t="shared" si="17"/>
        <v>UNEQUAL TEE</v>
      </c>
      <c r="M102">
        <f t="shared" si="24"/>
        <v>640</v>
      </c>
      <c r="N102">
        <f t="shared" si="25"/>
        <v>430</v>
      </c>
      <c r="O102">
        <f t="shared" si="26"/>
        <v>12</v>
      </c>
      <c r="P102">
        <f t="shared" si="27"/>
        <v>140</v>
      </c>
      <c r="Q102">
        <f t="shared" si="28"/>
        <v>210</v>
      </c>
      <c r="R102">
        <f t="shared" si="29"/>
        <v>28</v>
      </c>
      <c r="S102">
        <f t="shared" si="18"/>
        <v>75</v>
      </c>
      <c r="T102">
        <f t="shared" si="19"/>
        <v>50</v>
      </c>
      <c r="U102">
        <f t="shared" si="20"/>
        <v>500</v>
      </c>
      <c r="V102">
        <f t="shared" si="30"/>
        <v>210</v>
      </c>
      <c r="W102">
        <f t="shared" si="21"/>
        <v>500</v>
      </c>
      <c r="X102">
        <f t="shared" si="21"/>
        <v>210</v>
      </c>
      <c r="Y102" s="169">
        <f t="shared" si="31"/>
        <v>3</v>
      </c>
      <c r="Z102" s="169">
        <f t="shared" si="33"/>
        <v>12</v>
      </c>
      <c r="AA102" s="169">
        <f t="shared" si="32"/>
        <v>28</v>
      </c>
      <c r="AC102" s="171">
        <f t="shared" si="22"/>
        <v>2.9583333333333335</v>
      </c>
      <c r="AD102" s="167">
        <f t="shared" si="23"/>
        <v>3</v>
      </c>
      <c r="AE102" s="169">
        <v>4</v>
      </c>
    </row>
    <row r="103" spans="1:31">
      <c r="A103" s="161" t="s">
        <v>600</v>
      </c>
      <c r="B103">
        <v>25</v>
      </c>
      <c r="C103">
        <v>150</v>
      </c>
      <c r="D103">
        <v>100</v>
      </c>
      <c r="E103">
        <v>7.1</v>
      </c>
      <c r="F103">
        <v>260</v>
      </c>
      <c r="G103">
        <v>130</v>
      </c>
      <c r="H103">
        <v>430</v>
      </c>
      <c r="I103">
        <v>190</v>
      </c>
      <c r="J103">
        <v>6</v>
      </c>
      <c r="K103" t="s">
        <v>809</v>
      </c>
      <c r="L103" t="str">
        <f t="shared" si="17"/>
        <v>UNEQUAL TEE</v>
      </c>
      <c r="M103">
        <f t="shared" si="24"/>
        <v>640</v>
      </c>
      <c r="N103">
        <f t="shared" si="25"/>
        <v>430</v>
      </c>
      <c r="O103">
        <f t="shared" si="26"/>
        <v>12</v>
      </c>
      <c r="P103">
        <f t="shared" si="27"/>
        <v>135</v>
      </c>
      <c r="Q103">
        <f t="shared" si="28"/>
        <v>210</v>
      </c>
      <c r="R103">
        <f t="shared" si="29"/>
        <v>28</v>
      </c>
      <c r="S103">
        <f t="shared" si="18"/>
        <v>75</v>
      </c>
      <c r="T103">
        <f t="shared" si="19"/>
        <v>50</v>
      </c>
      <c r="U103">
        <f t="shared" si="20"/>
        <v>500</v>
      </c>
      <c r="V103">
        <f t="shared" si="30"/>
        <v>210</v>
      </c>
      <c r="W103">
        <f t="shared" si="21"/>
        <v>500</v>
      </c>
      <c r="X103">
        <f t="shared" si="21"/>
        <v>210</v>
      </c>
      <c r="Y103" s="169">
        <f t="shared" si="31"/>
        <v>3</v>
      </c>
      <c r="Z103" s="169">
        <f t="shared" si="33"/>
        <v>12</v>
      </c>
      <c r="AA103" s="169">
        <f t="shared" si="32"/>
        <v>28</v>
      </c>
      <c r="AC103" s="171">
        <f t="shared" si="22"/>
        <v>2.9583333333333335</v>
      </c>
      <c r="AD103" s="167">
        <f t="shared" si="23"/>
        <v>3</v>
      </c>
      <c r="AE103" s="169">
        <v>4</v>
      </c>
    </row>
    <row r="104" spans="1:31">
      <c r="A104" s="161" t="s">
        <v>601</v>
      </c>
      <c r="B104">
        <v>25</v>
      </c>
      <c r="C104">
        <v>150</v>
      </c>
      <c r="D104">
        <v>125</v>
      </c>
      <c r="E104">
        <v>7.1</v>
      </c>
      <c r="F104">
        <v>260</v>
      </c>
      <c r="G104">
        <v>130</v>
      </c>
      <c r="H104">
        <v>430</v>
      </c>
      <c r="I104">
        <v>195</v>
      </c>
      <c r="J104">
        <v>6</v>
      </c>
      <c r="K104" t="s">
        <v>810</v>
      </c>
      <c r="L104" t="str">
        <f t="shared" si="17"/>
        <v>UNEQUAL TEE</v>
      </c>
      <c r="M104">
        <f t="shared" si="24"/>
        <v>650</v>
      </c>
      <c r="N104">
        <f t="shared" si="25"/>
        <v>430</v>
      </c>
      <c r="O104">
        <f t="shared" si="26"/>
        <v>12</v>
      </c>
      <c r="P104">
        <f t="shared" si="27"/>
        <v>130</v>
      </c>
      <c r="Q104">
        <f t="shared" si="28"/>
        <v>210</v>
      </c>
      <c r="R104">
        <f t="shared" si="29"/>
        <v>28</v>
      </c>
      <c r="S104">
        <f t="shared" si="18"/>
        <v>75</v>
      </c>
      <c r="T104">
        <f t="shared" si="19"/>
        <v>75</v>
      </c>
      <c r="U104">
        <f t="shared" si="20"/>
        <v>500</v>
      </c>
      <c r="V104">
        <f t="shared" si="30"/>
        <v>210</v>
      </c>
      <c r="W104">
        <f t="shared" si="21"/>
        <v>500</v>
      </c>
      <c r="X104">
        <f t="shared" si="21"/>
        <v>210</v>
      </c>
      <c r="Y104" s="169">
        <f t="shared" si="31"/>
        <v>3</v>
      </c>
      <c r="Z104" s="169">
        <f t="shared" si="33"/>
        <v>12</v>
      </c>
      <c r="AA104" s="169">
        <f t="shared" si="32"/>
        <v>28</v>
      </c>
      <c r="AC104" s="171">
        <f t="shared" si="22"/>
        <v>2.9583333333333335</v>
      </c>
      <c r="AD104" s="167">
        <f t="shared" si="23"/>
        <v>3</v>
      </c>
      <c r="AE104" s="169">
        <v>4</v>
      </c>
    </row>
    <row r="105" spans="1:31">
      <c r="A105" s="161" t="s">
        <v>602</v>
      </c>
      <c r="B105">
        <v>25</v>
      </c>
      <c r="C105">
        <v>150</v>
      </c>
      <c r="D105">
        <v>150</v>
      </c>
      <c r="E105">
        <v>7.1</v>
      </c>
      <c r="F105">
        <v>260</v>
      </c>
      <c r="G105">
        <v>130</v>
      </c>
      <c r="H105">
        <v>430</v>
      </c>
      <c r="I105">
        <v>215</v>
      </c>
      <c r="J105">
        <v>8</v>
      </c>
      <c r="K105" t="s">
        <v>811</v>
      </c>
      <c r="L105" t="str">
        <f t="shared" si="17"/>
        <v>EQUAL TEE</v>
      </c>
      <c r="M105">
        <f t="shared" si="24"/>
        <v>690</v>
      </c>
      <c r="N105">
        <f t="shared" si="25"/>
        <v>430</v>
      </c>
      <c r="O105">
        <f t="shared" si="26"/>
        <v>12</v>
      </c>
      <c r="P105">
        <f t="shared" si="27"/>
        <v>130</v>
      </c>
      <c r="Q105">
        <f t="shared" si="28"/>
        <v>210</v>
      </c>
      <c r="R105">
        <f t="shared" si="29"/>
        <v>28</v>
      </c>
      <c r="S105">
        <f t="shared" si="18"/>
        <v>75</v>
      </c>
      <c r="T105">
        <f t="shared" si="19"/>
        <v>75</v>
      </c>
      <c r="U105">
        <f t="shared" si="20"/>
        <v>500</v>
      </c>
      <c r="V105">
        <f t="shared" si="30"/>
        <v>210</v>
      </c>
      <c r="W105">
        <f t="shared" si="21"/>
        <v>500</v>
      </c>
      <c r="X105">
        <f t="shared" si="21"/>
        <v>210</v>
      </c>
      <c r="Y105" s="169">
        <f t="shared" si="31"/>
        <v>3</v>
      </c>
      <c r="Z105" s="169">
        <f t="shared" si="33"/>
        <v>12</v>
      </c>
      <c r="AA105" s="169">
        <f t="shared" si="32"/>
        <v>28</v>
      </c>
      <c r="AC105" s="171">
        <f t="shared" si="22"/>
        <v>2.9583333333333335</v>
      </c>
      <c r="AD105" s="167">
        <f t="shared" si="23"/>
        <v>3</v>
      </c>
      <c r="AE105" s="169">
        <v>4</v>
      </c>
    </row>
    <row r="106" spans="1:31">
      <c r="A106" s="161" t="s">
        <v>603</v>
      </c>
      <c r="B106">
        <v>25</v>
      </c>
      <c r="C106">
        <v>200</v>
      </c>
      <c r="D106">
        <v>80</v>
      </c>
      <c r="E106">
        <v>9.1</v>
      </c>
      <c r="F106">
        <v>170</v>
      </c>
      <c r="G106">
        <v>165</v>
      </c>
      <c r="H106">
        <v>340</v>
      </c>
      <c r="I106">
        <v>225</v>
      </c>
      <c r="J106">
        <v>7.5</v>
      </c>
      <c r="K106" t="s">
        <v>812</v>
      </c>
      <c r="L106" t="str">
        <f t="shared" si="17"/>
        <v>UNEQUAL TEE</v>
      </c>
      <c r="M106">
        <f t="shared" si="24"/>
        <v>800</v>
      </c>
      <c r="N106">
        <f t="shared" si="25"/>
        <v>340</v>
      </c>
      <c r="O106">
        <f t="shared" si="26"/>
        <v>16</v>
      </c>
      <c r="P106">
        <f t="shared" si="27"/>
        <v>190</v>
      </c>
      <c r="Q106">
        <f t="shared" si="28"/>
        <v>140</v>
      </c>
      <c r="R106">
        <f t="shared" si="29"/>
        <v>36</v>
      </c>
      <c r="S106">
        <f t="shared" si="18"/>
        <v>100</v>
      </c>
      <c r="T106">
        <f t="shared" si="19"/>
        <v>50</v>
      </c>
      <c r="U106">
        <f t="shared" si="20"/>
        <v>650</v>
      </c>
      <c r="V106">
        <f t="shared" si="30"/>
        <v>140</v>
      </c>
      <c r="W106">
        <f t="shared" si="21"/>
        <v>650</v>
      </c>
      <c r="X106">
        <f t="shared" si="21"/>
        <v>140</v>
      </c>
      <c r="Y106" s="169">
        <f t="shared" si="31"/>
        <v>4</v>
      </c>
      <c r="Z106" s="169">
        <f t="shared" si="33"/>
        <v>16</v>
      </c>
      <c r="AA106" s="169">
        <f t="shared" si="32"/>
        <v>36</v>
      </c>
      <c r="AC106" s="171">
        <f t="shared" si="22"/>
        <v>3.7916666666666665</v>
      </c>
      <c r="AD106" s="167">
        <f t="shared" si="23"/>
        <v>4</v>
      </c>
      <c r="AE106" s="169">
        <v>4</v>
      </c>
    </row>
    <row r="107" spans="1:31">
      <c r="A107" s="161" t="s">
        <v>604</v>
      </c>
      <c r="B107">
        <v>25</v>
      </c>
      <c r="C107">
        <v>200</v>
      </c>
      <c r="D107">
        <v>100</v>
      </c>
      <c r="E107">
        <v>9.1</v>
      </c>
      <c r="F107">
        <v>170</v>
      </c>
      <c r="G107">
        <v>165</v>
      </c>
      <c r="H107">
        <v>340</v>
      </c>
      <c r="I107">
        <v>225</v>
      </c>
      <c r="J107">
        <v>7.5</v>
      </c>
      <c r="K107" t="s">
        <v>813</v>
      </c>
      <c r="L107" t="str">
        <f t="shared" si="17"/>
        <v>UNEQUAL TEE</v>
      </c>
      <c r="M107">
        <f t="shared" si="24"/>
        <v>800</v>
      </c>
      <c r="N107">
        <f t="shared" si="25"/>
        <v>340</v>
      </c>
      <c r="O107">
        <f t="shared" si="26"/>
        <v>16</v>
      </c>
      <c r="P107">
        <f t="shared" si="27"/>
        <v>185</v>
      </c>
      <c r="Q107">
        <f t="shared" si="28"/>
        <v>140</v>
      </c>
      <c r="R107">
        <f t="shared" si="29"/>
        <v>36</v>
      </c>
      <c r="S107">
        <f t="shared" si="18"/>
        <v>100</v>
      </c>
      <c r="T107">
        <f t="shared" si="19"/>
        <v>50</v>
      </c>
      <c r="U107">
        <f t="shared" si="20"/>
        <v>650</v>
      </c>
      <c r="V107">
        <f t="shared" si="30"/>
        <v>140</v>
      </c>
      <c r="W107">
        <f t="shared" si="21"/>
        <v>650</v>
      </c>
      <c r="X107">
        <f t="shared" si="21"/>
        <v>140</v>
      </c>
      <c r="Y107" s="169">
        <f t="shared" si="31"/>
        <v>4</v>
      </c>
      <c r="Z107" s="169">
        <f t="shared" si="33"/>
        <v>16</v>
      </c>
      <c r="AA107" s="169">
        <f t="shared" si="32"/>
        <v>36</v>
      </c>
      <c r="AC107" s="171">
        <f t="shared" si="22"/>
        <v>3.7916666666666665</v>
      </c>
      <c r="AD107" s="167">
        <f t="shared" si="23"/>
        <v>4</v>
      </c>
      <c r="AE107" s="169">
        <v>4</v>
      </c>
    </row>
    <row r="108" spans="1:31">
      <c r="A108" s="161" t="s">
        <v>605</v>
      </c>
      <c r="B108">
        <v>25</v>
      </c>
      <c r="C108">
        <v>200</v>
      </c>
      <c r="D108">
        <v>125</v>
      </c>
      <c r="E108">
        <v>9.1</v>
      </c>
      <c r="F108">
        <v>310</v>
      </c>
      <c r="G108">
        <v>165</v>
      </c>
      <c r="H108">
        <v>480</v>
      </c>
      <c r="I108">
        <v>230</v>
      </c>
      <c r="J108">
        <v>10</v>
      </c>
      <c r="K108" t="s">
        <v>814</v>
      </c>
      <c r="L108" t="str">
        <f t="shared" si="17"/>
        <v>UNEQUAL TEE</v>
      </c>
      <c r="M108">
        <f t="shared" si="24"/>
        <v>810</v>
      </c>
      <c r="N108">
        <f t="shared" si="25"/>
        <v>480</v>
      </c>
      <c r="O108">
        <f t="shared" si="26"/>
        <v>16</v>
      </c>
      <c r="P108">
        <f t="shared" si="27"/>
        <v>175</v>
      </c>
      <c r="Q108">
        <f t="shared" si="28"/>
        <v>280</v>
      </c>
      <c r="R108">
        <f t="shared" si="29"/>
        <v>36</v>
      </c>
      <c r="S108">
        <f t="shared" si="18"/>
        <v>100</v>
      </c>
      <c r="T108">
        <f t="shared" si="19"/>
        <v>75</v>
      </c>
      <c r="U108">
        <f t="shared" si="20"/>
        <v>650</v>
      </c>
      <c r="V108">
        <f t="shared" si="30"/>
        <v>280</v>
      </c>
      <c r="W108">
        <f t="shared" si="21"/>
        <v>650</v>
      </c>
      <c r="X108">
        <f t="shared" si="21"/>
        <v>280</v>
      </c>
      <c r="Y108" s="169">
        <f t="shared" si="31"/>
        <v>4</v>
      </c>
      <c r="Z108" s="169">
        <f t="shared" si="33"/>
        <v>16</v>
      </c>
      <c r="AA108" s="169">
        <f t="shared" si="32"/>
        <v>36</v>
      </c>
      <c r="AC108" s="171">
        <f t="shared" si="22"/>
        <v>3.7916666666666665</v>
      </c>
      <c r="AD108" s="167">
        <f t="shared" si="23"/>
        <v>4</v>
      </c>
      <c r="AE108" s="169">
        <v>4</v>
      </c>
    </row>
    <row r="109" spans="1:31">
      <c r="A109" s="161" t="s">
        <v>606</v>
      </c>
      <c r="B109">
        <v>25</v>
      </c>
      <c r="C109">
        <v>200</v>
      </c>
      <c r="D109">
        <v>150</v>
      </c>
      <c r="E109">
        <v>9.1</v>
      </c>
      <c r="F109">
        <v>310</v>
      </c>
      <c r="G109">
        <v>165</v>
      </c>
      <c r="H109">
        <v>480</v>
      </c>
      <c r="I109">
        <v>250</v>
      </c>
      <c r="J109">
        <v>11</v>
      </c>
      <c r="K109" t="s">
        <v>815</v>
      </c>
      <c r="L109" t="str">
        <f t="shared" si="17"/>
        <v>UNEQUAL TEE</v>
      </c>
      <c r="M109">
        <f t="shared" si="24"/>
        <v>850</v>
      </c>
      <c r="N109">
        <f t="shared" si="25"/>
        <v>480</v>
      </c>
      <c r="O109">
        <f t="shared" si="26"/>
        <v>16</v>
      </c>
      <c r="P109">
        <f t="shared" si="27"/>
        <v>170</v>
      </c>
      <c r="Q109">
        <f t="shared" si="28"/>
        <v>280</v>
      </c>
      <c r="R109">
        <f t="shared" si="29"/>
        <v>36</v>
      </c>
      <c r="S109">
        <f t="shared" si="18"/>
        <v>100</v>
      </c>
      <c r="T109">
        <f t="shared" si="19"/>
        <v>75</v>
      </c>
      <c r="U109">
        <f t="shared" si="20"/>
        <v>650</v>
      </c>
      <c r="V109">
        <f t="shared" si="30"/>
        <v>280</v>
      </c>
      <c r="W109">
        <f t="shared" si="21"/>
        <v>650</v>
      </c>
      <c r="X109">
        <f t="shared" si="21"/>
        <v>280</v>
      </c>
      <c r="Y109" s="169">
        <f t="shared" si="31"/>
        <v>4</v>
      </c>
      <c r="Z109" s="169">
        <f t="shared" si="33"/>
        <v>16</v>
      </c>
      <c r="AA109" s="169">
        <f t="shared" si="32"/>
        <v>36</v>
      </c>
      <c r="AC109" s="171">
        <f t="shared" si="22"/>
        <v>3.7916666666666665</v>
      </c>
      <c r="AD109" s="167">
        <f t="shared" si="23"/>
        <v>4</v>
      </c>
      <c r="AE109" s="169">
        <v>4</v>
      </c>
    </row>
    <row r="110" spans="1:31">
      <c r="A110" s="161" t="s">
        <v>607</v>
      </c>
      <c r="B110">
        <v>25</v>
      </c>
      <c r="C110">
        <v>200</v>
      </c>
      <c r="D110">
        <v>200</v>
      </c>
      <c r="E110">
        <v>9.1</v>
      </c>
      <c r="F110">
        <v>310</v>
      </c>
      <c r="G110">
        <v>155</v>
      </c>
      <c r="H110">
        <v>480</v>
      </c>
      <c r="I110">
        <v>240</v>
      </c>
      <c r="J110">
        <v>14</v>
      </c>
      <c r="K110" t="s">
        <v>816</v>
      </c>
      <c r="L110" t="str">
        <f t="shared" si="17"/>
        <v>EQUAL TEE</v>
      </c>
      <c r="M110">
        <f t="shared" si="24"/>
        <v>830</v>
      </c>
      <c r="N110">
        <f t="shared" si="25"/>
        <v>480</v>
      </c>
      <c r="O110">
        <f t="shared" si="26"/>
        <v>16</v>
      </c>
      <c r="P110">
        <f t="shared" si="27"/>
        <v>155</v>
      </c>
      <c r="Q110">
        <f t="shared" si="28"/>
        <v>280</v>
      </c>
      <c r="R110">
        <f t="shared" si="29"/>
        <v>36</v>
      </c>
      <c r="S110">
        <f t="shared" si="18"/>
        <v>100</v>
      </c>
      <c r="T110">
        <f t="shared" si="19"/>
        <v>100</v>
      </c>
      <c r="U110">
        <f t="shared" si="20"/>
        <v>650</v>
      </c>
      <c r="V110">
        <f t="shared" si="30"/>
        <v>280</v>
      </c>
      <c r="W110">
        <f t="shared" si="21"/>
        <v>650</v>
      </c>
      <c r="X110">
        <f t="shared" si="21"/>
        <v>280</v>
      </c>
      <c r="Y110" s="169">
        <f t="shared" si="31"/>
        <v>4</v>
      </c>
      <c r="Z110" s="169">
        <f t="shared" si="33"/>
        <v>16</v>
      </c>
      <c r="AA110" s="169">
        <f t="shared" si="32"/>
        <v>36</v>
      </c>
      <c r="AC110" s="171">
        <f t="shared" si="22"/>
        <v>3.7916666666666665</v>
      </c>
      <c r="AD110" s="167">
        <f t="shared" si="23"/>
        <v>4</v>
      </c>
      <c r="AE110" s="169">
        <v>4</v>
      </c>
    </row>
    <row r="111" spans="1:31">
      <c r="A111" s="161" t="s">
        <v>608</v>
      </c>
      <c r="B111">
        <v>25</v>
      </c>
      <c r="C111">
        <v>250</v>
      </c>
      <c r="D111">
        <v>80</v>
      </c>
      <c r="E111">
        <v>11.2</v>
      </c>
      <c r="F111">
        <v>170</v>
      </c>
      <c r="G111">
        <v>200</v>
      </c>
      <c r="H111">
        <v>390</v>
      </c>
      <c r="I111">
        <v>260</v>
      </c>
      <c r="J111">
        <v>12</v>
      </c>
      <c r="K111" t="s">
        <v>817</v>
      </c>
      <c r="L111" t="str">
        <f t="shared" si="17"/>
        <v>UNEQUAL TEE</v>
      </c>
      <c r="M111">
        <f t="shared" si="24"/>
        <v>950</v>
      </c>
      <c r="N111">
        <f t="shared" si="25"/>
        <v>390</v>
      </c>
      <c r="O111">
        <f t="shared" si="26"/>
        <v>20</v>
      </c>
      <c r="P111">
        <f t="shared" si="27"/>
        <v>235</v>
      </c>
      <c r="Q111">
        <f t="shared" si="28"/>
        <v>140</v>
      </c>
      <c r="R111">
        <f t="shared" si="29"/>
        <v>44</v>
      </c>
      <c r="S111">
        <f t="shared" si="18"/>
        <v>125</v>
      </c>
      <c r="T111">
        <f t="shared" si="19"/>
        <v>50</v>
      </c>
      <c r="U111">
        <f t="shared" si="20"/>
        <v>800</v>
      </c>
      <c r="V111">
        <f t="shared" si="30"/>
        <v>140</v>
      </c>
      <c r="W111">
        <f t="shared" si="21"/>
        <v>800</v>
      </c>
      <c r="X111">
        <f t="shared" si="21"/>
        <v>140</v>
      </c>
      <c r="Y111" s="169">
        <f t="shared" si="31"/>
        <v>5</v>
      </c>
      <c r="Z111" s="169">
        <f t="shared" si="33"/>
        <v>20</v>
      </c>
      <c r="AA111" s="169">
        <f t="shared" si="32"/>
        <v>44</v>
      </c>
      <c r="AC111" s="171">
        <f t="shared" si="22"/>
        <v>4.666666666666667</v>
      </c>
      <c r="AD111" s="167">
        <f t="shared" si="23"/>
        <v>5</v>
      </c>
      <c r="AE111" s="169">
        <v>5</v>
      </c>
    </row>
    <row r="112" spans="1:31">
      <c r="A112" s="161" t="s">
        <v>609</v>
      </c>
      <c r="B112">
        <v>25</v>
      </c>
      <c r="C112">
        <v>250</v>
      </c>
      <c r="D112">
        <v>100</v>
      </c>
      <c r="E112">
        <v>11.2</v>
      </c>
      <c r="F112">
        <v>170</v>
      </c>
      <c r="G112">
        <v>200</v>
      </c>
      <c r="H112">
        <v>390</v>
      </c>
      <c r="I112">
        <v>260</v>
      </c>
      <c r="J112">
        <v>12</v>
      </c>
      <c r="K112" t="s">
        <v>818</v>
      </c>
      <c r="L112" t="str">
        <f t="shared" si="17"/>
        <v>UNEQUAL TEE</v>
      </c>
      <c r="M112">
        <f t="shared" si="24"/>
        <v>950</v>
      </c>
      <c r="N112">
        <f t="shared" si="25"/>
        <v>390</v>
      </c>
      <c r="O112">
        <f t="shared" si="26"/>
        <v>20</v>
      </c>
      <c r="P112">
        <f t="shared" si="27"/>
        <v>230</v>
      </c>
      <c r="Q112">
        <f t="shared" si="28"/>
        <v>140</v>
      </c>
      <c r="R112">
        <f t="shared" si="29"/>
        <v>44</v>
      </c>
      <c r="S112">
        <f t="shared" si="18"/>
        <v>125</v>
      </c>
      <c r="T112">
        <f t="shared" si="19"/>
        <v>50</v>
      </c>
      <c r="U112">
        <f t="shared" si="20"/>
        <v>800</v>
      </c>
      <c r="V112">
        <f t="shared" si="30"/>
        <v>140</v>
      </c>
      <c r="W112">
        <f t="shared" si="21"/>
        <v>800</v>
      </c>
      <c r="X112">
        <f t="shared" si="21"/>
        <v>140</v>
      </c>
      <c r="Y112" s="169">
        <f t="shared" si="31"/>
        <v>5</v>
      </c>
      <c r="Z112" s="169">
        <f t="shared" si="33"/>
        <v>20</v>
      </c>
      <c r="AA112" s="169">
        <f t="shared" si="32"/>
        <v>44</v>
      </c>
      <c r="AC112" s="171">
        <f t="shared" si="22"/>
        <v>4.666666666666667</v>
      </c>
      <c r="AD112" s="167">
        <f t="shared" si="23"/>
        <v>5</v>
      </c>
      <c r="AE112" s="169">
        <v>5</v>
      </c>
    </row>
    <row r="113" spans="1:31">
      <c r="A113" s="161" t="s">
        <v>610</v>
      </c>
      <c r="B113">
        <v>25</v>
      </c>
      <c r="C113">
        <v>250</v>
      </c>
      <c r="D113">
        <v>125</v>
      </c>
      <c r="E113">
        <v>11.2</v>
      </c>
      <c r="F113">
        <v>310</v>
      </c>
      <c r="G113">
        <v>200</v>
      </c>
      <c r="H113">
        <v>530</v>
      </c>
      <c r="I113">
        <v>265</v>
      </c>
      <c r="J113">
        <v>16</v>
      </c>
      <c r="K113" t="s">
        <v>819</v>
      </c>
      <c r="L113" t="str">
        <f t="shared" si="17"/>
        <v>UNEQUAL TEE</v>
      </c>
      <c r="M113">
        <f t="shared" si="24"/>
        <v>960</v>
      </c>
      <c r="N113">
        <f t="shared" si="25"/>
        <v>530</v>
      </c>
      <c r="O113">
        <f t="shared" si="26"/>
        <v>20</v>
      </c>
      <c r="P113">
        <f t="shared" si="27"/>
        <v>225</v>
      </c>
      <c r="Q113">
        <f t="shared" si="28"/>
        <v>280</v>
      </c>
      <c r="R113">
        <f t="shared" si="29"/>
        <v>44</v>
      </c>
      <c r="S113">
        <f t="shared" si="18"/>
        <v>125</v>
      </c>
      <c r="T113">
        <f t="shared" si="19"/>
        <v>75</v>
      </c>
      <c r="U113">
        <f t="shared" si="20"/>
        <v>800</v>
      </c>
      <c r="V113">
        <f t="shared" si="30"/>
        <v>280</v>
      </c>
      <c r="W113">
        <f t="shared" si="21"/>
        <v>800</v>
      </c>
      <c r="X113">
        <f t="shared" si="21"/>
        <v>280</v>
      </c>
      <c r="Y113" s="169">
        <f t="shared" si="31"/>
        <v>5</v>
      </c>
      <c r="Z113" s="169">
        <f t="shared" si="33"/>
        <v>20</v>
      </c>
      <c r="AA113" s="169">
        <f t="shared" si="32"/>
        <v>44</v>
      </c>
      <c r="AC113" s="171">
        <f t="shared" si="22"/>
        <v>4.666666666666667</v>
      </c>
      <c r="AD113" s="167">
        <f t="shared" si="23"/>
        <v>5</v>
      </c>
      <c r="AE113" s="169">
        <v>5</v>
      </c>
    </row>
    <row r="114" spans="1:31">
      <c r="A114" s="161" t="s">
        <v>611</v>
      </c>
      <c r="B114">
        <v>25</v>
      </c>
      <c r="C114">
        <v>250</v>
      </c>
      <c r="D114">
        <v>150</v>
      </c>
      <c r="E114">
        <v>11.2</v>
      </c>
      <c r="F114">
        <v>380</v>
      </c>
      <c r="G114">
        <v>200</v>
      </c>
      <c r="H114">
        <v>600</v>
      </c>
      <c r="I114">
        <v>285</v>
      </c>
      <c r="J114">
        <v>18</v>
      </c>
      <c r="K114" t="s">
        <v>820</v>
      </c>
      <c r="L114" t="str">
        <f t="shared" si="17"/>
        <v>UNEQUAL TEE</v>
      </c>
      <c r="M114">
        <f t="shared" si="24"/>
        <v>1000</v>
      </c>
      <c r="N114">
        <f t="shared" si="25"/>
        <v>600</v>
      </c>
      <c r="O114">
        <f t="shared" si="26"/>
        <v>20</v>
      </c>
      <c r="P114">
        <f t="shared" si="27"/>
        <v>215</v>
      </c>
      <c r="Q114">
        <f t="shared" si="28"/>
        <v>350</v>
      </c>
      <c r="R114">
        <f t="shared" si="29"/>
        <v>44</v>
      </c>
      <c r="S114">
        <f t="shared" si="18"/>
        <v>125</v>
      </c>
      <c r="T114">
        <f t="shared" si="19"/>
        <v>75</v>
      </c>
      <c r="U114">
        <f t="shared" si="20"/>
        <v>800</v>
      </c>
      <c r="V114">
        <f t="shared" si="30"/>
        <v>350</v>
      </c>
      <c r="W114">
        <f t="shared" si="21"/>
        <v>800</v>
      </c>
      <c r="X114">
        <f t="shared" si="21"/>
        <v>350</v>
      </c>
      <c r="Y114" s="169">
        <f t="shared" si="31"/>
        <v>5</v>
      </c>
      <c r="Z114" s="169">
        <f t="shared" si="33"/>
        <v>20</v>
      </c>
      <c r="AA114" s="169">
        <f t="shared" si="32"/>
        <v>44</v>
      </c>
      <c r="AC114" s="171">
        <f t="shared" si="22"/>
        <v>4.666666666666667</v>
      </c>
      <c r="AD114" s="167">
        <f t="shared" si="23"/>
        <v>5</v>
      </c>
      <c r="AE114" s="169">
        <v>5</v>
      </c>
    </row>
    <row r="115" spans="1:31">
      <c r="A115" s="161" t="s">
        <v>612</v>
      </c>
      <c r="B115">
        <v>25</v>
      </c>
      <c r="C115">
        <v>250</v>
      </c>
      <c r="D115">
        <v>200</v>
      </c>
      <c r="E115">
        <v>11.2</v>
      </c>
      <c r="F115">
        <v>380</v>
      </c>
      <c r="G115">
        <v>190</v>
      </c>
      <c r="H115">
        <v>600</v>
      </c>
      <c r="I115">
        <v>275</v>
      </c>
      <c r="J115">
        <v>18</v>
      </c>
      <c r="K115" t="s">
        <v>821</v>
      </c>
      <c r="L115" t="str">
        <f t="shared" si="17"/>
        <v>UNEQUAL TEE</v>
      </c>
      <c r="M115">
        <f t="shared" si="24"/>
        <v>980</v>
      </c>
      <c r="N115">
        <f t="shared" si="25"/>
        <v>600</v>
      </c>
      <c r="O115">
        <f t="shared" si="26"/>
        <v>20</v>
      </c>
      <c r="P115">
        <f t="shared" si="27"/>
        <v>195</v>
      </c>
      <c r="Q115">
        <f t="shared" si="28"/>
        <v>350</v>
      </c>
      <c r="R115">
        <f t="shared" si="29"/>
        <v>44</v>
      </c>
      <c r="S115">
        <f t="shared" si="18"/>
        <v>125</v>
      </c>
      <c r="T115">
        <f t="shared" si="19"/>
        <v>100</v>
      </c>
      <c r="U115">
        <f t="shared" si="20"/>
        <v>800</v>
      </c>
      <c r="V115">
        <f t="shared" si="30"/>
        <v>350</v>
      </c>
      <c r="W115">
        <f t="shared" si="21"/>
        <v>800</v>
      </c>
      <c r="X115">
        <f t="shared" si="21"/>
        <v>350</v>
      </c>
      <c r="Y115" s="169">
        <f t="shared" si="31"/>
        <v>5</v>
      </c>
      <c r="Z115" s="169">
        <f t="shared" si="33"/>
        <v>20</v>
      </c>
      <c r="AA115" s="169">
        <f t="shared" si="32"/>
        <v>44</v>
      </c>
      <c r="AC115" s="171">
        <f t="shared" si="22"/>
        <v>4.666666666666667</v>
      </c>
      <c r="AD115" s="167">
        <f t="shared" si="23"/>
        <v>5</v>
      </c>
      <c r="AE115" s="169">
        <v>5</v>
      </c>
    </row>
    <row r="116" spans="1:31">
      <c r="A116" s="161" t="s">
        <v>613</v>
      </c>
      <c r="B116">
        <v>25</v>
      </c>
      <c r="C116">
        <v>250</v>
      </c>
      <c r="D116">
        <v>250</v>
      </c>
      <c r="E116">
        <v>11.2</v>
      </c>
      <c r="F116">
        <v>380</v>
      </c>
      <c r="G116">
        <v>190</v>
      </c>
      <c r="H116">
        <v>600</v>
      </c>
      <c r="I116">
        <v>300</v>
      </c>
      <c r="J116">
        <v>25</v>
      </c>
      <c r="K116" t="s">
        <v>822</v>
      </c>
      <c r="L116" t="str">
        <f t="shared" si="17"/>
        <v>EQUAL TEE</v>
      </c>
      <c r="M116">
        <f t="shared" si="24"/>
        <v>1030</v>
      </c>
      <c r="N116">
        <f t="shared" si="25"/>
        <v>600</v>
      </c>
      <c r="O116">
        <f t="shared" si="26"/>
        <v>20</v>
      </c>
      <c r="P116">
        <f t="shared" si="27"/>
        <v>190</v>
      </c>
      <c r="Q116">
        <f t="shared" si="28"/>
        <v>350</v>
      </c>
      <c r="R116">
        <f t="shared" si="29"/>
        <v>44</v>
      </c>
      <c r="S116">
        <f t="shared" si="18"/>
        <v>125</v>
      </c>
      <c r="T116">
        <f t="shared" si="19"/>
        <v>125</v>
      </c>
      <c r="U116">
        <f t="shared" si="20"/>
        <v>800</v>
      </c>
      <c r="V116">
        <f t="shared" si="30"/>
        <v>350</v>
      </c>
      <c r="W116">
        <f t="shared" si="21"/>
        <v>800</v>
      </c>
      <c r="X116">
        <f t="shared" si="21"/>
        <v>350</v>
      </c>
      <c r="Y116" s="169">
        <f t="shared" si="31"/>
        <v>5</v>
      </c>
      <c r="Z116" s="169">
        <f t="shared" si="33"/>
        <v>20</v>
      </c>
      <c r="AA116" s="169">
        <f t="shared" si="32"/>
        <v>44</v>
      </c>
      <c r="AC116" s="171">
        <f t="shared" si="22"/>
        <v>4.666666666666667</v>
      </c>
      <c r="AD116" s="167">
        <f t="shared" si="23"/>
        <v>5</v>
      </c>
      <c r="AE116" s="169">
        <v>5</v>
      </c>
    </row>
    <row r="117" spans="1:31">
      <c r="A117" s="161" t="s">
        <v>614</v>
      </c>
      <c r="B117">
        <v>25</v>
      </c>
      <c r="C117">
        <v>300</v>
      </c>
      <c r="D117">
        <v>80</v>
      </c>
      <c r="E117">
        <v>13.3</v>
      </c>
      <c r="F117">
        <v>170</v>
      </c>
      <c r="G117">
        <v>235</v>
      </c>
      <c r="H117">
        <v>420</v>
      </c>
      <c r="I117">
        <v>295</v>
      </c>
      <c r="J117">
        <v>17</v>
      </c>
      <c r="K117" t="s">
        <v>823</v>
      </c>
      <c r="L117" t="str">
        <f t="shared" si="17"/>
        <v>UNEQUAL TEE</v>
      </c>
      <c r="M117">
        <f t="shared" si="24"/>
        <v>1110</v>
      </c>
      <c r="N117">
        <f t="shared" si="25"/>
        <v>420</v>
      </c>
      <c r="O117">
        <f t="shared" si="26"/>
        <v>24</v>
      </c>
      <c r="P117">
        <f t="shared" si="27"/>
        <v>285</v>
      </c>
      <c r="Q117">
        <f t="shared" si="28"/>
        <v>140</v>
      </c>
      <c r="R117">
        <f t="shared" si="29"/>
        <v>52</v>
      </c>
      <c r="S117">
        <f t="shared" si="18"/>
        <v>150</v>
      </c>
      <c r="T117">
        <f t="shared" si="19"/>
        <v>50</v>
      </c>
      <c r="U117">
        <f t="shared" si="20"/>
        <v>950</v>
      </c>
      <c r="V117">
        <f t="shared" si="30"/>
        <v>140</v>
      </c>
      <c r="W117">
        <f t="shared" si="21"/>
        <v>950</v>
      </c>
      <c r="X117">
        <f t="shared" si="21"/>
        <v>140</v>
      </c>
      <c r="Y117" s="169">
        <f t="shared" si="31"/>
        <v>6</v>
      </c>
      <c r="Z117" s="169">
        <f t="shared" si="33"/>
        <v>24</v>
      </c>
      <c r="AA117" s="169">
        <f t="shared" si="32"/>
        <v>52</v>
      </c>
      <c r="AC117" s="171">
        <f t="shared" si="22"/>
        <v>5.541666666666667</v>
      </c>
      <c r="AD117" s="167">
        <f t="shared" si="23"/>
        <v>6</v>
      </c>
      <c r="AE117" s="169">
        <v>5</v>
      </c>
    </row>
    <row r="118" spans="1:31">
      <c r="A118" s="161" t="s">
        <v>615</v>
      </c>
      <c r="B118">
        <v>25</v>
      </c>
      <c r="C118">
        <v>300</v>
      </c>
      <c r="D118">
        <v>100</v>
      </c>
      <c r="E118">
        <v>13.3</v>
      </c>
      <c r="F118">
        <v>170</v>
      </c>
      <c r="G118">
        <v>235</v>
      </c>
      <c r="H118">
        <v>420</v>
      </c>
      <c r="I118">
        <v>295</v>
      </c>
      <c r="J118">
        <v>17</v>
      </c>
      <c r="K118" t="s">
        <v>824</v>
      </c>
      <c r="L118" t="str">
        <f t="shared" si="17"/>
        <v>UNEQUAL TEE</v>
      </c>
      <c r="M118">
        <f t="shared" si="24"/>
        <v>1110</v>
      </c>
      <c r="N118">
        <f t="shared" si="25"/>
        <v>420</v>
      </c>
      <c r="O118">
        <f t="shared" si="26"/>
        <v>24</v>
      </c>
      <c r="P118">
        <f t="shared" si="27"/>
        <v>280</v>
      </c>
      <c r="Q118">
        <f t="shared" si="28"/>
        <v>140</v>
      </c>
      <c r="R118">
        <f t="shared" si="29"/>
        <v>52</v>
      </c>
      <c r="S118">
        <f t="shared" si="18"/>
        <v>150</v>
      </c>
      <c r="T118">
        <f t="shared" si="19"/>
        <v>50</v>
      </c>
      <c r="U118">
        <f t="shared" si="20"/>
        <v>950</v>
      </c>
      <c r="V118">
        <f t="shared" si="30"/>
        <v>140</v>
      </c>
      <c r="W118">
        <f t="shared" si="21"/>
        <v>950</v>
      </c>
      <c r="X118">
        <f t="shared" si="21"/>
        <v>140</v>
      </c>
      <c r="Y118" s="169">
        <f t="shared" si="31"/>
        <v>6</v>
      </c>
      <c r="Z118" s="169">
        <f t="shared" si="33"/>
        <v>24</v>
      </c>
      <c r="AA118" s="169">
        <f t="shared" si="32"/>
        <v>52</v>
      </c>
      <c r="AC118" s="171">
        <f t="shared" si="22"/>
        <v>5.541666666666667</v>
      </c>
      <c r="AD118" s="167">
        <f t="shared" si="23"/>
        <v>6</v>
      </c>
      <c r="AE118" s="169">
        <v>5</v>
      </c>
    </row>
    <row r="119" spans="1:31">
      <c r="A119" s="161" t="s">
        <v>616</v>
      </c>
      <c r="B119">
        <v>25</v>
      </c>
      <c r="C119">
        <v>300</v>
      </c>
      <c r="D119">
        <v>125</v>
      </c>
      <c r="E119">
        <v>13.3</v>
      </c>
      <c r="F119">
        <v>310</v>
      </c>
      <c r="G119">
        <v>235</v>
      </c>
      <c r="H119">
        <v>560</v>
      </c>
      <c r="I119">
        <v>300</v>
      </c>
      <c r="J119">
        <v>22</v>
      </c>
      <c r="K119" t="s">
        <v>825</v>
      </c>
      <c r="L119" t="str">
        <f t="shared" si="17"/>
        <v>UNEQUAL TEE</v>
      </c>
      <c r="M119">
        <f t="shared" si="24"/>
        <v>1120</v>
      </c>
      <c r="N119">
        <f t="shared" si="25"/>
        <v>560</v>
      </c>
      <c r="O119">
        <f t="shared" si="26"/>
        <v>24</v>
      </c>
      <c r="P119">
        <f t="shared" si="27"/>
        <v>270</v>
      </c>
      <c r="Q119">
        <f t="shared" si="28"/>
        <v>280</v>
      </c>
      <c r="R119">
        <f t="shared" si="29"/>
        <v>52</v>
      </c>
      <c r="S119">
        <f t="shared" si="18"/>
        <v>150</v>
      </c>
      <c r="T119">
        <f t="shared" si="19"/>
        <v>75</v>
      </c>
      <c r="U119">
        <f t="shared" si="20"/>
        <v>950</v>
      </c>
      <c r="V119">
        <f t="shared" si="30"/>
        <v>280</v>
      </c>
      <c r="W119">
        <f t="shared" si="21"/>
        <v>950</v>
      </c>
      <c r="X119">
        <f t="shared" si="21"/>
        <v>280</v>
      </c>
      <c r="Y119" s="169">
        <f t="shared" si="31"/>
        <v>6</v>
      </c>
      <c r="Z119" s="169">
        <f t="shared" si="33"/>
        <v>24</v>
      </c>
      <c r="AA119" s="169">
        <f t="shared" si="32"/>
        <v>52</v>
      </c>
      <c r="AC119" s="171">
        <f t="shared" si="22"/>
        <v>5.541666666666667</v>
      </c>
      <c r="AD119" s="167">
        <f t="shared" si="23"/>
        <v>6</v>
      </c>
      <c r="AE119" s="169">
        <v>5</v>
      </c>
    </row>
    <row r="120" spans="1:31">
      <c r="A120" s="161" t="s">
        <v>617</v>
      </c>
      <c r="B120">
        <v>25</v>
      </c>
      <c r="C120">
        <v>300</v>
      </c>
      <c r="D120">
        <v>150</v>
      </c>
      <c r="E120">
        <v>13.3</v>
      </c>
      <c r="F120">
        <v>310</v>
      </c>
      <c r="G120">
        <v>235</v>
      </c>
      <c r="H120">
        <v>560</v>
      </c>
      <c r="I120">
        <v>320</v>
      </c>
      <c r="J120">
        <v>23</v>
      </c>
      <c r="K120" t="s">
        <v>826</v>
      </c>
      <c r="L120" t="str">
        <f t="shared" si="17"/>
        <v>UNEQUAL TEE</v>
      </c>
      <c r="M120">
        <f t="shared" si="24"/>
        <v>1160</v>
      </c>
      <c r="N120">
        <f t="shared" si="25"/>
        <v>560</v>
      </c>
      <c r="O120">
        <f t="shared" si="26"/>
        <v>24</v>
      </c>
      <c r="P120">
        <f t="shared" si="27"/>
        <v>260</v>
      </c>
      <c r="Q120">
        <f t="shared" si="28"/>
        <v>280</v>
      </c>
      <c r="R120">
        <f t="shared" si="29"/>
        <v>52</v>
      </c>
      <c r="S120">
        <f t="shared" si="18"/>
        <v>150</v>
      </c>
      <c r="T120">
        <f t="shared" si="19"/>
        <v>75</v>
      </c>
      <c r="U120">
        <f t="shared" si="20"/>
        <v>950</v>
      </c>
      <c r="V120">
        <f t="shared" si="30"/>
        <v>280</v>
      </c>
      <c r="W120">
        <f t="shared" si="21"/>
        <v>950</v>
      </c>
      <c r="X120">
        <f t="shared" si="21"/>
        <v>280</v>
      </c>
      <c r="Y120" s="169">
        <f t="shared" si="31"/>
        <v>6</v>
      </c>
      <c r="Z120" s="169">
        <f t="shared" si="33"/>
        <v>24</v>
      </c>
      <c r="AA120" s="169">
        <f t="shared" si="32"/>
        <v>52</v>
      </c>
      <c r="AC120" s="171">
        <f t="shared" si="22"/>
        <v>5.541666666666667</v>
      </c>
      <c r="AD120" s="167">
        <f t="shared" si="23"/>
        <v>6</v>
      </c>
      <c r="AE120" s="169">
        <v>5</v>
      </c>
    </row>
    <row r="121" spans="1:31">
      <c r="A121" s="161" t="s">
        <v>618</v>
      </c>
      <c r="B121">
        <v>25</v>
      </c>
      <c r="C121">
        <v>300</v>
      </c>
      <c r="D121">
        <v>200</v>
      </c>
      <c r="E121">
        <v>13.3</v>
      </c>
      <c r="F121">
        <v>450</v>
      </c>
      <c r="G121">
        <v>225</v>
      </c>
      <c r="H121">
        <v>700</v>
      </c>
      <c r="I121">
        <v>310</v>
      </c>
      <c r="J121">
        <v>28</v>
      </c>
      <c r="K121" t="s">
        <v>827</v>
      </c>
      <c r="L121" t="str">
        <f t="shared" si="17"/>
        <v>UNEQUAL TEE</v>
      </c>
      <c r="M121">
        <f t="shared" si="24"/>
        <v>1140</v>
      </c>
      <c r="N121">
        <f t="shared" si="25"/>
        <v>700</v>
      </c>
      <c r="O121">
        <f t="shared" si="26"/>
        <v>24</v>
      </c>
      <c r="P121">
        <f t="shared" si="27"/>
        <v>240</v>
      </c>
      <c r="Q121">
        <f t="shared" si="28"/>
        <v>420</v>
      </c>
      <c r="R121">
        <f t="shared" si="29"/>
        <v>52</v>
      </c>
      <c r="S121">
        <f t="shared" si="18"/>
        <v>150</v>
      </c>
      <c r="T121">
        <f t="shared" si="19"/>
        <v>100</v>
      </c>
      <c r="U121">
        <f t="shared" si="20"/>
        <v>950</v>
      </c>
      <c r="V121">
        <f t="shared" si="30"/>
        <v>420</v>
      </c>
      <c r="W121">
        <f t="shared" si="21"/>
        <v>950</v>
      </c>
      <c r="X121">
        <f t="shared" si="21"/>
        <v>420</v>
      </c>
      <c r="Y121" s="169">
        <f t="shared" si="31"/>
        <v>6</v>
      </c>
      <c r="Z121" s="169">
        <f t="shared" si="33"/>
        <v>24</v>
      </c>
      <c r="AA121" s="169">
        <f t="shared" si="32"/>
        <v>52</v>
      </c>
      <c r="AC121" s="171">
        <f t="shared" si="22"/>
        <v>5.541666666666667</v>
      </c>
      <c r="AD121" s="167">
        <f t="shared" si="23"/>
        <v>6</v>
      </c>
      <c r="AE121" s="169">
        <v>6</v>
      </c>
    </row>
    <row r="122" spans="1:31">
      <c r="A122" s="161" t="s">
        <v>619</v>
      </c>
      <c r="B122">
        <v>25</v>
      </c>
      <c r="C122">
        <v>300</v>
      </c>
      <c r="D122">
        <v>250</v>
      </c>
      <c r="E122">
        <v>13.3</v>
      </c>
      <c r="F122">
        <v>450</v>
      </c>
      <c r="G122">
        <v>225</v>
      </c>
      <c r="H122">
        <v>700</v>
      </c>
      <c r="I122">
        <v>335</v>
      </c>
      <c r="J122">
        <v>29</v>
      </c>
      <c r="K122" t="s">
        <v>828</v>
      </c>
      <c r="L122" t="str">
        <f t="shared" si="17"/>
        <v>UNEQUAL TEE</v>
      </c>
      <c r="M122">
        <f t="shared" si="24"/>
        <v>1190</v>
      </c>
      <c r="N122">
        <f t="shared" si="25"/>
        <v>700</v>
      </c>
      <c r="O122">
        <f t="shared" si="26"/>
        <v>24</v>
      </c>
      <c r="P122">
        <f t="shared" si="27"/>
        <v>230</v>
      </c>
      <c r="Q122">
        <f t="shared" si="28"/>
        <v>420</v>
      </c>
      <c r="R122">
        <f t="shared" si="29"/>
        <v>52</v>
      </c>
      <c r="S122">
        <f t="shared" si="18"/>
        <v>150</v>
      </c>
      <c r="T122">
        <f t="shared" si="19"/>
        <v>125</v>
      </c>
      <c r="U122">
        <f t="shared" si="20"/>
        <v>950</v>
      </c>
      <c r="V122">
        <f t="shared" si="30"/>
        <v>420</v>
      </c>
      <c r="W122">
        <f t="shared" si="21"/>
        <v>950</v>
      </c>
      <c r="X122">
        <f t="shared" si="21"/>
        <v>420</v>
      </c>
      <c r="Y122" s="169">
        <f t="shared" si="31"/>
        <v>6</v>
      </c>
      <c r="Z122" s="169">
        <f t="shared" si="33"/>
        <v>24</v>
      </c>
      <c r="AA122" s="169">
        <f t="shared" si="32"/>
        <v>52</v>
      </c>
      <c r="AC122" s="171">
        <f t="shared" si="22"/>
        <v>5.541666666666667</v>
      </c>
      <c r="AD122" s="167">
        <f t="shared" si="23"/>
        <v>6</v>
      </c>
      <c r="AE122" s="169">
        <v>6</v>
      </c>
    </row>
    <row r="123" spans="1:31">
      <c r="A123" s="161" t="s">
        <v>620</v>
      </c>
      <c r="B123">
        <v>25</v>
      </c>
      <c r="C123">
        <v>300</v>
      </c>
      <c r="D123">
        <v>300</v>
      </c>
      <c r="E123">
        <v>13.3</v>
      </c>
      <c r="F123">
        <v>450</v>
      </c>
      <c r="G123">
        <v>225</v>
      </c>
      <c r="H123">
        <v>700</v>
      </c>
      <c r="I123">
        <v>350</v>
      </c>
      <c r="J123">
        <v>39</v>
      </c>
      <c r="K123" t="s">
        <v>829</v>
      </c>
      <c r="L123" t="str">
        <f t="shared" si="17"/>
        <v>EQUAL TEE</v>
      </c>
      <c r="M123">
        <f t="shared" si="24"/>
        <v>1220</v>
      </c>
      <c r="N123">
        <f t="shared" si="25"/>
        <v>700</v>
      </c>
      <c r="O123">
        <f t="shared" si="26"/>
        <v>24</v>
      </c>
      <c r="P123">
        <f t="shared" si="27"/>
        <v>225</v>
      </c>
      <c r="Q123">
        <f t="shared" si="28"/>
        <v>420</v>
      </c>
      <c r="R123">
        <f t="shared" si="29"/>
        <v>52</v>
      </c>
      <c r="S123">
        <f t="shared" si="18"/>
        <v>150</v>
      </c>
      <c r="T123">
        <f t="shared" si="19"/>
        <v>150</v>
      </c>
      <c r="U123">
        <f t="shared" si="20"/>
        <v>950</v>
      </c>
      <c r="V123">
        <f t="shared" si="30"/>
        <v>420</v>
      </c>
      <c r="W123">
        <f t="shared" si="21"/>
        <v>950</v>
      </c>
      <c r="X123">
        <f t="shared" si="21"/>
        <v>420</v>
      </c>
      <c r="Y123" s="169">
        <f t="shared" si="31"/>
        <v>6</v>
      </c>
      <c r="Z123" s="169">
        <f t="shared" si="33"/>
        <v>24</v>
      </c>
      <c r="AA123" s="169">
        <f t="shared" si="32"/>
        <v>52</v>
      </c>
      <c r="AC123" s="171">
        <f t="shared" si="22"/>
        <v>5.541666666666667</v>
      </c>
      <c r="AD123" s="167">
        <f t="shared" si="23"/>
        <v>6</v>
      </c>
      <c r="AE123" s="169">
        <v>6</v>
      </c>
    </row>
    <row r="124" spans="1:31">
      <c r="A124" s="161" t="s">
        <v>621</v>
      </c>
      <c r="B124">
        <v>25</v>
      </c>
      <c r="C124">
        <v>350</v>
      </c>
      <c r="D124">
        <v>80</v>
      </c>
      <c r="E124">
        <v>15.4</v>
      </c>
      <c r="F124">
        <v>170</v>
      </c>
      <c r="G124">
        <v>270</v>
      </c>
      <c r="H124">
        <v>470</v>
      </c>
      <c r="I124">
        <v>330</v>
      </c>
      <c r="J124">
        <v>25</v>
      </c>
      <c r="K124" t="s">
        <v>830</v>
      </c>
      <c r="L124" t="str">
        <f t="shared" si="17"/>
        <v>UNEQUAL TEE</v>
      </c>
      <c r="M124">
        <f t="shared" si="24"/>
        <v>1260</v>
      </c>
      <c r="N124">
        <f t="shared" si="25"/>
        <v>470</v>
      </c>
      <c r="O124">
        <f t="shared" si="26"/>
        <v>24</v>
      </c>
      <c r="P124">
        <f t="shared" si="27"/>
        <v>335</v>
      </c>
      <c r="Q124">
        <f t="shared" si="28"/>
        <v>140</v>
      </c>
      <c r="R124">
        <f t="shared" si="29"/>
        <v>52</v>
      </c>
      <c r="S124">
        <f t="shared" si="18"/>
        <v>175</v>
      </c>
      <c r="T124">
        <f t="shared" si="19"/>
        <v>50</v>
      </c>
      <c r="U124">
        <f t="shared" si="20"/>
        <v>1100</v>
      </c>
      <c r="V124">
        <f t="shared" si="30"/>
        <v>140</v>
      </c>
      <c r="W124">
        <f t="shared" si="21"/>
        <v>1100</v>
      </c>
      <c r="X124">
        <f t="shared" si="21"/>
        <v>140</v>
      </c>
      <c r="Y124" s="169">
        <f t="shared" si="31"/>
        <v>6</v>
      </c>
      <c r="Z124" s="169">
        <f t="shared" si="33"/>
        <v>24</v>
      </c>
      <c r="AA124" s="169">
        <f t="shared" si="32"/>
        <v>52</v>
      </c>
      <c r="AC124" s="171">
        <f t="shared" si="22"/>
        <v>6.416666666666667</v>
      </c>
      <c r="AD124" s="167">
        <f t="shared" si="23"/>
        <v>6</v>
      </c>
      <c r="AE124" s="169">
        <v>4</v>
      </c>
    </row>
    <row r="125" spans="1:31">
      <c r="A125" s="161" t="s">
        <v>622</v>
      </c>
      <c r="B125">
        <v>25</v>
      </c>
      <c r="C125">
        <v>350</v>
      </c>
      <c r="D125">
        <v>100</v>
      </c>
      <c r="E125">
        <v>15.4</v>
      </c>
      <c r="F125">
        <v>170</v>
      </c>
      <c r="G125">
        <v>270</v>
      </c>
      <c r="H125">
        <v>470</v>
      </c>
      <c r="I125">
        <v>330</v>
      </c>
      <c r="J125">
        <v>25</v>
      </c>
      <c r="K125" t="s">
        <v>831</v>
      </c>
      <c r="L125" t="str">
        <f t="shared" si="17"/>
        <v>UNEQUAL TEE</v>
      </c>
      <c r="M125">
        <f t="shared" si="24"/>
        <v>1260</v>
      </c>
      <c r="N125">
        <f t="shared" si="25"/>
        <v>470</v>
      </c>
      <c r="O125">
        <f t="shared" si="26"/>
        <v>24</v>
      </c>
      <c r="P125">
        <f t="shared" si="27"/>
        <v>325</v>
      </c>
      <c r="Q125">
        <f t="shared" si="28"/>
        <v>140</v>
      </c>
      <c r="R125">
        <f t="shared" si="29"/>
        <v>52</v>
      </c>
      <c r="S125">
        <f t="shared" si="18"/>
        <v>175</v>
      </c>
      <c r="T125">
        <f t="shared" si="19"/>
        <v>50</v>
      </c>
      <c r="U125">
        <f t="shared" si="20"/>
        <v>1100</v>
      </c>
      <c r="V125">
        <f t="shared" si="30"/>
        <v>140</v>
      </c>
      <c r="W125">
        <f t="shared" si="21"/>
        <v>1100</v>
      </c>
      <c r="X125">
        <f t="shared" si="21"/>
        <v>140</v>
      </c>
      <c r="Y125" s="169">
        <f t="shared" si="31"/>
        <v>6</v>
      </c>
      <c r="Z125" s="169">
        <f t="shared" si="33"/>
        <v>24</v>
      </c>
      <c r="AA125" s="169">
        <f t="shared" si="32"/>
        <v>52</v>
      </c>
      <c r="AC125" s="171">
        <f t="shared" si="22"/>
        <v>6.416666666666667</v>
      </c>
      <c r="AD125" s="167">
        <f t="shared" si="23"/>
        <v>6</v>
      </c>
      <c r="AE125" s="169">
        <v>4</v>
      </c>
    </row>
    <row r="126" spans="1:31">
      <c r="A126" s="161" t="s">
        <v>623</v>
      </c>
      <c r="B126">
        <v>25</v>
      </c>
      <c r="C126">
        <v>350</v>
      </c>
      <c r="D126">
        <v>125</v>
      </c>
      <c r="E126">
        <v>15.4</v>
      </c>
      <c r="F126">
        <v>310</v>
      </c>
      <c r="G126">
        <v>270</v>
      </c>
      <c r="H126">
        <v>610</v>
      </c>
      <c r="I126">
        <v>335</v>
      </c>
      <c r="J126">
        <v>32</v>
      </c>
      <c r="K126" t="s">
        <v>832</v>
      </c>
      <c r="L126" t="str">
        <f t="shared" si="17"/>
        <v>UNEQUAL TEE</v>
      </c>
      <c r="M126">
        <f t="shared" si="24"/>
        <v>1270</v>
      </c>
      <c r="N126">
        <f t="shared" si="25"/>
        <v>610</v>
      </c>
      <c r="O126">
        <f t="shared" si="26"/>
        <v>24</v>
      </c>
      <c r="P126">
        <f t="shared" si="27"/>
        <v>320</v>
      </c>
      <c r="Q126">
        <f t="shared" si="28"/>
        <v>280</v>
      </c>
      <c r="R126">
        <f t="shared" si="29"/>
        <v>52</v>
      </c>
      <c r="S126">
        <f t="shared" si="18"/>
        <v>175</v>
      </c>
      <c r="T126">
        <f t="shared" si="19"/>
        <v>75</v>
      </c>
      <c r="U126">
        <f t="shared" si="20"/>
        <v>1100</v>
      </c>
      <c r="V126">
        <f t="shared" si="30"/>
        <v>280</v>
      </c>
      <c r="W126">
        <f t="shared" si="21"/>
        <v>1100</v>
      </c>
      <c r="X126">
        <f t="shared" si="21"/>
        <v>280</v>
      </c>
      <c r="Y126" s="169">
        <f t="shared" si="31"/>
        <v>6</v>
      </c>
      <c r="Z126" s="169">
        <f t="shared" si="33"/>
        <v>24</v>
      </c>
      <c r="AA126" s="169">
        <f t="shared" si="32"/>
        <v>52</v>
      </c>
      <c r="AC126" s="171">
        <f t="shared" si="22"/>
        <v>6.416666666666667</v>
      </c>
      <c r="AD126" s="167">
        <f t="shared" si="23"/>
        <v>6</v>
      </c>
      <c r="AE126" s="169">
        <v>4</v>
      </c>
    </row>
    <row r="127" spans="1:31">
      <c r="A127" s="161" t="s">
        <v>624</v>
      </c>
      <c r="B127">
        <v>25</v>
      </c>
      <c r="C127">
        <v>350</v>
      </c>
      <c r="D127">
        <v>150</v>
      </c>
      <c r="E127">
        <v>15.4</v>
      </c>
      <c r="F127">
        <v>310</v>
      </c>
      <c r="G127">
        <v>270</v>
      </c>
      <c r="H127">
        <v>610</v>
      </c>
      <c r="I127">
        <v>355</v>
      </c>
      <c r="J127">
        <v>33</v>
      </c>
      <c r="K127" t="s">
        <v>833</v>
      </c>
      <c r="L127" t="str">
        <f t="shared" si="17"/>
        <v>UNEQUAL TEE</v>
      </c>
      <c r="M127">
        <f t="shared" si="24"/>
        <v>1310</v>
      </c>
      <c r="N127">
        <f t="shared" si="25"/>
        <v>610</v>
      </c>
      <c r="O127">
        <f t="shared" si="26"/>
        <v>24</v>
      </c>
      <c r="P127">
        <f t="shared" si="27"/>
        <v>310</v>
      </c>
      <c r="Q127">
        <f t="shared" si="28"/>
        <v>280</v>
      </c>
      <c r="R127">
        <f t="shared" si="29"/>
        <v>52</v>
      </c>
      <c r="S127">
        <f t="shared" si="18"/>
        <v>175</v>
      </c>
      <c r="T127">
        <f t="shared" si="19"/>
        <v>75</v>
      </c>
      <c r="U127">
        <f t="shared" si="20"/>
        <v>1100</v>
      </c>
      <c r="V127">
        <f t="shared" si="30"/>
        <v>280</v>
      </c>
      <c r="W127">
        <f t="shared" si="21"/>
        <v>1100</v>
      </c>
      <c r="X127">
        <f t="shared" si="21"/>
        <v>280</v>
      </c>
      <c r="Y127" s="169">
        <f t="shared" si="31"/>
        <v>6</v>
      </c>
      <c r="Z127" s="169">
        <f t="shared" si="33"/>
        <v>24</v>
      </c>
      <c r="AA127" s="169">
        <f t="shared" si="32"/>
        <v>52</v>
      </c>
      <c r="AC127" s="171">
        <f t="shared" si="22"/>
        <v>6.416666666666667</v>
      </c>
      <c r="AD127" s="167">
        <f t="shared" si="23"/>
        <v>6</v>
      </c>
      <c r="AE127" s="169">
        <v>4</v>
      </c>
    </row>
    <row r="128" spans="1:31">
      <c r="A128" s="161" t="s">
        <v>625</v>
      </c>
      <c r="B128">
        <v>25</v>
      </c>
      <c r="C128">
        <v>350</v>
      </c>
      <c r="D128">
        <v>200</v>
      </c>
      <c r="E128">
        <v>15.4</v>
      </c>
      <c r="F128">
        <v>520</v>
      </c>
      <c r="G128">
        <v>260</v>
      </c>
      <c r="H128">
        <v>820</v>
      </c>
      <c r="I128">
        <v>345</v>
      </c>
      <c r="J128">
        <v>43</v>
      </c>
      <c r="K128" t="s">
        <v>834</v>
      </c>
      <c r="L128" t="str">
        <f t="shared" si="17"/>
        <v>UNEQUAL TEE</v>
      </c>
      <c r="M128">
        <f t="shared" si="24"/>
        <v>1290</v>
      </c>
      <c r="N128">
        <f t="shared" si="25"/>
        <v>820</v>
      </c>
      <c r="O128">
        <f t="shared" si="26"/>
        <v>24</v>
      </c>
      <c r="P128">
        <f t="shared" si="27"/>
        <v>285</v>
      </c>
      <c r="Q128">
        <f t="shared" si="28"/>
        <v>490</v>
      </c>
      <c r="R128">
        <f t="shared" si="29"/>
        <v>52</v>
      </c>
      <c r="S128">
        <f t="shared" si="18"/>
        <v>175</v>
      </c>
      <c r="T128">
        <f t="shared" si="19"/>
        <v>100</v>
      </c>
      <c r="U128">
        <f t="shared" si="20"/>
        <v>1100</v>
      </c>
      <c r="V128">
        <f t="shared" si="30"/>
        <v>490</v>
      </c>
      <c r="W128">
        <f t="shared" si="21"/>
        <v>1100</v>
      </c>
      <c r="X128">
        <f t="shared" si="21"/>
        <v>490</v>
      </c>
      <c r="Y128" s="169">
        <f t="shared" si="31"/>
        <v>6</v>
      </c>
      <c r="Z128" s="169">
        <f t="shared" si="33"/>
        <v>24</v>
      </c>
      <c r="AA128" s="169">
        <f t="shared" si="32"/>
        <v>52</v>
      </c>
      <c r="AC128" s="171">
        <f t="shared" si="22"/>
        <v>6.416666666666667</v>
      </c>
      <c r="AD128" s="167">
        <f t="shared" si="23"/>
        <v>6</v>
      </c>
      <c r="AE128" s="169">
        <v>4</v>
      </c>
    </row>
    <row r="129" spans="1:31">
      <c r="A129" s="161" t="s">
        <v>626</v>
      </c>
      <c r="B129">
        <v>25</v>
      </c>
      <c r="C129">
        <v>350</v>
      </c>
      <c r="D129">
        <v>250</v>
      </c>
      <c r="E129">
        <v>15.4</v>
      </c>
      <c r="F129">
        <v>520</v>
      </c>
      <c r="G129">
        <v>260</v>
      </c>
      <c r="H129">
        <v>820</v>
      </c>
      <c r="I129">
        <v>370</v>
      </c>
      <c r="J129">
        <v>44</v>
      </c>
      <c r="K129" t="s">
        <v>835</v>
      </c>
      <c r="L129" t="str">
        <f t="shared" si="17"/>
        <v>UNEQUAL TEE</v>
      </c>
      <c r="M129">
        <f t="shared" si="24"/>
        <v>1340</v>
      </c>
      <c r="N129">
        <f t="shared" si="25"/>
        <v>820</v>
      </c>
      <c r="O129">
        <f t="shared" si="26"/>
        <v>24</v>
      </c>
      <c r="P129">
        <f t="shared" si="27"/>
        <v>275</v>
      </c>
      <c r="Q129">
        <f t="shared" si="28"/>
        <v>490</v>
      </c>
      <c r="R129">
        <f t="shared" si="29"/>
        <v>52</v>
      </c>
      <c r="S129">
        <f t="shared" si="18"/>
        <v>175</v>
      </c>
      <c r="T129">
        <f t="shared" si="19"/>
        <v>125</v>
      </c>
      <c r="U129">
        <f t="shared" si="20"/>
        <v>1100</v>
      </c>
      <c r="V129">
        <f t="shared" si="30"/>
        <v>490</v>
      </c>
      <c r="W129">
        <f t="shared" si="21"/>
        <v>1100</v>
      </c>
      <c r="X129">
        <f t="shared" si="21"/>
        <v>490</v>
      </c>
      <c r="Y129" s="169">
        <f t="shared" si="31"/>
        <v>6</v>
      </c>
      <c r="Z129" s="169">
        <f t="shared" si="33"/>
        <v>24</v>
      </c>
      <c r="AA129" s="169">
        <f t="shared" si="32"/>
        <v>52</v>
      </c>
      <c r="AC129" s="171">
        <f t="shared" si="22"/>
        <v>6.416666666666667</v>
      </c>
      <c r="AD129" s="167">
        <f t="shared" si="23"/>
        <v>6</v>
      </c>
      <c r="AE129" s="169">
        <v>4</v>
      </c>
    </row>
    <row r="130" spans="1:31">
      <c r="A130" s="161" t="s">
        <v>627</v>
      </c>
      <c r="B130">
        <v>25</v>
      </c>
      <c r="C130">
        <v>350</v>
      </c>
      <c r="D130">
        <v>300</v>
      </c>
      <c r="E130">
        <v>15.4</v>
      </c>
      <c r="F130">
        <v>520</v>
      </c>
      <c r="G130">
        <v>260</v>
      </c>
      <c r="H130">
        <v>820</v>
      </c>
      <c r="I130">
        <v>385</v>
      </c>
      <c r="J130">
        <v>46</v>
      </c>
      <c r="K130" t="s">
        <v>836</v>
      </c>
      <c r="L130" t="str">
        <f t="shared" si="17"/>
        <v>UNEQUAL TEE</v>
      </c>
      <c r="M130">
        <f t="shared" si="24"/>
        <v>1370</v>
      </c>
      <c r="N130">
        <f t="shared" si="25"/>
        <v>820</v>
      </c>
      <c r="O130">
        <f t="shared" si="26"/>
        <v>24</v>
      </c>
      <c r="P130">
        <f t="shared" si="27"/>
        <v>265</v>
      </c>
      <c r="Q130">
        <f t="shared" si="28"/>
        <v>490</v>
      </c>
      <c r="R130">
        <f t="shared" si="29"/>
        <v>52</v>
      </c>
      <c r="S130">
        <f t="shared" si="18"/>
        <v>175</v>
      </c>
      <c r="T130">
        <f t="shared" si="19"/>
        <v>150</v>
      </c>
      <c r="U130">
        <f t="shared" si="20"/>
        <v>1100</v>
      </c>
      <c r="V130">
        <f t="shared" si="30"/>
        <v>490</v>
      </c>
      <c r="W130">
        <f t="shared" si="21"/>
        <v>1100</v>
      </c>
      <c r="X130">
        <f t="shared" si="21"/>
        <v>490</v>
      </c>
      <c r="Y130" s="169">
        <f t="shared" si="31"/>
        <v>6</v>
      </c>
      <c r="Z130" s="162">
        <f t="shared" si="33"/>
        <v>24</v>
      </c>
      <c r="AA130" s="169">
        <f t="shared" si="32"/>
        <v>52</v>
      </c>
      <c r="AC130" s="171">
        <f t="shared" si="22"/>
        <v>6.416666666666667</v>
      </c>
      <c r="AD130" s="167">
        <f t="shared" si="23"/>
        <v>6</v>
      </c>
      <c r="AE130" s="169">
        <v>3</v>
      </c>
    </row>
    <row r="131" spans="1:31">
      <c r="A131" s="161" t="s">
        <v>628</v>
      </c>
      <c r="B131">
        <v>25</v>
      </c>
      <c r="C131">
        <v>350</v>
      </c>
      <c r="D131">
        <v>350</v>
      </c>
      <c r="E131">
        <v>15.4</v>
      </c>
      <c r="F131">
        <v>520</v>
      </c>
      <c r="G131">
        <v>260</v>
      </c>
      <c r="H131">
        <v>820</v>
      </c>
      <c r="I131">
        <v>410</v>
      </c>
      <c r="J131">
        <v>61</v>
      </c>
      <c r="K131" t="s">
        <v>837</v>
      </c>
      <c r="L131" t="str">
        <f t="shared" ref="L131:L194" si="34">IF(MID(K131,1,2)=MID(K131,3,2),"EQUAL TEE","UNEQUAL TEE")</f>
        <v>EQUAL TEE</v>
      </c>
      <c r="M131">
        <f t="shared" si="24"/>
        <v>1420</v>
      </c>
      <c r="N131">
        <f t="shared" si="25"/>
        <v>820</v>
      </c>
      <c r="O131">
        <f t="shared" si="26"/>
        <v>24</v>
      </c>
      <c r="P131">
        <f t="shared" si="27"/>
        <v>260</v>
      </c>
      <c r="Q131">
        <f t="shared" si="28"/>
        <v>490</v>
      </c>
      <c r="R131">
        <f t="shared" si="29"/>
        <v>52</v>
      </c>
      <c r="S131">
        <f t="shared" ref="S131:S194" si="35">C131/2</f>
        <v>175</v>
      </c>
      <c r="T131">
        <f t="shared" ref="T131:T194" si="36">CEILING(0.5*D131*SIN(RADIANS(30))*2,25)</f>
        <v>175</v>
      </c>
      <c r="U131">
        <f t="shared" ref="U131:U194" si="37">FLOOR(0.5*PI()*(C131+2*E131)+2*G131,50)</f>
        <v>1100</v>
      </c>
      <c r="V131">
        <f t="shared" si="30"/>
        <v>490</v>
      </c>
      <c r="W131">
        <f t="shared" ref="W131:X194" si="38">U131</f>
        <v>1100</v>
      </c>
      <c r="X131">
        <f t="shared" si="38"/>
        <v>490</v>
      </c>
      <c r="Y131" s="169">
        <f t="shared" si="31"/>
        <v>6</v>
      </c>
      <c r="Z131" s="162">
        <f t="shared" si="33"/>
        <v>24</v>
      </c>
      <c r="AA131" s="169">
        <f t="shared" si="32"/>
        <v>52</v>
      </c>
      <c r="AC131" s="171">
        <f t="shared" ref="AC131:AC194" si="39">E131/$AJ$6</f>
        <v>6.416666666666667</v>
      </c>
      <c r="AD131" s="167">
        <f t="shared" ref="AD131:AD194" si="40">IF(MOD(E131/$AJ$6,1)=0,CEILING(E131/$AJ$6,1),
IF(MOD(E131/$AJ$6,1)&lt;0.5,CEILING(E131/$AJ$6,1)-1,CEILING(E131/$AJ$6,1)))</f>
        <v>6</v>
      </c>
      <c r="AE131" s="169">
        <v>3</v>
      </c>
    </row>
    <row r="132" spans="1:31">
      <c r="A132" s="161" t="s">
        <v>629</v>
      </c>
      <c r="B132">
        <v>25</v>
      </c>
      <c r="C132">
        <v>400</v>
      </c>
      <c r="D132">
        <v>80</v>
      </c>
      <c r="E132">
        <v>17.5</v>
      </c>
      <c r="F132">
        <v>170</v>
      </c>
      <c r="G132">
        <v>305</v>
      </c>
      <c r="H132">
        <v>520</v>
      </c>
      <c r="I132">
        <v>365</v>
      </c>
      <c r="J132">
        <v>35</v>
      </c>
      <c r="K132" t="s">
        <v>838</v>
      </c>
      <c r="L132" t="str">
        <f t="shared" si="34"/>
        <v>UNEQUAL TEE</v>
      </c>
      <c r="M132">
        <f t="shared" ref="M132:M195" si="41">CEILING(PI()*(C132+2*E132)*0.5+2*I132,10)</f>
        <v>1420</v>
      </c>
      <c r="N132">
        <f t="shared" ref="N132:N195" si="42">_xlfn.FLOOR.MATH(H132,10)</f>
        <v>520</v>
      </c>
      <c r="O132">
        <f t="shared" ref="O132:O195" si="43">Z132</f>
        <v>28</v>
      </c>
      <c r="P132">
        <f t="shared" ref="P132:P195" si="44">IF(C132=D132,G132,MROUND((ACOS((0.5*$D132)/(0.5*$C132))*0.5*$C132)+G132-SQRT((0.5*$C132)^2-(0.5*$D132)^2),5))</f>
        <v>385</v>
      </c>
      <c r="Q132">
        <f t="shared" ref="Q132:Q195" si="45">V132</f>
        <v>140</v>
      </c>
      <c r="R132">
        <f t="shared" ref="R132:R195" si="46">AA132</f>
        <v>60</v>
      </c>
      <c r="S132">
        <f t="shared" si="35"/>
        <v>200</v>
      </c>
      <c r="T132">
        <f t="shared" si="36"/>
        <v>50</v>
      </c>
      <c r="U132">
        <f t="shared" si="37"/>
        <v>1250</v>
      </c>
      <c r="V132">
        <f t="shared" ref="V132:V195" si="47">CEILING(F132-2*IF(C132&lt;=150,25,15),1)</f>
        <v>140</v>
      </c>
      <c r="W132">
        <f t="shared" si="38"/>
        <v>1250</v>
      </c>
      <c r="X132">
        <f t="shared" si="38"/>
        <v>140</v>
      </c>
      <c r="Y132" s="169">
        <f t="shared" ref="Y132:Y195" si="48">AD132</f>
        <v>7</v>
      </c>
      <c r="Z132" s="162">
        <f t="shared" si="33"/>
        <v>28</v>
      </c>
      <c r="AA132" s="169">
        <f t="shared" ref="AA132:AA195" si="49">Z132*2+4</f>
        <v>60</v>
      </c>
      <c r="AC132" s="171">
        <f t="shared" si="39"/>
        <v>7.291666666666667</v>
      </c>
      <c r="AD132" s="167">
        <f t="shared" si="40"/>
        <v>7</v>
      </c>
      <c r="AE132" s="169">
        <v>3</v>
      </c>
    </row>
    <row r="133" spans="1:31">
      <c r="A133" s="161" t="s">
        <v>630</v>
      </c>
      <c r="B133">
        <v>25</v>
      </c>
      <c r="C133">
        <v>400</v>
      </c>
      <c r="D133">
        <v>100</v>
      </c>
      <c r="E133">
        <v>17.5</v>
      </c>
      <c r="F133">
        <v>170</v>
      </c>
      <c r="G133">
        <v>305</v>
      </c>
      <c r="H133">
        <v>520</v>
      </c>
      <c r="I133">
        <v>365</v>
      </c>
      <c r="J133">
        <v>35</v>
      </c>
      <c r="K133" t="s">
        <v>839</v>
      </c>
      <c r="L133" t="str">
        <f t="shared" si="34"/>
        <v>UNEQUAL TEE</v>
      </c>
      <c r="M133">
        <f t="shared" si="41"/>
        <v>1420</v>
      </c>
      <c r="N133">
        <f t="shared" si="42"/>
        <v>520</v>
      </c>
      <c r="O133">
        <f t="shared" si="43"/>
        <v>28</v>
      </c>
      <c r="P133">
        <f t="shared" si="44"/>
        <v>375</v>
      </c>
      <c r="Q133">
        <f t="shared" si="45"/>
        <v>140</v>
      </c>
      <c r="R133">
        <f t="shared" si="46"/>
        <v>60</v>
      </c>
      <c r="S133">
        <f t="shared" si="35"/>
        <v>200</v>
      </c>
      <c r="T133">
        <f t="shared" si="36"/>
        <v>50</v>
      </c>
      <c r="U133">
        <f t="shared" si="37"/>
        <v>1250</v>
      </c>
      <c r="V133">
        <f t="shared" si="47"/>
        <v>140</v>
      </c>
      <c r="W133">
        <f t="shared" si="38"/>
        <v>1250</v>
      </c>
      <c r="X133">
        <f t="shared" si="38"/>
        <v>140</v>
      </c>
      <c r="Y133" s="169">
        <f t="shared" si="48"/>
        <v>7</v>
      </c>
      <c r="Z133" s="162">
        <f t="shared" ref="Z133:Z195" si="50">Y133*4</f>
        <v>28</v>
      </c>
      <c r="AA133" s="169">
        <f t="shared" si="49"/>
        <v>60</v>
      </c>
      <c r="AC133" s="171">
        <f t="shared" si="39"/>
        <v>7.291666666666667</v>
      </c>
      <c r="AD133" s="167">
        <f t="shared" si="40"/>
        <v>7</v>
      </c>
      <c r="AE133" s="169">
        <v>3</v>
      </c>
    </row>
    <row r="134" spans="1:31">
      <c r="A134" s="161" t="s">
        <v>631</v>
      </c>
      <c r="B134">
        <v>25</v>
      </c>
      <c r="C134">
        <v>400</v>
      </c>
      <c r="D134">
        <v>125</v>
      </c>
      <c r="E134">
        <v>17.5</v>
      </c>
      <c r="F134">
        <v>310</v>
      </c>
      <c r="G134">
        <v>305</v>
      </c>
      <c r="H134">
        <v>660</v>
      </c>
      <c r="I134">
        <v>370</v>
      </c>
      <c r="J134">
        <v>44</v>
      </c>
      <c r="K134" t="s">
        <v>840</v>
      </c>
      <c r="L134" t="str">
        <f t="shared" si="34"/>
        <v>UNEQUAL TEE</v>
      </c>
      <c r="M134">
        <f t="shared" si="41"/>
        <v>1430</v>
      </c>
      <c r="N134">
        <f t="shared" si="42"/>
        <v>660</v>
      </c>
      <c r="O134">
        <f t="shared" si="43"/>
        <v>28</v>
      </c>
      <c r="P134">
        <f t="shared" si="44"/>
        <v>365</v>
      </c>
      <c r="Q134">
        <f t="shared" si="45"/>
        <v>280</v>
      </c>
      <c r="R134">
        <f t="shared" si="46"/>
        <v>60</v>
      </c>
      <c r="S134">
        <f t="shared" si="35"/>
        <v>200</v>
      </c>
      <c r="T134">
        <f t="shared" si="36"/>
        <v>75</v>
      </c>
      <c r="U134">
        <f t="shared" si="37"/>
        <v>1250</v>
      </c>
      <c r="V134">
        <f t="shared" si="47"/>
        <v>280</v>
      </c>
      <c r="W134">
        <f t="shared" si="38"/>
        <v>1250</v>
      </c>
      <c r="X134">
        <f t="shared" si="38"/>
        <v>280</v>
      </c>
      <c r="Y134" s="169">
        <f t="shared" si="48"/>
        <v>7</v>
      </c>
      <c r="Z134" s="162">
        <f t="shared" si="50"/>
        <v>28</v>
      </c>
      <c r="AA134" s="169">
        <f t="shared" si="49"/>
        <v>60</v>
      </c>
      <c r="AC134" s="171">
        <f t="shared" si="39"/>
        <v>7.291666666666667</v>
      </c>
      <c r="AD134" s="167">
        <f t="shared" si="40"/>
        <v>7</v>
      </c>
      <c r="AE134" s="169">
        <v>3</v>
      </c>
    </row>
    <row r="135" spans="1:31">
      <c r="A135" s="161" t="s">
        <v>632</v>
      </c>
      <c r="B135">
        <v>25</v>
      </c>
      <c r="C135">
        <v>400</v>
      </c>
      <c r="D135">
        <v>150</v>
      </c>
      <c r="E135">
        <v>17.5</v>
      </c>
      <c r="F135">
        <v>310</v>
      </c>
      <c r="G135">
        <v>305</v>
      </c>
      <c r="H135">
        <v>660</v>
      </c>
      <c r="I135">
        <v>390</v>
      </c>
      <c r="J135">
        <v>45</v>
      </c>
      <c r="K135" t="s">
        <v>841</v>
      </c>
      <c r="L135" t="str">
        <f t="shared" si="34"/>
        <v>UNEQUAL TEE</v>
      </c>
      <c r="M135">
        <f t="shared" si="41"/>
        <v>1470</v>
      </c>
      <c r="N135">
        <f t="shared" si="42"/>
        <v>660</v>
      </c>
      <c r="O135">
        <f t="shared" si="43"/>
        <v>28</v>
      </c>
      <c r="P135">
        <f t="shared" si="44"/>
        <v>355</v>
      </c>
      <c r="Q135">
        <f t="shared" si="45"/>
        <v>280</v>
      </c>
      <c r="R135">
        <f t="shared" si="46"/>
        <v>60</v>
      </c>
      <c r="S135">
        <f t="shared" si="35"/>
        <v>200</v>
      </c>
      <c r="T135">
        <f t="shared" si="36"/>
        <v>75</v>
      </c>
      <c r="U135">
        <f t="shared" si="37"/>
        <v>1250</v>
      </c>
      <c r="V135">
        <f t="shared" si="47"/>
        <v>280</v>
      </c>
      <c r="W135">
        <f t="shared" si="38"/>
        <v>1250</v>
      </c>
      <c r="X135">
        <f t="shared" si="38"/>
        <v>280</v>
      </c>
      <c r="Y135" s="169">
        <f t="shared" si="48"/>
        <v>7</v>
      </c>
      <c r="Z135" s="162">
        <f t="shared" si="50"/>
        <v>28</v>
      </c>
      <c r="AA135" s="169">
        <f t="shared" si="49"/>
        <v>60</v>
      </c>
      <c r="AC135" s="171">
        <f t="shared" si="39"/>
        <v>7.291666666666667</v>
      </c>
      <c r="AD135" s="167">
        <f t="shared" si="40"/>
        <v>7</v>
      </c>
      <c r="AE135" s="169">
        <v>3</v>
      </c>
    </row>
    <row r="136" spans="1:31">
      <c r="A136" s="161" t="s">
        <v>633</v>
      </c>
      <c r="B136">
        <v>25</v>
      </c>
      <c r="C136">
        <v>400</v>
      </c>
      <c r="D136">
        <v>200</v>
      </c>
      <c r="E136">
        <v>17.5</v>
      </c>
      <c r="F136">
        <v>310</v>
      </c>
      <c r="G136">
        <v>295</v>
      </c>
      <c r="H136">
        <v>660</v>
      </c>
      <c r="I136">
        <v>380</v>
      </c>
      <c r="J136">
        <v>45</v>
      </c>
      <c r="K136" t="s">
        <v>842</v>
      </c>
      <c r="L136" t="str">
        <f t="shared" si="34"/>
        <v>UNEQUAL TEE</v>
      </c>
      <c r="M136">
        <f t="shared" si="41"/>
        <v>1450</v>
      </c>
      <c r="N136">
        <f t="shared" si="42"/>
        <v>660</v>
      </c>
      <c r="O136">
        <f t="shared" si="43"/>
        <v>28</v>
      </c>
      <c r="P136">
        <f t="shared" si="44"/>
        <v>330</v>
      </c>
      <c r="Q136">
        <f t="shared" si="45"/>
        <v>280</v>
      </c>
      <c r="R136">
        <f t="shared" si="46"/>
        <v>60</v>
      </c>
      <c r="S136">
        <f t="shared" si="35"/>
        <v>200</v>
      </c>
      <c r="T136">
        <f t="shared" si="36"/>
        <v>100</v>
      </c>
      <c r="U136">
        <f t="shared" si="37"/>
        <v>1250</v>
      </c>
      <c r="V136">
        <f t="shared" si="47"/>
        <v>280</v>
      </c>
      <c r="W136">
        <f t="shared" si="38"/>
        <v>1250</v>
      </c>
      <c r="X136">
        <f t="shared" si="38"/>
        <v>280</v>
      </c>
      <c r="Y136" s="169">
        <f t="shared" si="48"/>
        <v>7</v>
      </c>
      <c r="Z136" s="162">
        <f t="shared" si="50"/>
        <v>28</v>
      </c>
      <c r="AA136" s="169">
        <f t="shared" si="49"/>
        <v>60</v>
      </c>
      <c r="AC136" s="171">
        <f t="shared" si="39"/>
        <v>7.291666666666667</v>
      </c>
      <c r="AD136" s="167">
        <f t="shared" si="40"/>
        <v>7</v>
      </c>
      <c r="AE136" s="169">
        <v>3</v>
      </c>
    </row>
    <row r="137" spans="1:31">
      <c r="A137" s="161" t="s">
        <v>634</v>
      </c>
      <c r="B137">
        <v>25</v>
      </c>
      <c r="C137">
        <v>400</v>
      </c>
      <c r="D137">
        <v>250</v>
      </c>
      <c r="E137">
        <v>17.5</v>
      </c>
      <c r="F137">
        <v>590</v>
      </c>
      <c r="G137">
        <v>295</v>
      </c>
      <c r="H137">
        <v>940</v>
      </c>
      <c r="I137">
        <v>405</v>
      </c>
      <c r="J137">
        <v>63</v>
      </c>
      <c r="K137" t="s">
        <v>843</v>
      </c>
      <c r="L137" t="str">
        <f t="shared" si="34"/>
        <v>UNEQUAL TEE</v>
      </c>
      <c r="M137">
        <f t="shared" si="41"/>
        <v>1500</v>
      </c>
      <c r="N137">
        <f t="shared" si="42"/>
        <v>940</v>
      </c>
      <c r="O137">
        <f t="shared" si="43"/>
        <v>28</v>
      </c>
      <c r="P137">
        <f t="shared" si="44"/>
        <v>320</v>
      </c>
      <c r="Q137">
        <f t="shared" si="45"/>
        <v>560</v>
      </c>
      <c r="R137">
        <f t="shared" si="46"/>
        <v>60</v>
      </c>
      <c r="S137">
        <f t="shared" si="35"/>
        <v>200</v>
      </c>
      <c r="T137">
        <f t="shared" si="36"/>
        <v>125</v>
      </c>
      <c r="U137">
        <f t="shared" si="37"/>
        <v>1250</v>
      </c>
      <c r="V137">
        <f t="shared" si="47"/>
        <v>560</v>
      </c>
      <c r="W137">
        <f t="shared" si="38"/>
        <v>1250</v>
      </c>
      <c r="X137">
        <f t="shared" si="38"/>
        <v>560</v>
      </c>
      <c r="Y137" s="169">
        <f t="shared" si="48"/>
        <v>7</v>
      </c>
      <c r="Z137" s="169">
        <f t="shared" si="50"/>
        <v>28</v>
      </c>
      <c r="AA137" s="169">
        <f t="shared" si="49"/>
        <v>60</v>
      </c>
      <c r="AC137" s="171">
        <f t="shared" si="39"/>
        <v>7.291666666666667</v>
      </c>
      <c r="AD137" s="167">
        <f t="shared" si="40"/>
        <v>7</v>
      </c>
      <c r="AE137" s="169">
        <v>3</v>
      </c>
    </row>
    <row r="138" spans="1:31">
      <c r="A138" s="161" t="s">
        <v>635</v>
      </c>
      <c r="B138">
        <v>25</v>
      </c>
      <c r="C138">
        <v>400</v>
      </c>
      <c r="D138">
        <v>300</v>
      </c>
      <c r="E138">
        <v>17.5</v>
      </c>
      <c r="F138">
        <v>590</v>
      </c>
      <c r="G138">
        <v>295</v>
      </c>
      <c r="H138">
        <v>940</v>
      </c>
      <c r="I138">
        <v>420</v>
      </c>
      <c r="J138">
        <v>65</v>
      </c>
      <c r="K138" t="s">
        <v>844</v>
      </c>
      <c r="L138" t="str">
        <f t="shared" si="34"/>
        <v>UNEQUAL TEE</v>
      </c>
      <c r="M138">
        <f t="shared" si="41"/>
        <v>1530</v>
      </c>
      <c r="N138">
        <f t="shared" si="42"/>
        <v>940</v>
      </c>
      <c r="O138">
        <f t="shared" si="43"/>
        <v>28</v>
      </c>
      <c r="P138">
        <f t="shared" si="44"/>
        <v>305</v>
      </c>
      <c r="Q138">
        <f t="shared" si="45"/>
        <v>560</v>
      </c>
      <c r="R138">
        <f t="shared" si="46"/>
        <v>60</v>
      </c>
      <c r="S138">
        <f t="shared" si="35"/>
        <v>200</v>
      </c>
      <c r="T138">
        <f t="shared" si="36"/>
        <v>150</v>
      </c>
      <c r="U138">
        <f t="shared" si="37"/>
        <v>1250</v>
      </c>
      <c r="V138">
        <f t="shared" si="47"/>
        <v>560</v>
      </c>
      <c r="W138">
        <f t="shared" si="38"/>
        <v>1250</v>
      </c>
      <c r="X138">
        <f t="shared" si="38"/>
        <v>560</v>
      </c>
      <c r="Y138" s="169">
        <f t="shared" si="48"/>
        <v>7</v>
      </c>
      <c r="Z138" s="169">
        <f t="shared" si="50"/>
        <v>28</v>
      </c>
      <c r="AA138" s="169">
        <f t="shared" si="49"/>
        <v>60</v>
      </c>
      <c r="AC138" s="171">
        <f t="shared" si="39"/>
        <v>7.291666666666667</v>
      </c>
      <c r="AD138" s="167">
        <f t="shared" si="40"/>
        <v>7</v>
      </c>
      <c r="AE138" s="169">
        <v>3</v>
      </c>
    </row>
    <row r="139" spans="1:31">
      <c r="A139" s="161" t="s">
        <v>636</v>
      </c>
      <c r="B139">
        <v>25</v>
      </c>
      <c r="C139">
        <v>400</v>
      </c>
      <c r="D139">
        <v>350</v>
      </c>
      <c r="E139">
        <v>17.5</v>
      </c>
      <c r="F139">
        <v>590</v>
      </c>
      <c r="G139">
        <v>295</v>
      </c>
      <c r="H139">
        <v>940</v>
      </c>
      <c r="I139">
        <v>445</v>
      </c>
      <c r="J139">
        <v>68</v>
      </c>
      <c r="K139" t="s">
        <v>845</v>
      </c>
      <c r="L139" t="str">
        <f t="shared" si="34"/>
        <v>UNEQUAL TEE</v>
      </c>
      <c r="M139">
        <f t="shared" si="41"/>
        <v>1580</v>
      </c>
      <c r="N139">
        <f t="shared" si="42"/>
        <v>940</v>
      </c>
      <c r="O139">
        <f t="shared" si="43"/>
        <v>28</v>
      </c>
      <c r="P139">
        <f t="shared" si="44"/>
        <v>300</v>
      </c>
      <c r="Q139">
        <f t="shared" si="45"/>
        <v>560</v>
      </c>
      <c r="R139">
        <f t="shared" si="46"/>
        <v>60</v>
      </c>
      <c r="S139">
        <f t="shared" si="35"/>
        <v>200</v>
      </c>
      <c r="T139">
        <f t="shared" si="36"/>
        <v>175</v>
      </c>
      <c r="U139">
        <f t="shared" si="37"/>
        <v>1250</v>
      </c>
      <c r="V139">
        <f t="shared" si="47"/>
        <v>560</v>
      </c>
      <c r="W139">
        <f t="shared" si="38"/>
        <v>1250</v>
      </c>
      <c r="X139">
        <f t="shared" si="38"/>
        <v>560</v>
      </c>
      <c r="Y139" s="169">
        <f t="shared" si="48"/>
        <v>7</v>
      </c>
      <c r="Z139" s="169">
        <f t="shared" si="50"/>
        <v>28</v>
      </c>
      <c r="AA139" s="169">
        <f t="shared" si="49"/>
        <v>60</v>
      </c>
      <c r="AC139" s="171">
        <f t="shared" si="39"/>
        <v>7.291666666666667</v>
      </c>
      <c r="AD139" s="167">
        <f t="shared" si="40"/>
        <v>7</v>
      </c>
      <c r="AE139" s="169">
        <v>3</v>
      </c>
    </row>
    <row r="140" spans="1:31">
      <c r="A140" s="161" t="s">
        <v>637</v>
      </c>
      <c r="B140">
        <v>25</v>
      </c>
      <c r="C140">
        <v>400</v>
      </c>
      <c r="D140">
        <v>400</v>
      </c>
      <c r="E140">
        <v>17.5</v>
      </c>
      <c r="F140">
        <v>590</v>
      </c>
      <c r="G140">
        <v>295</v>
      </c>
      <c r="H140">
        <v>940</v>
      </c>
      <c r="I140">
        <v>470</v>
      </c>
      <c r="J140">
        <v>91</v>
      </c>
      <c r="K140" t="s">
        <v>846</v>
      </c>
      <c r="L140" t="str">
        <f t="shared" si="34"/>
        <v>EQUAL TEE</v>
      </c>
      <c r="M140">
        <f t="shared" si="41"/>
        <v>1630</v>
      </c>
      <c r="N140">
        <f t="shared" si="42"/>
        <v>940</v>
      </c>
      <c r="O140">
        <f t="shared" si="43"/>
        <v>28</v>
      </c>
      <c r="P140">
        <f t="shared" si="44"/>
        <v>295</v>
      </c>
      <c r="Q140">
        <f t="shared" si="45"/>
        <v>560</v>
      </c>
      <c r="R140">
        <f t="shared" si="46"/>
        <v>60</v>
      </c>
      <c r="S140">
        <f t="shared" si="35"/>
        <v>200</v>
      </c>
      <c r="T140">
        <f t="shared" si="36"/>
        <v>200</v>
      </c>
      <c r="U140">
        <f t="shared" si="37"/>
        <v>1250</v>
      </c>
      <c r="V140">
        <f t="shared" si="47"/>
        <v>560</v>
      </c>
      <c r="W140">
        <f t="shared" si="38"/>
        <v>1250</v>
      </c>
      <c r="X140">
        <f t="shared" si="38"/>
        <v>560</v>
      </c>
      <c r="Y140" s="169">
        <f t="shared" si="48"/>
        <v>7</v>
      </c>
      <c r="Z140" s="169">
        <f t="shared" si="50"/>
        <v>28</v>
      </c>
      <c r="AA140" s="169">
        <f t="shared" si="49"/>
        <v>60</v>
      </c>
      <c r="AC140" s="171">
        <f t="shared" si="39"/>
        <v>7.291666666666667</v>
      </c>
      <c r="AD140" s="167">
        <f t="shared" si="40"/>
        <v>7</v>
      </c>
      <c r="AE140" s="169">
        <v>3</v>
      </c>
    </row>
    <row r="141" spans="1:31">
      <c r="A141" s="161" t="s">
        <v>648</v>
      </c>
      <c r="B141">
        <v>32</v>
      </c>
      <c r="C141">
        <v>80</v>
      </c>
      <c r="D141">
        <v>25</v>
      </c>
      <c r="E141">
        <v>5</v>
      </c>
      <c r="F141">
        <v>120</v>
      </c>
      <c r="G141">
        <v>85</v>
      </c>
      <c r="H141">
        <v>240</v>
      </c>
      <c r="I141">
        <v>135</v>
      </c>
      <c r="J141">
        <v>1.5</v>
      </c>
      <c r="K141" t="s">
        <v>847</v>
      </c>
      <c r="L141" t="str">
        <f t="shared" si="34"/>
        <v>UNEQUAL TEE</v>
      </c>
      <c r="M141">
        <f t="shared" si="41"/>
        <v>420</v>
      </c>
      <c r="N141">
        <f t="shared" si="42"/>
        <v>240</v>
      </c>
      <c r="O141">
        <f t="shared" si="43"/>
        <v>8</v>
      </c>
      <c r="P141">
        <f t="shared" si="44"/>
        <v>95</v>
      </c>
      <c r="Q141">
        <f t="shared" si="45"/>
        <v>70</v>
      </c>
      <c r="R141">
        <f t="shared" si="46"/>
        <v>20</v>
      </c>
      <c r="S141">
        <f t="shared" si="35"/>
        <v>40</v>
      </c>
      <c r="T141">
        <f t="shared" si="36"/>
        <v>25</v>
      </c>
      <c r="U141">
        <f t="shared" si="37"/>
        <v>300</v>
      </c>
      <c r="V141">
        <f t="shared" si="47"/>
        <v>70</v>
      </c>
      <c r="W141">
        <f t="shared" si="38"/>
        <v>300</v>
      </c>
      <c r="X141">
        <f t="shared" si="38"/>
        <v>70</v>
      </c>
      <c r="Y141" s="169">
        <f t="shared" si="48"/>
        <v>2</v>
      </c>
      <c r="Z141" s="169">
        <f t="shared" si="50"/>
        <v>8</v>
      </c>
      <c r="AA141" s="169">
        <f t="shared" si="49"/>
        <v>20</v>
      </c>
      <c r="AC141" s="171">
        <f t="shared" si="39"/>
        <v>2.0833333333333335</v>
      </c>
      <c r="AD141" s="167">
        <f t="shared" si="40"/>
        <v>2</v>
      </c>
      <c r="AE141" s="169">
        <v>3</v>
      </c>
    </row>
    <row r="142" spans="1:31">
      <c r="A142" s="161" t="s">
        <v>649</v>
      </c>
      <c r="B142">
        <v>32</v>
      </c>
      <c r="C142">
        <v>80</v>
      </c>
      <c r="D142">
        <v>40</v>
      </c>
      <c r="E142">
        <v>5</v>
      </c>
      <c r="F142">
        <v>120</v>
      </c>
      <c r="G142">
        <v>85</v>
      </c>
      <c r="H142">
        <v>240</v>
      </c>
      <c r="I142">
        <v>135</v>
      </c>
      <c r="J142">
        <v>1.5</v>
      </c>
      <c r="K142" t="s">
        <v>848</v>
      </c>
      <c r="L142" t="str">
        <f t="shared" si="34"/>
        <v>UNEQUAL TEE</v>
      </c>
      <c r="M142">
        <f t="shared" si="41"/>
        <v>420</v>
      </c>
      <c r="N142">
        <f t="shared" si="42"/>
        <v>240</v>
      </c>
      <c r="O142">
        <f t="shared" si="43"/>
        <v>8</v>
      </c>
      <c r="P142">
        <f t="shared" si="44"/>
        <v>90</v>
      </c>
      <c r="Q142">
        <f t="shared" si="45"/>
        <v>70</v>
      </c>
      <c r="R142">
        <f t="shared" si="46"/>
        <v>20</v>
      </c>
      <c r="S142">
        <f t="shared" si="35"/>
        <v>40</v>
      </c>
      <c r="T142">
        <f t="shared" si="36"/>
        <v>25</v>
      </c>
      <c r="U142">
        <f t="shared" si="37"/>
        <v>300</v>
      </c>
      <c r="V142">
        <f t="shared" si="47"/>
        <v>70</v>
      </c>
      <c r="W142">
        <f t="shared" si="38"/>
        <v>300</v>
      </c>
      <c r="X142">
        <f t="shared" si="38"/>
        <v>70</v>
      </c>
      <c r="Y142" s="169">
        <f t="shared" si="48"/>
        <v>2</v>
      </c>
      <c r="Z142" s="169">
        <f t="shared" si="50"/>
        <v>8</v>
      </c>
      <c r="AA142" s="169">
        <f t="shared" si="49"/>
        <v>20</v>
      </c>
      <c r="AC142" s="171">
        <f t="shared" si="39"/>
        <v>2.0833333333333335</v>
      </c>
      <c r="AD142" s="167">
        <f t="shared" si="40"/>
        <v>2</v>
      </c>
      <c r="AE142" s="169">
        <v>3</v>
      </c>
    </row>
    <row r="143" spans="1:31">
      <c r="A143" s="161" t="s">
        <v>650</v>
      </c>
      <c r="B143">
        <v>32</v>
      </c>
      <c r="C143">
        <v>80</v>
      </c>
      <c r="D143">
        <v>50</v>
      </c>
      <c r="E143">
        <v>5</v>
      </c>
      <c r="F143">
        <v>170</v>
      </c>
      <c r="G143">
        <v>85</v>
      </c>
      <c r="H143">
        <v>290</v>
      </c>
      <c r="I143">
        <v>135</v>
      </c>
      <c r="J143">
        <v>1.5</v>
      </c>
      <c r="K143" t="s">
        <v>849</v>
      </c>
      <c r="L143" t="str">
        <f t="shared" si="34"/>
        <v>UNEQUAL TEE</v>
      </c>
      <c r="M143">
        <f t="shared" si="41"/>
        <v>420</v>
      </c>
      <c r="N143">
        <f t="shared" si="42"/>
        <v>290</v>
      </c>
      <c r="O143">
        <f t="shared" si="43"/>
        <v>8</v>
      </c>
      <c r="P143">
        <f t="shared" si="44"/>
        <v>90</v>
      </c>
      <c r="Q143">
        <f t="shared" si="45"/>
        <v>120</v>
      </c>
      <c r="R143">
        <f t="shared" si="46"/>
        <v>20</v>
      </c>
      <c r="S143">
        <f t="shared" si="35"/>
        <v>40</v>
      </c>
      <c r="T143">
        <f t="shared" si="36"/>
        <v>25</v>
      </c>
      <c r="U143">
        <f t="shared" si="37"/>
        <v>300</v>
      </c>
      <c r="V143">
        <f t="shared" si="47"/>
        <v>120</v>
      </c>
      <c r="W143">
        <f t="shared" si="38"/>
        <v>300</v>
      </c>
      <c r="X143">
        <f t="shared" si="38"/>
        <v>120</v>
      </c>
      <c r="Y143" s="169">
        <f t="shared" si="48"/>
        <v>2</v>
      </c>
      <c r="Z143" s="169">
        <f t="shared" si="50"/>
        <v>8</v>
      </c>
      <c r="AA143" s="169">
        <f t="shared" si="49"/>
        <v>20</v>
      </c>
      <c r="AC143" s="171">
        <f t="shared" si="39"/>
        <v>2.0833333333333335</v>
      </c>
      <c r="AD143" s="167">
        <f t="shared" si="40"/>
        <v>2</v>
      </c>
      <c r="AE143" s="169">
        <v>3</v>
      </c>
    </row>
    <row r="144" spans="1:31">
      <c r="A144" s="161" t="s">
        <v>651</v>
      </c>
      <c r="B144">
        <v>32</v>
      </c>
      <c r="C144">
        <v>80</v>
      </c>
      <c r="D144">
        <v>65</v>
      </c>
      <c r="E144">
        <v>5</v>
      </c>
      <c r="F144">
        <v>170</v>
      </c>
      <c r="G144">
        <v>85</v>
      </c>
      <c r="H144">
        <v>290</v>
      </c>
      <c r="I144">
        <v>145</v>
      </c>
      <c r="J144">
        <v>1.5</v>
      </c>
      <c r="K144" t="s">
        <v>850</v>
      </c>
      <c r="L144" t="str">
        <f t="shared" si="34"/>
        <v>UNEQUAL TEE</v>
      </c>
      <c r="M144">
        <f t="shared" si="41"/>
        <v>440</v>
      </c>
      <c r="N144">
        <f t="shared" si="42"/>
        <v>290</v>
      </c>
      <c r="O144">
        <f t="shared" si="43"/>
        <v>8</v>
      </c>
      <c r="P144">
        <f t="shared" si="44"/>
        <v>85</v>
      </c>
      <c r="Q144">
        <f t="shared" si="45"/>
        <v>120</v>
      </c>
      <c r="R144">
        <f t="shared" si="46"/>
        <v>20</v>
      </c>
      <c r="S144">
        <f t="shared" si="35"/>
        <v>40</v>
      </c>
      <c r="T144">
        <f t="shared" si="36"/>
        <v>50</v>
      </c>
      <c r="U144">
        <f t="shared" si="37"/>
        <v>300</v>
      </c>
      <c r="V144">
        <f t="shared" si="47"/>
        <v>120</v>
      </c>
      <c r="W144">
        <f t="shared" si="38"/>
        <v>300</v>
      </c>
      <c r="X144">
        <f t="shared" si="38"/>
        <v>120</v>
      </c>
      <c r="Y144" s="169">
        <f t="shared" si="48"/>
        <v>2</v>
      </c>
      <c r="Z144" s="169">
        <f t="shared" si="50"/>
        <v>8</v>
      </c>
      <c r="AA144" s="169">
        <f t="shared" si="49"/>
        <v>20</v>
      </c>
      <c r="AC144" s="171">
        <f t="shared" si="39"/>
        <v>2.0833333333333335</v>
      </c>
      <c r="AD144" s="167">
        <f t="shared" si="40"/>
        <v>2</v>
      </c>
      <c r="AE144" s="169">
        <v>3</v>
      </c>
    </row>
    <row r="145" spans="1:31">
      <c r="A145" s="161" t="s">
        <v>652</v>
      </c>
      <c r="B145">
        <v>32</v>
      </c>
      <c r="C145">
        <v>80</v>
      </c>
      <c r="D145">
        <v>80</v>
      </c>
      <c r="E145">
        <v>5</v>
      </c>
      <c r="F145">
        <v>170</v>
      </c>
      <c r="G145">
        <v>85</v>
      </c>
      <c r="H145">
        <v>290</v>
      </c>
      <c r="I145">
        <v>145</v>
      </c>
      <c r="J145">
        <v>2.5</v>
      </c>
      <c r="K145" t="s">
        <v>851</v>
      </c>
      <c r="L145" t="str">
        <f t="shared" si="34"/>
        <v>EQUAL TEE</v>
      </c>
      <c r="M145">
        <f t="shared" si="41"/>
        <v>440</v>
      </c>
      <c r="N145">
        <f t="shared" si="42"/>
        <v>290</v>
      </c>
      <c r="O145">
        <f t="shared" si="43"/>
        <v>8</v>
      </c>
      <c r="P145">
        <f t="shared" si="44"/>
        <v>85</v>
      </c>
      <c r="Q145">
        <f t="shared" si="45"/>
        <v>120</v>
      </c>
      <c r="R145">
        <f t="shared" si="46"/>
        <v>20</v>
      </c>
      <c r="S145">
        <f t="shared" si="35"/>
        <v>40</v>
      </c>
      <c r="T145">
        <f t="shared" si="36"/>
        <v>50</v>
      </c>
      <c r="U145">
        <f t="shared" si="37"/>
        <v>300</v>
      </c>
      <c r="V145">
        <f t="shared" si="47"/>
        <v>120</v>
      </c>
      <c r="W145">
        <f t="shared" si="38"/>
        <v>300</v>
      </c>
      <c r="X145">
        <f t="shared" si="38"/>
        <v>120</v>
      </c>
      <c r="Y145" s="169">
        <f t="shared" si="48"/>
        <v>2</v>
      </c>
      <c r="Z145" s="169">
        <f t="shared" si="50"/>
        <v>8</v>
      </c>
      <c r="AA145" s="169">
        <f t="shared" si="49"/>
        <v>20</v>
      </c>
      <c r="AC145" s="171">
        <f t="shared" si="39"/>
        <v>2.0833333333333335</v>
      </c>
      <c r="AD145" s="167">
        <f t="shared" si="40"/>
        <v>2</v>
      </c>
      <c r="AE145" s="169">
        <v>3</v>
      </c>
    </row>
    <row r="146" spans="1:31">
      <c r="A146" s="161" t="s">
        <v>653</v>
      </c>
      <c r="B146">
        <v>32</v>
      </c>
      <c r="C146">
        <v>100</v>
      </c>
      <c r="D146">
        <v>25</v>
      </c>
      <c r="E146">
        <v>6.1</v>
      </c>
      <c r="F146">
        <v>120</v>
      </c>
      <c r="G146">
        <v>95</v>
      </c>
      <c r="H146">
        <v>250</v>
      </c>
      <c r="I146">
        <v>145</v>
      </c>
      <c r="J146">
        <v>2</v>
      </c>
      <c r="K146" t="s">
        <v>852</v>
      </c>
      <c r="L146" t="str">
        <f t="shared" si="34"/>
        <v>UNEQUAL TEE</v>
      </c>
      <c r="M146">
        <f t="shared" si="41"/>
        <v>470</v>
      </c>
      <c r="N146">
        <f t="shared" si="42"/>
        <v>250</v>
      </c>
      <c r="O146">
        <f t="shared" si="43"/>
        <v>12</v>
      </c>
      <c r="P146">
        <f t="shared" si="44"/>
        <v>110</v>
      </c>
      <c r="Q146">
        <f t="shared" si="45"/>
        <v>70</v>
      </c>
      <c r="R146">
        <f t="shared" si="46"/>
        <v>28</v>
      </c>
      <c r="S146">
        <f t="shared" si="35"/>
        <v>50</v>
      </c>
      <c r="T146">
        <f t="shared" si="36"/>
        <v>25</v>
      </c>
      <c r="U146">
        <f t="shared" si="37"/>
        <v>350</v>
      </c>
      <c r="V146">
        <f t="shared" si="47"/>
        <v>70</v>
      </c>
      <c r="W146">
        <f t="shared" si="38"/>
        <v>350</v>
      </c>
      <c r="X146">
        <f t="shared" si="38"/>
        <v>70</v>
      </c>
      <c r="Y146" s="169">
        <f t="shared" si="48"/>
        <v>3</v>
      </c>
      <c r="Z146" s="169">
        <f t="shared" si="50"/>
        <v>12</v>
      </c>
      <c r="AA146" s="169">
        <f t="shared" si="49"/>
        <v>28</v>
      </c>
      <c r="AC146" s="171">
        <f t="shared" si="39"/>
        <v>2.5416666666666665</v>
      </c>
      <c r="AD146" s="167">
        <f t="shared" si="40"/>
        <v>3</v>
      </c>
      <c r="AE146" s="169">
        <v>4</v>
      </c>
    </row>
    <row r="147" spans="1:31">
      <c r="A147" s="161" t="s">
        <v>654</v>
      </c>
      <c r="B147">
        <v>32</v>
      </c>
      <c r="C147">
        <v>100</v>
      </c>
      <c r="D147">
        <v>40</v>
      </c>
      <c r="E147">
        <v>6.1</v>
      </c>
      <c r="F147">
        <v>120</v>
      </c>
      <c r="G147">
        <v>95</v>
      </c>
      <c r="H147">
        <v>250</v>
      </c>
      <c r="I147">
        <v>145</v>
      </c>
      <c r="J147">
        <v>2</v>
      </c>
      <c r="K147" t="s">
        <v>853</v>
      </c>
      <c r="L147" t="str">
        <f t="shared" si="34"/>
        <v>UNEQUAL TEE</v>
      </c>
      <c r="M147">
        <f t="shared" si="41"/>
        <v>470</v>
      </c>
      <c r="N147">
        <f t="shared" si="42"/>
        <v>250</v>
      </c>
      <c r="O147">
        <f t="shared" si="43"/>
        <v>12</v>
      </c>
      <c r="P147">
        <f t="shared" si="44"/>
        <v>105</v>
      </c>
      <c r="Q147">
        <f t="shared" si="45"/>
        <v>70</v>
      </c>
      <c r="R147">
        <f t="shared" si="46"/>
        <v>28</v>
      </c>
      <c r="S147">
        <f t="shared" si="35"/>
        <v>50</v>
      </c>
      <c r="T147">
        <f t="shared" si="36"/>
        <v>25</v>
      </c>
      <c r="U147">
        <f t="shared" si="37"/>
        <v>350</v>
      </c>
      <c r="V147">
        <f t="shared" si="47"/>
        <v>70</v>
      </c>
      <c r="W147">
        <f t="shared" si="38"/>
        <v>350</v>
      </c>
      <c r="X147">
        <f t="shared" si="38"/>
        <v>70</v>
      </c>
      <c r="Y147" s="169">
        <f t="shared" si="48"/>
        <v>3</v>
      </c>
      <c r="Z147" s="169">
        <f t="shared" si="50"/>
        <v>12</v>
      </c>
      <c r="AA147" s="169">
        <f t="shared" si="49"/>
        <v>28</v>
      </c>
      <c r="AC147" s="171">
        <f t="shared" si="39"/>
        <v>2.5416666666666665</v>
      </c>
      <c r="AD147" s="167">
        <f t="shared" si="40"/>
        <v>3</v>
      </c>
      <c r="AE147" s="169">
        <v>4</v>
      </c>
    </row>
    <row r="148" spans="1:31">
      <c r="A148" s="161" t="s">
        <v>655</v>
      </c>
      <c r="B148">
        <v>32</v>
      </c>
      <c r="C148">
        <v>100</v>
      </c>
      <c r="D148">
        <v>50</v>
      </c>
      <c r="E148">
        <v>6.1</v>
      </c>
      <c r="F148">
        <v>120</v>
      </c>
      <c r="G148">
        <v>95</v>
      </c>
      <c r="H148">
        <v>250</v>
      </c>
      <c r="I148">
        <v>145</v>
      </c>
      <c r="J148">
        <v>2</v>
      </c>
      <c r="K148" t="s">
        <v>854</v>
      </c>
      <c r="L148" t="str">
        <f t="shared" si="34"/>
        <v>UNEQUAL TEE</v>
      </c>
      <c r="M148">
        <f t="shared" si="41"/>
        <v>470</v>
      </c>
      <c r="N148">
        <f t="shared" si="42"/>
        <v>250</v>
      </c>
      <c r="O148">
        <f t="shared" si="43"/>
        <v>12</v>
      </c>
      <c r="P148">
        <f t="shared" si="44"/>
        <v>105</v>
      </c>
      <c r="Q148">
        <f t="shared" si="45"/>
        <v>70</v>
      </c>
      <c r="R148">
        <f t="shared" si="46"/>
        <v>28</v>
      </c>
      <c r="S148">
        <f t="shared" si="35"/>
        <v>50</v>
      </c>
      <c r="T148">
        <f t="shared" si="36"/>
        <v>25</v>
      </c>
      <c r="U148">
        <f t="shared" si="37"/>
        <v>350</v>
      </c>
      <c r="V148">
        <f t="shared" si="47"/>
        <v>70</v>
      </c>
      <c r="W148">
        <f t="shared" si="38"/>
        <v>350</v>
      </c>
      <c r="X148">
        <f t="shared" si="38"/>
        <v>70</v>
      </c>
      <c r="Y148" s="169">
        <f t="shared" si="48"/>
        <v>3</v>
      </c>
      <c r="Z148" s="169">
        <f t="shared" si="50"/>
        <v>12</v>
      </c>
      <c r="AA148" s="169">
        <f t="shared" si="49"/>
        <v>28</v>
      </c>
      <c r="AC148" s="171">
        <f t="shared" si="39"/>
        <v>2.5416666666666665</v>
      </c>
      <c r="AD148" s="167">
        <f t="shared" si="40"/>
        <v>3</v>
      </c>
      <c r="AE148" s="169">
        <v>4</v>
      </c>
    </row>
    <row r="149" spans="1:31">
      <c r="A149" s="161" t="s">
        <v>656</v>
      </c>
      <c r="B149">
        <v>32</v>
      </c>
      <c r="C149">
        <v>100</v>
      </c>
      <c r="D149">
        <v>65</v>
      </c>
      <c r="E149">
        <v>6.1</v>
      </c>
      <c r="F149">
        <v>190</v>
      </c>
      <c r="G149">
        <v>95</v>
      </c>
      <c r="H149">
        <v>320</v>
      </c>
      <c r="I149">
        <v>155</v>
      </c>
      <c r="J149">
        <v>2.5</v>
      </c>
      <c r="K149" t="s">
        <v>855</v>
      </c>
      <c r="L149" t="str">
        <f t="shared" si="34"/>
        <v>UNEQUAL TEE</v>
      </c>
      <c r="M149">
        <f t="shared" si="41"/>
        <v>490</v>
      </c>
      <c r="N149">
        <f t="shared" si="42"/>
        <v>320</v>
      </c>
      <c r="O149">
        <f t="shared" si="43"/>
        <v>12</v>
      </c>
      <c r="P149">
        <f t="shared" si="44"/>
        <v>100</v>
      </c>
      <c r="Q149">
        <f t="shared" si="45"/>
        <v>140</v>
      </c>
      <c r="R149">
        <f t="shared" si="46"/>
        <v>28</v>
      </c>
      <c r="S149">
        <f t="shared" si="35"/>
        <v>50</v>
      </c>
      <c r="T149">
        <f t="shared" si="36"/>
        <v>50</v>
      </c>
      <c r="U149">
        <f t="shared" si="37"/>
        <v>350</v>
      </c>
      <c r="V149">
        <f t="shared" si="47"/>
        <v>140</v>
      </c>
      <c r="W149">
        <f t="shared" si="38"/>
        <v>350</v>
      </c>
      <c r="X149">
        <f t="shared" si="38"/>
        <v>140</v>
      </c>
      <c r="Y149" s="169">
        <f t="shared" si="48"/>
        <v>3</v>
      </c>
      <c r="Z149" s="169">
        <f t="shared" si="50"/>
        <v>12</v>
      </c>
      <c r="AA149" s="169">
        <f t="shared" si="49"/>
        <v>28</v>
      </c>
      <c r="AC149" s="171">
        <f t="shared" si="39"/>
        <v>2.5416666666666665</v>
      </c>
      <c r="AD149" s="167">
        <f t="shared" si="40"/>
        <v>3</v>
      </c>
      <c r="AE149" s="169">
        <v>4</v>
      </c>
    </row>
    <row r="150" spans="1:31">
      <c r="A150" s="161" t="s">
        <v>657</v>
      </c>
      <c r="B150">
        <v>32</v>
      </c>
      <c r="C150">
        <v>100</v>
      </c>
      <c r="D150">
        <v>80</v>
      </c>
      <c r="E150">
        <v>6.1</v>
      </c>
      <c r="F150">
        <v>190</v>
      </c>
      <c r="G150">
        <v>95</v>
      </c>
      <c r="H150">
        <v>320</v>
      </c>
      <c r="I150">
        <v>155</v>
      </c>
      <c r="J150">
        <v>2.5</v>
      </c>
      <c r="K150" t="s">
        <v>856</v>
      </c>
      <c r="L150" t="str">
        <f t="shared" si="34"/>
        <v>UNEQUAL TEE</v>
      </c>
      <c r="M150">
        <f t="shared" si="41"/>
        <v>490</v>
      </c>
      <c r="N150">
        <f t="shared" si="42"/>
        <v>320</v>
      </c>
      <c r="O150">
        <f t="shared" si="43"/>
        <v>12</v>
      </c>
      <c r="P150">
        <f t="shared" si="44"/>
        <v>95</v>
      </c>
      <c r="Q150">
        <f t="shared" si="45"/>
        <v>140</v>
      </c>
      <c r="R150">
        <f t="shared" si="46"/>
        <v>28</v>
      </c>
      <c r="S150">
        <f t="shared" si="35"/>
        <v>50</v>
      </c>
      <c r="T150">
        <f t="shared" si="36"/>
        <v>50</v>
      </c>
      <c r="U150">
        <f t="shared" si="37"/>
        <v>350</v>
      </c>
      <c r="V150">
        <f t="shared" si="47"/>
        <v>140</v>
      </c>
      <c r="W150">
        <f t="shared" si="38"/>
        <v>350</v>
      </c>
      <c r="X150">
        <f t="shared" si="38"/>
        <v>140</v>
      </c>
      <c r="Y150" s="169">
        <f t="shared" si="48"/>
        <v>3</v>
      </c>
      <c r="Z150" s="169">
        <f t="shared" si="50"/>
        <v>12</v>
      </c>
      <c r="AA150" s="169">
        <f t="shared" si="49"/>
        <v>28</v>
      </c>
      <c r="AC150" s="171">
        <f t="shared" si="39"/>
        <v>2.5416666666666665</v>
      </c>
      <c r="AD150" s="167">
        <f t="shared" si="40"/>
        <v>3</v>
      </c>
      <c r="AE150" s="169">
        <v>4</v>
      </c>
    </row>
    <row r="151" spans="1:31">
      <c r="A151" s="161" t="s">
        <v>658</v>
      </c>
      <c r="B151">
        <v>32</v>
      </c>
      <c r="C151">
        <v>100</v>
      </c>
      <c r="D151">
        <v>100</v>
      </c>
      <c r="E151">
        <v>6.1</v>
      </c>
      <c r="F151">
        <v>190</v>
      </c>
      <c r="G151">
        <v>95</v>
      </c>
      <c r="H151">
        <v>320</v>
      </c>
      <c r="I151">
        <v>160</v>
      </c>
      <c r="J151">
        <v>3.5</v>
      </c>
      <c r="K151" t="s">
        <v>857</v>
      </c>
      <c r="L151" t="str">
        <f t="shared" si="34"/>
        <v>EQUAL TEE</v>
      </c>
      <c r="M151">
        <f t="shared" si="41"/>
        <v>500</v>
      </c>
      <c r="N151">
        <f t="shared" si="42"/>
        <v>320</v>
      </c>
      <c r="O151">
        <f t="shared" si="43"/>
        <v>12</v>
      </c>
      <c r="P151">
        <f t="shared" si="44"/>
        <v>95</v>
      </c>
      <c r="Q151">
        <f t="shared" si="45"/>
        <v>140</v>
      </c>
      <c r="R151">
        <f t="shared" si="46"/>
        <v>28</v>
      </c>
      <c r="S151">
        <f t="shared" si="35"/>
        <v>50</v>
      </c>
      <c r="T151">
        <f t="shared" si="36"/>
        <v>50</v>
      </c>
      <c r="U151">
        <f t="shared" si="37"/>
        <v>350</v>
      </c>
      <c r="V151">
        <f t="shared" si="47"/>
        <v>140</v>
      </c>
      <c r="W151">
        <f t="shared" si="38"/>
        <v>350</v>
      </c>
      <c r="X151">
        <f t="shared" si="38"/>
        <v>140</v>
      </c>
      <c r="Y151" s="169">
        <f t="shared" si="48"/>
        <v>3</v>
      </c>
      <c r="Z151" s="169">
        <f t="shared" si="50"/>
        <v>12</v>
      </c>
      <c r="AA151" s="169">
        <f t="shared" si="49"/>
        <v>28</v>
      </c>
      <c r="AC151" s="171">
        <f t="shared" si="39"/>
        <v>2.5416666666666665</v>
      </c>
      <c r="AD151" s="167">
        <f t="shared" si="40"/>
        <v>3</v>
      </c>
      <c r="AE151" s="169">
        <v>4</v>
      </c>
    </row>
    <row r="152" spans="1:31">
      <c r="A152" s="161" t="s">
        <v>659</v>
      </c>
      <c r="B152">
        <v>32</v>
      </c>
      <c r="C152">
        <v>125</v>
      </c>
      <c r="D152">
        <v>25</v>
      </c>
      <c r="E152">
        <v>7.4</v>
      </c>
      <c r="F152">
        <v>120</v>
      </c>
      <c r="G152">
        <v>115</v>
      </c>
      <c r="H152">
        <v>290</v>
      </c>
      <c r="I152">
        <v>165</v>
      </c>
      <c r="J152">
        <v>4</v>
      </c>
      <c r="K152" t="s">
        <v>858</v>
      </c>
      <c r="L152" t="str">
        <f t="shared" si="34"/>
        <v>UNEQUAL TEE</v>
      </c>
      <c r="M152">
        <f t="shared" si="41"/>
        <v>550</v>
      </c>
      <c r="N152">
        <f t="shared" si="42"/>
        <v>290</v>
      </c>
      <c r="O152">
        <f t="shared" si="43"/>
        <v>12</v>
      </c>
      <c r="P152">
        <f t="shared" si="44"/>
        <v>140</v>
      </c>
      <c r="Q152">
        <f t="shared" si="45"/>
        <v>70</v>
      </c>
      <c r="R152">
        <f t="shared" si="46"/>
        <v>28</v>
      </c>
      <c r="S152">
        <f t="shared" si="35"/>
        <v>62.5</v>
      </c>
      <c r="T152">
        <f t="shared" si="36"/>
        <v>25</v>
      </c>
      <c r="U152">
        <f t="shared" si="37"/>
        <v>400</v>
      </c>
      <c r="V152">
        <f t="shared" si="47"/>
        <v>70</v>
      </c>
      <c r="W152">
        <f t="shared" si="38"/>
        <v>400</v>
      </c>
      <c r="X152">
        <f t="shared" si="38"/>
        <v>70</v>
      </c>
      <c r="Y152" s="169">
        <f t="shared" si="48"/>
        <v>3</v>
      </c>
      <c r="Z152" s="169">
        <f t="shared" si="50"/>
        <v>12</v>
      </c>
      <c r="AA152" s="169">
        <f t="shared" si="49"/>
        <v>28</v>
      </c>
      <c r="AC152" s="171">
        <f t="shared" si="39"/>
        <v>3.0833333333333335</v>
      </c>
      <c r="AD152" s="167">
        <f t="shared" si="40"/>
        <v>3</v>
      </c>
      <c r="AE152" s="169">
        <v>4</v>
      </c>
    </row>
    <row r="153" spans="1:31">
      <c r="A153" s="161" t="s">
        <v>660</v>
      </c>
      <c r="B153">
        <v>32</v>
      </c>
      <c r="C153">
        <v>125</v>
      </c>
      <c r="D153">
        <v>40</v>
      </c>
      <c r="E153">
        <v>7.4</v>
      </c>
      <c r="F153">
        <v>120</v>
      </c>
      <c r="G153">
        <v>115</v>
      </c>
      <c r="H153">
        <v>290</v>
      </c>
      <c r="I153">
        <v>165</v>
      </c>
      <c r="J153">
        <v>4</v>
      </c>
      <c r="K153" t="s">
        <v>859</v>
      </c>
      <c r="L153" t="str">
        <f t="shared" si="34"/>
        <v>UNEQUAL TEE</v>
      </c>
      <c r="M153">
        <f t="shared" si="41"/>
        <v>550</v>
      </c>
      <c r="N153">
        <f t="shared" si="42"/>
        <v>290</v>
      </c>
      <c r="O153">
        <f t="shared" si="43"/>
        <v>12</v>
      </c>
      <c r="P153">
        <f t="shared" si="44"/>
        <v>135</v>
      </c>
      <c r="Q153">
        <f t="shared" si="45"/>
        <v>70</v>
      </c>
      <c r="R153">
        <f t="shared" si="46"/>
        <v>28</v>
      </c>
      <c r="S153">
        <f t="shared" si="35"/>
        <v>62.5</v>
      </c>
      <c r="T153">
        <f t="shared" si="36"/>
        <v>25</v>
      </c>
      <c r="U153">
        <f t="shared" si="37"/>
        <v>400</v>
      </c>
      <c r="V153">
        <f t="shared" si="47"/>
        <v>70</v>
      </c>
      <c r="W153">
        <f t="shared" si="38"/>
        <v>400</v>
      </c>
      <c r="X153">
        <f t="shared" si="38"/>
        <v>70</v>
      </c>
      <c r="Y153" s="169">
        <f t="shared" si="48"/>
        <v>3</v>
      </c>
      <c r="Z153" s="169">
        <f t="shared" si="50"/>
        <v>12</v>
      </c>
      <c r="AA153" s="169">
        <f t="shared" si="49"/>
        <v>28</v>
      </c>
      <c r="AC153" s="171">
        <f t="shared" si="39"/>
        <v>3.0833333333333335</v>
      </c>
      <c r="AD153" s="167">
        <f t="shared" si="40"/>
        <v>3</v>
      </c>
      <c r="AE153" s="169">
        <v>4</v>
      </c>
    </row>
    <row r="154" spans="1:31">
      <c r="A154" s="161" t="s">
        <v>661</v>
      </c>
      <c r="B154">
        <v>32</v>
      </c>
      <c r="C154">
        <v>125</v>
      </c>
      <c r="D154">
        <v>50</v>
      </c>
      <c r="E154">
        <v>7.4</v>
      </c>
      <c r="F154">
        <v>120</v>
      </c>
      <c r="G154">
        <v>115</v>
      </c>
      <c r="H154">
        <v>290</v>
      </c>
      <c r="I154">
        <v>165</v>
      </c>
      <c r="J154">
        <v>4</v>
      </c>
      <c r="K154" t="s">
        <v>860</v>
      </c>
      <c r="L154" t="str">
        <f t="shared" si="34"/>
        <v>UNEQUAL TEE</v>
      </c>
      <c r="M154">
        <f t="shared" si="41"/>
        <v>550</v>
      </c>
      <c r="N154">
        <f t="shared" si="42"/>
        <v>290</v>
      </c>
      <c r="O154">
        <f t="shared" si="43"/>
        <v>12</v>
      </c>
      <c r="P154">
        <f t="shared" si="44"/>
        <v>130</v>
      </c>
      <c r="Q154">
        <f t="shared" si="45"/>
        <v>70</v>
      </c>
      <c r="R154">
        <f t="shared" si="46"/>
        <v>28</v>
      </c>
      <c r="S154">
        <f t="shared" si="35"/>
        <v>62.5</v>
      </c>
      <c r="T154">
        <f t="shared" si="36"/>
        <v>25</v>
      </c>
      <c r="U154">
        <f t="shared" si="37"/>
        <v>400</v>
      </c>
      <c r="V154">
        <f t="shared" si="47"/>
        <v>70</v>
      </c>
      <c r="W154">
        <f t="shared" si="38"/>
        <v>400</v>
      </c>
      <c r="X154">
        <f t="shared" si="38"/>
        <v>70</v>
      </c>
      <c r="Y154" s="169">
        <f t="shared" si="48"/>
        <v>3</v>
      </c>
      <c r="Z154" s="169">
        <f t="shared" si="50"/>
        <v>12</v>
      </c>
      <c r="AA154" s="169">
        <f t="shared" si="49"/>
        <v>28</v>
      </c>
      <c r="AC154" s="171">
        <f t="shared" si="39"/>
        <v>3.0833333333333335</v>
      </c>
      <c r="AD154" s="167">
        <f t="shared" si="40"/>
        <v>3</v>
      </c>
      <c r="AE154" s="169">
        <v>4</v>
      </c>
    </row>
    <row r="155" spans="1:31">
      <c r="A155" s="161" t="s">
        <v>662</v>
      </c>
      <c r="B155">
        <v>32</v>
      </c>
      <c r="C155">
        <v>125</v>
      </c>
      <c r="D155">
        <v>65</v>
      </c>
      <c r="E155">
        <v>7.4</v>
      </c>
      <c r="F155">
        <v>230</v>
      </c>
      <c r="G155">
        <v>115</v>
      </c>
      <c r="H155">
        <v>400</v>
      </c>
      <c r="I155">
        <v>175</v>
      </c>
      <c r="J155">
        <v>5</v>
      </c>
      <c r="K155" t="s">
        <v>861</v>
      </c>
      <c r="L155" t="str">
        <f t="shared" si="34"/>
        <v>UNEQUAL TEE</v>
      </c>
      <c r="M155">
        <f t="shared" si="41"/>
        <v>570</v>
      </c>
      <c r="N155">
        <f t="shared" si="42"/>
        <v>400</v>
      </c>
      <c r="O155">
        <f t="shared" si="43"/>
        <v>12</v>
      </c>
      <c r="P155">
        <f t="shared" si="44"/>
        <v>125</v>
      </c>
      <c r="Q155">
        <f t="shared" si="45"/>
        <v>180</v>
      </c>
      <c r="R155">
        <f t="shared" si="46"/>
        <v>28</v>
      </c>
      <c r="S155">
        <f t="shared" si="35"/>
        <v>62.5</v>
      </c>
      <c r="T155">
        <f t="shared" si="36"/>
        <v>50</v>
      </c>
      <c r="U155">
        <f t="shared" si="37"/>
        <v>400</v>
      </c>
      <c r="V155">
        <f t="shared" si="47"/>
        <v>180</v>
      </c>
      <c r="W155">
        <f t="shared" si="38"/>
        <v>400</v>
      </c>
      <c r="X155">
        <f t="shared" si="38"/>
        <v>180</v>
      </c>
      <c r="Y155" s="169">
        <f t="shared" si="48"/>
        <v>3</v>
      </c>
      <c r="Z155" s="169">
        <f t="shared" si="50"/>
        <v>12</v>
      </c>
      <c r="AA155" s="169">
        <f t="shared" si="49"/>
        <v>28</v>
      </c>
      <c r="AC155" s="171">
        <f t="shared" si="39"/>
        <v>3.0833333333333335</v>
      </c>
      <c r="AD155" s="167">
        <f t="shared" si="40"/>
        <v>3</v>
      </c>
      <c r="AE155" s="169">
        <v>4</v>
      </c>
    </row>
    <row r="156" spans="1:31">
      <c r="A156" s="161" t="s">
        <v>663</v>
      </c>
      <c r="B156">
        <v>32</v>
      </c>
      <c r="C156">
        <v>125</v>
      </c>
      <c r="D156">
        <v>80</v>
      </c>
      <c r="E156">
        <v>7.4</v>
      </c>
      <c r="F156">
        <v>230</v>
      </c>
      <c r="G156">
        <v>115</v>
      </c>
      <c r="H156">
        <v>400</v>
      </c>
      <c r="I156">
        <v>175</v>
      </c>
      <c r="J156">
        <v>5</v>
      </c>
      <c r="K156" t="s">
        <v>862</v>
      </c>
      <c r="L156" t="str">
        <f t="shared" si="34"/>
        <v>UNEQUAL TEE</v>
      </c>
      <c r="M156">
        <f t="shared" si="41"/>
        <v>570</v>
      </c>
      <c r="N156">
        <f t="shared" si="42"/>
        <v>400</v>
      </c>
      <c r="O156">
        <f t="shared" si="43"/>
        <v>12</v>
      </c>
      <c r="P156">
        <f t="shared" si="44"/>
        <v>120</v>
      </c>
      <c r="Q156">
        <f t="shared" si="45"/>
        <v>180</v>
      </c>
      <c r="R156">
        <f t="shared" si="46"/>
        <v>28</v>
      </c>
      <c r="S156">
        <f t="shared" si="35"/>
        <v>62.5</v>
      </c>
      <c r="T156">
        <f t="shared" si="36"/>
        <v>50</v>
      </c>
      <c r="U156">
        <f t="shared" si="37"/>
        <v>400</v>
      </c>
      <c r="V156">
        <f t="shared" si="47"/>
        <v>180</v>
      </c>
      <c r="W156">
        <f t="shared" si="38"/>
        <v>400</v>
      </c>
      <c r="X156">
        <f t="shared" si="38"/>
        <v>180</v>
      </c>
      <c r="Y156" s="169">
        <f t="shared" si="48"/>
        <v>3</v>
      </c>
      <c r="Z156" s="169">
        <f t="shared" si="50"/>
        <v>12</v>
      </c>
      <c r="AA156" s="169">
        <f t="shared" si="49"/>
        <v>28</v>
      </c>
      <c r="AC156" s="171">
        <f t="shared" si="39"/>
        <v>3.0833333333333335</v>
      </c>
      <c r="AD156" s="167">
        <f t="shared" si="40"/>
        <v>3</v>
      </c>
      <c r="AE156" s="169">
        <v>5</v>
      </c>
    </row>
    <row r="157" spans="1:31">
      <c r="A157" s="161" t="s">
        <v>664</v>
      </c>
      <c r="B157">
        <v>32</v>
      </c>
      <c r="C157">
        <v>125</v>
      </c>
      <c r="D157">
        <v>100</v>
      </c>
      <c r="E157">
        <v>7.4</v>
      </c>
      <c r="F157">
        <v>230</v>
      </c>
      <c r="G157">
        <v>115</v>
      </c>
      <c r="H157">
        <v>400</v>
      </c>
      <c r="I157">
        <v>180</v>
      </c>
      <c r="J157">
        <v>5.5</v>
      </c>
      <c r="K157" t="s">
        <v>863</v>
      </c>
      <c r="L157" t="str">
        <f t="shared" si="34"/>
        <v>UNEQUAL TEE</v>
      </c>
      <c r="M157">
        <f t="shared" si="41"/>
        <v>580</v>
      </c>
      <c r="N157">
        <f t="shared" si="42"/>
        <v>400</v>
      </c>
      <c r="O157">
        <f t="shared" si="43"/>
        <v>12</v>
      </c>
      <c r="P157">
        <f t="shared" si="44"/>
        <v>120</v>
      </c>
      <c r="Q157">
        <f t="shared" si="45"/>
        <v>180</v>
      </c>
      <c r="R157">
        <f t="shared" si="46"/>
        <v>28</v>
      </c>
      <c r="S157">
        <f t="shared" si="35"/>
        <v>62.5</v>
      </c>
      <c r="T157">
        <f t="shared" si="36"/>
        <v>50</v>
      </c>
      <c r="U157">
        <f t="shared" si="37"/>
        <v>400</v>
      </c>
      <c r="V157">
        <f t="shared" si="47"/>
        <v>180</v>
      </c>
      <c r="W157">
        <f t="shared" si="38"/>
        <v>400</v>
      </c>
      <c r="X157">
        <f t="shared" si="38"/>
        <v>180</v>
      </c>
      <c r="Y157" s="169">
        <f t="shared" si="48"/>
        <v>3</v>
      </c>
      <c r="Z157" s="169">
        <f t="shared" si="50"/>
        <v>12</v>
      </c>
      <c r="AA157" s="169">
        <f t="shared" si="49"/>
        <v>28</v>
      </c>
      <c r="AC157" s="171">
        <f t="shared" si="39"/>
        <v>3.0833333333333335</v>
      </c>
      <c r="AD157" s="167">
        <f t="shared" si="40"/>
        <v>3</v>
      </c>
      <c r="AE157" s="169">
        <v>5</v>
      </c>
    </row>
    <row r="158" spans="1:31">
      <c r="A158" s="161" t="s">
        <v>665</v>
      </c>
      <c r="B158">
        <v>32</v>
      </c>
      <c r="C158">
        <v>125</v>
      </c>
      <c r="D158">
        <v>125</v>
      </c>
      <c r="E158">
        <v>7.4</v>
      </c>
      <c r="F158">
        <v>230</v>
      </c>
      <c r="G158">
        <v>115</v>
      </c>
      <c r="H158">
        <v>400</v>
      </c>
      <c r="I158">
        <v>200</v>
      </c>
      <c r="J158">
        <v>5.5</v>
      </c>
      <c r="K158" t="s">
        <v>864</v>
      </c>
      <c r="L158" t="str">
        <f t="shared" si="34"/>
        <v>EQUAL TEE</v>
      </c>
      <c r="M158">
        <f t="shared" si="41"/>
        <v>620</v>
      </c>
      <c r="N158">
        <f t="shared" si="42"/>
        <v>400</v>
      </c>
      <c r="O158">
        <f t="shared" si="43"/>
        <v>12</v>
      </c>
      <c r="P158">
        <f t="shared" si="44"/>
        <v>115</v>
      </c>
      <c r="Q158">
        <f t="shared" si="45"/>
        <v>180</v>
      </c>
      <c r="R158">
        <f t="shared" si="46"/>
        <v>28</v>
      </c>
      <c r="S158">
        <f t="shared" si="35"/>
        <v>62.5</v>
      </c>
      <c r="T158">
        <f t="shared" si="36"/>
        <v>75</v>
      </c>
      <c r="U158">
        <f t="shared" si="37"/>
        <v>400</v>
      </c>
      <c r="V158">
        <f t="shared" si="47"/>
        <v>180</v>
      </c>
      <c r="W158">
        <f t="shared" si="38"/>
        <v>400</v>
      </c>
      <c r="X158">
        <f t="shared" si="38"/>
        <v>180</v>
      </c>
      <c r="Y158" s="169">
        <f t="shared" si="48"/>
        <v>3</v>
      </c>
      <c r="Z158" s="169">
        <f t="shared" si="50"/>
        <v>12</v>
      </c>
      <c r="AA158" s="169">
        <f t="shared" si="49"/>
        <v>28</v>
      </c>
      <c r="AC158" s="171">
        <f t="shared" si="39"/>
        <v>3.0833333333333335</v>
      </c>
      <c r="AD158" s="167">
        <f t="shared" si="40"/>
        <v>3</v>
      </c>
      <c r="AE158" s="169">
        <v>5</v>
      </c>
    </row>
    <row r="159" spans="1:31">
      <c r="A159" s="161" t="s">
        <v>666</v>
      </c>
      <c r="B159">
        <v>32</v>
      </c>
      <c r="C159">
        <v>150</v>
      </c>
      <c r="D159">
        <v>80</v>
      </c>
      <c r="E159">
        <v>8.6999999999999993</v>
      </c>
      <c r="F159">
        <v>260</v>
      </c>
      <c r="G159">
        <v>130</v>
      </c>
      <c r="H159">
        <v>470</v>
      </c>
      <c r="I159">
        <v>190</v>
      </c>
      <c r="J159">
        <v>7.5</v>
      </c>
      <c r="K159" t="s">
        <v>865</v>
      </c>
      <c r="L159" t="str">
        <f t="shared" si="34"/>
        <v>UNEQUAL TEE</v>
      </c>
      <c r="M159">
        <f t="shared" si="41"/>
        <v>650</v>
      </c>
      <c r="N159">
        <f t="shared" si="42"/>
        <v>470</v>
      </c>
      <c r="O159">
        <f t="shared" si="43"/>
        <v>16</v>
      </c>
      <c r="P159">
        <f t="shared" si="44"/>
        <v>140</v>
      </c>
      <c r="Q159">
        <f t="shared" si="45"/>
        <v>210</v>
      </c>
      <c r="R159">
        <f t="shared" si="46"/>
        <v>36</v>
      </c>
      <c r="S159">
        <f t="shared" si="35"/>
        <v>75</v>
      </c>
      <c r="T159">
        <f t="shared" si="36"/>
        <v>50</v>
      </c>
      <c r="U159">
        <f t="shared" si="37"/>
        <v>500</v>
      </c>
      <c r="V159">
        <f t="shared" si="47"/>
        <v>210</v>
      </c>
      <c r="W159">
        <f t="shared" si="38"/>
        <v>500</v>
      </c>
      <c r="X159">
        <f t="shared" si="38"/>
        <v>210</v>
      </c>
      <c r="Y159" s="169">
        <f t="shared" si="48"/>
        <v>4</v>
      </c>
      <c r="Z159" s="169">
        <f t="shared" si="50"/>
        <v>16</v>
      </c>
      <c r="AA159" s="169">
        <f t="shared" si="49"/>
        <v>36</v>
      </c>
      <c r="AC159" s="171">
        <f t="shared" si="39"/>
        <v>3.625</v>
      </c>
      <c r="AD159" s="167">
        <f t="shared" si="40"/>
        <v>4</v>
      </c>
      <c r="AE159" s="169">
        <v>5</v>
      </c>
    </row>
    <row r="160" spans="1:31">
      <c r="A160" s="161" t="s">
        <v>667</v>
      </c>
      <c r="B160">
        <v>32</v>
      </c>
      <c r="C160">
        <v>150</v>
      </c>
      <c r="D160">
        <v>100</v>
      </c>
      <c r="E160">
        <v>8.6999999999999993</v>
      </c>
      <c r="F160">
        <v>260</v>
      </c>
      <c r="G160">
        <v>130</v>
      </c>
      <c r="H160">
        <v>470</v>
      </c>
      <c r="I160">
        <v>195</v>
      </c>
      <c r="J160">
        <v>7.5</v>
      </c>
      <c r="K160" t="s">
        <v>866</v>
      </c>
      <c r="L160" t="str">
        <f t="shared" si="34"/>
        <v>UNEQUAL TEE</v>
      </c>
      <c r="M160">
        <f t="shared" si="41"/>
        <v>660</v>
      </c>
      <c r="N160">
        <f t="shared" si="42"/>
        <v>470</v>
      </c>
      <c r="O160">
        <f t="shared" si="43"/>
        <v>16</v>
      </c>
      <c r="P160">
        <f t="shared" si="44"/>
        <v>135</v>
      </c>
      <c r="Q160">
        <f t="shared" si="45"/>
        <v>210</v>
      </c>
      <c r="R160">
        <f t="shared" si="46"/>
        <v>36</v>
      </c>
      <c r="S160">
        <f t="shared" si="35"/>
        <v>75</v>
      </c>
      <c r="T160">
        <f t="shared" si="36"/>
        <v>50</v>
      </c>
      <c r="U160">
        <f t="shared" si="37"/>
        <v>500</v>
      </c>
      <c r="V160">
        <f t="shared" si="47"/>
        <v>210</v>
      </c>
      <c r="W160">
        <f t="shared" si="38"/>
        <v>500</v>
      </c>
      <c r="X160">
        <f t="shared" si="38"/>
        <v>210</v>
      </c>
      <c r="Y160" s="169">
        <f t="shared" si="48"/>
        <v>4</v>
      </c>
      <c r="Z160" s="169">
        <f t="shared" si="50"/>
        <v>16</v>
      </c>
      <c r="AA160" s="169">
        <f t="shared" si="49"/>
        <v>36</v>
      </c>
      <c r="AC160" s="171">
        <f t="shared" si="39"/>
        <v>3.625</v>
      </c>
      <c r="AD160" s="167">
        <f t="shared" si="40"/>
        <v>4</v>
      </c>
      <c r="AE160" s="169">
        <v>5</v>
      </c>
    </row>
    <row r="161" spans="1:31">
      <c r="A161" s="161" t="s">
        <v>668</v>
      </c>
      <c r="B161">
        <v>32</v>
      </c>
      <c r="C161">
        <v>150</v>
      </c>
      <c r="D161">
        <v>125</v>
      </c>
      <c r="E161">
        <v>8.6999999999999993</v>
      </c>
      <c r="F161">
        <v>260</v>
      </c>
      <c r="G161">
        <v>130</v>
      </c>
      <c r="H161">
        <v>470</v>
      </c>
      <c r="I161">
        <v>215</v>
      </c>
      <c r="J161">
        <v>8</v>
      </c>
      <c r="K161" t="s">
        <v>867</v>
      </c>
      <c r="L161" t="str">
        <f t="shared" si="34"/>
        <v>UNEQUAL TEE</v>
      </c>
      <c r="M161">
        <f t="shared" si="41"/>
        <v>700</v>
      </c>
      <c r="N161">
        <f t="shared" si="42"/>
        <v>470</v>
      </c>
      <c r="O161">
        <f t="shared" si="43"/>
        <v>16</v>
      </c>
      <c r="P161">
        <f t="shared" si="44"/>
        <v>130</v>
      </c>
      <c r="Q161">
        <f t="shared" si="45"/>
        <v>210</v>
      </c>
      <c r="R161">
        <f t="shared" si="46"/>
        <v>36</v>
      </c>
      <c r="S161">
        <f t="shared" si="35"/>
        <v>75</v>
      </c>
      <c r="T161">
        <f t="shared" si="36"/>
        <v>75</v>
      </c>
      <c r="U161">
        <f t="shared" si="37"/>
        <v>500</v>
      </c>
      <c r="V161">
        <f t="shared" si="47"/>
        <v>210</v>
      </c>
      <c r="W161">
        <f t="shared" si="38"/>
        <v>500</v>
      </c>
      <c r="X161">
        <f t="shared" si="38"/>
        <v>210</v>
      </c>
      <c r="Y161" s="169">
        <f t="shared" si="48"/>
        <v>4</v>
      </c>
      <c r="Z161" s="169">
        <f t="shared" si="50"/>
        <v>16</v>
      </c>
      <c r="AA161" s="169">
        <f t="shared" si="49"/>
        <v>36</v>
      </c>
      <c r="AC161" s="171">
        <f t="shared" si="39"/>
        <v>3.625</v>
      </c>
      <c r="AD161" s="167">
        <f t="shared" si="40"/>
        <v>4</v>
      </c>
      <c r="AE161" s="169">
        <v>5</v>
      </c>
    </row>
    <row r="162" spans="1:31">
      <c r="A162" s="161" t="s">
        <v>669</v>
      </c>
      <c r="B162">
        <v>32</v>
      </c>
      <c r="C162">
        <v>150</v>
      </c>
      <c r="D162">
        <v>150</v>
      </c>
      <c r="E162">
        <v>8.6999999999999993</v>
      </c>
      <c r="F162">
        <v>260</v>
      </c>
      <c r="G162">
        <v>130</v>
      </c>
      <c r="H162">
        <v>470</v>
      </c>
      <c r="I162">
        <v>235</v>
      </c>
      <c r="J162">
        <v>11</v>
      </c>
      <c r="K162" t="s">
        <v>868</v>
      </c>
      <c r="L162" t="str">
        <f t="shared" si="34"/>
        <v>EQUAL TEE</v>
      </c>
      <c r="M162">
        <f t="shared" si="41"/>
        <v>740</v>
      </c>
      <c r="N162">
        <f t="shared" si="42"/>
        <v>470</v>
      </c>
      <c r="O162">
        <f t="shared" si="43"/>
        <v>16</v>
      </c>
      <c r="P162">
        <f t="shared" si="44"/>
        <v>130</v>
      </c>
      <c r="Q162">
        <f t="shared" si="45"/>
        <v>210</v>
      </c>
      <c r="R162">
        <f t="shared" si="46"/>
        <v>36</v>
      </c>
      <c r="S162">
        <f t="shared" si="35"/>
        <v>75</v>
      </c>
      <c r="T162">
        <f t="shared" si="36"/>
        <v>75</v>
      </c>
      <c r="U162">
        <f t="shared" si="37"/>
        <v>500</v>
      </c>
      <c r="V162">
        <f t="shared" si="47"/>
        <v>210</v>
      </c>
      <c r="W162">
        <f t="shared" si="38"/>
        <v>500</v>
      </c>
      <c r="X162">
        <f t="shared" si="38"/>
        <v>210</v>
      </c>
      <c r="Y162" s="169">
        <f t="shared" si="48"/>
        <v>4</v>
      </c>
      <c r="Z162" s="169">
        <f t="shared" si="50"/>
        <v>16</v>
      </c>
      <c r="AA162" s="169">
        <f t="shared" si="49"/>
        <v>36</v>
      </c>
      <c r="AC162" s="171">
        <f t="shared" si="39"/>
        <v>3.625</v>
      </c>
      <c r="AD162" s="167">
        <f t="shared" si="40"/>
        <v>4</v>
      </c>
      <c r="AE162" s="169">
        <v>5</v>
      </c>
    </row>
    <row r="163" spans="1:31">
      <c r="A163" s="161" t="s">
        <v>670</v>
      </c>
      <c r="B163">
        <v>32</v>
      </c>
      <c r="C163">
        <v>200</v>
      </c>
      <c r="D163">
        <v>80</v>
      </c>
      <c r="E163">
        <v>11.3</v>
      </c>
      <c r="F163">
        <v>170</v>
      </c>
      <c r="G163">
        <v>165</v>
      </c>
      <c r="H163">
        <v>390</v>
      </c>
      <c r="I163">
        <v>225</v>
      </c>
      <c r="J163">
        <v>10</v>
      </c>
      <c r="K163" t="s">
        <v>869</v>
      </c>
      <c r="L163" t="str">
        <f t="shared" si="34"/>
        <v>UNEQUAL TEE</v>
      </c>
      <c r="M163">
        <f t="shared" si="41"/>
        <v>800</v>
      </c>
      <c r="N163">
        <f t="shared" si="42"/>
        <v>390</v>
      </c>
      <c r="O163">
        <f t="shared" si="43"/>
        <v>20</v>
      </c>
      <c r="P163">
        <f t="shared" si="44"/>
        <v>190</v>
      </c>
      <c r="Q163">
        <f t="shared" si="45"/>
        <v>140</v>
      </c>
      <c r="R163">
        <f t="shared" si="46"/>
        <v>44</v>
      </c>
      <c r="S163">
        <f t="shared" si="35"/>
        <v>100</v>
      </c>
      <c r="T163">
        <f t="shared" si="36"/>
        <v>50</v>
      </c>
      <c r="U163">
        <f t="shared" si="37"/>
        <v>650</v>
      </c>
      <c r="V163">
        <f t="shared" si="47"/>
        <v>140</v>
      </c>
      <c r="W163">
        <f t="shared" si="38"/>
        <v>650</v>
      </c>
      <c r="X163">
        <f t="shared" si="38"/>
        <v>140</v>
      </c>
      <c r="Y163" s="169">
        <f t="shared" si="48"/>
        <v>5</v>
      </c>
      <c r="Z163" s="169">
        <f t="shared" si="50"/>
        <v>20</v>
      </c>
      <c r="AA163" s="169">
        <f t="shared" si="49"/>
        <v>44</v>
      </c>
      <c r="AC163" s="171">
        <f t="shared" si="39"/>
        <v>4.7083333333333339</v>
      </c>
      <c r="AD163" s="167">
        <f t="shared" si="40"/>
        <v>5</v>
      </c>
      <c r="AE163" s="169">
        <v>5</v>
      </c>
    </row>
    <row r="164" spans="1:31">
      <c r="A164" s="161" t="s">
        <v>671</v>
      </c>
      <c r="B164">
        <v>32</v>
      </c>
      <c r="C164">
        <v>200</v>
      </c>
      <c r="D164">
        <v>100</v>
      </c>
      <c r="E164">
        <v>11.3</v>
      </c>
      <c r="F164">
        <v>170</v>
      </c>
      <c r="G164">
        <v>165</v>
      </c>
      <c r="H164">
        <v>390</v>
      </c>
      <c r="I164">
        <v>230</v>
      </c>
      <c r="J164">
        <v>10</v>
      </c>
      <c r="K164" t="s">
        <v>870</v>
      </c>
      <c r="L164" t="str">
        <f t="shared" si="34"/>
        <v>UNEQUAL TEE</v>
      </c>
      <c r="M164">
        <f t="shared" si="41"/>
        <v>810</v>
      </c>
      <c r="N164">
        <f t="shared" si="42"/>
        <v>390</v>
      </c>
      <c r="O164">
        <f t="shared" si="43"/>
        <v>20</v>
      </c>
      <c r="P164">
        <f t="shared" si="44"/>
        <v>185</v>
      </c>
      <c r="Q164">
        <f t="shared" si="45"/>
        <v>140</v>
      </c>
      <c r="R164">
        <f t="shared" si="46"/>
        <v>44</v>
      </c>
      <c r="S164">
        <f t="shared" si="35"/>
        <v>100</v>
      </c>
      <c r="T164">
        <f t="shared" si="36"/>
        <v>50</v>
      </c>
      <c r="U164">
        <f t="shared" si="37"/>
        <v>650</v>
      </c>
      <c r="V164">
        <f t="shared" si="47"/>
        <v>140</v>
      </c>
      <c r="W164">
        <f t="shared" si="38"/>
        <v>650</v>
      </c>
      <c r="X164">
        <f t="shared" si="38"/>
        <v>140</v>
      </c>
      <c r="Y164" s="169">
        <f t="shared" si="48"/>
        <v>5</v>
      </c>
      <c r="Z164" s="169">
        <f t="shared" si="50"/>
        <v>20</v>
      </c>
      <c r="AA164" s="169">
        <f t="shared" si="49"/>
        <v>44</v>
      </c>
      <c r="AC164" s="171">
        <f t="shared" si="39"/>
        <v>4.7083333333333339</v>
      </c>
      <c r="AD164" s="167">
        <f t="shared" si="40"/>
        <v>5</v>
      </c>
      <c r="AE164" s="169">
        <v>5</v>
      </c>
    </row>
    <row r="165" spans="1:31">
      <c r="A165" s="161" t="s">
        <v>672</v>
      </c>
      <c r="B165">
        <v>32</v>
      </c>
      <c r="C165">
        <v>200</v>
      </c>
      <c r="D165">
        <v>125</v>
      </c>
      <c r="E165">
        <v>11.3</v>
      </c>
      <c r="F165">
        <v>310</v>
      </c>
      <c r="G165">
        <v>165</v>
      </c>
      <c r="H165">
        <v>530</v>
      </c>
      <c r="I165">
        <v>250</v>
      </c>
      <c r="J165">
        <v>14</v>
      </c>
      <c r="K165" t="s">
        <v>871</v>
      </c>
      <c r="L165" t="str">
        <f t="shared" si="34"/>
        <v>UNEQUAL TEE</v>
      </c>
      <c r="M165">
        <f t="shared" si="41"/>
        <v>850</v>
      </c>
      <c r="N165">
        <f t="shared" si="42"/>
        <v>530</v>
      </c>
      <c r="O165">
        <f t="shared" si="43"/>
        <v>20</v>
      </c>
      <c r="P165">
        <f t="shared" si="44"/>
        <v>175</v>
      </c>
      <c r="Q165">
        <f t="shared" si="45"/>
        <v>280</v>
      </c>
      <c r="R165">
        <f t="shared" si="46"/>
        <v>44</v>
      </c>
      <c r="S165">
        <f t="shared" si="35"/>
        <v>100</v>
      </c>
      <c r="T165">
        <f t="shared" si="36"/>
        <v>75</v>
      </c>
      <c r="U165">
        <f t="shared" si="37"/>
        <v>650</v>
      </c>
      <c r="V165">
        <f t="shared" si="47"/>
        <v>280</v>
      </c>
      <c r="W165">
        <f t="shared" si="38"/>
        <v>650</v>
      </c>
      <c r="X165">
        <f t="shared" si="38"/>
        <v>280</v>
      </c>
      <c r="Y165" s="169">
        <f t="shared" si="48"/>
        <v>5</v>
      </c>
      <c r="Z165" s="169">
        <f t="shared" si="50"/>
        <v>20</v>
      </c>
      <c r="AA165" s="169">
        <f t="shared" si="49"/>
        <v>44</v>
      </c>
      <c r="AC165" s="171">
        <f t="shared" si="39"/>
        <v>4.7083333333333339</v>
      </c>
      <c r="AD165" s="167">
        <f t="shared" si="40"/>
        <v>5</v>
      </c>
      <c r="AE165" s="169">
        <v>5</v>
      </c>
    </row>
    <row r="166" spans="1:31">
      <c r="A166" s="161" t="s">
        <v>673</v>
      </c>
      <c r="B166">
        <v>32</v>
      </c>
      <c r="C166">
        <v>200</v>
      </c>
      <c r="D166">
        <v>150</v>
      </c>
      <c r="E166">
        <v>11.3</v>
      </c>
      <c r="F166">
        <v>310</v>
      </c>
      <c r="G166">
        <v>165</v>
      </c>
      <c r="H166">
        <v>530</v>
      </c>
      <c r="I166">
        <v>270</v>
      </c>
      <c r="J166">
        <v>14</v>
      </c>
      <c r="K166" t="s">
        <v>872</v>
      </c>
      <c r="L166" t="str">
        <f t="shared" si="34"/>
        <v>UNEQUAL TEE</v>
      </c>
      <c r="M166">
        <f t="shared" si="41"/>
        <v>890</v>
      </c>
      <c r="N166">
        <f t="shared" si="42"/>
        <v>530</v>
      </c>
      <c r="O166">
        <f t="shared" si="43"/>
        <v>20</v>
      </c>
      <c r="P166">
        <f t="shared" si="44"/>
        <v>170</v>
      </c>
      <c r="Q166">
        <f t="shared" si="45"/>
        <v>280</v>
      </c>
      <c r="R166">
        <f t="shared" si="46"/>
        <v>44</v>
      </c>
      <c r="S166">
        <f t="shared" si="35"/>
        <v>100</v>
      </c>
      <c r="T166">
        <f t="shared" si="36"/>
        <v>75</v>
      </c>
      <c r="U166">
        <f t="shared" si="37"/>
        <v>650</v>
      </c>
      <c r="V166">
        <f t="shared" si="47"/>
        <v>280</v>
      </c>
      <c r="W166">
        <f t="shared" si="38"/>
        <v>650</v>
      </c>
      <c r="X166">
        <f t="shared" si="38"/>
        <v>280</v>
      </c>
      <c r="Y166" s="169">
        <f t="shared" si="48"/>
        <v>5</v>
      </c>
      <c r="Z166" s="169">
        <f t="shared" si="50"/>
        <v>20</v>
      </c>
      <c r="AA166" s="169">
        <f t="shared" si="49"/>
        <v>44</v>
      </c>
      <c r="AC166" s="171">
        <f t="shared" si="39"/>
        <v>4.7083333333333339</v>
      </c>
      <c r="AD166" s="167">
        <f t="shared" si="40"/>
        <v>5</v>
      </c>
      <c r="AE166" s="169">
        <v>5</v>
      </c>
    </row>
    <row r="167" spans="1:31">
      <c r="A167" s="161" t="s">
        <v>674</v>
      </c>
      <c r="B167">
        <v>32</v>
      </c>
      <c r="C167">
        <v>200</v>
      </c>
      <c r="D167">
        <v>200</v>
      </c>
      <c r="E167">
        <v>11.3</v>
      </c>
      <c r="F167">
        <v>310</v>
      </c>
      <c r="G167">
        <v>155</v>
      </c>
      <c r="H167">
        <v>530</v>
      </c>
      <c r="I167">
        <v>265</v>
      </c>
      <c r="J167">
        <v>19</v>
      </c>
      <c r="K167" t="s">
        <v>873</v>
      </c>
      <c r="L167" t="str">
        <f t="shared" si="34"/>
        <v>EQUAL TEE</v>
      </c>
      <c r="M167">
        <f t="shared" si="41"/>
        <v>880</v>
      </c>
      <c r="N167">
        <f t="shared" si="42"/>
        <v>530</v>
      </c>
      <c r="O167">
        <f t="shared" si="43"/>
        <v>20</v>
      </c>
      <c r="P167">
        <f t="shared" si="44"/>
        <v>155</v>
      </c>
      <c r="Q167">
        <f t="shared" si="45"/>
        <v>280</v>
      </c>
      <c r="R167">
        <f t="shared" si="46"/>
        <v>44</v>
      </c>
      <c r="S167">
        <f t="shared" si="35"/>
        <v>100</v>
      </c>
      <c r="T167">
        <f t="shared" si="36"/>
        <v>100</v>
      </c>
      <c r="U167">
        <f t="shared" si="37"/>
        <v>650</v>
      </c>
      <c r="V167">
        <f t="shared" si="47"/>
        <v>280</v>
      </c>
      <c r="W167">
        <f t="shared" si="38"/>
        <v>650</v>
      </c>
      <c r="X167">
        <f t="shared" si="38"/>
        <v>280</v>
      </c>
      <c r="Y167" s="169">
        <f t="shared" si="48"/>
        <v>5</v>
      </c>
      <c r="Z167" s="169">
        <f t="shared" si="50"/>
        <v>20</v>
      </c>
      <c r="AA167" s="169">
        <f t="shared" si="49"/>
        <v>44</v>
      </c>
      <c r="AC167" s="171">
        <f t="shared" si="39"/>
        <v>4.7083333333333339</v>
      </c>
      <c r="AD167" s="167">
        <f t="shared" si="40"/>
        <v>5</v>
      </c>
      <c r="AE167" s="169">
        <v>6</v>
      </c>
    </row>
    <row r="168" spans="1:31">
      <c r="A168" s="161" t="s">
        <v>675</v>
      </c>
      <c r="B168">
        <v>32</v>
      </c>
      <c r="C168">
        <v>250</v>
      </c>
      <c r="D168">
        <v>80</v>
      </c>
      <c r="E168">
        <v>14</v>
      </c>
      <c r="F168">
        <v>170</v>
      </c>
      <c r="G168">
        <v>200</v>
      </c>
      <c r="H168">
        <v>440</v>
      </c>
      <c r="I168">
        <v>260</v>
      </c>
      <c r="J168">
        <v>16</v>
      </c>
      <c r="K168" t="s">
        <v>874</v>
      </c>
      <c r="L168" t="str">
        <f t="shared" si="34"/>
        <v>UNEQUAL TEE</v>
      </c>
      <c r="M168">
        <f t="shared" si="41"/>
        <v>960</v>
      </c>
      <c r="N168">
        <f t="shared" si="42"/>
        <v>440</v>
      </c>
      <c r="O168">
        <f t="shared" si="43"/>
        <v>24</v>
      </c>
      <c r="P168">
        <f t="shared" si="44"/>
        <v>235</v>
      </c>
      <c r="Q168">
        <f t="shared" si="45"/>
        <v>140</v>
      </c>
      <c r="R168">
        <f t="shared" si="46"/>
        <v>52</v>
      </c>
      <c r="S168">
        <f t="shared" si="35"/>
        <v>125</v>
      </c>
      <c r="T168">
        <f t="shared" si="36"/>
        <v>50</v>
      </c>
      <c r="U168">
        <f t="shared" si="37"/>
        <v>800</v>
      </c>
      <c r="V168">
        <f t="shared" si="47"/>
        <v>140</v>
      </c>
      <c r="W168">
        <f t="shared" si="38"/>
        <v>800</v>
      </c>
      <c r="X168">
        <f t="shared" si="38"/>
        <v>140</v>
      </c>
      <c r="Y168" s="169">
        <f t="shared" si="48"/>
        <v>6</v>
      </c>
      <c r="Z168" s="169">
        <f t="shared" si="50"/>
        <v>24</v>
      </c>
      <c r="AA168" s="169">
        <f t="shared" si="49"/>
        <v>52</v>
      </c>
      <c r="AC168" s="171">
        <f t="shared" si="39"/>
        <v>5.8333333333333339</v>
      </c>
      <c r="AD168" s="167">
        <f t="shared" si="40"/>
        <v>6</v>
      </c>
      <c r="AE168" s="169">
        <v>6</v>
      </c>
    </row>
    <row r="169" spans="1:31">
      <c r="A169" s="161" t="s">
        <v>676</v>
      </c>
      <c r="B169">
        <v>32</v>
      </c>
      <c r="C169">
        <v>250</v>
      </c>
      <c r="D169">
        <v>100</v>
      </c>
      <c r="E169">
        <v>14</v>
      </c>
      <c r="F169">
        <v>170</v>
      </c>
      <c r="G169">
        <v>200</v>
      </c>
      <c r="H169">
        <v>440</v>
      </c>
      <c r="I169">
        <v>265</v>
      </c>
      <c r="J169">
        <v>17</v>
      </c>
      <c r="K169" t="s">
        <v>875</v>
      </c>
      <c r="L169" t="str">
        <f t="shared" si="34"/>
        <v>UNEQUAL TEE</v>
      </c>
      <c r="M169">
        <f t="shared" si="41"/>
        <v>970</v>
      </c>
      <c r="N169">
        <f t="shared" si="42"/>
        <v>440</v>
      </c>
      <c r="O169">
        <f t="shared" si="43"/>
        <v>24</v>
      </c>
      <c r="P169">
        <f t="shared" si="44"/>
        <v>230</v>
      </c>
      <c r="Q169">
        <f t="shared" si="45"/>
        <v>140</v>
      </c>
      <c r="R169">
        <f t="shared" si="46"/>
        <v>52</v>
      </c>
      <c r="S169">
        <f t="shared" si="35"/>
        <v>125</v>
      </c>
      <c r="T169">
        <f t="shared" si="36"/>
        <v>50</v>
      </c>
      <c r="U169">
        <f t="shared" si="37"/>
        <v>800</v>
      </c>
      <c r="V169">
        <f t="shared" si="47"/>
        <v>140</v>
      </c>
      <c r="W169">
        <f t="shared" si="38"/>
        <v>800</v>
      </c>
      <c r="X169">
        <f t="shared" si="38"/>
        <v>140</v>
      </c>
      <c r="Y169" s="169">
        <f t="shared" si="48"/>
        <v>6</v>
      </c>
      <c r="Z169" s="169">
        <f t="shared" si="50"/>
        <v>24</v>
      </c>
      <c r="AA169" s="169">
        <f t="shared" si="49"/>
        <v>52</v>
      </c>
      <c r="AC169" s="171">
        <f t="shared" si="39"/>
        <v>5.8333333333333339</v>
      </c>
      <c r="AD169" s="167">
        <f t="shared" si="40"/>
        <v>6</v>
      </c>
      <c r="AE169" s="169">
        <v>6</v>
      </c>
    </row>
    <row r="170" spans="1:31">
      <c r="A170" s="161" t="s">
        <v>677</v>
      </c>
      <c r="B170">
        <v>32</v>
      </c>
      <c r="C170">
        <v>250</v>
      </c>
      <c r="D170">
        <v>125</v>
      </c>
      <c r="E170">
        <v>14</v>
      </c>
      <c r="F170">
        <v>310</v>
      </c>
      <c r="G170">
        <v>200</v>
      </c>
      <c r="H170">
        <v>580</v>
      </c>
      <c r="I170">
        <v>285</v>
      </c>
      <c r="J170">
        <v>21</v>
      </c>
      <c r="K170" t="s">
        <v>876</v>
      </c>
      <c r="L170" t="str">
        <f t="shared" si="34"/>
        <v>UNEQUAL TEE</v>
      </c>
      <c r="M170">
        <f t="shared" si="41"/>
        <v>1010</v>
      </c>
      <c r="N170">
        <f t="shared" si="42"/>
        <v>580</v>
      </c>
      <c r="O170">
        <f t="shared" si="43"/>
        <v>24</v>
      </c>
      <c r="P170">
        <f t="shared" si="44"/>
        <v>225</v>
      </c>
      <c r="Q170">
        <f t="shared" si="45"/>
        <v>280</v>
      </c>
      <c r="R170">
        <f t="shared" si="46"/>
        <v>52</v>
      </c>
      <c r="S170">
        <f t="shared" si="35"/>
        <v>125</v>
      </c>
      <c r="T170">
        <f t="shared" si="36"/>
        <v>75</v>
      </c>
      <c r="U170">
        <f t="shared" si="37"/>
        <v>800</v>
      </c>
      <c r="V170">
        <f t="shared" si="47"/>
        <v>280</v>
      </c>
      <c r="W170">
        <f t="shared" si="38"/>
        <v>800</v>
      </c>
      <c r="X170">
        <f t="shared" si="38"/>
        <v>280</v>
      </c>
      <c r="Y170" s="169">
        <f t="shared" si="48"/>
        <v>6</v>
      </c>
      <c r="Z170" s="169">
        <f t="shared" si="50"/>
        <v>24</v>
      </c>
      <c r="AA170" s="169">
        <f t="shared" si="49"/>
        <v>52</v>
      </c>
      <c r="AC170" s="171">
        <f t="shared" si="39"/>
        <v>5.8333333333333339</v>
      </c>
      <c r="AD170" s="167">
        <f t="shared" si="40"/>
        <v>6</v>
      </c>
      <c r="AE170" s="169">
        <v>6</v>
      </c>
    </row>
    <row r="171" spans="1:31">
      <c r="A171" s="161" t="s">
        <v>678</v>
      </c>
      <c r="B171">
        <v>32</v>
      </c>
      <c r="C171">
        <v>250</v>
      </c>
      <c r="D171">
        <v>150</v>
      </c>
      <c r="E171">
        <v>14</v>
      </c>
      <c r="F171">
        <v>380</v>
      </c>
      <c r="G171">
        <v>200</v>
      </c>
      <c r="H171">
        <v>650</v>
      </c>
      <c r="I171">
        <v>305</v>
      </c>
      <c r="J171">
        <v>24</v>
      </c>
      <c r="K171" t="s">
        <v>877</v>
      </c>
      <c r="L171" t="str">
        <f t="shared" si="34"/>
        <v>UNEQUAL TEE</v>
      </c>
      <c r="M171">
        <f t="shared" si="41"/>
        <v>1050</v>
      </c>
      <c r="N171">
        <f t="shared" si="42"/>
        <v>650</v>
      </c>
      <c r="O171">
        <f t="shared" si="43"/>
        <v>24</v>
      </c>
      <c r="P171">
        <f t="shared" si="44"/>
        <v>215</v>
      </c>
      <c r="Q171">
        <f t="shared" si="45"/>
        <v>350</v>
      </c>
      <c r="R171">
        <f t="shared" si="46"/>
        <v>52</v>
      </c>
      <c r="S171">
        <f t="shared" si="35"/>
        <v>125</v>
      </c>
      <c r="T171">
        <f t="shared" si="36"/>
        <v>75</v>
      </c>
      <c r="U171">
        <f t="shared" si="37"/>
        <v>800</v>
      </c>
      <c r="V171">
        <f t="shared" si="47"/>
        <v>350</v>
      </c>
      <c r="W171">
        <f t="shared" si="38"/>
        <v>800</v>
      </c>
      <c r="X171">
        <f t="shared" si="38"/>
        <v>350</v>
      </c>
      <c r="Y171" s="169">
        <f t="shared" si="48"/>
        <v>6</v>
      </c>
      <c r="Z171" s="169">
        <f t="shared" si="50"/>
        <v>24</v>
      </c>
      <c r="AA171" s="169">
        <f t="shared" si="49"/>
        <v>52</v>
      </c>
      <c r="AC171" s="171">
        <f t="shared" si="39"/>
        <v>5.8333333333333339</v>
      </c>
      <c r="AD171" s="167">
        <f t="shared" si="40"/>
        <v>6</v>
      </c>
      <c r="AE171" s="169">
        <v>6</v>
      </c>
    </row>
    <row r="172" spans="1:31">
      <c r="A172" s="161" t="s">
        <v>679</v>
      </c>
      <c r="B172">
        <v>32</v>
      </c>
      <c r="C172">
        <v>250</v>
      </c>
      <c r="D172">
        <v>200</v>
      </c>
      <c r="E172">
        <v>14</v>
      </c>
      <c r="F172">
        <v>380</v>
      </c>
      <c r="G172">
        <v>190</v>
      </c>
      <c r="H172">
        <v>650</v>
      </c>
      <c r="I172">
        <v>300</v>
      </c>
      <c r="J172">
        <v>25</v>
      </c>
      <c r="K172" t="s">
        <v>878</v>
      </c>
      <c r="L172" t="str">
        <f t="shared" si="34"/>
        <v>UNEQUAL TEE</v>
      </c>
      <c r="M172">
        <f t="shared" si="41"/>
        <v>1040</v>
      </c>
      <c r="N172">
        <f t="shared" si="42"/>
        <v>650</v>
      </c>
      <c r="O172">
        <f t="shared" si="43"/>
        <v>24</v>
      </c>
      <c r="P172">
        <f t="shared" si="44"/>
        <v>195</v>
      </c>
      <c r="Q172">
        <f t="shared" si="45"/>
        <v>350</v>
      </c>
      <c r="R172">
        <f t="shared" si="46"/>
        <v>52</v>
      </c>
      <c r="S172">
        <f t="shared" si="35"/>
        <v>125</v>
      </c>
      <c r="T172">
        <f t="shared" si="36"/>
        <v>100</v>
      </c>
      <c r="U172">
        <f t="shared" si="37"/>
        <v>800</v>
      </c>
      <c r="V172">
        <f t="shared" si="47"/>
        <v>350</v>
      </c>
      <c r="W172">
        <f t="shared" si="38"/>
        <v>800</v>
      </c>
      <c r="X172">
        <f t="shared" si="38"/>
        <v>350</v>
      </c>
      <c r="Y172" s="169">
        <f t="shared" si="48"/>
        <v>6</v>
      </c>
      <c r="Z172" s="169">
        <f t="shared" si="50"/>
        <v>24</v>
      </c>
      <c r="AA172" s="169">
        <f t="shared" si="49"/>
        <v>52</v>
      </c>
      <c r="AC172" s="171">
        <f t="shared" si="39"/>
        <v>5.8333333333333339</v>
      </c>
      <c r="AD172" s="167">
        <f t="shared" si="40"/>
        <v>6</v>
      </c>
      <c r="AE172" s="169">
        <v>6</v>
      </c>
    </row>
    <row r="173" spans="1:31">
      <c r="A173" s="161" t="s">
        <v>680</v>
      </c>
      <c r="B173">
        <v>32</v>
      </c>
      <c r="C173">
        <v>250</v>
      </c>
      <c r="D173">
        <v>250</v>
      </c>
      <c r="E173">
        <v>14</v>
      </c>
      <c r="F173">
        <v>380</v>
      </c>
      <c r="G173">
        <v>190</v>
      </c>
      <c r="H173">
        <v>650</v>
      </c>
      <c r="I173">
        <v>325</v>
      </c>
      <c r="J173">
        <v>34</v>
      </c>
      <c r="K173" t="s">
        <v>879</v>
      </c>
      <c r="L173" t="str">
        <f t="shared" si="34"/>
        <v>EQUAL TEE</v>
      </c>
      <c r="M173">
        <f t="shared" si="41"/>
        <v>1090</v>
      </c>
      <c r="N173">
        <f t="shared" si="42"/>
        <v>650</v>
      </c>
      <c r="O173">
        <f t="shared" si="43"/>
        <v>24</v>
      </c>
      <c r="P173">
        <f t="shared" si="44"/>
        <v>190</v>
      </c>
      <c r="Q173">
        <f t="shared" si="45"/>
        <v>350</v>
      </c>
      <c r="R173">
        <f t="shared" si="46"/>
        <v>52</v>
      </c>
      <c r="S173">
        <f t="shared" si="35"/>
        <v>125</v>
      </c>
      <c r="T173">
        <f t="shared" si="36"/>
        <v>125</v>
      </c>
      <c r="U173">
        <f t="shared" si="37"/>
        <v>800</v>
      </c>
      <c r="V173">
        <f t="shared" si="47"/>
        <v>350</v>
      </c>
      <c r="W173">
        <f t="shared" si="38"/>
        <v>800</v>
      </c>
      <c r="X173">
        <f t="shared" si="38"/>
        <v>350</v>
      </c>
      <c r="Y173" s="169">
        <f t="shared" si="48"/>
        <v>6</v>
      </c>
      <c r="Z173" s="169">
        <f t="shared" si="50"/>
        <v>24</v>
      </c>
      <c r="AA173" s="169">
        <f t="shared" si="49"/>
        <v>52</v>
      </c>
      <c r="AC173" s="171">
        <f t="shared" si="39"/>
        <v>5.8333333333333339</v>
      </c>
      <c r="AD173" s="167">
        <f t="shared" si="40"/>
        <v>6</v>
      </c>
      <c r="AE173" s="169">
        <v>6</v>
      </c>
    </row>
    <row r="174" spans="1:31">
      <c r="A174" s="161" t="s">
        <v>681</v>
      </c>
      <c r="B174">
        <v>32</v>
      </c>
      <c r="C174">
        <v>300</v>
      </c>
      <c r="D174">
        <v>80</v>
      </c>
      <c r="E174">
        <v>16.600000000000001</v>
      </c>
      <c r="F174">
        <v>170</v>
      </c>
      <c r="G174">
        <v>235</v>
      </c>
      <c r="H174">
        <v>490</v>
      </c>
      <c r="I174">
        <v>295</v>
      </c>
      <c r="J174">
        <v>24</v>
      </c>
      <c r="K174" t="s">
        <v>880</v>
      </c>
      <c r="L174" t="str">
        <f t="shared" si="34"/>
        <v>UNEQUAL TEE</v>
      </c>
      <c r="M174">
        <f t="shared" si="41"/>
        <v>1120</v>
      </c>
      <c r="N174">
        <f t="shared" si="42"/>
        <v>490</v>
      </c>
      <c r="O174">
        <f t="shared" si="43"/>
        <v>28</v>
      </c>
      <c r="P174">
        <f t="shared" si="44"/>
        <v>285</v>
      </c>
      <c r="Q174">
        <f t="shared" si="45"/>
        <v>140</v>
      </c>
      <c r="R174">
        <f t="shared" si="46"/>
        <v>60</v>
      </c>
      <c r="S174">
        <f t="shared" si="35"/>
        <v>150</v>
      </c>
      <c r="T174">
        <f t="shared" si="36"/>
        <v>50</v>
      </c>
      <c r="U174">
        <f t="shared" si="37"/>
        <v>950</v>
      </c>
      <c r="V174">
        <f t="shared" si="47"/>
        <v>140</v>
      </c>
      <c r="W174">
        <f t="shared" si="38"/>
        <v>950</v>
      </c>
      <c r="X174">
        <f t="shared" si="38"/>
        <v>140</v>
      </c>
      <c r="Y174" s="169">
        <f t="shared" si="48"/>
        <v>7</v>
      </c>
      <c r="Z174" s="169">
        <f t="shared" si="50"/>
        <v>28</v>
      </c>
      <c r="AA174" s="169">
        <f t="shared" si="49"/>
        <v>60</v>
      </c>
      <c r="AC174" s="171">
        <f t="shared" si="39"/>
        <v>6.9166666666666679</v>
      </c>
      <c r="AD174" s="167">
        <f t="shared" si="40"/>
        <v>7</v>
      </c>
      <c r="AE174" s="169">
        <v>6</v>
      </c>
    </row>
    <row r="175" spans="1:31">
      <c r="A175" s="161" t="s">
        <v>682</v>
      </c>
      <c r="B175">
        <v>32</v>
      </c>
      <c r="C175">
        <v>300</v>
      </c>
      <c r="D175">
        <v>100</v>
      </c>
      <c r="E175">
        <v>16.600000000000001</v>
      </c>
      <c r="F175">
        <v>170</v>
      </c>
      <c r="G175">
        <v>235</v>
      </c>
      <c r="H175">
        <v>490</v>
      </c>
      <c r="I175">
        <v>300</v>
      </c>
      <c r="J175">
        <v>25</v>
      </c>
      <c r="K175" t="s">
        <v>881</v>
      </c>
      <c r="L175" t="str">
        <f t="shared" si="34"/>
        <v>UNEQUAL TEE</v>
      </c>
      <c r="M175">
        <f t="shared" si="41"/>
        <v>1130</v>
      </c>
      <c r="N175">
        <f t="shared" si="42"/>
        <v>490</v>
      </c>
      <c r="O175">
        <f t="shared" si="43"/>
        <v>28</v>
      </c>
      <c r="P175">
        <f t="shared" si="44"/>
        <v>280</v>
      </c>
      <c r="Q175">
        <f t="shared" si="45"/>
        <v>140</v>
      </c>
      <c r="R175">
        <f t="shared" si="46"/>
        <v>60</v>
      </c>
      <c r="S175">
        <f t="shared" si="35"/>
        <v>150</v>
      </c>
      <c r="T175">
        <f t="shared" si="36"/>
        <v>50</v>
      </c>
      <c r="U175">
        <f t="shared" si="37"/>
        <v>950</v>
      </c>
      <c r="V175">
        <f t="shared" si="47"/>
        <v>140</v>
      </c>
      <c r="W175">
        <f t="shared" si="38"/>
        <v>950</v>
      </c>
      <c r="X175">
        <f t="shared" si="38"/>
        <v>140</v>
      </c>
      <c r="Y175" s="169">
        <f t="shared" si="48"/>
        <v>7</v>
      </c>
      <c r="Z175" s="169">
        <f t="shared" si="50"/>
        <v>28</v>
      </c>
      <c r="AA175" s="169">
        <f t="shared" si="49"/>
        <v>60</v>
      </c>
      <c r="AC175" s="171">
        <f t="shared" si="39"/>
        <v>6.9166666666666679</v>
      </c>
      <c r="AD175" s="167">
        <f t="shared" si="40"/>
        <v>7</v>
      </c>
      <c r="AE175" s="169">
        <v>6</v>
      </c>
    </row>
    <row r="176" spans="1:31">
      <c r="A176" s="161" t="s">
        <v>683</v>
      </c>
      <c r="B176">
        <v>32</v>
      </c>
      <c r="C176">
        <v>300</v>
      </c>
      <c r="D176">
        <v>125</v>
      </c>
      <c r="E176">
        <v>16.600000000000001</v>
      </c>
      <c r="F176">
        <v>310</v>
      </c>
      <c r="G176">
        <v>235</v>
      </c>
      <c r="H176">
        <v>630</v>
      </c>
      <c r="I176">
        <v>320</v>
      </c>
      <c r="J176">
        <v>32</v>
      </c>
      <c r="K176" t="s">
        <v>882</v>
      </c>
      <c r="L176" t="str">
        <f t="shared" si="34"/>
        <v>UNEQUAL TEE</v>
      </c>
      <c r="M176">
        <f t="shared" si="41"/>
        <v>1170</v>
      </c>
      <c r="N176">
        <f t="shared" si="42"/>
        <v>630</v>
      </c>
      <c r="O176">
        <f t="shared" si="43"/>
        <v>28</v>
      </c>
      <c r="P176">
        <f t="shared" si="44"/>
        <v>270</v>
      </c>
      <c r="Q176">
        <f t="shared" si="45"/>
        <v>280</v>
      </c>
      <c r="R176">
        <f t="shared" si="46"/>
        <v>60</v>
      </c>
      <c r="S176">
        <f t="shared" si="35"/>
        <v>150</v>
      </c>
      <c r="T176">
        <f t="shared" si="36"/>
        <v>75</v>
      </c>
      <c r="U176">
        <f t="shared" si="37"/>
        <v>950</v>
      </c>
      <c r="V176">
        <f t="shared" si="47"/>
        <v>280</v>
      </c>
      <c r="W176">
        <f t="shared" si="38"/>
        <v>950</v>
      </c>
      <c r="X176">
        <f t="shared" si="38"/>
        <v>280</v>
      </c>
      <c r="Y176" s="169">
        <f t="shared" si="48"/>
        <v>7</v>
      </c>
      <c r="Z176" s="169">
        <f t="shared" si="50"/>
        <v>28</v>
      </c>
      <c r="AA176" s="169">
        <f t="shared" si="49"/>
        <v>60</v>
      </c>
      <c r="AC176" s="171">
        <f t="shared" si="39"/>
        <v>6.9166666666666679</v>
      </c>
      <c r="AD176" s="167">
        <f t="shared" si="40"/>
        <v>7</v>
      </c>
      <c r="AE176" s="169">
        <v>2</v>
      </c>
    </row>
    <row r="177" spans="1:31">
      <c r="A177" s="161" t="s">
        <v>684</v>
      </c>
      <c r="B177">
        <v>32</v>
      </c>
      <c r="C177">
        <v>300</v>
      </c>
      <c r="D177">
        <v>150</v>
      </c>
      <c r="E177">
        <v>16.600000000000001</v>
      </c>
      <c r="F177">
        <v>310</v>
      </c>
      <c r="G177">
        <v>235</v>
      </c>
      <c r="H177">
        <v>630</v>
      </c>
      <c r="I177">
        <v>340</v>
      </c>
      <c r="J177">
        <v>32</v>
      </c>
      <c r="K177" t="s">
        <v>883</v>
      </c>
      <c r="L177" t="str">
        <f t="shared" si="34"/>
        <v>UNEQUAL TEE</v>
      </c>
      <c r="M177">
        <f t="shared" si="41"/>
        <v>1210</v>
      </c>
      <c r="N177">
        <f t="shared" si="42"/>
        <v>630</v>
      </c>
      <c r="O177">
        <f t="shared" si="43"/>
        <v>28</v>
      </c>
      <c r="P177">
        <f t="shared" si="44"/>
        <v>260</v>
      </c>
      <c r="Q177">
        <f t="shared" si="45"/>
        <v>280</v>
      </c>
      <c r="R177">
        <f t="shared" si="46"/>
        <v>60</v>
      </c>
      <c r="S177">
        <f t="shared" si="35"/>
        <v>150</v>
      </c>
      <c r="T177">
        <f t="shared" si="36"/>
        <v>75</v>
      </c>
      <c r="U177">
        <f t="shared" si="37"/>
        <v>950</v>
      </c>
      <c r="V177">
        <f t="shared" si="47"/>
        <v>280</v>
      </c>
      <c r="W177">
        <f t="shared" si="38"/>
        <v>950</v>
      </c>
      <c r="X177">
        <f t="shared" si="38"/>
        <v>280</v>
      </c>
      <c r="Y177" s="169">
        <f t="shared" si="48"/>
        <v>7</v>
      </c>
      <c r="Z177" s="169">
        <f t="shared" si="50"/>
        <v>28</v>
      </c>
      <c r="AA177" s="169">
        <f t="shared" si="49"/>
        <v>60</v>
      </c>
      <c r="AC177" s="171">
        <f t="shared" si="39"/>
        <v>6.9166666666666679</v>
      </c>
      <c r="AD177" s="167">
        <f t="shared" si="40"/>
        <v>7</v>
      </c>
      <c r="AE177" s="169">
        <v>2</v>
      </c>
    </row>
    <row r="178" spans="1:31">
      <c r="A178" s="161" t="s">
        <v>685</v>
      </c>
      <c r="B178">
        <v>32</v>
      </c>
      <c r="C178">
        <v>300</v>
      </c>
      <c r="D178">
        <v>200</v>
      </c>
      <c r="E178">
        <v>16.600000000000001</v>
      </c>
      <c r="F178">
        <v>450</v>
      </c>
      <c r="G178">
        <v>225</v>
      </c>
      <c r="H178">
        <v>770</v>
      </c>
      <c r="I178">
        <v>335</v>
      </c>
      <c r="J178">
        <v>39</v>
      </c>
      <c r="K178" t="s">
        <v>884</v>
      </c>
      <c r="L178" t="str">
        <f t="shared" si="34"/>
        <v>UNEQUAL TEE</v>
      </c>
      <c r="M178">
        <f t="shared" si="41"/>
        <v>1200</v>
      </c>
      <c r="N178">
        <f t="shared" si="42"/>
        <v>770</v>
      </c>
      <c r="O178">
        <f t="shared" si="43"/>
        <v>28</v>
      </c>
      <c r="P178">
        <f t="shared" si="44"/>
        <v>240</v>
      </c>
      <c r="Q178">
        <f t="shared" si="45"/>
        <v>420</v>
      </c>
      <c r="R178">
        <f t="shared" si="46"/>
        <v>60</v>
      </c>
      <c r="S178">
        <f t="shared" si="35"/>
        <v>150</v>
      </c>
      <c r="T178">
        <f t="shared" si="36"/>
        <v>100</v>
      </c>
      <c r="U178">
        <f t="shared" si="37"/>
        <v>950</v>
      </c>
      <c r="V178">
        <f t="shared" si="47"/>
        <v>420</v>
      </c>
      <c r="W178">
        <f t="shared" si="38"/>
        <v>950</v>
      </c>
      <c r="X178">
        <f t="shared" si="38"/>
        <v>420</v>
      </c>
      <c r="Y178" s="169">
        <f t="shared" si="48"/>
        <v>7</v>
      </c>
      <c r="Z178" s="169">
        <f t="shared" si="50"/>
        <v>28</v>
      </c>
      <c r="AA178" s="169">
        <f t="shared" si="49"/>
        <v>60</v>
      </c>
      <c r="AC178" s="171">
        <f t="shared" si="39"/>
        <v>6.9166666666666679</v>
      </c>
      <c r="AD178" s="167">
        <f t="shared" si="40"/>
        <v>7</v>
      </c>
      <c r="AE178" s="169">
        <v>2</v>
      </c>
    </row>
    <row r="179" spans="1:31">
      <c r="A179" s="161" t="s">
        <v>686</v>
      </c>
      <c r="B179">
        <v>32</v>
      </c>
      <c r="C179">
        <v>300</v>
      </c>
      <c r="D179">
        <v>250</v>
      </c>
      <c r="E179">
        <v>16.600000000000001</v>
      </c>
      <c r="F179">
        <v>450</v>
      </c>
      <c r="G179">
        <v>225</v>
      </c>
      <c r="H179">
        <v>770</v>
      </c>
      <c r="I179">
        <v>360</v>
      </c>
      <c r="J179">
        <v>41</v>
      </c>
      <c r="K179" t="s">
        <v>885</v>
      </c>
      <c r="L179" t="str">
        <f t="shared" si="34"/>
        <v>UNEQUAL TEE</v>
      </c>
      <c r="M179">
        <f t="shared" si="41"/>
        <v>1250</v>
      </c>
      <c r="N179">
        <f t="shared" si="42"/>
        <v>770</v>
      </c>
      <c r="O179">
        <f t="shared" si="43"/>
        <v>28</v>
      </c>
      <c r="P179">
        <f t="shared" si="44"/>
        <v>230</v>
      </c>
      <c r="Q179">
        <f t="shared" si="45"/>
        <v>420</v>
      </c>
      <c r="R179">
        <f t="shared" si="46"/>
        <v>60</v>
      </c>
      <c r="S179">
        <f t="shared" si="35"/>
        <v>150</v>
      </c>
      <c r="T179">
        <f t="shared" si="36"/>
        <v>125</v>
      </c>
      <c r="U179">
        <f t="shared" si="37"/>
        <v>950</v>
      </c>
      <c r="V179">
        <f t="shared" si="47"/>
        <v>420</v>
      </c>
      <c r="W179">
        <f t="shared" si="38"/>
        <v>950</v>
      </c>
      <c r="X179">
        <f t="shared" si="38"/>
        <v>420</v>
      </c>
      <c r="Y179" s="169">
        <f t="shared" si="48"/>
        <v>7</v>
      </c>
      <c r="Z179" s="169">
        <f t="shared" si="50"/>
        <v>28</v>
      </c>
      <c r="AA179" s="169">
        <f t="shared" si="49"/>
        <v>60</v>
      </c>
      <c r="AC179" s="171">
        <f t="shared" si="39"/>
        <v>6.9166666666666679</v>
      </c>
      <c r="AD179" s="167">
        <f t="shared" si="40"/>
        <v>7</v>
      </c>
      <c r="AE179" s="169">
        <v>3</v>
      </c>
    </row>
    <row r="180" spans="1:31">
      <c r="A180" s="161" t="s">
        <v>687</v>
      </c>
      <c r="B180">
        <v>32</v>
      </c>
      <c r="C180">
        <v>300</v>
      </c>
      <c r="D180">
        <v>300</v>
      </c>
      <c r="E180">
        <v>16.600000000000001</v>
      </c>
      <c r="F180">
        <v>450</v>
      </c>
      <c r="G180">
        <v>225</v>
      </c>
      <c r="H180">
        <v>770</v>
      </c>
      <c r="I180">
        <v>385</v>
      </c>
      <c r="J180">
        <v>56</v>
      </c>
      <c r="K180" t="s">
        <v>886</v>
      </c>
      <c r="L180" t="str">
        <f t="shared" si="34"/>
        <v>EQUAL TEE</v>
      </c>
      <c r="M180">
        <f t="shared" si="41"/>
        <v>1300</v>
      </c>
      <c r="N180">
        <f t="shared" si="42"/>
        <v>770</v>
      </c>
      <c r="O180">
        <f t="shared" si="43"/>
        <v>28</v>
      </c>
      <c r="P180">
        <f t="shared" si="44"/>
        <v>225</v>
      </c>
      <c r="Q180">
        <f t="shared" si="45"/>
        <v>420</v>
      </c>
      <c r="R180">
        <f t="shared" si="46"/>
        <v>60</v>
      </c>
      <c r="S180">
        <f t="shared" si="35"/>
        <v>150</v>
      </c>
      <c r="T180">
        <f t="shared" si="36"/>
        <v>150</v>
      </c>
      <c r="U180">
        <f t="shared" si="37"/>
        <v>950</v>
      </c>
      <c r="V180">
        <f t="shared" si="47"/>
        <v>420</v>
      </c>
      <c r="W180">
        <f t="shared" si="38"/>
        <v>950</v>
      </c>
      <c r="X180">
        <f t="shared" si="38"/>
        <v>420</v>
      </c>
      <c r="Y180" s="169">
        <f t="shared" si="48"/>
        <v>7</v>
      </c>
      <c r="Z180" s="169">
        <f t="shared" si="50"/>
        <v>28</v>
      </c>
      <c r="AA180" s="169">
        <f t="shared" si="49"/>
        <v>60</v>
      </c>
      <c r="AC180" s="171">
        <f t="shared" si="39"/>
        <v>6.9166666666666679</v>
      </c>
      <c r="AD180" s="167">
        <f t="shared" si="40"/>
        <v>7</v>
      </c>
      <c r="AE180" s="169">
        <v>3</v>
      </c>
    </row>
    <row r="181" spans="1:31">
      <c r="A181" s="161" t="s">
        <v>1035</v>
      </c>
      <c r="B181">
        <v>32</v>
      </c>
      <c r="C181">
        <v>350</v>
      </c>
      <c r="D181">
        <v>80</v>
      </c>
      <c r="E181">
        <v>19.2</v>
      </c>
      <c r="F181">
        <v>170</v>
      </c>
      <c r="G181">
        <v>270</v>
      </c>
      <c r="H181">
        <v>550</v>
      </c>
      <c r="I181">
        <v>330</v>
      </c>
      <c r="J181">
        <v>36</v>
      </c>
      <c r="K181" t="s">
        <v>887</v>
      </c>
      <c r="L181" t="str">
        <f t="shared" si="34"/>
        <v>UNEQUAL TEE</v>
      </c>
      <c r="M181">
        <f t="shared" si="41"/>
        <v>1280</v>
      </c>
      <c r="N181">
        <f t="shared" si="42"/>
        <v>550</v>
      </c>
      <c r="O181">
        <f t="shared" si="43"/>
        <v>32</v>
      </c>
      <c r="P181">
        <f t="shared" si="44"/>
        <v>335</v>
      </c>
      <c r="Q181">
        <f t="shared" si="45"/>
        <v>140</v>
      </c>
      <c r="R181">
        <f t="shared" si="46"/>
        <v>68</v>
      </c>
      <c r="S181">
        <f t="shared" si="35"/>
        <v>175</v>
      </c>
      <c r="T181">
        <f t="shared" si="36"/>
        <v>50</v>
      </c>
      <c r="U181">
        <f t="shared" si="37"/>
        <v>1150</v>
      </c>
      <c r="V181">
        <f t="shared" si="47"/>
        <v>140</v>
      </c>
      <c r="W181">
        <f t="shared" si="38"/>
        <v>1150</v>
      </c>
      <c r="X181">
        <f t="shared" si="38"/>
        <v>140</v>
      </c>
      <c r="Y181" s="169">
        <f t="shared" si="48"/>
        <v>8</v>
      </c>
      <c r="Z181" s="169">
        <f t="shared" si="50"/>
        <v>32</v>
      </c>
      <c r="AA181" s="169">
        <f t="shared" si="49"/>
        <v>68</v>
      </c>
      <c r="AC181" s="171">
        <f t="shared" si="39"/>
        <v>8</v>
      </c>
      <c r="AD181" s="167">
        <f t="shared" si="40"/>
        <v>8</v>
      </c>
      <c r="AE181" s="169">
        <v>3</v>
      </c>
    </row>
    <row r="182" spans="1:31">
      <c r="A182" s="161" t="s">
        <v>1036</v>
      </c>
      <c r="B182">
        <v>32</v>
      </c>
      <c r="C182">
        <v>350</v>
      </c>
      <c r="D182">
        <v>100</v>
      </c>
      <c r="E182">
        <v>19.2</v>
      </c>
      <c r="F182">
        <v>170</v>
      </c>
      <c r="G182">
        <v>270</v>
      </c>
      <c r="H182">
        <v>550</v>
      </c>
      <c r="I182">
        <v>335</v>
      </c>
      <c r="J182">
        <v>36</v>
      </c>
      <c r="K182" t="s">
        <v>888</v>
      </c>
      <c r="L182" t="str">
        <f t="shared" si="34"/>
        <v>UNEQUAL TEE</v>
      </c>
      <c r="M182">
        <f t="shared" si="41"/>
        <v>1290</v>
      </c>
      <c r="N182">
        <f t="shared" si="42"/>
        <v>550</v>
      </c>
      <c r="O182">
        <f t="shared" si="43"/>
        <v>32</v>
      </c>
      <c r="P182">
        <f t="shared" si="44"/>
        <v>325</v>
      </c>
      <c r="Q182">
        <f t="shared" si="45"/>
        <v>140</v>
      </c>
      <c r="R182">
        <f t="shared" si="46"/>
        <v>68</v>
      </c>
      <c r="S182">
        <f t="shared" si="35"/>
        <v>175</v>
      </c>
      <c r="T182">
        <f t="shared" si="36"/>
        <v>50</v>
      </c>
      <c r="U182">
        <f t="shared" si="37"/>
        <v>1150</v>
      </c>
      <c r="V182">
        <f t="shared" si="47"/>
        <v>140</v>
      </c>
      <c r="W182">
        <f t="shared" si="38"/>
        <v>1150</v>
      </c>
      <c r="X182">
        <f t="shared" si="38"/>
        <v>140</v>
      </c>
      <c r="Y182" s="169">
        <f t="shared" si="48"/>
        <v>8</v>
      </c>
      <c r="Z182" s="169">
        <f t="shared" si="50"/>
        <v>32</v>
      </c>
      <c r="AA182" s="169">
        <f t="shared" si="49"/>
        <v>68</v>
      </c>
      <c r="AC182" s="171">
        <f t="shared" si="39"/>
        <v>8</v>
      </c>
      <c r="AD182" s="167">
        <f t="shared" si="40"/>
        <v>8</v>
      </c>
      <c r="AE182" s="169">
        <v>4</v>
      </c>
    </row>
    <row r="183" spans="1:31">
      <c r="A183" s="161" t="s">
        <v>1037</v>
      </c>
      <c r="B183">
        <v>32</v>
      </c>
      <c r="C183">
        <v>350</v>
      </c>
      <c r="D183">
        <v>125</v>
      </c>
      <c r="E183">
        <v>19.2</v>
      </c>
      <c r="F183">
        <v>310</v>
      </c>
      <c r="G183">
        <v>270</v>
      </c>
      <c r="H183">
        <v>690</v>
      </c>
      <c r="I183">
        <v>355</v>
      </c>
      <c r="J183">
        <v>45</v>
      </c>
      <c r="K183" t="s">
        <v>889</v>
      </c>
      <c r="L183" t="str">
        <f t="shared" si="34"/>
        <v>UNEQUAL TEE</v>
      </c>
      <c r="M183">
        <f t="shared" si="41"/>
        <v>1330</v>
      </c>
      <c r="N183">
        <f t="shared" si="42"/>
        <v>690</v>
      </c>
      <c r="O183">
        <f t="shared" si="43"/>
        <v>32</v>
      </c>
      <c r="P183">
        <f t="shared" si="44"/>
        <v>320</v>
      </c>
      <c r="Q183">
        <f t="shared" si="45"/>
        <v>280</v>
      </c>
      <c r="R183">
        <f t="shared" si="46"/>
        <v>68</v>
      </c>
      <c r="S183">
        <f t="shared" si="35"/>
        <v>175</v>
      </c>
      <c r="T183">
        <f t="shared" si="36"/>
        <v>75</v>
      </c>
      <c r="U183">
        <f t="shared" si="37"/>
        <v>1150</v>
      </c>
      <c r="V183">
        <f t="shared" si="47"/>
        <v>280</v>
      </c>
      <c r="W183">
        <f t="shared" si="38"/>
        <v>1150</v>
      </c>
      <c r="X183">
        <f t="shared" si="38"/>
        <v>280</v>
      </c>
      <c r="Y183" s="169">
        <f t="shared" si="48"/>
        <v>8</v>
      </c>
      <c r="Z183" s="169">
        <f t="shared" si="50"/>
        <v>32</v>
      </c>
      <c r="AA183" s="169">
        <f t="shared" si="49"/>
        <v>68</v>
      </c>
      <c r="AC183" s="171">
        <f t="shared" si="39"/>
        <v>8</v>
      </c>
      <c r="AD183" s="167">
        <f t="shared" si="40"/>
        <v>8</v>
      </c>
      <c r="AE183" s="169">
        <v>4</v>
      </c>
    </row>
    <row r="184" spans="1:31">
      <c r="A184" s="161" t="s">
        <v>1038</v>
      </c>
      <c r="B184">
        <v>32</v>
      </c>
      <c r="C184">
        <v>350</v>
      </c>
      <c r="D184">
        <v>150</v>
      </c>
      <c r="E184">
        <v>19.2</v>
      </c>
      <c r="F184">
        <v>310</v>
      </c>
      <c r="G184">
        <v>270</v>
      </c>
      <c r="H184">
        <v>690</v>
      </c>
      <c r="I184">
        <v>375</v>
      </c>
      <c r="J184">
        <v>46</v>
      </c>
      <c r="K184" t="s">
        <v>890</v>
      </c>
      <c r="L184" t="str">
        <f t="shared" si="34"/>
        <v>UNEQUAL TEE</v>
      </c>
      <c r="M184">
        <f t="shared" si="41"/>
        <v>1370</v>
      </c>
      <c r="N184">
        <f t="shared" si="42"/>
        <v>690</v>
      </c>
      <c r="O184">
        <f t="shared" si="43"/>
        <v>32</v>
      </c>
      <c r="P184">
        <f t="shared" si="44"/>
        <v>310</v>
      </c>
      <c r="Q184">
        <f t="shared" si="45"/>
        <v>280</v>
      </c>
      <c r="R184">
        <f t="shared" si="46"/>
        <v>68</v>
      </c>
      <c r="S184">
        <f t="shared" si="35"/>
        <v>175</v>
      </c>
      <c r="T184">
        <f t="shared" si="36"/>
        <v>75</v>
      </c>
      <c r="U184">
        <f t="shared" si="37"/>
        <v>1150</v>
      </c>
      <c r="V184">
        <f t="shared" si="47"/>
        <v>280</v>
      </c>
      <c r="W184">
        <f t="shared" si="38"/>
        <v>1150</v>
      </c>
      <c r="X184">
        <f t="shared" si="38"/>
        <v>280</v>
      </c>
      <c r="Y184" s="169">
        <f t="shared" si="48"/>
        <v>8</v>
      </c>
      <c r="Z184" s="169">
        <f t="shared" si="50"/>
        <v>32</v>
      </c>
      <c r="AA184" s="169">
        <f t="shared" si="49"/>
        <v>68</v>
      </c>
      <c r="AC184" s="171">
        <f t="shared" si="39"/>
        <v>8</v>
      </c>
      <c r="AD184" s="167">
        <f t="shared" si="40"/>
        <v>8</v>
      </c>
      <c r="AE184" s="169">
        <v>4</v>
      </c>
    </row>
    <row r="185" spans="1:31">
      <c r="A185" s="161" t="s">
        <v>1039</v>
      </c>
      <c r="B185">
        <v>32</v>
      </c>
      <c r="C185">
        <v>350</v>
      </c>
      <c r="D185">
        <v>200</v>
      </c>
      <c r="E185">
        <v>19.2</v>
      </c>
      <c r="F185">
        <v>520</v>
      </c>
      <c r="G185">
        <v>260</v>
      </c>
      <c r="H185">
        <v>900</v>
      </c>
      <c r="I185">
        <v>370</v>
      </c>
      <c r="J185">
        <v>59</v>
      </c>
      <c r="K185" t="s">
        <v>891</v>
      </c>
      <c r="L185" t="str">
        <f t="shared" si="34"/>
        <v>UNEQUAL TEE</v>
      </c>
      <c r="M185">
        <f t="shared" si="41"/>
        <v>1360</v>
      </c>
      <c r="N185">
        <f t="shared" si="42"/>
        <v>900</v>
      </c>
      <c r="O185">
        <f t="shared" si="43"/>
        <v>32</v>
      </c>
      <c r="P185">
        <f t="shared" si="44"/>
        <v>285</v>
      </c>
      <c r="Q185">
        <f t="shared" si="45"/>
        <v>490</v>
      </c>
      <c r="R185">
        <f t="shared" si="46"/>
        <v>68</v>
      </c>
      <c r="S185">
        <f t="shared" si="35"/>
        <v>175</v>
      </c>
      <c r="T185">
        <f t="shared" si="36"/>
        <v>100</v>
      </c>
      <c r="U185">
        <f t="shared" si="37"/>
        <v>1100</v>
      </c>
      <c r="V185">
        <f t="shared" si="47"/>
        <v>490</v>
      </c>
      <c r="W185">
        <f t="shared" si="38"/>
        <v>1100</v>
      </c>
      <c r="X185">
        <f t="shared" si="38"/>
        <v>490</v>
      </c>
      <c r="Y185" s="169">
        <f t="shared" si="48"/>
        <v>8</v>
      </c>
      <c r="Z185" s="169">
        <f t="shared" si="50"/>
        <v>32</v>
      </c>
      <c r="AA185" s="169">
        <f t="shared" si="49"/>
        <v>68</v>
      </c>
      <c r="AC185" s="171">
        <f t="shared" si="39"/>
        <v>8</v>
      </c>
      <c r="AD185" s="167">
        <f t="shared" si="40"/>
        <v>8</v>
      </c>
      <c r="AE185" s="169">
        <v>4</v>
      </c>
    </row>
    <row r="186" spans="1:31">
      <c r="A186" s="161" t="s">
        <v>1040</v>
      </c>
      <c r="B186">
        <v>32</v>
      </c>
      <c r="C186">
        <v>350</v>
      </c>
      <c r="D186">
        <v>250</v>
      </c>
      <c r="E186">
        <v>19.2</v>
      </c>
      <c r="F186">
        <v>520</v>
      </c>
      <c r="G186">
        <v>260</v>
      </c>
      <c r="H186">
        <v>900</v>
      </c>
      <c r="I186">
        <v>395</v>
      </c>
      <c r="J186">
        <v>61</v>
      </c>
      <c r="K186" t="s">
        <v>892</v>
      </c>
      <c r="L186" t="str">
        <f t="shared" si="34"/>
        <v>UNEQUAL TEE</v>
      </c>
      <c r="M186">
        <f t="shared" si="41"/>
        <v>1410</v>
      </c>
      <c r="N186">
        <f t="shared" si="42"/>
        <v>900</v>
      </c>
      <c r="O186">
        <f t="shared" si="43"/>
        <v>32</v>
      </c>
      <c r="P186">
        <f t="shared" si="44"/>
        <v>275</v>
      </c>
      <c r="Q186">
        <f t="shared" si="45"/>
        <v>490</v>
      </c>
      <c r="R186">
        <f t="shared" si="46"/>
        <v>68</v>
      </c>
      <c r="S186">
        <f t="shared" si="35"/>
        <v>175</v>
      </c>
      <c r="T186">
        <f t="shared" si="36"/>
        <v>125</v>
      </c>
      <c r="U186">
        <f t="shared" si="37"/>
        <v>1100</v>
      </c>
      <c r="V186">
        <f t="shared" si="47"/>
        <v>490</v>
      </c>
      <c r="W186">
        <f t="shared" si="38"/>
        <v>1100</v>
      </c>
      <c r="X186">
        <f t="shared" si="38"/>
        <v>490</v>
      </c>
      <c r="Y186" s="169">
        <f t="shared" si="48"/>
        <v>8</v>
      </c>
      <c r="Z186" s="169">
        <f t="shared" si="50"/>
        <v>32</v>
      </c>
      <c r="AA186" s="169">
        <f t="shared" si="49"/>
        <v>68</v>
      </c>
      <c r="AC186" s="171">
        <f t="shared" si="39"/>
        <v>8</v>
      </c>
      <c r="AD186" s="167">
        <f t="shared" si="40"/>
        <v>8</v>
      </c>
      <c r="AE186" s="169">
        <v>4</v>
      </c>
    </row>
    <row r="187" spans="1:31">
      <c r="A187" s="161" t="s">
        <v>1041</v>
      </c>
      <c r="B187">
        <v>32</v>
      </c>
      <c r="C187">
        <v>350</v>
      </c>
      <c r="D187">
        <v>300</v>
      </c>
      <c r="E187">
        <v>19.2</v>
      </c>
      <c r="F187">
        <v>520</v>
      </c>
      <c r="G187">
        <v>260</v>
      </c>
      <c r="H187">
        <v>900</v>
      </c>
      <c r="I187">
        <v>420</v>
      </c>
      <c r="J187">
        <v>64</v>
      </c>
      <c r="K187" t="s">
        <v>893</v>
      </c>
      <c r="L187" t="str">
        <f t="shared" si="34"/>
        <v>UNEQUAL TEE</v>
      </c>
      <c r="M187">
        <f t="shared" si="41"/>
        <v>1460</v>
      </c>
      <c r="N187">
        <f t="shared" si="42"/>
        <v>900</v>
      </c>
      <c r="O187">
        <f t="shared" si="43"/>
        <v>32</v>
      </c>
      <c r="P187">
        <f t="shared" si="44"/>
        <v>265</v>
      </c>
      <c r="Q187">
        <f t="shared" si="45"/>
        <v>490</v>
      </c>
      <c r="R187">
        <f t="shared" si="46"/>
        <v>68</v>
      </c>
      <c r="S187">
        <f t="shared" si="35"/>
        <v>175</v>
      </c>
      <c r="T187">
        <f t="shared" si="36"/>
        <v>150</v>
      </c>
      <c r="U187">
        <f t="shared" si="37"/>
        <v>1100</v>
      </c>
      <c r="V187">
        <f t="shared" si="47"/>
        <v>490</v>
      </c>
      <c r="W187">
        <f t="shared" si="38"/>
        <v>1100</v>
      </c>
      <c r="X187">
        <f t="shared" si="38"/>
        <v>490</v>
      </c>
      <c r="Y187" s="169">
        <f t="shared" si="48"/>
        <v>8</v>
      </c>
      <c r="Z187" s="169">
        <f t="shared" si="50"/>
        <v>32</v>
      </c>
      <c r="AA187" s="169">
        <f t="shared" si="49"/>
        <v>68</v>
      </c>
      <c r="AC187" s="171">
        <f t="shared" si="39"/>
        <v>8</v>
      </c>
      <c r="AD187" s="167">
        <f t="shared" si="40"/>
        <v>8</v>
      </c>
      <c r="AE187" s="169">
        <v>4</v>
      </c>
    </row>
    <row r="188" spans="1:31">
      <c r="A188" s="161" t="s">
        <v>1042</v>
      </c>
      <c r="B188">
        <v>32</v>
      </c>
      <c r="C188">
        <v>350</v>
      </c>
      <c r="D188">
        <v>350</v>
      </c>
      <c r="E188">
        <v>19.2</v>
      </c>
      <c r="F188">
        <v>520</v>
      </c>
      <c r="G188">
        <v>260</v>
      </c>
      <c r="H188">
        <v>900</v>
      </c>
      <c r="I188">
        <v>450</v>
      </c>
      <c r="J188">
        <v>88</v>
      </c>
      <c r="K188" t="s">
        <v>894</v>
      </c>
      <c r="L188" t="str">
        <f t="shared" si="34"/>
        <v>EQUAL TEE</v>
      </c>
      <c r="M188">
        <f t="shared" si="41"/>
        <v>1520</v>
      </c>
      <c r="N188">
        <f t="shared" si="42"/>
        <v>900</v>
      </c>
      <c r="O188">
        <f t="shared" si="43"/>
        <v>32</v>
      </c>
      <c r="P188">
        <f t="shared" si="44"/>
        <v>260</v>
      </c>
      <c r="Q188">
        <f t="shared" si="45"/>
        <v>490</v>
      </c>
      <c r="R188">
        <f t="shared" si="46"/>
        <v>68</v>
      </c>
      <c r="S188">
        <f t="shared" si="35"/>
        <v>175</v>
      </c>
      <c r="T188">
        <f t="shared" si="36"/>
        <v>175</v>
      </c>
      <c r="U188">
        <f t="shared" si="37"/>
        <v>1100</v>
      </c>
      <c r="V188">
        <f t="shared" si="47"/>
        <v>490</v>
      </c>
      <c r="W188">
        <f t="shared" si="38"/>
        <v>1100</v>
      </c>
      <c r="X188">
        <f t="shared" si="38"/>
        <v>490</v>
      </c>
      <c r="Y188" s="169">
        <f t="shared" si="48"/>
        <v>8</v>
      </c>
      <c r="Z188" s="169">
        <f t="shared" si="50"/>
        <v>32</v>
      </c>
      <c r="AA188" s="169">
        <f t="shared" si="49"/>
        <v>68</v>
      </c>
      <c r="AC188" s="171">
        <f t="shared" si="39"/>
        <v>8</v>
      </c>
      <c r="AD188" s="167">
        <f t="shared" si="40"/>
        <v>8</v>
      </c>
      <c r="AE188" s="169">
        <v>4</v>
      </c>
    </row>
    <row r="189" spans="1:31">
      <c r="A189" s="161" t="s">
        <v>1043</v>
      </c>
      <c r="B189">
        <v>32</v>
      </c>
      <c r="C189">
        <v>400</v>
      </c>
      <c r="D189">
        <v>80</v>
      </c>
      <c r="E189">
        <v>21.9</v>
      </c>
      <c r="F189">
        <v>170</v>
      </c>
      <c r="G189">
        <v>305</v>
      </c>
      <c r="H189">
        <v>610</v>
      </c>
      <c r="I189">
        <v>365</v>
      </c>
      <c r="J189">
        <v>51</v>
      </c>
      <c r="K189" t="s">
        <v>895</v>
      </c>
      <c r="L189" t="str">
        <f t="shared" si="34"/>
        <v>UNEQUAL TEE</v>
      </c>
      <c r="M189">
        <f t="shared" si="41"/>
        <v>1430</v>
      </c>
      <c r="N189">
        <f t="shared" si="42"/>
        <v>610</v>
      </c>
      <c r="O189">
        <f t="shared" si="43"/>
        <v>36</v>
      </c>
      <c r="P189">
        <f t="shared" si="44"/>
        <v>385</v>
      </c>
      <c r="Q189">
        <f t="shared" si="45"/>
        <v>140</v>
      </c>
      <c r="R189">
        <f t="shared" si="46"/>
        <v>76</v>
      </c>
      <c r="S189">
        <f t="shared" si="35"/>
        <v>200</v>
      </c>
      <c r="T189">
        <f t="shared" si="36"/>
        <v>50</v>
      </c>
      <c r="U189">
        <f t="shared" si="37"/>
        <v>1300</v>
      </c>
      <c r="V189">
        <f t="shared" si="47"/>
        <v>140</v>
      </c>
      <c r="W189">
        <f t="shared" si="38"/>
        <v>1300</v>
      </c>
      <c r="X189">
        <f t="shared" si="38"/>
        <v>140</v>
      </c>
      <c r="Y189" s="169">
        <f t="shared" si="48"/>
        <v>9</v>
      </c>
      <c r="Z189" s="169">
        <f t="shared" si="50"/>
        <v>36</v>
      </c>
      <c r="AA189" s="169">
        <f t="shared" si="49"/>
        <v>76</v>
      </c>
      <c r="AC189" s="171">
        <f t="shared" si="39"/>
        <v>9.125</v>
      </c>
      <c r="AD189" s="167">
        <f t="shared" si="40"/>
        <v>9</v>
      </c>
      <c r="AE189" s="169">
        <v>4</v>
      </c>
    </row>
    <row r="190" spans="1:31">
      <c r="A190" s="161" t="s">
        <v>1044</v>
      </c>
      <c r="B190">
        <v>32</v>
      </c>
      <c r="C190">
        <v>400</v>
      </c>
      <c r="D190">
        <v>100</v>
      </c>
      <c r="E190">
        <v>21.9</v>
      </c>
      <c r="F190">
        <v>170</v>
      </c>
      <c r="G190">
        <v>305</v>
      </c>
      <c r="H190">
        <v>610</v>
      </c>
      <c r="I190">
        <v>370</v>
      </c>
      <c r="J190">
        <v>51</v>
      </c>
      <c r="K190" t="s">
        <v>896</v>
      </c>
      <c r="L190" t="str">
        <f t="shared" si="34"/>
        <v>UNEQUAL TEE</v>
      </c>
      <c r="M190">
        <f t="shared" si="41"/>
        <v>1440</v>
      </c>
      <c r="N190">
        <f t="shared" si="42"/>
        <v>610</v>
      </c>
      <c r="O190">
        <f t="shared" si="43"/>
        <v>36</v>
      </c>
      <c r="P190">
        <f t="shared" si="44"/>
        <v>375</v>
      </c>
      <c r="Q190">
        <f t="shared" si="45"/>
        <v>140</v>
      </c>
      <c r="R190">
        <f t="shared" si="46"/>
        <v>76</v>
      </c>
      <c r="S190">
        <f t="shared" si="35"/>
        <v>200</v>
      </c>
      <c r="T190">
        <f t="shared" si="36"/>
        <v>50</v>
      </c>
      <c r="U190">
        <f t="shared" si="37"/>
        <v>1300</v>
      </c>
      <c r="V190">
        <f t="shared" si="47"/>
        <v>140</v>
      </c>
      <c r="W190">
        <f t="shared" si="38"/>
        <v>1300</v>
      </c>
      <c r="X190">
        <f t="shared" si="38"/>
        <v>140</v>
      </c>
      <c r="Y190" s="169">
        <f t="shared" si="48"/>
        <v>9</v>
      </c>
      <c r="Z190" s="169">
        <f t="shared" si="50"/>
        <v>36</v>
      </c>
      <c r="AA190" s="169">
        <f t="shared" si="49"/>
        <v>76</v>
      </c>
      <c r="AC190" s="171">
        <f t="shared" si="39"/>
        <v>9.125</v>
      </c>
      <c r="AD190" s="167">
        <f t="shared" si="40"/>
        <v>9</v>
      </c>
      <c r="AE190" s="169">
        <v>4</v>
      </c>
    </row>
    <row r="191" spans="1:31">
      <c r="A191" s="161" t="s">
        <v>1045</v>
      </c>
      <c r="B191">
        <v>32</v>
      </c>
      <c r="C191">
        <v>400</v>
      </c>
      <c r="D191">
        <v>125</v>
      </c>
      <c r="E191">
        <v>21.9</v>
      </c>
      <c r="F191">
        <v>310</v>
      </c>
      <c r="G191">
        <v>305</v>
      </c>
      <c r="H191">
        <v>750</v>
      </c>
      <c r="I191">
        <v>390</v>
      </c>
      <c r="J191">
        <v>63</v>
      </c>
      <c r="K191" t="s">
        <v>897</v>
      </c>
      <c r="L191" t="str">
        <f t="shared" si="34"/>
        <v>UNEQUAL TEE</v>
      </c>
      <c r="M191">
        <f t="shared" si="41"/>
        <v>1480</v>
      </c>
      <c r="N191">
        <f t="shared" si="42"/>
        <v>750</v>
      </c>
      <c r="O191">
        <f t="shared" si="43"/>
        <v>36</v>
      </c>
      <c r="P191">
        <f t="shared" si="44"/>
        <v>365</v>
      </c>
      <c r="Q191">
        <f t="shared" si="45"/>
        <v>280</v>
      </c>
      <c r="R191">
        <f t="shared" si="46"/>
        <v>76</v>
      </c>
      <c r="S191">
        <f t="shared" si="35"/>
        <v>200</v>
      </c>
      <c r="T191">
        <f t="shared" si="36"/>
        <v>75</v>
      </c>
      <c r="U191">
        <f t="shared" si="37"/>
        <v>1300</v>
      </c>
      <c r="V191">
        <f t="shared" si="47"/>
        <v>280</v>
      </c>
      <c r="W191">
        <f t="shared" si="38"/>
        <v>1300</v>
      </c>
      <c r="X191">
        <f t="shared" si="38"/>
        <v>280</v>
      </c>
      <c r="Y191" s="169">
        <f t="shared" si="48"/>
        <v>9</v>
      </c>
      <c r="Z191" s="169">
        <f t="shared" si="50"/>
        <v>36</v>
      </c>
      <c r="AA191" s="169">
        <f t="shared" si="49"/>
        <v>76</v>
      </c>
      <c r="AC191" s="171">
        <f t="shared" si="39"/>
        <v>9.125</v>
      </c>
      <c r="AD191" s="167">
        <f t="shared" si="40"/>
        <v>9</v>
      </c>
      <c r="AE191" s="169">
        <v>5</v>
      </c>
    </row>
    <row r="192" spans="1:31">
      <c r="A192" s="161" t="s">
        <v>1046</v>
      </c>
      <c r="B192">
        <v>32</v>
      </c>
      <c r="C192">
        <v>400</v>
      </c>
      <c r="D192">
        <v>150</v>
      </c>
      <c r="E192">
        <v>21.9</v>
      </c>
      <c r="F192">
        <v>310</v>
      </c>
      <c r="G192">
        <v>305</v>
      </c>
      <c r="H192">
        <v>750</v>
      </c>
      <c r="I192">
        <v>410</v>
      </c>
      <c r="J192">
        <v>64</v>
      </c>
      <c r="K192" t="s">
        <v>898</v>
      </c>
      <c r="L192" t="str">
        <f t="shared" si="34"/>
        <v>UNEQUAL TEE</v>
      </c>
      <c r="M192">
        <f t="shared" si="41"/>
        <v>1520</v>
      </c>
      <c r="N192">
        <f t="shared" si="42"/>
        <v>750</v>
      </c>
      <c r="O192">
        <f t="shared" si="43"/>
        <v>36</v>
      </c>
      <c r="P192">
        <f t="shared" si="44"/>
        <v>355</v>
      </c>
      <c r="Q192">
        <f t="shared" si="45"/>
        <v>280</v>
      </c>
      <c r="R192">
        <f t="shared" si="46"/>
        <v>76</v>
      </c>
      <c r="S192">
        <f t="shared" si="35"/>
        <v>200</v>
      </c>
      <c r="T192">
        <f t="shared" si="36"/>
        <v>75</v>
      </c>
      <c r="U192">
        <f t="shared" si="37"/>
        <v>1300</v>
      </c>
      <c r="V192">
        <f t="shared" si="47"/>
        <v>280</v>
      </c>
      <c r="W192">
        <f t="shared" si="38"/>
        <v>1300</v>
      </c>
      <c r="X192">
        <f t="shared" si="38"/>
        <v>280</v>
      </c>
      <c r="Y192" s="169">
        <f t="shared" si="48"/>
        <v>9</v>
      </c>
      <c r="Z192" s="169">
        <f t="shared" si="50"/>
        <v>36</v>
      </c>
      <c r="AA192" s="169">
        <f t="shared" si="49"/>
        <v>76</v>
      </c>
      <c r="AC192" s="171">
        <f t="shared" si="39"/>
        <v>9.125</v>
      </c>
      <c r="AD192" s="167">
        <f t="shared" si="40"/>
        <v>9</v>
      </c>
      <c r="AE192" s="169">
        <v>5</v>
      </c>
    </row>
    <row r="193" spans="1:31">
      <c r="A193" s="161" t="s">
        <v>1047</v>
      </c>
      <c r="B193">
        <v>32</v>
      </c>
      <c r="C193">
        <v>400</v>
      </c>
      <c r="D193">
        <v>200</v>
      </c>
      <c r="E193">
        <v>21.9</v>
      </c>
      <c r="F193">
        <v>310</v>
      </c>
      <c r="G193">
        <v>295</v>
      </c>
      <c r="H193">
        <v>750</v>
      </c>
      <c r="I193">
        <v>405</v>
      </c>
      <c r="J193">
        <v>65</v>
      </c>
      <c r="K193" t="s">
        <v>899</v>
      </c>
      <c r="L193" t="str">
        <f t="shared" si="34"/>
        <v>UNEQUAL TEE</v>
      </c>
      <c r="M193">
        <f t="shared" si="41"/>
        <v>1510</v>
      </c>
      <c r="N193">
        <f t="shared" si="42"/>
        <v>750</v>
      </c>
      <c r="O193">
        <f t="shared" si="43"/>
        <v>36</v>
      </c>
      <c r="P193">
        <f t="shared" si="44"/>
        <v>330</v>
      </c>
      <c r="Q193">
        <f t="shared" si="45"/>
        <v>280</v>
      </c>
      <c r="R193">
        <f t="shared" si="46"/>
        <v>76</v>
      </c>
      <c r="S193">
        <f t="shared" si="35"/>
        <v>200</v>
      </c>
      <c r="T193">
        <f t="shared" si="36"/>
        <v>100</v>
      </c>
      <c r="U193">
        <f t="shared" si="37"/>
        <v>1250</v>
      </c>
      <c r="V193">
        <f t="shared" si="47"/>
        <v>280</v>
      </c>
      <c r="W193">
        <f t="shared" si="38"/>
        <v>1250</v>
      </c>
      <c r="X193">
        <f t="shared" si="38"/>
        <v>280</v>
      </c>
      <c r="Y193" s="169">
        <f t="shared" si="48"/>
        <v>9</v>
      </c>
      <c r="Z193" s="169">
        <f t="shared" si="50"/>
        <v>36</v>
      </c>
      <c r="AA193" s="169">
        <f t="shared" si="49"/>
        <v>76</v>
      </c>
      <c r="AC193" s="171">
        <f t="shared" si="39"/>
        <v>9.125</v>
      </c>
      <c r="AD193" s="167">
        <f t="shared" si="40"/>
        <v>9</v>
      </c>
      <c r="AE193" s="169">
        <v>5</v>
      </c>
    </row>
    <row r="194" spans="1:31">
      <c r="A194" s="161" t="s">
        <v>1048</v>
      </c>
      <c r="B194">
        <v>32</v>
      </c>
      <c r="C194">
        <v>400</v>
      </c>
      <c r="D194">
        <v>250</v>
      </c>
      <c r="E194">
        <v>21.9</v>
      </c>
      <c r="F194">
        <v>590</v>
      </c>
      <c r="G194">
        <v>295</v>
      </c>
      <c r="H194">
        <v>1030</v>
      </c>
      <c r="I194">
        <v>430</v>
      </c>
      <c r="J194">
        <v>88</v>
      </c>
      <c r="K194" t="s">
        <v>900</v>
      </c>
      <c r="L194" t="str">
        <f t="shared" si="34"/>
        <v>UNEQUAL TEE</v>
      </c>
      <c r="M194">
        <f t="shared" si="41"/>
        <v>1560</v>
      </c>
      <c r="N194">
        <f t="shared" si="42"/>
        <v>1030</v>
      </c>
      <c r="O194">
        <f t="shared" si="43"/>
        <v>36</v>
      </c>
      <c r="P194">
        <f t="shared" si="44"/>
        <v>320</v>
      </c>
      <c r="Q194">
        <f t="shared" si="45"/>
        <v>560</v>
      </c>
      <c r="R194">
        <f t="shared" si="46"/>
        <v>76</v>
      </c>
      <c r="S194">
        <f t="shared" si="35"/>
        <v>200</v>
      </c>
      <c r="T194">
        <f t="shared" si="36"/>
        <v>125</v>
      </c>
      <c r="U194">
        <f t="shared" si="37"/>
        <v>1250</v>
      </c>
      <c r="V194">
        <f t="shared" si="47"/>
        <v>560</v>
      </c>
      <c r="W194">
        <f t="shared" si="38"/>
        <v>1250</v>
      </c>
      <c r="X194">
        <f t="shared" si="38"/>
        <v>560</v>
      </c>
      <c r="Y194" s="169">
        <f t="shared" si="48"/>
        <v>9</v>
      </c>
      <c r="Z194" s="169">
        <f t="shared" si="50"/>
        <v>36</v>
      </c>
      <c r="AA194" s="169">
        <f t="shared" si="49"/>
        <v>76</v>
      </c>
      <c r="AC194" s="171">
        <f t="shared" si="39"/>
        <v>9.125</v>
      </c>
      <c r="AD194" s="167">
        <f t="shared" si="40"/>
        <v>9</v>
      </c>
      <c r="AE194" s="169">
        <v>5</v>
      </c>
    </row>
    <row r="195" spans="1:31">
      <c r="A195" s="161" t="s">
        <v>1049</v>
      </c>
      <c r="B195">
        <v>32</v>
      </c>
      <c r="C195">
        <v>400</v>
      </c>
      <c r="D195">
        <v>300</v>
      </c>
      <c r="E195">
        <v>21.9</v>
      </c>
      <c r="F195">
        <v>590</v>
      </c>
      <c r="G195">
        <v>295</v>
      </c>
      <c r="H195">
        <v>1030</v>
      </c>
      <c r="I195">
        <v>455</v>
      </c>
      <c r="J195">
        <v>91</v>
      </c>
      <c r="K195" t="s">
        <v>901</v>
      </c>
      <c r="L195" t="str">
        <f t="shared" ref="L195:L225" si="51">IF(MID(K195,1,2)=MID(K195,3,2),"EQUAL TEE","UNEQUAL TEE")</f>
        <v>UNEQUAL TEE</v>
      </c>
      <c r="M195">
        <f t="shared" si="41"/>
        <v>1610</v>
      </c>
      <c r="N195">
        <f t="shared" si="42"/>
        <v>1030</v>
      </c>
      <c r="O195">
        <f t="shared" si="43"/>
        <v>36</v>
      </c>
      <c r="P195">
        <f t="shared" si="44"/>
        <v>305</v>
      </c>
      <c r="Q195">
        <f t="shared" si="45"/>
        <v>560</v>
      </c>
      <c r="R195">
        <f t="shared" si="46"/>
        <v>76</v>
      </c>
      <c r="S195">
        <f t="shared" ref="S195:S225" si="52">C195/2</f>
        <v>200</v>
      </c>
      <c r="T195">
        <f t="shared" ref="T195:T225" si="53">CEILING(0.5*D195*SIN(RADIANS(30))*2,25)</f>
        <v>150</v>
      </c>
      <c r="U195">
        <f t="shared" ref="U195:U225" si="54">FLOOR(0.5*PI()*(C195+2*E195)+2*G195,50)</f>
        <v>1250</v>
      </c>
      <c r="V195">
        <f t="shared" si="47"/>
        <v>560</v>
      </c>
      <c r="W195">
        <f t="shared" ref="W195:X225" si="55">U195</f>
        <v>1250</v>
      </c>
      <c r="X195">
        <f t="shared" si="55"/>
        <v>560</v>
      </c>
      <c r="Y195" s="169">
        <f t="shared" si="48"/>
        <v>9</v>
      </c>
      <c r="Z195" s="169">
        <f t="shared" si="50"/>
        <v>36</v>
      </c>
      <c r="AA195" s="169">
        <f t="shared" si="49"/>
        <v>76</v>
      </c>
      <c r="AC195" s="171">
        <f t="shared" ref="AC195:AC225" si="56">E195/$AJ$6</f>
        <v>9.125</v>
      </c>
      <c r="AD195" s="167">
        <f t="shared" ref="AD195:AD225" si="57">IF(MOD(E195/$AJ$6,1)=0,CEILING(E195/$AJ$6,1),
IF(MOD(E195/$AJ$6,1)&lt;0.5,CEILING(E195/$AJ$6,1)-1,CEILING(E195/$AJ$6,1)))</f>
        <v>9</v>
      </c>
      <c r="AE195" s="169">
        <v>5</v>
      </c>
    </row>
    <row r="196" spans="1:31">
      <c r="A196" s="161" t="s">
        <v>1050</v>
      </c>
      <c r="B196">
        <v>32</v>
      </c>
      <c r="C196">
        <v>400</v>
      </c>
      <c r="D196">
        <v>350</v>
      </c>
      <c r="E196">
        <v>21.9</v>
      </c>
      <c r="F196">
        <v>590</v>
      </c>
      <c r="G196">
        <v>295</v>
      </c>
      <c r="H196">
        <v>1030</v>
      </c>
      <c r="I196">
        <v>485</v>
      </c>
      <c r="J196">
        <v>95</v>
      </c>
      <c r="K196" t="s">
        <v>902</v>
      </c>
      <c r="L196" t="str">
        <f t="shared" si="51"/>
        <v>UNEQUAL TEE</v>
      </c>
      <c r="M196">
        <f t="shared" ref="M196:M259" si="58">CEILING(PI()*(C196+2*E196)*0.5+2*I196,10)</f>
        <v>1670</v>
      </c>
      <c r="N196">
        <f t="shared" ref="N196:N259" si="59">_xlfn.FLOOR.MATH(H196,10)</f>
        <v>1030</v>
      </c>
      <c r="O196">
        <f t="shared" ref="O196:O225" si="60">Z196</f>
        <v>36</v>
      </c>
      <c r="P196">
        <f t="shared" ref="P196:P259" si="61">IF(C196=D196,G196,MROUND((ACOS((0.5*$D196)/(0.5*$C196))*0.5*$C196)+G196-SQRT((0.5*$C196)^2-(0.5*$D196)^2),5))</f>
        <v>300</v>
      </c>
      <c r="Q196">
        <f t="shared" ref="Q196:Q259" si="62">V196</f>
        <v>560</v>
      </c>
      <c r="R196">
        <f t="shared" ref="R196:R225" si="63">AA196</f>
        <v>76</v>
      </c>
      <c r="S196">
        <f t="shared" si="52"/>
        <v>200</v>
      </c>
      <c r="T196">
        <f t="shared" si="53"/>
        <v>175</v>
      </c>
      <c r="U196">
        <f t="shared" si="54"/>
        <v>1250</v>
      </c>
      <c r="V196">
        <f t="shared" ref="V196:V259" si="64">CEILING(F196-2*IF(C196&lt;=150,25,15),1)</f>
        <v>560</v>
      </c>
      <c r="W196">
        <f t="shared" si="55"/>
        <v>1250</v>
      </c>
      <c r="X196">
        <f t="shared" si="55"/>
        <v>560</v>
      </c>
      <c r="Y196" s="169">
        <f t="shared" ref="Y196:Y225" si="65">AD196</f>
        <v>9</v>
      </c>
      <c r="Z196" s="169">
        <f>Y196*4</f>
        <v>36</v>
      </c>
      <c r="AA196" s="169">
        <f t="shared" ref="AA196:AA259" si="66">Z196*2+4</f>
        <v>76</v>
      </c>
      <c r="AC196" s="171">
        <f t="shared" si="56"/>
        <v>9.125</v>
      </c>
      <c r="AD196" s="167">
        <f t="shared" si="57"/>
        <v>9</v>
      </c>
      <c r="AE196" s="169">
        <v>5</v>
      </c>
    </row>
    <row r="197" spans="1:31">
      <c r="A197" s="161" t="s">
        <v>1051</v>
      </c>
      <c r="B197">
        <v>32</v>
      </c>
      <c r="C197">
        <v>400</v>
      </c>
      <c r="D197">
        <v>400</v>
      </c>
      <c r="E197">
        <v>21.9</v>
      </c>
      <c r="F197">
        <v>590</v>
      </c>
      <c r="G197">
        <v>295</v>
      </c>
      <c r="H197">
        <v>1030</v>
      </c>
      <c r="I197">
        <v>515</v>
      </c>
      <c r="J197">
        <v>132</v>
      </c>
      <c r="K197" t="s">
        <v>903</v>
      </c>
      <c r="L197" t="str">
        <f t="shared" si="51"/>
        <v>EQUAL TEE</v>
      </c>
      <c r="M197">
        <f t="shared" si="58"/>
        <v>1730</v>
      </c>
      <c r="N197">
        <f t="shared" si="59"/>
        <v>1030</v>
      </c>
      <c r="O197">
        <f t="shared" si="60"/>
        <v>36</v>
      </c>
      <c r="P197">
        <f t="shared" si="61"/>
        <v>295</v>
      </c>
      <c r="Q197">
        <f t="shared" si="62"/>
        <v>560</v>
      </c>
      <c r="R197">
        <f t="shared" si="63"/>
        <v>76</v>
      </c>
      <c r="S197">
        <f t="shared" si="52"/>
        <v>200</v>
      </c>
      <c r="T197">
        <f t="shared" si="53"/>
        <v>200</v>
      </c>
      <c r="U197">
        <f t="shared" si="54"/>
        <v>1250</v>
      </c>
      <c r="V197">
        <f t="shared" si="64"/>
        <v>560</v>
      </c>
      <c r="W197">
        <f t="shared" si="55"/>
        <v>1250</v>
      </c>
      <c r="X197">
        <f t="shared" si="55"/>
        <v>560</v>
      </c>
      <c r="Y197" s="169">
        <f t="shared" si="65"/>
        <v>9</v>
      </c>
      <c r="Z197" s="162">
        <f>Y197*4</f>
        <v>36</v>
      </c>
      <c r="AA197" s="169">
        <f t="shared" si="66"/>
        <v>76</v>
      </c>
      <c r="AC197" s="171">
        <f t="shared" si="56"/>
        <v>9.125</v>
      </c>
      <c r="AD197" s="167">
        <f t="shared" si="57"/>
        <v>9</v>
      </c>
      <c r="AE197" s="169">
        <v>3</v>
      </c>
    </row>
    <row r="198" spans="1:31">
      <c r="A198" s="161" t="s">
        <v>1052</v>
      </c>
      <c r="B198">
        <v>40</v>
      </c>
      <c r="C198">
        <v>50</v>
      </c>
      <c r="D198">
        <v>25</v>
      </c>
      <c r="E198">
        <v>4.2</v>
      </c>
      <c r="F198">
        <v>120</v>
      </c>
      <c r="G198">
        <v>60</v>
      </c>
      <c r="H198">
        <v>220</v>
      </c>
      <c r="I198">
        <v>110</v>
      </c>
      <c r="J198">
        <v>0.70000000000000007</v>
      </c>
      <c r="K198" t="s">
        <v>904</v>
      </c>
      <c r="L198" t="str">
        <f t="shared" si="51"/>
        <v>UNEQUAL TEE</v>
      </c>
      <c r="M198">
        <f t="shared" si="58"/>
        <v>320</v>
      </c>
      <c r="N198">
        <f t="shared" si="59"/>
        <v>220</v>
      </c>
      <c r="O198">
        <f t="shared" si="60"/>
        <v>8</v>
      </c>
      <c r="P198">
        <f t="shared" si="61"/>
        <v>65</v>
      </c>
      <c r="Q198">
        <f t="shared" si="62"/>
        <v>70</v>
      </c>
      <c r="R198">
        <f t="shared" si="63"/>
        <v>20</v>
      </c>
      <c r="S198">
        <f t="shared" si="52"/>
        <v>25</v>
      </c>
      <c r="T198">
        <f t="shared" si="53"/>
        <v>25</v>
      </c>
      <c r="U198">
        <f t="shared" si="54"/>
        <v>200</v>
      </c>
      <c r="V198">
        <f t="shared" si="64"/>
        <v>70</v>
      </c>
      <c r="W198">
        <f t="shared" si="55"/>
        <v>200</v>
      </c>
      <c r="X198">
        <f t="shared" si="55"/>
        <v>70</v>
      </c>
      <c r="Y198" s="169">
        <f t="shared" si="65"/>
        <v>2</v>
      </c>
      <c r="Z198" s="162">
        <f t="shared" ref="Z198:Z225" si="67">Y198*4</f>
        <v>8</v>
      </c>
      <c r="AA198" s="169">
        <f t="shared" si="66"/>
        <v>20</v>
      </c>
      <c r="AC198" s="171">
        <f t="shared" si="56"/>
        <v>1.7500000000000002</v>
      </c>
      <c r="AD198" s="167">
        <f t="shared" si="57"/>
        <v>2</v>
      </c>
      <c r="AE198" s="169">
        <v>3</v>
      </c>
    </row>
    <row r="199" spans="1:31">
      <c r="A199" s="161" t="s">
        <v>1053</v>
      </c>
      <c r="B199">
        <v>40</v>
      </c>
      <c r="C199">
        <v>50</v>
      </c>
      <c r="D199">
        <v>40</v>
      </c>
      <c r="E199">
        <v>4.2</v>
      </c>
      <c r="F199">
        <v>120</v>
      </c>
      <c r="G199">
        <v>60</v>
      </c>
      <c r="H199">
        <v>220</v>
      </c>
      <c r="I199">
        <v>110</v>
      </c>
      <c r="J199">
        <v>0.70000000000000007</v>
      </c>
      <c r="K199" t="s">
        <v>905</v>
      </c>
      <c r="L199" t="str">
        <f t="shared" si="51"/>
        <v>UNEQUAL TEE</v>
      </c>
      <c r="M199">
        <f t="shared" si="58"/>
        <v>320</v>
      </c>
      <c r="N199">
        <f t="shared" si="59"/>
        <v>220</v>
      </c>
      <c r="O199">
        <f t="shared" si="60"/>
        <v>8</v>
      </c>
      <c r="P199">
        <f t="shared" si="61"/>
        <v>60</v>
      </c>
      <c r="Q199">
        <f t="shared" si="62"/>
        <v>70</v>
      </c>
      <c r="R199">
        <f t="shared" si="63"/>
        <v>20</v>
      </c>
      <c r="S199">
        <f t="shared" si="52"/>
        <v>25</v>
      </c>
      <c r="T199">
        <f t="shared" si="53"/>
        <v>25</v>
      </c>
      <c r="U199">
        <f t="shared" si="54"/>
        <v>200</v>
      </c>
      <c r="V199">
        <f t="shared" si="64"/>
        <v>70</v>
      </c>
      <c r="W199">
        <f t="shared" si="55"/>
        <v>200</v>
      </c>
      <c r="X199">
        <f t="shared" si="55"/>
        <v>70</v>
      </c>
      <c r="Y199" s="169">
        <f t="shared" si="65"/>
        <v>2</v>
      </c>
      <c r="Z199" s="162">
        <f t="shared" si="67"/>
        <v>8</v>
      </c>
      <c r="AA199" s="169">
        <f t="shared" si="66"/>
        <v>20</v>
      </c>
      <c r="AC199" s="171">
        <f t="shared" si="56"/>
        <v>1.7500000000000002</v>
      </c>
      <c r="AD199" s="167">
        <f t="shared" si="57"/>
        <v>2</v>
      </c>
      <c r="AE199" s="169">
        <v>3</v>
      </c>
    </row>
    <row r="200" spans="1:31">
      <c r="A200" s="161" t="s">
        <v>1054</v>
      </c>
      <c r="B200">
        <v>40</v>
      </c>
      <c r="C200">
        <v>50</v>
      </c>
      <c r="D200">
        <v>50</v>
      </c>
      <c r="E200">
        <v>4.2</v>
      </c>
      <c r="F200">
        <v>120</v>
      </c>
      <c r="G200">
        <v>60</v>
      </c>
      <c r="H200">
        <v>220</v>
      </c>
      <c r="I200">
        <v>110</v>
      </c>
      <c r="J200">
        <v>1</v>
      </c>
      <c r="K200" t="s">
        <v>906</v>
      </c>
      <c r="L200" t="str">
        <f t="shared" si="51"/>
        <v>EQUAL TEE</v>
      </c>
      <c r="M200">
        <f t="shared" si="58"/>
        <v>320</v>
      </c>
      <c r="N200">
        <f t="shared" si="59"/>
        <v>220</v>
      </c>
      <c r="O200">
        <f t="shared" si="60"/>
        <v>8</v>
      </c>
      <c r="P200">
        <f t="shared" si="61"/>
        <v>60</v>
      </c>
      <c r="Q200">
        <f t="shared" si="62"/>
        <v>70</v>
      </c>
      <c r="R200">
        <f t="shared" si="63"/>
        <v>20</v>
      </c>
      <c r="S200">
        <f t="shared" si="52"/>
        <v>25</v>
      </c>
      <c r="T200">
        <f t="shared" si="53"/>
        <v>25</v>
      </c>
      <c r="U200">
        <f t="shared" si="54"/>
        <v>200</v>
      </c>
      <c r="V200">
        <f t="shared" si="64"/>
        <v>70</v>
      </c>
      <c r="W200">
        <f t="shared" si="55"/>
        <v>200</v>
      </c>
      <c r="X200">
        <f t="shared" si="55"/>
        <v>70</v>
      </c>
      <c r="Y200" s="169">
        <f t="shared" si="65"/>
        <v>2</v>
      </c>
      <c r="Z200" s="162">
        <f t="shared" si="67"/>
        <v>8</v>
      </c>
      <c r="AA200" s="169">
        <f t="shared" si="66"/>
        <v>20</v>
      </c>
      <c r="AC200" s="171">
        <f t="shared" si="56"/>
        <v>1.7500000000000002</v>
      </c>
      <c r="AD200" s="167">
        <f t="shared" si="57"/>
        <v>2</v>
      </c>
      <c r="AE200" s="169">
        <v>3</v>
      </c>
    </row>
    <row r="201" spans="1:31">
      <c r="A201" s="161" t="s">
        <v>1055</v>
      </c>
      <c r="B201">
        <v>40</v>
      </c>
      <c r="C201">
        <v>65</v>
      </c>
      <c r="D201">
        <v>25</v>
      </c>
      <c r="E201">
        <v>5.2</v>
      </c>
      <c r="F201">
        <v>120</v>
      </c>
      <c r="G201">
        <v>75</v>
      </c>
      <c r="H201">
        <v>240</v>
      </c>
      <c r="I201">
        <v>125</v>
      </c>
      <c r="J201">
        <v>1</v>
      </c>
      <c r="K201" t="s">
        <v>907</v>
      </c>
      <c r="L201" t="str">
        <f t="shared" si="51"/>
        <v>UNEQUAL TEE</v>
      </c>
      <c r="M201">
        <f t="shared" si="58"/>
        <v>370</v>
      </c>
      <c r="N201">
        <f t="shared" si="59"/>
        <v>240</v>
      </c>
      <c r="O201">
        <f t="shared" si="60"/>
        <v>8</v>
      </c>
      <c r="P201">
        <f t="shared" si="61"/>
        <v>85</v>
      </c>
      <c r="Q201">
        <f t="shared" si="62"/>
        <v>70</v>
      </c>
      <c r="R201">
        <f t="shared" si="63"/>
        <v>20</v>
      </c>
      <c r="S201">
        <f t="shared" si="52"/>
        <v>32.5</v>
      </c>
      <c r="T201">
        <f t="shared" si="53"/>
        <v>25</v>
      </c>
      <c r="U201">
        <f t="shared" si="54"/>
        <v>250</v>
      </c>
      <c r="V201">
        <f t="shared" si="64"/>
        <v>70</v>
      </c>
      <c r="W201">
        <f t="shared" si="55"/>
        <v>250</v>
      </c>
      <c r="X201">
        <f t="shared" si="55"/>
        <v>70</v>
      </c>
      <c r="Y201" s="169">
        <f t="shared" si="65"/>
        <v>2</v>
      </c>
      <c r="Z201" s="162">
        <f t="shared" si="67"/>
        <v>8</v>
      </c>
      <c r="AA201" s="169">
        <f t="shared" si="66"/>
        <v>20</v>
      </c>
      <c r="AC201" s="171">
        <f t="shared" si="56"/>
        <v>2.166666666666667</v>
      </c>
      <c r="AD201" s="167">
        <f t="shared" si="57"/>
        <v>2</v>
      </c>
      <c r="AE201" s="169">
        <v>3</v>
      </c>
    </row>
    <row r="202" spans="1:31">
      <c r="A202" s="161" t="s">
        <v>1056</v>
      </c>
      <c r="B202">
        <v>40</v>
      </c>
      <c r="C202">
        <v>65</v>
      </c>
      <c r="D202">
        <v>40</v>
      </c>
      <c r="E202">
        <v>5.2</v>
      </c>
      <c r="F202">
        <v>150</v>
      </c>
      <c r="G202">
        <v>75</v>
      </c>
      <c r="H202">
        <v>270</v>
      </c>
      <c r="I202">
        <v>125</v>
      </c>
      <c r="J202">
        <v>1.5</v>
      </c>
      <c r="K202" t="s">
        <v>908</v>
      </c>
      <c r="L202" t="str">
        <f t="shared" si="51"/>
        <v>UNEQUAL TEE</v>
      </c>
      <c r="M202">
        <f t="shared" si="58"/>
        <v>370</v>
      </c>
      <c r="N202">
        <f t="shared" si="59"/>
        <v>270</v>
      </c>
      <c r="O202">
        <f t="shared" si="60"/>
        <v>8</v>
      </c>
      <c r="P202">
        <f t="shared" si="61"/>
        <v>80</v>
      </c>
      <c r="Q202">
        <f t="shared" si="62"/>
        <v>100</v>
      </c>
      <c r="R202">
        <f t="shared" si="63"/>
        <v>20</v>
      </c>
      <c r="S202">
        <f t="shared" si="52"/>
        <v>32.5</v>
      </c>
      <c r="T202">
        <f t="shared" si="53"/>
        <v>25</v>
      </c>
      <c r="U202">
        <f t="shared" si="54"/>
        <v>250</v>
      </c>
      <c r="V202">
        <f t="shared" si="64"/>
        <v>100</v>
      </c>
      <c r="W202">
        <f t="shared" si="55"/>
        <v>250</v>
      </c>
      <c r="X202">
        <f t="shared" si="55"/>
        <v>100</v>
      </c>
      <c r="Y202" s="169">
        <f t="shared" si="65"/>
        <v>2</v>
      </c>
      <c r="Z202" s="162">
        <f t="shared" si="67"/>
        <v>8</v>
      </c>
      <c r="AA202" s="169">
        <f t="shared" si="66"/>
        <v>20</v>
      </c>
      <c r="AC202" s="171">
        <f t="shared" si="56"/>
        <v>2.166666666666667</v>
      </c>
      <c r="AD202" s="167">
        <f t="shared" si="57"/>
        <v>2</v>
      </c>
      <c r="AE202" s="169">
        <v>3</v>
      </c>
    </row>
    <row r="203" spans="1:31">
      <c r="A203" s="161" t="s">
        <v>1057</v>
      </c>
      <c r="B203">
        <v>40</v>
      </c>
      <c r="C203">
        <v>65</v>
      </c>
      <c r="D203">
        <v>50</v>
      </c>
      <c r="E203">
        <v>5.2</v>
      </c>
      <c r="F203">
        <v>150</v>
      </c>
      <c r="G203">
        <v>75</v>
      </c>
      <c r="H203">
        <v>270</v>
      </c>
      <c r="I203">
        <v>125</v>
      </c>
      <c r="J203">
        <v>1.5</v>
      </c>
      <c r="K203" t="s">
        <v>909</v>
      </c>
      <c r="L203" t="str">
        <f t="shared" si="51"/>
        <v>UNEQUAL TEE</v>
      </c>
      <c r="M203">
        <f t="shared" si="58"/>
        <v>370</v>
      </c>
      <c r="N203">
        <f t="shared" si="59"/>
        <v>270</v>
      </c>
      <c r="O203">
        <f t="shared" si="60"/>
        <v>8</v>
      </c>
      <c r="P203">
        <f t="shared" si="61"/>
        <v>75</v>
      </c>
      <c r="Q203">
        <f t="shared" si="62"/>
        <v>100</v>
      </c>
      <c r="R203">
        <f t="shared" si="63"/>
        <v>20</v>
      </c>
      <c r="S203">
        <f t="shared" si="52"/>
        <v>32.5</v>
      </c>
      <c r="T203">
        <f t="shared" si="53"/>
        <v>25</v>
      </c>
      <c r="U203">
        <f t="shared" si="54"/>
        <v>250</v>
      </c>
      <c r="V203">
        <f t="shared" si="64"/>
        <v>100</v>
      </c>
      <c r="W203">
        <f t="shared" si="55"/>
        <v>250</v>
      </c>
      <c r="X203">
        <f t="shared" si="55"/>
        <v>100</v>
      </c>
      <c r="Y203" s="169">
        <f t="shared" si="65"/>
        <v>2</v>
      </c>
      <c r="Z203" s="162">
        <f t="shared" si="67"/>
        <v>8</v>
      </c>
      <c r="AA203" s="169">
        <f t="shared" si="66"/>
        <v>20</v>
      </c>
      <c r="AC203" s="171">
        <f t="shared" si="56"/>
        <v>2.166666666666667</v>
      </c>
      <c r="AD203" s="167">
        <f t="shared" si="57"/>
        <v>2</v>
      </c>
      <c r="AE203" s="169">
        <v>3</v>
      </c>
    </row>
    <row r="204" spans="1:31">
      <c r="A204" s="161" t="s">
        <v>1058</v>
      </c>
      <c r="B204">
        <v>40</v>
      </c>
      <c r="C204">
        <v>65</v>
      </c>
      <c r="D204">
        <v>65</v>
      </c>
      <c r="E204">
        <v>5.2</v>
      </c>
      <c r="F204">
        <v>150</v>
      </c>
      <c r="G204">
        <v>75</v>
      </c>
      <c r="H204">
        <v>270</v>
      </c>
      <c r="I204">
        <v>135</v>
      </c>
      <c r="J204">
        <v>1.5</v>
      </c>
      <c r="K204" t="s">
        <v>910</v>
      </c>
      <c r="L204" t="str">
        <f t="shared" si="51"/>
        <v>EQUAL TEE</v>
      </c>
      <c r="M204">
        <f t="shared" si="58"/>
        <v>390</v>
      </c>
      <c r="N204">
        <f t="shared" si="59"/>
        <v>270</v>
      </c>
      <c r="O204">
        <f t="shared" si="60"/>
        <v>8</v>
      </c>
      <c r="P204">
        <f t="shared" si="61"/>
        <v>75</v>
      </c>
      <c r="Q204">
        <f t="shared" si="62"/>
        <v>100</v>
      </c>
      <c r="R204">
        <f t="shared" si="63"/>
        <v>20</v>
      </c>
      <c r="S204">
        <f t="shared" si="52"/>
        <v>32.5</v>
      </c>
      <c r="T204">
        <f t="shared" si="53"/>
        <v>50</v>
      </c>
      <c r="U204">
        <f t="shared" si="54"/>
        <v>250</v>
      </c>
      <c r="V204">
        <f t="shared" si="64"/>
        <v>100</v>
      </c>
      <c r="W204">
        <f t="shared" si="55"/>
        <v>250</v>
      </c>
      <c r="X204">
        <f t="shared" si="55"/>
        <v>100</v>
      </c>
      <c r="Y204" s="169">
        <f t="shared" si="65"/>
        <v>2</v>
      </c>
      <c r="Z204" s="169">
        <f t="shared" si="67"/>
        <v>8</v>
      </c>
      <c r="AA204" s="169">
        <f t="shared" si="66"/>
        <v>20</v>
      </c>
      <c r="AC204" s="171">
        <f t="shared" si="56"/>
        <v>2.166666666666667</v>
      </c>
      <c r="AD204" s="167">
        <f t="shared" si="57"/>
        <v>2</v>
      </c>
      <c r="AE204" s="169">
        <v>4</v>
      </c>
    </row>
    <row r="205" spans="1:31">
      <c r="A205" s="161" t="s">
        <v>1059</v>
      </c>
      <c r="B205">
        <v>40</v>
      </c>
      <c r="C205">
        <v>80</v>
      </c>
      <c r="D205">
        <v>25</v>
      </c>
      <c r="E205">
        <v>6.2</v>
      </c>
      <c r="F205">
        <v>120</v>
      </c>
      <c r="G205">
        <v>85</v>
      </c>
      <c r="H205">
        <v>250</v>
      </c>
      <c r="I205">
        <v>135</v>
      </c>
      <c r="J205">
        <v>1.5</v>
      </c>
      <c r="K205" t="s">
        <v>911</v>
      </c>
      <c r="L205" t="str">
        <f t="shared" si="51"/>
        <v>UNEQUAL TEE</v>
      </c>
      <c r="M205">
        <f t="shared" si="58"/>
        <v>420</v>
      </c>
      <c r="N205">
        <f t="shared" si="59"/>
        <v>250</v>
      </c>
      <c r="O205">
        <f t="shared" si="60"/>
        <v>12</v>
      </c>
      <c r="P205">
        <f t="shared" si="61"/>
        <v>95</v>
      </c>
      <c r="Q205">
        <f t="shared" si="62"/>
        <v>70</v>
      </c>
      <c r="R205">
        <f t="shared" si="63"/>
        <v>28</v>
      </c>
      <c r="S205">
        <f t="shared" si="52"/>
        <v>40</v>
      </c>
      <c r="T205">
        <f t="shared" si="53"/>
        <v>25</v>
      </c>
      <c r="U205">
        <f t="shared" si="54"/>
        <v>300</v>
      </c>
      <c r="V205">
        <f t="shared" si="64"/>
        <v>70</v>
      </c>
      <c r="W205">
        <f t="shared" si="55"/>
        <v>300</v>
      </c>
      <c r="X205">
        <f t="shared" si="55"/>
        <v>70</v>
      </c>
      <c r="Y205" s="169">
        <f t="shared" si="65"/>
        <v>3</v>
      </c>
      <c r="Z205" s="169">
        <f t="shared" si="67"/>
        <v>12</v>
      </c>
      <c r="AA205" s="169">
        <f t="shared" si="66"/>
        <v>28</v>
      </c>
      <c r="AC205" s="171">
        <f t="shared" si="56"/>
        <v>2.5833333333333335</v>
      </c>
      <c r="AD205" s="167">
        <f t="shared" si="57"/>
        <v>3</v>
      </c>
      <c r="AE205" s="169">
        <v>4</v>
      </c>
    </row>
    <row r="206" spans="1:31">
      <c r="A206" s="161" t="s">
        <v>1060</v>
      </c>
      <c r="B206">
        <v>40</v>
      </c>
      <c r="C206">
        <v>80</v>
      </c>
      <c r="D206">
        <v>40</v>
      </c>
      <c r="E206">
        <v>6.2</v>
      </c>
      <c r="F206">
        <v>120</v>
      </c>
      <c r="G206">
        <v>85</v>
      </c>
      <c r="H206">
        <v>250</v>
      </c>
      <c r="I206">
        <v>135</v>
      </c>
      <c r="J206">
        <v>1.5</v>
      </c>
      <c r="K206" t="s">
        <v>912</v>
      </c>
      <c r="L206" t="str">
        <f t="shared" si="51"/>
        <v>UNEQUAL TEE</v>
      </c>
      <c r="M206">
        <f t="shared" si="58"/>
        <v>420</v>
      </c>
      <c r="N206">
        <f t="shared" si="59"/>
        <v>250</v>
      </c>
      <c r="O206">
        <f t="shared" si="60"/>
        <v>12</v>
      </c>
      <c r="P206">
        <f t="shared" si="61"/>
        <v>90</v>
      </c>
      <c r="Q206">
        <f t="shared" si="62"/>
        <v>70</v>
      </c>
      <c r="R206">
        <f t="shared" si="63"/>
        <v>28</v>
      </c>
      <c r="S206">
        <f t="shared" si="52"/>
        <v>40</v>
      </c>
      <c r="T206">
        <f t="shared" si="53"/>
        <v>25</v>
      </c>
      <c r="U206">
        <f t="shared" si="54"/>
        <v>300</v>
      </c>
      <c r="V206">
        <f t="shared" si="64"/>
        <v>70</v>
      </c>
      <c r="W206">
        <f t="shared" si="55"/>
        <v>300</v>
      </c>
      <c r="X206">
        <f t="shared" si="55"/>
        <v>70</v>
      </c>
      <c r="Y206" s="169">
        <f t="shared" si="65"/>
        <v>3</v>
      </c>
      <c r="Z206" s="169">
        <f t="shared" si="67"/>
        <v>12</v>
      </c>
      <c r="AA206" s="169">
        <f t="shared" si="66"/>
        <v>28</v>
      </c>
      <c r="AC206" s="171">
        <f t="shared" si="56"/>
        <v>2.5833333333333335</v>
      </c>
      <c r="AD206" s="167">
        <f t="shared" si="57"/>
        <v>3</v>
      </c>
      <c r="AE206" s="169">
        <v>4</v>
      </c>
    </row>
    <row r="207" spans="1:31">
      <c r="A207" s="161" t="s">
        <v>1061</v>
      </c>
      <c r="B207">
        <v>40</v>
      </c>
      <c r="C207">
        <v>80</v>
      </c>
      <c r="D207">
        <v>50</v>
      </c>
      <c r="E207">
        <v>6.2</v>
      </c>
      <c r="F207">
        <v>170</v>
      </c>
      <c r="G207">
        <v>85</v>
      </c>
      <c r="H207">
        <v>300</v>
      </c>
      <c r="I207">
        <v>135</v>
      </c>
      <c r="J207">
        <v>2</v>
      </c>
      <c r="K207" t="s">
        <v>913</v>
      </c>
      <c r="L207" t="str">
        <f t="shared" si="51"/>
        <v>UNEQUAL TEE</v>
      </c>
      <c r="M207">
        <f t="shared" si="58"/>
        <v>420</v>
      </c>
      <c r="N207">
        <f t="shared" si="59"/>
        <v>300</v>
      </c>
      <c r="O207">
        <f t="shared" si="60"/>
        <v>12</v>
      </c>
      <c r="P207">
        <f t="shared" si="61"/>
        <v>90</v>
      </c>
      <c r="Q207">
        <f t="shared" si="62"/>
        <v>120</v>
      </c>
      <c r="R207">
        <f t="shared" si="63"/>
        <v>28</v>
      </c>
      <c r="S207">
        <f t="shared" si="52"/>
        <v>40</v>
      </c>
      <c r="T207">
        <f t="shared" si="53"/>
        <v>25</v>
      </c>
      <c r="U207">
        <f t="shared" si="54"/>
        <v>300</v>
      </c>
      <c r="V207">
        <f t="shared" si="64"/>
        <v>120</v>
      </c>
      <c r="W207">
        <f t="shared" si="55"/>
        <v>300</v>
      </c>
      <c r="X207">
        <f t="shared" si="55"/>
        <v>120</v>
      </c>
      <c r="Y207" s="169">
        <f t="shared" si="65"/>
        <v>3</v>
      </c>
      <c r="Z207" s="169">
        <f t="shared" si="67"/>
        <v>12</v>
      </c>
      <c r="AA207" s="169">
        <f t="shared" si="66"/>
        <v>28</v>
      </c>
      <c r="AC207" s="171">
        <f t="shared" si="56"/>
        <v>2.5833333333333335</v>
      </c>
      <c r="AD207" s="167">
        <f t="shared" si="57"/>
        <v>3</v>
      </c>
      <c r="AE207" s="169">
        <v>4</v>
      </c>
    </row>
    <row r="208" spans="1:31">
      <c r="A208" s="161" t="s">
        <v>1062</v>
      </c>
      <c r="B208">
        <v>40</v>
      </c>
      <c r="C208">
        <v>80</v>
      </c>
      <c r="D208">
        <v>65</v>
      </c>
      <c r="E208">
        <v>6.2</v>
      </c>
      <c r="F208">
        <v>170</v>
      </c>
      <c r="G208">
        <v>85</v>
      </c>
      <c r="H208">
        <v>300</v>
      </c>
      <c r="I208">
        <v>145</v>
      </c>
      <c r="J208">
        <v>2</v>
      </c>
      <c r="K208" t="s">
        <v>914</v>
      </c>
      <c r="L208" t="str">
        <f t="shared" si="51"/>
        <v>UNEQUAL TEE</v>
      </c>
      <c r="M208">
        <f t="shared" si="58"/>
        <v>440</v>
      </c>
      <c r="N208">
        <f t="shared" si="59"/>
        <v>300</v>
      </c>
      <c r="O208">
        <f t="shared" si="60"/>
        <v>12</v>
      </c>
      <c r="P208">
        <f t="shared" si="61"/>
        <v>85</v>
      </c>
      <c r="Q208">
        <f t="shared" si="62"/>
        <v>120</v>
      </c>
      <c r="R208">
        <f t="shared" si="63"/>
        <v>28</v>
      </c>
      <c r="S208">
        <f t="shared" si="52"/>
        <v>40</v>
      </c>
      <c r="T208">
        <f t="shared" si="53"/>
        <v>50</v>
      </c>
      <c r="U208">
        <f t="shared" si="54"/>
        <v>300</v>
      </c>
      <c r="V208">
        <f t="shared" si="64"/>
        <v>120</v>
      </c>
      <c r="W208">
        <f t="shared" si="55"/>
        <v>300</v>
      </c>
      <c r="X208">
        <f t="shared" si="55"/>
        <v>120</v>
      </c>
      <c r="Y208" s="169">
        <f t="shared" si="65"/>
        <v>3</v>
      </c>
      <c r="Z208" s="169">
        <f t="shared" si="67"/>
        <v>12</v>
      </c>
      <c r="AA208" s="169">
        <f t="shared" si="66"/>
        <v>28</v>
      </c>
      <c r="AC208" s="171">
        <f t="shared" si="56"/>
        <v>2.5833333333333335</v>
      </c>
      <c r="AD208" s="167">
        <f t="shared" si="57"/>
        <v>3</v>
      </c>
      <c r="AE208" s="169">
        <v>4</v>
      </c>
    </row>
    <row r="209" spans="1:31">
      <c r="A209" s="161" t="s">
        <v>1063</v>
      </c>
      <c r="B209">
        <v>40</v>
      </c>
      <c r="C209">
        <v>80</v>
      </c>
      <c r="D209">
        <v>80</v>
      </c>
      <c r="E209">
        <v>6.2</v>
      </c>
      <c r="F209">
        <v>170</v>
      </c>
      <c r="G209">
        <v>85</v>
      </c>
      <c r="H209">
        <v>300</v>
      </c>
      <c r="I209">
        <v>150</v>
      </c>
      <c r="J209">
        <v>3</v>
      </c>
      <c r="K209" t="s">
        <v>915</v>
      </c>
      <c r="L209" t="str">
        <f t="shared" si="51"/>
        <v>EQUAL TEE</v>
      </c>
      <c r="M209">
        <f t="shared" si="58"/>
        <v>450</v>
      </c>
      <c r="N209">
        <f t="shared" si="59"/>
        <v>300</v>
      </c>
      <c r="O209">
        <f t="shared" si="60"/>
        <v>12</v>
      </c>
      <c r="P209">
        <f t="shared" si="61"/>
        <v>85</v>
      </c>
      <c r="Q209">
        <f t="shared" si="62"/>
        <v>120</v>
      </c>
      <c r="R209">
        <f t="shared" si="63"/>
        <v>28</v>
      </c>
      <c r="S209">
        <f t="shared" si="52"/>
        <v>40</v>
      </c>
      <c r="T209">
        <f t="shared" si="53"/>
        <v>50</v>
      </c>
      <c r="U209">
        <f t="shared" si="54"/>
        <v>300</v>
      </c>
      <c r="V209">
        <f t="shared" si="64"/>
        <v>120</v>
      </c>
      <c r="W209">
        <f t="shared" si="55"/>
        <v>300</v>
      </c>
      <c r="X209">
        <f t="shared" si="55"/>
        <v>120</v>
      </c>
      <c r="Y209" s="169">
        <f t="shared" si="65"/>
        <v>3</v>
      </c>
      <c r="Z209" s="169">
        <f t="shared" si="67"/>
        <v>12</v>
      </c>
      <c r="AA209" s="169">
        <f t="shared" si="66"/>
        <v>28</v>
      </c>
      <c r="AC209" s="171">
        <f t="shared" si="56"/>
        <v>2.5833333333333335</v>
      </c>
      <c r="AD209" s="167">
        <f t="shared" si="57"/>
        <v>3</v>
      </c>
      <c r="AE209" s="169">
        <v>4</v>
      </c>
    </row>
    <row r="210" spans="1:31">
      <c r="A210" s="161" t="s">
        <v>1064</v>
      </c>
      <c r="B210">
        <v>40</v>
      </c>
      <c r="C210">
        <v>100</v>
      </c>
      <c r="D210">
        <v>25</v>
      </c>
      <c r="E210">
        <v>7.5</v>
      </c>
      <c r="F210">
        <v>120</v>
      </c>
      <c r="G210">
        <v>95</v>
      </c>
      <c r="H210">
        <v>300</v>
      </c>
      <c r="I210">
        <v>145</v>
      </c>
      <c r="J210">
        <v>2.5</v>
      </c>
      <c r="K210" t="s">
        <v>916</v>
      </c>
      <c r="L210" t="str">
        <f t="shared" si="51"/>
        <v>UNEQUAL TEE</v>
      </c>
      <c r="M210">
        <f t="shared" si="58"/>
        <v>480</v>
      </c>
      <c r="N210">
        <f t="shared" si="59"/>
        <v>300</v>
      </c>
      <c r="O210">
        <f t="shared" si="60"/>
        <v>12</v>
      </c>
      <c r="P210">
        <f t="shared" si="61"/>
        <v>110</v>
      </c>
      <c r="Q210">
        <f t="shared" si="62"/>
        <v>70</v>
      </c>
      <c r="R210">
        <f t="shared" si="63"/>
        <v>28</v>
      </c>
      <c r="S210">
        <f t="shared" si="52"/>
        <v>50</v>
      </c>
      <c r="T210">
        <f t="shared" si="53"/>
        <v>25</v>
      </c>
      <c r="U210">
        <f t="shared" si="54"/>
        <v>350</v>
      </c>
      <c r="V210">
        <f t="shared" si="64"/>
        <v>70</v>
      </c>
      <c r="W210">
        <f t="shared" si="55"/>
        <v>350</v>
      </c>
      <c r="X210">
        <f t="shared" si="55"/>
        <v>70</v>
      </c>
      <c r="Y210" s="169">
        <f t="shared" si="65"/>
        <v>3</v>
      </c>
      <c r="Z210" s="169">
        <f t="shared" si="67"/>
        <v>12</v>
      </c>
      <c r="AA210" s="169">
        <f t="shared" si="66"/>
        <v>28</v>
      </c>
      <c r="AC210" s="171">
        <f t="shared" si="56"/>
        <v>3.125</v>
      </c>
      <c r="AD210" s="167">
        <f t="shared" si="57"/>
        <v>3</v>
      </c>
      <c r="AE210" s="169">
        <v>4</v>
      </c>
    </row>
    <row r="211" spans="1:31">
      <c r="A211" s="161" t="s">
        <v>1065</v>
      </c>
      <c r="B211">
        <v>40</v>
      </c>
      <c r="C211">
        <v>100</v>
      </c>
      <c r="D211">
        <v>40</v>
      </c>
      <c r="E211">
        <v>7.5</v>
      </c>
      <c r="F211">
        <v>120</v>
      </c>
      <c r="G211">
        <v>95</v>
      </c>
      <c r="H211">
        <v>300</v>
      </c>
      <c r="I211">
        <v>145</v>
      </c>
      <c r="J211">
        <v>2.5</v>
      </c>
      <c r="K211" t="s">
        <v>917</v>
      </c>
      <c r="L211" t="str">
        <f t="shared" si="51"/>
        <v>UNEQUAL TEE</v>
      </c>
      <c r="M211">
        <f t="shared" si="58"/>
        <v>480</v>
      </c>
      <c r="N211">
        <f t="shared" si="59"/>
        <v>300</v>
      </c>
      <c r="O211">
        <f t="shared" si="60"/>
        <v>12</v>
      </c>
      <c r="P211">
        <f t="shared" si="61"/>
        <v>105</v>
      </c>
      <c r="Q211">
        <f t="shared" si="62"/>
        <v>70</v>
      </c>
      <c r="R211">
        <f t="shared" si="63"/>
        <v>28</v>
      </c>
      <c r="S211">
        <f t="shared" si="52"/>
        <v>50</v>
      </c>
      <c r="T211">
        <f t="shared" si="53"/>
        <v>25</v>
      </c>
      <c r="U211">
        <f t="shared" si="54"/>
        <v>350</v>
      </c>
      <c r="V211">
        <f t="shared" si="64"/>
        <v>70</v>
      </c>
      <c r="W211">
        <f t="shared" si="55"/>
        <v>350</v>
      </c>
      <c r="X211">
        <f t="shared" si="55"/>
        <v>70</v>
      </c>
      <c r="Y211" s="169">
        <f t="shared" si="65"/>
        <v>3</v>
      </c>
      <c r="Z211" s="169">
        <f t="shared" si="67"/>
        <v>12</v>
      </c>
      <c r="AA211" s="169">
        <f t="shared" si="66"/>
        <v>28</v>
      </c>
      <c r="AC211" s="171">
        <f t="shared" si="56"/>
        <v>3.125</v>
      </c>
      <c r="AD211" s="167">
        <f t="shared" si="57"/>
        <v>3</v>
      </c>
      <c r="AE211" s="169">
        <v>4</v>
      </c>
    </row>
    <row r="212" spans="1:31">
      <c r="A212" s="161" t="s">
        <v>1066</v>
      </c>
      <c r="B212">
        <v>40</v>
      </c>
      <c r="C212">
        <v>100</v>
      </c>
      <c r="D212">
        <v>50</v>
      </c>
      <c r="E212">
        <v>7.5</v>
      </c>
      <c r="F212">
        <v>120</v>
      </c>
      <c r="G212">
        <v>95</v>
      </c>
      <c r="H212">
        <v>300</v>
      </c>
      <c r="I212">
        <v>145</v>
      </c>
      <c r="J212">
        <v>2.5</v>
      </c>
      <c r="K212" t="s">
        <v>918</v>
      </c>
      <c r="L212" t="str">
        <f t="shared" si="51"/>
        <v>UNEQUAL TEE</v>
      </c>
      <c r="M212">
        <f t="shared" si="58"/>
        <v>480</v>
      </c>
      <c r="N212">
        <f t="shared" si="59"/>
        <v>300</v>
      </c>
      <c r="O212">
        <f t="shared" si="60"/>
        <v>12</v>
      </c>
      <c r="P212">
        <f t="shared" si="61"/>
        <v>105</v>
      </c>
      <c r="Q212">
        <f t="shared" si="62"/>
        <v>70</v>
      </c>
      <c r="R212">
        <f t="shared" si="63"/>
        <v>28</v>
      </c>
      <c r="S212">
        <f t="shared" si="52"/>
        <v>50</v>
      </c>
      <c r="T212">
        <f t="shared" si="53"/>
        <v>25</v>
      </c>
      <c r="U212">
        <f t="shared" si="54"/>
        <v>350</v>
      </c>
      <c r="V212">
        <f t="shared" si="64"/>
        <v>70</v>
      </c>
      <c r="W212">
        <f t="shared" si="55"/>
        <v>350</v>
      </c>
      <c r="X212">
        <f t="shared" si="55"/>
        <v>70</v>
      </c>
      <c r="Y212" s="169">
        <f t="shared" si="65"/>
        <v>3</v>
      </c>
      <c r="Z212" s="169">
        <f t="shared" si="67"/>
        <v>12</v>
      </c>
      <c r="AA212" s="169">
        <f t="shared" si="66"/>
        <v>28</v>
      </c>
      <c r="AC212" s="171">
        <f t="shared" si="56"/>
        <v>3.125</v>
      </c>
      <c r="AD212" s="167">
        <f t="shared" si="57"/>
        <v>3</v>
      </c>
      <c r="AE212" s="169">
        <v>4</v>
      </c>
    </row>
    <row r="213" spans="1:31">
      <c r="A213" s="161" t="s">
        <v>1067</v>
      </c>
      <c r="B213">
        <v>40</v>
      </c>
      <c r="C213">
        <v>100</v>
      </c>
      <c r="D213">
        <v>65</v>
      </c>
      <c r="E213">
        <v>7.5</v>
      </c>
      <c r="F213">
        <v>190</v>
      </c>
      <c r="G213">
        <v>95</v>
      </c>
      <c r="H213">
        <v>370</v>
      </c>
      <c r="I213">
        <v>155</v>
      </c>
      <c r="J213">
        <v>3.5</v>
      </c>
      <c r="K213" t="s">
        <v>919</v>
      </c>
      <c r="L213" t="str">
        <f t="shared" si="51"/>
        <v>UNEQUAL TEE</v>
      </c>
      <c r="M213">
        <f t="shared" si="58"/>
        <v>500</v>
      </c>
      <c r="N213">
        <f t="shared" si="59"/>
        <v>370</v>
      </c>
      <c r="O213">
        <f t="shared" si="60"/>
        <v>12</v>
      </c>
      <c r="P213">
        <f t="shared" si="61"/>
        <v>100</v>
      </c>
      <c r="Q213">
        <f t="shared" si="62"/>
        <v>140</v>
      </c>
      <c r="R213">
        <f t="shared" si="63"/>
        <v>28</v>
      </c>
      <c r="S213">
        <f t="shared" si="52"/>
        <v>50</v>
      </c>
      <c r="T213">
        <f t="shared" si="53"/>
        <v>50</v>
      </c>
      <c r="U213">
        <f t="shared" si="54"/>
        <v>350</v>
      </c>
      <c r="V213">
        <f t="shared" si="64"/>
        <v>140</v>
      </c>
      <c r="W213">
        <f t="shared" si="55"/>
        <v>350</v>
      </c>
      <c r="X213">
        <f t="shared" si="55"/>
        <v>140</v>
      </c>
      <c r="Y213" s="169">
        <f t="shared" si="65"/>
        <v>3</v>
      </c>
      <c r="Z213" s="169">
        <f t="shared" si="67"/>
        <v>12</v>
      </c>
      <c r="AA213" s="169">
        <f t="shared" si="66"/>
        <v>28</v>
      </c>
      <c r="AC213" s="171">
        <f t="shared" si="56"/>
        <v>3.125</v>
      </c>
      <c r="AD213" s="167">
        <f t="shared" si="57"/>
        <v>3</v>
      </c>
      <c r="AE213" s="169">
        <v>5</v>
      </c>
    </row>
    <row r="214" spans="1:31">
      <c r="A214" s="161" t="s">
        <v>1068</v>
      </c>
      <c r="B214">
        <v>40</v>
      </c>
      <c r="C214">
        <v>100</v>
      </c>
      <c r="D214">
        <v>80</v>
      </c>
      <c r="E214">
        <v>7.5</v>
      </c>
      <c r="F214">
        <v>190</v>
      </c>
      <c r="G214">
        <v>95</v>
      </c>
      <c r="H214">
        <v>370</v>
      </c>
      <c r="I214">
        <v>160</v>
      </c>
      <c r="J214">
        <v>3.5</v>
      </c>
      <c r="K214" t="s">
        <v>920</v>
      </c>
      <c r="L214" t="str">
        <f t="shared" si="51"/>
        <v>UNEQUAL TEE</v>
      </c>
      <c r="M214">
        <f t="shared" si="58"/>
        <v>510</v>
      </c>
      <c r="N214">
        <f t="shared" si="59"/>
        <v>370</v>
      </c>
      <c r="O214">
        <f t="shared" si="60"/>
        <v>12</v>
      </c>
      <c r="P214">
        <f t="shared" si="61"/>
        <v>95</v>
      </c>
      <c r="Q214">
        <f t="shared" si="62"/>
        <v>140</v>
      </c>
      <c r="R214">
        <f t="shared" si="63"/>
        <v>28</v>
      </c>
      <c r="S214">
        <f t="shared" si="52"/>
        <v>50</v>
      </c>
      <c r="T214">
        <f t="shared" si="53"/>
        <v>50</v>
      </c>
      <c r="U214">
        <f t="shared" si="54"/>
        <v>350</v>
      </c>
      <c r="V214">
        <f t="shared" si="64"/>
        <v>140</v>
      </c>
      <c r="W214">
        <f t="shared" si="55"/>
        <v>350</v>
      </c>
      <c r="X214">
        <f t="shared" si="55"/>
        <v>140</v>
      </c>
      <c r="Y214" s="169">
        <f t="shared" si="65"/>
        <v>3</v>
      </c>
      <c r="Z214" s="169">
        <f t="shared" si="67"/>
        <v>12</v>
      </c>
      <c r="AA214" s="169">
        <f t="shared" si="66"/>
        <v>28</v>
      </c>
      <c r="AC214" s="171">
        <f t="shared" si="56"/>
        <v>3.125</v>
      </c>
      <c r="AD214" s="167">
        <f t="shared" si="57"/>
        <v>3</v>
      </c>
      <c r="AE214" s="169">
        <v>5</v>
      </c>
    </row>
    <row r="215" spans="1:31">
      <c r="A215" s="161" t="s">
        <v>1069</v>
      </c>
      <c r="B215">
        <v>40</v>
      </c>
      <c r="C215">
        <v>100</v>
      </c>
      <c r="D215">
        <v>100</v>
      </c>
      <c r="E215">
        <v>7.5</v>
      </c>
      <c r="F215">
        <v>190</v>
      </c>
      <c r="G215">
        <v>95</v>
      </c>
      <c r="H215">
        <v>370</v>
      </c>
      <c r="I215">
        <v>185</v>
      </c>
      <c r="J215">
        <v>5</v>
      </c>
      <c r="K215" t="s">
        <v>921</v>
      </c>
      <c r="L215" t="str">
        <f t="shared" si="51"/>
        <v>EQUAL TEE</v>
      </c>
      <c r="M215">
        <f t="shared" si="58"/>
        <v>560</v>
      </c>
      <c r="N215">
        <f t="shared" si="59"/>
        <v>370</v>
      </c>
      <c r="O215">
        <f t="shared" si="60"/>
        <v>12</v>
      </c>
      <c r="P215">
        <f t="shared" si="61"/>
        <v>95</v>
      </c>
      <c r="Q215">
        <f t="shared" si="62"/>
        <v>140</v>
      </c>
      <c r="R215">
        <f t="shared" si="63"/>
        <v>28</v>
      </c>
      <c r="S215">
        <f t="shared" si="52"/>
        <v>50</v>
      </c>
      <c r="T215">
        <f t="shared" si="53"/>
        <v>50</v>
      </c>
      <c r="U215">
        <f t="shared" si="54"/>
        <v>350</v>
      </c>
      <c r="V215">
        <f t="shared" si="64"/>
        <v>140</v>
      </c>
      <c r="W215">
        <f t="shared" si="55"/>
        <v>350</v>
      </c>
      <c r="X215">
        <f t="shared" si="55"/>
        <v>140</v>
      </c>
      <c r="Y215" s="169">
        <f t="shared" si="65"/>
        <v>3</v>
      </c>
      <c r="Z215" s="169">
        <f t="shared" si="67"/>
        <v>12</v>
      </c>
      <c r="AA215" s="169">
        <f t="shared" si="66"/>
        <v>28</v>
      </c>
      <c r="AC215" s="171">
        <f t="shared" si="56"/>
        <v>3.125</v>
      </c>
      <c r="AD215" s="167">
        <f t="shared" si="57"/>
        <v>3</v>
      </c>
      <c r="AE215" s="169">
        <v>5</v>
      </c>
    </row>
    <row r="216" spans="1:31">
      <c r="A216" s="161" t="s">
        <v>1070</v>
      </c>
      <c r="B216">
        <v>40</v>
      </c>
      <c r="C216">
        <v>125</v>
      </c>
      <c r="D216">
        <v>25</v>
      </c>
      <c r="E216">
        <v>9.1999999999999993</v>
      </c>
      <c r="F216">
        <v>120</v>
      </c>
      <c r="G216">
        <v>115</v>
      </c>
      <c r="H216">
        <v>350</v>
      </c>
      <c r="I216">
        <v>165</v>
      </c>
      <c r="J216">
        <v>5.5</v>
      </c>
      <c r="K216" t="s">
        <v>922</v>
      </c>
      <c r="L216" t="str">
        <f t="shared" si="51"/>
        <v>UNEQUAL TEE</v>
      </c>
      <c r="M216">
        <f t="shared" si="58"/>
        <v>560</v>
      </c>
      <c r="N216">
        <f t="shared" si="59"/>
        <v>350</v>
      </c>
      <c r="O216">
        <f t="shared" si="60"/>
        <v>16</v>
      </c>
      <c r="P216">
        <f t="shared" si="61"/>
        <v>140</v>
      </c>
      <c r="Q216">
        <f t="shared" si="62"/>
        <v>70</v>
      </c>
      <c r="R216">
        <f t="shared" si="63"/>
        <v>36</v>
      </c>
      <c r="S216">
        <f t="shared" si="52"/>
        <v>62.5</v>
      </c>
      <c r="T216">
        <f t="shared" si="53"/>
        <v>25</v>
      </c>
      <c r="U216">
        <f t="shared" si="54"/>
        <v>450</v>
      </c>
      <c r="V216">
        <f t="shared" si="64"/>
        <v>70</v>
      </c>
      <c r="W216">
        <f t="shared" si="55"/>
        <v>450</v>
      </c>
      <c r="X216">
        <f t="shared" si="55"/>
        <v>70</v>
      </c>
      <c r="Y216" s="169">
        <f t="shared" si="65"/>
        <v>4</v>
      </c>
      <c r="Z216" s="169">
        <f t="shared" si="67"/>
        <v>16</v>
      </c>
      <c r="AA216" s="169">
        <f t="shared" si="66"/>
        <v>36</v>
      </c>
      <c r="AC216" s="171">
        <f t="shared" si="56"/>
        <v>3.833333333333333</v>
      </c>
      <c r="AD216" s="167">
        <f t="shared" si="57"/>
        <v>4</v>
      </c>
      <c r="AE216" s="169">
        <v>5</v>
      </c>
    </row>
    <row r="217" spans="1:31">
      <c r="A217" s="161" t="s">
        <v>1071</v>
      </c>
      <c r="B217">
        <v>40</v>
      </c>
      <c r="C217">
        <v>125</v>
      </c>
      <c r="D217">
        <v>40</v>
      </c>
      <c r="E217">
        <v>9.1999999999999993</v>
      </c>
      <c r="F217">
        <v>120</v>
      </c>
      <c r="G217">
        <v>115</v>
      </c>
      <c r="H217">
        <v>350</v>
      </c>
      <c r="I217">
        <v>165</v>
      </c>
      <c r="J217">
        <v>5.5</v>
      </c>
      <c r="K217" t="s">
        <v>923</v>
      </c>
      <c r="L217" t="str">
        <f t="shared" si="51"/>
        <v>UNEQUAL TEE</v>
      </c>
      <c r="M217">
        <f t="shared" si="58"/>
        <v>560</v>
      </c>
      <c r="N217">
        <f t="shared" si="59"/>
        <v>350</v>
      </c>
      <c r="O217">
        <f t="shared" si="60"/>
        <v>16</v>
      </c>
      <c r="P217">
        <f t="shared" si="61"/>
        <v>135</v>
      </c>
      <c r="Q217">
        <f t="shared" si="62"/>
        <v>70</v>
      </c>
      <c r="R217">
        <f t="shared" si="63"/>
        <v>36</v>
      </c>
      <c r="S217">
        <f t="shared" si="52"/>
        <v>62.5</v>
      </c>
      <c r="T217">
        <f t="shared" si="53"/>
        <v>25</v>
      </c>
      <c r="U217">
        <f t="shared" si="54"/>
        <v>450</v>
      </c>
      <c r="V217">
        <f t="shared" si="64"/>
        <v>70</v>
      </c>
      <c r="W217">
        <f t="shared" si="55"/>
        <v>450</v>
      </c>
      <c r="X217">
        <f t="shared" si="55"/>
        <v>70</v>
      </c>
      <c r="Y217" s="169">
        <f t="shared" si="65"/>
        <v>4</v>
      </c>
      <c r="Z217" s="169">
        <f t="shared" si="67"/>
        <v>16</v>
      </c>
      <c r="AA217" s="169">
        <f t="shared" si="66"/>
        <v>36</v>
      </c>
      <c r="AC217" s="171">
        <f t="shared" si="56"/>
        <v>3.833333333333333</v>
      </c>
      <c r="AD217" s="167">
        <f t="shared" si="57"/>
        <v>4</v>
      </c>
      <c r="AE217" s="169">
        <v>5</v>
      </c>
    </row>
    <row r="218" spans="1:31">
      <c r="A218" s="161" t="s">
        <v>1072</v>
      </c>
      <c r="B218">
        <v>40</v>
      </c>
      <c r="C218">
        <v>125</v>
      </c>
      <c r="D218">
        <v>50</v>
      </c>
      <c r="E218">
        <v>9.1999999999999993</v>
      </c>
      <c r="F218">
        <v>120</v>
      </c>
      <c r="G218">
        <v>115</v>
      </c>
      <c r="H218">
        <v>350</v>
      </c>
      <c r="I218">
        <v>165</v>
      </c>
      <c r="J218">
        <v>5.5</v>
      </c>
      <c r="K218" t="s">
        <v>924</v>
      </c>
      <c r="L218" t="str">
        <f t="shared" si="51"/>
        <v>UNEQUAL TEE</v>
      </c>
      <c r="M218">
        <f t="shared" si="58"/>
        <v>560</v>
      </c>
      <c r="N218">
        <f t="shared" si="59"/>
        <v>350</v>
      </c>
      <c r="O218">
        <f t="shared" si="60"/>
        <v>16</v>
      </c>
      <c r="P218">
        <f t="shared" si="61"/>
        <v>130</v>
      </c>
      <c r="Q218">
        <f t="shared" si="62"/>
        <v>70</v>
      </c>
      <c r="R218">
        <f t="shared" si="63"/>
        <v>36</v>
      </c>
      <c r="S218">
        <f t="shared" si="52"/>
        <v>62.5</v>
      </c>
      <c r="T218">
        <f t="shared" si="53"/>
        <v>25</v>
      </c>
      <c r="U218">
        <f t="shared" si="54"/>
        <v>450</v>
      </c>
      <c r="V218">
        <f t="shared" si="64"/>
        <v>70</v>
      </c>
      <c r="W218">
        <f t="shared" si="55"/>
        <v>450</v>
      </c>
      <c r="X218">
        <f t="shared" si="55"/>
        <v>70</v>
      </c>
      <c r="Y218" s="169">
        <f t="shared" si="65"/>
        <v>4</v>
      </c>
      <c r="Z218" s="169">
        <f t="shared" si="67"/>
        <v>16</v>
      </c>
      <c r="AA218" s="169">
        <f t="shared" si="66"/>
        <v>36</v>
      </c>
      <c r="AC218" s="171">
        <f t="shared" si="56"/>
        <v>3.833333333333333</v>
      </c>
      <c r="AD218" s="167">
        <f t="shared" si="57"/>
        <v>4</v>
      </c>
      <c r="AE218" s="169">
        <v>5</v>
      </c>
    </row>
    <row r="219" spans="1:31">
      <c r="A219" s="161" t="s">
        <v>1073</v>
      </c>
      <c r="B219">
        <v>40</v>
      </c>
      <c r="C219">
        <v>125</v>
      </c>
      <c r="D219">
        <v>65</v>
      </c>
      <c r="E219">
        <v>9.1999999999999993</v>
      </c>
      <c r="F219">
        <v>230</v>
      </c>
      <c r="G219">
        <v>115</v>
      </c>
      <c r="H219">
        <v>460</v>
      </c>
      <c r="I219">
        <v>175</v>
      </c>
      <c r="J219">
        <v>6.5</v>
      </c>
      <c r="K219" t="s">
        <v>925</v>
      </c>
      <c r="L219" t="str">
        <f t="shared" si="51"/>
        <v>UNEQUAL TEE</v>
      </c>
      <c r="M219">
        <f t="shared" si="58"/>
        <v>580</v>
      </c>
      <c r="N219">
        <f t="shared" si="59"/>
        <v>460</v>
      </c>
      <c r="O219">
        <f t="shared" si="60"/>
        <v>16</v>
      </c>
      <c r="P219">
        <f t="shared" si="61"/>
        <v>125</v>
      </c>
      <c r="Q219">
        <f t="shared" si="62"/>
        <v>180</v>
      </c>
      <c r="R219">
        <f t="shared" si="63"/>
        <v>36</v>
      </c>
      <c r="S219">
        <f t="shared" si="52"/>
        <v>62.5</v>
      </c>
      <c r="T219">
        <f t="shared" si="53"/>
        <v>50</v>
      </c>
      <c r="U219">
        <f t="shared" si="54"/>
        <v>450</v>
      </c>
      <c r="V219">
        <f t="shared" si="64"/>
        <v>180</v>
      </c>
      <c r="W219">
        <f t="shared" si="55"/>
        <v>450</v>
      </c>
      <c r="X219">
        <f t="shared" si="55"/>
        <v>180</v>
      </c>
      <c r="Y219" s="169">
        <f t="shared" si="65"/>
        <v>4</v>
      </c>
      <c r="Z219" s="169">
        <f t="shared" si="67"/>
        <v>16</v>
      </c>
      <c r="AA219" s="169">
        <f t="shared" si="66"/>
        <v>36</v>
      </c>
      <c r="AC219" s="171">
        <f t="shared" si="56"/>
        <v>3.833333333333333</v>
      </c>
      <c r="AD219" s="167">
        <f t="shared" si="57"/>
        <v>4</v>
      </c>
      <c r="AE219" s="169">
        <v>6</v>
      </c>
    </row>
    <row r="220" spans="1:31">
      <c r="A220" s="161" t="s">
        <v>1074</v>
      </c>
      <c r="B220">
        <v>40</v>
      </c>
      <c r="C220">
        <v>125</v>
      </c>
      <c r="D220">
        <v>80</v>
      </c>
      <c r="E220">
        <v>9.1999999999999993</v>
      </c>
      <c r="F220">
        <v>230</v>
      </c>
      <c r="G220">
        <v>115</v>
      </c>
      <c r="H220">
        <v>460</v>
      </c>
      <c r="I220">
        <v>180</v>
      </c>
      <c r="J220">
        <v>7</v>
      </c>
      <c r="K220" t="s">
        <v>926</v>
      </c>
      <c r="L220" t="str">
        <f t="shared" si="51"/>
        <v>UNEQUAL TEE</v>
      </c>
      <c r="M220">
        <f t="shared" si="58"/>
        <v>590</v>
      </c>
      <c r="N220">
        <f t="shared" si="59"/>
        <v>460</v>
      </c>
      <c r="O220">
        <f t="shared" si="60"/>
        <v>16</v>
      </c>
      <c r="P220">
        <f t="shared" si="61"/>
        <v>120</v>
      </c>
      <c r="Q220">
        <f t="shared" si="62"/>
        <v>180</v>
      </c>
      <c r="R220">
        <f t="shared" si="63"/>
        <v>36</v>
      </c>
      <c r="S220">
        <f t="shared" si="52"/>
        <v>62.5</v>
      </c>
      <c r="T220">
        <f t="shared" si="53"/>
        <v>50</v>
      </c>
      <c r="U220">
        <f t="shared" si="54"/>
        <v>450</v>
      </c>
      <c r="V220">
        <f t="shared" si="64"/>
        <v>180</v>
      </c>
      <c r="W220">
        <f t="shared" si="55"/>
        <v>450</v>
      </c>
      <c r="X220">
        <f t="shared" si="55"/>
        <v>180</v>
      </c>
      <c r="Y220" s="169">
        <f t="shared" si="65"/>
        <v>4</v>
      </c>
      <c r="Z220" s="169">
        <f t="shared" si="67"/>
        <v>16</v>
      </c>
      <c r="AA220" s="169">
        <f t="shared" si="66"/>
        <v>36</v>
      </c>
      <c r="AC220" s="171">
        <f t="shared" si="56"/>
        <v>3.833333333333333</v>
      </c>
      <c r="AD220" s="167">
        <f t="shared" si="57"/>
        <v>4</v>
      </c>
      <c r="AE220" s="169">
        <v>6</v>
      </c>
    </row>
    <row r="221" spans="1:31">
      <c r="A221" s="161" t="s">
        <v>1075</v>
      </c>
      <c r="B221">
        <v>40</v>
      </c>
      <c r="C221">
        <v>125</v>
      </c>
      <c r="D221">
        <v>100</v>
      </c>
      <c r="E221">
        <v>9.1999999999999993</v>
      </c>
      <c r="F221">
        <v>230</v>
      </c>
      <c r="G221">
        <v>115</v>
      </c>
      <c r="H221">
        <v>460</v>
      </c>
      <c r="I221">
        <v>205</v>
      </c>
      <c r="J221">
        <v>7</v>
      </c>
      <c r="K221" t="s">
        <v>927</v>
      </c>
      <c r="L221" t="str">
        <f t="shared" si="51"/>
        <v>UNEQUAL TEE</v>
      </c>
      <c r="M221">
        <f t="shared" si="58"/>
        <v>640</v>
      </c>
      <c r="N221">
        <f t="shared" si="59"/>
        <v>460</v>
      </c>
      <c r="O221">
        <f t="shared" si="60"/>
        <v>16</v>
      </c>
      <c r="P221">
        <f t="shared" si="61"/>
        <v>120</v>
      </c>
      <c r="Q221">
        <f t="shared" si="62"/>
        <v>180</v>
      </c>
      <c r="R221">
        <f t="shared" si="63"/>
        <v>36</v>
      </c>
      <c r="S221">
        <f t="shared" si="52"/>
        <v>62.5</v>
      </c>
      <c r="T221">
        <f t="shared" si="53"/>
        <v>50</v>
      </c>
      <c r="U221">
        <f t="shared" si="54"/>
        <v>450</v>
      </c>
      <c r="V221">
        <f t="shared" si="64"/>
        <v>180</v>
      </c>
      <c r="W221">
        <f t="shared" si="55"/>
        <v>450</v>
      </c>
      <c r="X221">
        <f t="shared" si="55"/>
        <v>180</v>
      </c>
      <c r="Y221" s="169">
        <f t="shared" si="65"/>
        <v>4</v>
      </c>
      <c r="Z221" s="169">
        <f t="shared" si="67"/>
        <v>16</v>
      </c>
      <c r="AA221" s="169">
        <f t="shared" si="66"/>
        <v>36</v>
      </c>
      <c r="AC221" s="171">
        <f t="shared" si="56"/>
        <v>3.833333333333333</v>
      </c>
      <c r="AD221" s="167">
        <f t="shared" si="57"/>
        <v>4</v>
      </c>
      <c r="AE221" s="169">
        <v>6</v>
      </c>
    </row>
    <row r="222" spans="1:31">
      <c r="A222" s="161" t="s">
        <v>1076</v>
      </c>
      <c r="B222">
        <v>40</v>
      </c>
      <c r="C222">
        <v>125</v>
      </c>
      <c r="D222">
        <v>125</v>
      </c>
      <c r="E222">
        <v>9.1999999999999993</v>
      </c>
      <c r="F222">
        <v>230</v>
      </c>
      <c r="G222">
        <v>115</v>
      </c>
      <c r="H222">
        <v>460</v>
      </c>
      <c r="I222">
        <v>230</v>
      </c>
      <c r="J222">
        <v>7.5</v>
      </c>
      <c r="K222" t="s">
        <v>928</v>
      </c>
      <c r="L222" t="str">
        <f t="shared" si="51"/>
        <v>EQUAL TEE</v>
      </c>
      <c r="M222">
        <f t="shared" si="58"/>
        <v>690</v>
      </c>
      <c r="N222">
        <f t="shared" si="59"/>
        <v>460</v>
      </c>
      <c r="O222">
        <f t="shared" si="60"/>
        <v>16</v>
      </c>
      <c r="P222">
        <f t="shared" si="61"/>
        <v>115</v>
      </c>
      <c r="Q222">
        <f t="shared" si="62"/>
        <v>180</v>
      </c>
      <c r="R222">
        <f t="shared" si="63"/>
        <v>36</v>
      </c>
      <c r="S222">
        <f t="shared" si="52"/>
        <v>62.5</v>
      </c>
      <c r="T222">
        <f t="shared" si="53"/>
        <v>75</v>
      </c>
      <c r="U222">
        <f t="shared" si="54"/>
        <v>450</v>
      </c>
      <c r="V222">
        <f t="shared" si="64"/>
        <v>180</v>
      </c>
      <c r="W222">
        <f t="shared" si="55"/>
        <v>450</v>
      </c>
      <c r="X222">
        <f t="shared" si="55"/>
        <v>180</v>
      </c>
      <c r="Y222" s="169">
        <f t="shared" si="65"/>
        <v>4</v>
      </c>
      <c r="Z222" s="169">
        <f t="shared" si="67"/>
        <v>16</v>
      </c>
      <c r="AA222" s="169">
        <f t="shared" si="66"/>
        <v>36</v>
      </c>
      <c r="AC222" s="171">
        <f t="shared" si="56"/>
        <v>3.833333333333333</v>
      </c>
      <c r="AD222" s="167">
        <f t="shared" si="57"/>
        <v>4</v>
      </c>
      <c r="AE222" s="169">
        <v>6</v>
      </c>
    </row>
    <row r="223" spans="1:31">
      <c r="A223" s="161" t="s">
        <v>1077</v>
      </c>
      <c r="B223">
        <v>40</v>
      </c>
      <c r="C223">
        <v>150</v>
      </c>
      <c r="D223">
        <v>80</v>
      </c>
      <c r="E223">
        <v>10.9</v>
      </c>
      <c r="F223">
        <v>260</v>
      </c>
      <c r="G223">
        <v>130</v>
      </c>
      <c r="H223">
        <v>550</v>
      </c>
      <c r="I223">
        <v>195</v>
      </c>
      <c r="J223">
        <v>10</v>
      </c>
      <c r="K223" t="s">
        <v>929</v>
      </c>
      <c r="L223" t="str">
        <f t="shared" si="51"/>
        <v>UNEQUAL TEE</v>
      </c>
      <c r="M223">
        <f t="shared" si="58"/>
        <v>660</v>
      </c>
      <c r="N223">
        <f t="shared" si="59"/>
        <v>550</v>
      </c>
      <c r="O223">
        <f t="shared" si="60"/>
        <v>20</v>
      </c>
      <c r="P223">
        <f t="shared" si="61"/>
        <v>140</v>
      </c>
      <c r="Q223">
        <f t="shared" si="62"/>
        <v>210</v>
      </c>
      <c r="R223">
        <f t="shared" si="63"/>
        <v>44</v>
      </c>
      <c r="S223">
        <f t="shared" si="52"/>
        <v>75</v>
      </c>
      <c r="T223">
        <f t="shared" si="53"/>
        <v>50</v>
      </c>
      <c r="U223">
        <f t="shared" si="54"/>
        <v>500</v>
      </c>
      <c r="V223">
        <f t="shared" si="64"/>
        <v>210</v>
      </c>
      <c r="W223">
        <f t="shared" si="55"/>
        <v>500</v>
      </c>
      <c r="X223">
        <f t="shared" si="55"/>
        <v>210</v>
      </c>
      <c r="Y223" s="169">
        <f t="shared" si="65"/>
        <v>5</v>
      </c>
      <c r="Z223" s="169">
        <f t="shared" si="67"/>
        <v>20</v>
      </c>
      <c r="AA223" s="169">
        <f t="shared" si="66"/>
        <v>44</v>
      </c>
      <c r="AC223" s="171">
        <f t="shared" si="56"/>
        <v>4.541666666666667</v>
      </c>
      <c r="AD223" s="167">
        <f t="shared" si="57"/>
        <v>5</v>
      </c>
      <c r="AE223" s="169">
        <v>6</v>
      </c>
    </row>
    <row r="224" spans="1:31">
      <c r="A224" s="161" t="s">
        <v>1078</v>
      </c>
      <c r="B224">
        <v>40</v>
      </c>
      <c r="C224">
        <v>150</v>
      </c>
      <c r="D224">
        <v>100</v>
      </c>
      <c r="E224">
        <v>10.9</v>
      </c>
      <c r="F224">
        <v>260</v>
      </c>
      <c r="G224">
        <v>130</v>
      </c>
      <c r="H224">
        <v>550</v>
      </c>
      <c r="I224">
        <v>220</v>
      </c>
      <c r="J224">
        <v>11</v>
      </c>
      <c r="K224" t="s">
        <v>930</v>
      </c>
      <c r="L224" t="str">
        <f t="shared" si="51"/>
        <v>UNEQUAL TEE</v>
      </c>
      <c r="M224">
        <f t="shared" si="58"/>
        <v>710</v>
      </c>
      <c r="N224">
        <f t="shared" si="59"/>
        <v>550</v>
      </c>
      <c r="O224">
        <f t="shared" si="60"/>
        <v>20</v>
      </c>
      <c r="P224">
        <f t="shared" si="61"/>
        <v>135</v>
      </c>
      <c r="Q224">
        <f t="shared" si="62"/>
        <v>210</v>
      </c>
      <c r="R224">
        <f t="shared" si="63"/>
        <v>44</v>
      </c>
      <c r="S224">
        <f t="shared" si="52"/>
        <v>75</v>
      </c>
      <c r="T224">
        <f t="shared" si="53"/>
        <v>50</v>
      </c>
      <c r="U224">
        <f t="shared" si="54"/>
        <v>500</v>
      </c>
      <c r="V224">
        <f t="shared" si="64"/>
        <v>210</v>
      </c>
      <c r="W224">
        <f t="shared" si="55"/>
        <v>500</v>
      </c>
      <c r="X224">
        <f t="shared" si="55"/>
        <v>210</v>
      </c>
      <c r="Y224" s="169">
        <f t="shared" si="65"/>
        <v>5</v>
      </c>
      <c r="Z224" s="169">
        <f t="shared" si="67"/>
        <v>20</v>
      </c>
      <c r="AA224" s="169">
        <f t="shared" si="66"/>
        <v>44</v>
      </c>
      <c r="AC224" s="171">
        <f t="shared" si="56"/>
        <v>4.541666666666667</v>
      </c>
      <c r="AD224" s="167">
        <f t="shared" si="57"/>
        <v>5</v>
      </c>
      <c r="AE224" s="169">
        <v>6</v>
      </c>
    </row>
    <row r="225" spans="1:31">
      <c r="A225" s="161" t="s">
        <v>1079</v>
      </c>
      <c r="B225">
        <v>40</v>
      </c>
      <c r="C225">
        <v>150</v>
      </c>
      <c r="D225">
        <v>125</v>
      </c>
      <c r="E225">
        <v>10.9</v>
      </c>
      <c r="F225">
        <v>260</v>
      </c>
      <c r="G225">
        <v>130</v>
      </c>
      <c r="H225">
        <v>550</v>
      </c>
      <c r="I225">
        <v>245</v>
      </c>
      <c r="J225">
        <v>11</v>
      </c>
      <c r="K225" t="s">
        <v>931</v>
      </c>
      <c r="L225" t="str">
        <f t="shared" si="51"/>
        <v>UNEQUAL TEE</v>
      </c>
      <c r="M225">
        <f t="shared" si="58"/>
        <v>760</v>
      </c>
      <c r="N225">
        <f t="shared" si="59"/>
        <v>550</v>
      </c>
      <c r="O225">
        <f t="shared" si="60"/>
        <v>20</v>
      </c>
      <c r="P225">
        <f t="shared" si="61"/>
        <v>130</v>
      </c>
      <c r="Q225">
        <f t="shared" si="62"/>
        <v>210</v>
      </c>
      <c r="R225">
        <f t="shared" si="63"/>
        <v>44</v>
      </c>
      <c r="S225">
        <f t="shared" si="52"/>
        <v>75</v>
      </c>
      <c r="T225">
        <f t="shared" si="53"/>
        <v>75</v>
      </c>
      <c r="U225">
        <f t="shared" si="54"/>
        <v>500</v>
      </c>
      <c r="V225">
        <f t="shared" si="64"/>
        <v>210</v>
      </c>
      <c r="W225">
        <f t="shared" si="55"/>
        <v>500</v>
      </c>
      <c r="X225">
        <f t="shared" si="55"/>
        <v>210</v>
      </c>
      <c r="Y225" s="169">
        <f t="shared" si="65"/>
        <v>5</v>
      </c>
      <c r="Z225" s="169">
        <f t="shared" si="67"/>
        <v>20</v>
      </c>
      <c r="AA225" s="169">
        <f t="shared" si="66"/>
        <v>44</v>
      </c>
      <c r="AC225" s="171">
        <f t="shared" si="56"/>
        <v>4.541666666666667</v>
      </c>
      <c r="AD225" s="167">
        <f t="shared" si="57"/>
        <v>5</v>
      </c>
      <c r="AE225" s="169">
        <v>6</v>
      </c>
    </row>
    <row r="226" spans="1:31">
      <c r="A226" s="161" t="s">
        <v>1080</v>
      </c>
      <c r="B226">
        <v>40</v>
      </c>
      <c r="C226">
        <v>150</v>
      </c>
      <c r="D226">
        <v>150</v>
      </c>
      <c r="E226">
        <v>10.9</v>
      </c>
      <c r="F226">
        <v>260</v>
      </c>
      <c r="G226">
        <v>130</v>
      </c>
      <c r="H226">
        <v>550</v>
      </c>
      <c r="I226">
        <v>275</v>
      </c>
      <c r="J226">
        <v>17</v>
      </c>
      <c r="K226" t="s">
        <v>932</v>
      </c>
      <c r="L226" t="str">
        <f t="shared" ref="L226:L289" si="68">IF(MID(K226,1,2)=MID(K226,3,2),"EQUAL TEE","UNEQUAL TEE")</f>
        <v>EQUAL TEE</v>
      </c>
      <c r="M226">
        <f t="shared" si="58"/>
        <v>820</v>
      </c>
      <c r="N226">
        <f t="shared" si="59"/>
        <v>550</v>
      </c>
      <c r="O226">
        <f t="shared" ref="O226:O289" si="69">Z226</f>
        <v>20</v>
      </c>
      <c r="P226">
        <f t="shared" si="61"/>
        <v>130</v>
      </c>
      <c r="Q226">
        <f t="shared" si="62"/>
        <v>210</v>
      </c>
      <c r="R226">
        <f t="shared" ref="R226:R289" si="70">AA226</f>
        <v>44</v>
      </c>
      <c r="S226">
        <f t="shared" ref="S226:S289" si="71">C226/2</f>
        <v>75</v>
      </c>
      <c r="T226">
        <f t="shared" ref="T226:T289" si="72">CEILING(0.5*D226*SIN(RADIANS(30))*2,25)</f>
        <v>75</v>
      </c>
      <c r="U226">
        <f t="shared" ref="U226:U289" si="73">FLOOR(0.5*PI()*(C226+2*E226)+2*G226,50)</f>
        <v>500</v>
      </c>
      <c r="V226">
        <f t="shared" si="64"/>
        <v>210</v>
      </c>
      <c r="W226">
        <f t="shared" ref="W226:W289" si="74">U226</f>
        <v>500</v>
      </c>
      <c r="X226">
        <f t="shared" ref="X226:X289" si="75">V226</f>
        <v>210</v>
      </c>
      <c r="Y226" s="169">
        <f t="shared" ref="Y226:Y289" si="76">AD226</f>
        <v>5</v>
      </c>
      <c r="Z226" s="169">
        <f t="shared" ref="Z226:Z289" si="77">Y226*4</f>
        <v>20</v>
      </c>
      <c r="AA226" s="169">
        <f t="shared" si="66"/>
        <v>44</v>
      </c>
      <c r="AC226" s="171">
        <f t="shared" ref="AC226:AC289" si="78">E226/$AJ$6</f>
        <v>4.541666666666667</v>
      </c>
      <c r="AD226" s="167">
        <f t="shared" ref="AD226:AD289" si="79">IF(MOD(E226/$AJ$6,1)=0,CEILING(E226/$AJ$6,1),
IF(MOD(E226/$AJ$6,1)&lt;0.5,CEILING(E226/$AJ$6,1)-1,CEILING(E226/$AJ$6,1)))</f>
        <v>5</v>
      </c>
      <c r="AE226" s="169">
        <v>7</v>
      </c>
    </row>
    <row r="227" spans="1:31">
      <c r="A227" s="161" t="s">
        <v>1081</v>
      </c>
      <c r="B227">
        <v>40</v>
      </c>
      <c r="C227">
        <v>200</v>
      </c>
      <c r="D227">
        <v>80</v>
      </c>
      <c r="E227">
        <v>14.2</v>
      </c>
      <c r="F227">
        <v>170</v>
      </c>
      <c r="G227">
        <v>165</v>
      </c>
      <c r="H227">
        <v>450</v>
      </c>
      <c r="I227">
        <v>230</v>
      </c>
      <c r="J227">
        <v>14</v>
      </c>
      <c r="K227" t="s">
        <v>933</v>
      </c>
      <c r="L227" t="str">
        <f t="shared" si="68"/>
        <v>UNEQUAL TEE</v>
      </c>
      <c r="M227">
        <f t="shared" si="58"/>
        <v>820</v>
      </c>
      <c r="N227">
        <f t="shared" si="59"/>
        <v>450</v>
      </c>
      <c r="O227">
        <f t="shared" si="69"/>
        <v>24</v>
      </c>
      <c r="P227">
        <f t="shared" si="61"/>
        <v>190</v>
      </c>
      <c r="Q227">
        <f t="shared" si="62"/>
        <v>140</v>
      </c>
      <c r="R227">
        <f t="shared" si="70"/>
        <v>52</v>
      </c>
      <c r="S227">
        <f t="shared" si="71"/>
        <v>100</v>
      </c>
      <c r="T227">
        <f t="shared" si="72"/>
        <v>50</v>
      </c>
      <c r="U227">
        <f t="shared" si="73"/>
        <v>650</v>
      </c>
      <c r="V227">
        <f t="shared" si="64"/>
        <v>140</v>
      </c>
      <c r="W227">
        <f t="shared" si="74"/>
        <v>650</v>
      </c>
      <c r="X227">
        <f t="shared" si="75"/>
        <v>140</v>
      </c>
      <c r="Y227" s="169">
        <f t="shared" si="76"/>
        <v>6</v>
      </c>
      <c r="Z227" s="169">
        <f t="shared" si="77"/>
        <v>24</v>
      </c>
      <c r="AA227" s="169">
        <f t="shared" si="66"/>
        <v>52</v>
      </c>
      <c r="AC227" s="171">
        <f t="shared" si="78"/>
        <v>5.916666666666667</v>
      </c>
      <c r="AD227" s="167">
        <f t="shared" si="79"/>
        <v>6</v>
      </c>
      <c r="AE227" s="169">
        <v>8</v>
      </c>
    </row>
    <row r="228" spans="1:31">
      <c r="A228" s="161" t="s">
        <v>1082</v>
      </c>
      <c r="B228">
        <v>40</v>
      </c>
      <c r="C228">
        <v>200</v>
      </c>
      <c r="D228">
        <v>100</v>
      </c>
      <c r="E228">
        <v>14.2</v>
      </c>
      <c r="F228">
        <v>170</v>
      </c>
      <c r="G228">
        <v>165</v>
      </c>
      <c r="H228">
        <v>450</v>
      </c>
      <c r="I228">
        <v>255</v>
      </c>
      <c r="J228">
        <v>15</v>
      </c>
      <c r="K228" t="s">
        <v>934</v>
      </c>
      <c r="L228" t="str">
        <f t="shared" si="68"/>
        <v>UNEQUAL TEE</v>
      </c>
      <c r="M228">
        <f t="shared" si="58"/>
        <v>870</v>
      </c>
      <c r="N228">
        <f t="shared" si="59"/>
        <v>450</v>
      </c>
      <c r="O228">
        <f t="shared" si="69"/>
        <v>24</v>
      </c>
      <c r="P228">
        <f t="shared" si="61"/>
        <v>185</v>
      </c>
      <c r="Q228">
        <f t="shared" si="62"/>
        <v>140</v>
      </c>
      <c r="R228">
        <f t="shared" si="70"/>
        <v>52</v>
      </c>
      <c r="S228">
        <f t="shared" si="71"/>
        <v>100</v>
      </c>
      <c r="T228">
        <f t="shared" si="72"/>
        <v>50</v>
      </c>
      <c r="U228">
        <f t="shared" si="73"/>
        <v>650</v>
      </c>
      <c r="V228">
        <f t="shared" si="64"/>
        <v>140</v>
      </c>
      <c r="W228">
        <f t="shared" si="74"/>
        <v>650</v>
      </c>
      <c r="X228">
        <f t="shared" si="75"/>
        <v>140</v>
      </c>
      <c r="Y228" s="169">
        <f t="shared" si="76"/>
        <v>6</v>
      </c>
      <c r="Z228" s="169">
        <f t="shared" si="77"/>
        <v>24</v>
      </c>
      <c r="AA228" s="169">
        <f t="shared" si="66"/>
        <v>52</v>
      </c>
      <c r="AC228" s="171">
        <f t="shared" si="78"/>
        <v>5.916666666666667</v>
      </c>
      <c r="AD228" s="167">
        <f t="shared" si="79"/>
        <v>6</v>
      </c>
      <c r="AE228" s="169">
        <v>9</v>
      </c>
    </row>
    <row r="229" spans="1:31">
      <c r="A229" s="161" t="s">
        <v>1083</v>
      </c>
      <c r="B229">
        <v>40</v>
      </c>
      <c r="C229">
        <v>200</v>
      </c>
      <c r="D229">
        <v>125</v>
      </c>
      <c r="E229">
        <v>14.2</v>
      </c>
      <c r="F229">
        <v>310</v>
      </c>
      <c r="G229">
        <v>165</v>
      </c>
      <c r="H229">
        <v>590</v>
      </c>
      <c r="I229">
        <v>280</v>
      </c>
      <c r="J229">
        <v>19</v>
      </c>
      <c r="K229" t="s">
        <v>935</v>
      </c>
      <c r="L229" t="str">
        <f t="shared" si="68"/>
        <v>UNEQUAL TEE</v>
      </c>
      <c r="M229">
        <f t="shared" si="58"/>
        <v>920</v>
      </c>
      <c r="N229">
        <f t="shared" si="59"/>
        <v>590</v>
      </c>
      <c r="O229">
        <f t="shared" si="69"/>
        <v>24</v>
      </c>
      <c r="P229">
        <f t="shared" si="61"/>
        <v>175</v>
      </c>
      <c r="Q229">
        <f t="shared" si="62"/>
        <v>280</v>
      </c>
      <c r="R229">
        <f t="shared" si="70"/>
        <v>52</v>
      </c>
      <c r="S229">
        <f t="shared" si="71"/>
        <v>100</v>
      </c>
      <c r="T229">
        <f t="shared" si="72"/>
        <v>75</v>
      </c>
      <c r="U229">
        <f t="shared" si="73"/>
        <v>650</v>
      </c>
      <c r="V229">
        <f t="shared" si="64"/>
        <v>280</v>
      </c>
      <c r="W229">
        <f t="shared" si="74"/>
        <v>650</v>
      </c>
      <c r="X229">
        <f t="shared" si="75"/>
        <v>280</v>
      </c>
      <c r="Y229" s="169">
        <f t="shared" si="76"/>
        <v>6</v>
      </c>
      <c r="Z229" s="169">
        <f t="shared" si="77"/>
        <v>24</v>
      </c>
      <c r="AA229" s="169">
        <f t="shared" si="66"/>
        <v>52</v>
      </c>
      <c r="AC229" s="171">
        <f t="shared" si="78"/>
        <v>5.916666666666667</v>
      </c>
      <c r="AD229" s="167">
        <f t="shared" si="79"/>
        <v>6</v>
      </c>
      <c r="AE229" s="169">
        <v>10</v>
      </c>
    </row>
    <row r="230" spans="1:31">
      <c r="A230" s="161" t="s">
        <v>1084</v>
      </c>
      <c r="B230">
        <v>40</v>
      </c>
      <c r="C230">
        <v>200</v>
      </c>
      <c r="D230">
        <v>150</v>
      </c>
      <c r="E230">
        <v>14.2</v>
      </c>
      <c r="F230">
        <v>310</v>
      </c>
      <c r="G230">
        <v>165</v>
      </c>
      <c r="H230">
        <v>590</v>
      </c>
      <c r="I230">
        <v>310</v>
      </c>
      <c r="J230">
        <v>20</v>
      </c>
      <c r="K230" t="s">
        <v>936</v>
      </c>
      <c r="L230" t="str">
        <f t="shared" si="68"/>
        <v>UNEQUAL TEE</v>
      </c>
      <c r="M230">
        <f t="shared" si="58"/>
        <v>980</v>
      </c>
      <c r="N230">
        <f t="shared" si="59"/>
        <v>590</v>
      </c>
      <c r="O230">
        <f t="shared" si="69"/>
        <v>24</v>
      </c>
      <c r="P230">
        <f t="shared" si="61"/>
        <v>170</v>
      </c>
      <c r="Q230">
        <f t="shared" si="62"/>
        <v>280</v>
      </c>
      <c r="R230">
        <f t="shared" si="70"/>
        <v>52</v>
      </c>
      <c r="S230">
        <f t="shared" si="71"/>
        <v>100</v>
      </c>
      <c r="T230">
        <f t="shared" si="72"/>
        <v>75</v>
      </c>
      <c r="U230">
        <f t="shared" si="73"/>
        <v>650</v>
      </c>
      <c r="V230">
        <f t="shared" si="64"/>
        <v>280</v>
      </c>
      <c r="W230">
        <f t="shared" si="74"/>
        <v>650</v>
      </c>
      <c r="X230">
        <f t="shared" si="75"/>
        <v>280</v>
      </c>
      <c r="Y230" s="169">
        <f t="shared" si="76"/>
        <v>6</v>
      </c>
      <c r="Z230" s="169">
        <f t="shared" si="77"/>
        <v>24</v>
      </c>
      <c r="AA230" s="169">
        <f t="shared" si="66"/>
        <v>52</v>
      </c>
      <c r="AC230" s="171">
        <f t="shared" si="78"/>
        <v>5.916666666666667</v>
      </c>
      <c r="AD230" s="167">
        <f t="shared" si="79"/>
        <v>6</v>
      </c>
      <c r="AE230" s="169">
        <v>11</v>
      </c>
    </row>
    <row r="231" spans="1:31">
      <c r="A231" s="161" t="s">
        <v>1085</v>
      </c>
      <c r="B231">
        <v>40</v>
      </c>
      <c r="C231">
        <v>200</v>
      </c>
      <c r="D231">
        <v>200</v>
      </c>
      <c r="E231">
        <v>14.2</v>
      </c>
      <c r="F231">
        <v>310</v>
      </c>
      <c r="G231">
        <v>155</v>
      </c>
      <c r="H231">
        <v>590</v>
      </c>
      <c r="I231">
        <v>295</v>
      </c>
      <c r="J231">
        <v>28</v>
      </c>
      <c r="K231" t="s">
        <v>937</v>
      </c>
      <c r="L231" t="str">
        <f t="shared" si="68"/>
        <v>EQUAL TEE</v>
      </c>
      <c r="M231">
        <f t="shared" si="58"/>
        <v>950</v>
      </c>
      <c r="N231">
        <f t="shared" si="59"/>
        <v>590</v>
      </c>
      <c r="O231">
        <f t="shared" si="69"/>
        <v>24</v>
      </c>
      <c r="P231">
        <f t="shared" si="61"/>
        <v>155</v>
      </c>
      <c r="Q231">
        <f t="shared" si="62"/>
        <v>280</v>
      </c>
      <c r="R231">
        <f t="shared" si="70"/>
        <v>52</v>
      </c>
      <c r="S231">
        <f t="shared" si="71"/>
        <v>100</v>
      </c>
      <c r="T231">
        <f t="shared" si="72"/>
        <v>100</v>
      </c>
      <c r="U231">
        <f t="shared" si="73"/>
        <v>650</v>
      </c>
      <c r="V231">
        <f t="shared" si="64"/>
        <v>280</v>
      </c>
      <c r="W231">
        <f t="shared" si="74"/>
        <v>650</v>
      </c>
      <c r="X231">
        <f t="shared" si="75"/>
        <v>280</v>
      </c>
      <c r="Y231" s="169">
        <f t="shared" si="76"/>
        <v>6</v>
      </c>
      <c r="Z231" s="169">
        <f t="shared" si="77"/>
        <v>24</v>
      </c>
      <c r="AA231" s="169">
        <f t="shared" si="66"/>
        <v>52</v>
      </c>
      <c r="AC231" s="171">
        <f t="shared" si="78"/>
        <v>5.916666666666667</v>
      </c>
      <c r="AD231" s="167">
        <f t="shared" si="79"/>
        <v>6</v>
      </c>
      <c r="AE231" s="169">
        <v>12</v>
      </c>
    </row>
    <row r="232" spans="1:31">
      <c r="A232" s="161" t="s">
        <v>1086</v>
      </c>
      <c r="B232">
        <v>40</v>
      </c>
      <c r="C232">
        <v>250</v>
      </c>
      <c r="D232">
        <v>80</v>
      </c>
      <c r="E232">
        <v>17.600000000000001</v>
      </c>
      <c r="F232">
        <v>170</v>
      </c>
      <c r="G232">
        <v>200</v>
      </c>
      <c r="H232">
        <v>530</v>
      </c>
      <c r="I232">
        <v>265</v>
      </c>
      <c r="J232">
        <v>24</v>
      </c>
      <c r="K232" t="s">
        <v>938</v>
      </c>
      <c r="L232" t="str">
        <f t="shared" si="68"/>
        <v>UNEQUAL TEE</v>
      </c>
      <c r="M232">
        <f t="shared" si="58"/>
        <v>980</v>
      </c>
      <c r="N232">
        <f t="shared" si="59"/>
        <v>530</v>
      </c>
      <c r="O232">
        <f t="shared" si="69"/>
        <v>28</v>
      </c>
      <c r="P232">
        <f t="shared" si="61"/>
        <v>235</v>
      </c>
      <c r="Q232">
        <f t="shared" si="62"/>
        <v>140</v>
      </c>
      <c r="R232">
        <f t="shared" si="70"/>
        <v>60</v>
      </c>
      <c r="S232">
        <f t="shared" si="71"/>
        <v>125</v>
      </c>
      <c r="T232">
        <f t="shared" si="72"/>
        <v>50</v>
      </c>
      <c r="U232">
        <f t="shared" si="73"/>
        <v>800</v>
      </c>
      <c r="V232">
        <f t="shared" si="64"/>
        <v>140</v>
      </c>
      <c r="W232">
        <f t="shared" si="74"/>
        <v>800</v>
      </c>
      <c r="X232">
        <f t="shared" si="75"/>
        <v>140</v>
      </c>
      <c r="Y232" s="169">
        <f t="shared" si="76"/>
        <v>7</v>
      </c>
      <c r="Z232" s="169">
        <f t="shared" si="77"/>
        <v>28</v>
      </c>
      <c r="AA232" s="169">
        <f t="shared" si="66"/>
        <v>60</v>
      </c>
      <c r="AC232" s="171">
        <f t="shared" si="78"/>
        <v>7.3333333333333339</v>
      </c>
      <c r="AD232" s="167">
        <f t="shared" si="79"/>
        <v>7</v>
      </c>
      <c r="AE232" s="169">
        <v>13</v>
      </c>
    </row>
    <row r="233" spans="1:31">
      <c r="A233" s="161" t="s">
        <v>1087</v>
      </c>
      <c r="B233">
        <v>40</v>
      </c>
      <c r="C233">
        <v>250</v>
      </c>
      <c r="D233">
        <v>100</v>
      </c>
      <c r="E233">
        <v>17.600000000000001</v>
      </c>
      <c r="F233">
        <v>170</v>
      </c>
      <c r="G233">
        <v>200</v>
      </c>
      <c r="H233">
        <v>530</v>
      </c>
      <c r="I233">
        <v>290</v>
      </c>
      <c r="J233">
        <v>25</v>
      </c>
      <c r="K233" t="s">
        <v>939</v>
      </c>
      <c r="L233" t="str">
        <f t="shared" si="68"/>
        <v>UNEQUAL TEE</v>
      </c>
      <c r="M233">
        <f t="shared" si="58"/>
        <v>1030</v>
      </c>
      <c r="N233">
        <f t="shared" si="59"/>
        <v>530</v>
      </c>
      <c r="O233">
        <f t="shared" si="69"/>
        <v>28</v>
      </c>
      <c r="P233">
        <f t="shared" si="61"/>
        <v>230</v>
      </c>
      <c r="Q233">
        <f t="shared" si="62"/>
        <v>140</v>
      </c>
      <c r="R233">
        <f t="shared" si="70"/>
        <v>60</v>
      </c>
      <c r="S233">
        <f t="shared" si="71"/>
        <v>125</v>
      </c>
      <c r="T233">
        <f t="shared" si="72"/>
        <v>50</v>
      </c>
      <c r="U233">
        <f t="shared" si="73"/>
        <v>800</v>
      </c>
      <c r="V233">
        <f t="shared" si="64"/>
        <v>140</v>
      </c>
      <c r="W233">
        <f t="shared" si="74"/>
        <v>800</v>
      </c>
      <c r="X233">
        <f t="shared" si="75"/>
        <v>140</v>
      </c>
      <c r="Y233" s="169">
        <f t="shared" si="76"/>
        <v>7</v>
      </c>
      <c r="Z233" s="169">
        <f t="shared" si="77"/>
        <v>28</v>
      </c>
      <c r="AA233" s="169">
        <f t="shared" si="66"/>
        <v>60</v>
      </c>
      <c r="AC233" s="171">
        <f t="shared" si="78"/>
        <v>7.3333333333333339</v>
      </c>
      <c r="AD233" s="167">
        <f t="shared" si="79"/>
        <v>7</v>
      </c>
      <c r="AE233" s="169">
        <v>14</v>
      </c>
    </row>
    <row r="234" spans="1:31">
      <c r="A234" s="161" t="s">
        <v>1088</v>
      </c>
      <c r="B234">
        <v>40</v>
      </c>
      <c r="C234">
        <v>250</v>
      </c>
      <c r="D234">
        <v>125</v>
      </c>
      <c r="E234">
        <v>17.600000000000001</v>
      </c>
      <c r="F234">
        <v>310</v>
      </c>
      <c r="G234">
        <v>200</v>
      </c>
      <c r="H234">
        <v>670</v>
      </c>
      <c r="I234">
        <v>315</v>
      </c>
      <c r="J234">
        <v>31</v>
      </c>
      <c r="K234" t="s">
        <v>940</v>
      </c>
      <c r="L234" t="str">
        <f t="shared" si="68"/>
        <v>UNEQUAL TEE</v>
      </c>
      <c r="M234">
        <f t="shared" si="58"/>
        <v>1080</v>
      </c>
      <c r="N234">
        <f t="shared" si="59"/>
        <v>670</v>
      </c>
      <c r="O234">
        <f t="shared" si="69"/>
        <v>28</v>
      </c>
      <c r="P234">
        <f t="shared" si="61"/>
        <v>225</v>
      </c>
      <c r="Q234">
        <f t="shared" si="62"/>
        <v>280</v>
      </c>
      <c r="R234">
        <f t="shared" si="70"/>
        <v>60</v>
      </c>
      <c r="S234">
        <f t="shared" si="71"/>
        <v>125</v>
      </c>
      <c r="T234">
        <f t="shared" si="72"/>
        <v>75</v>
      </c>
      <c r="U234">
        <f t="shared" si="73"/>
        <v>800</v>
      </c>
      <c r="V234">
        <f t="shared" si="64"/>
        <v>280</v>
      </c>
      <c r="W234">
        <f t="shared" si="74"/>
        <v>800</v>
      </c>
      <c r="X234">
        <f t="shared" si="75"/>
        <v>280</v>
      </c>
      <c r="Y234" s="169">
        <f t="shared" si="76"/>
        <v>7</v>
      </c>
      <c r="Z234" s="169">
        <f t="shared" si="77"/>
        <v>28</v>
      </c>
      <c r="AA234" s="169">
        <f t="shared" si="66"/>
        <v>60</v>
      </c>
      <c r="AC234" s="171">
        <f t="shared" si="78"/>
        <v>7.3333333333333339</v>
      </c>
      <c r="AD234" s="167">
        <f t="shared" si="79"/>
        <v>7</v>
      </c>
      <c r="AE234" s="169">
        <v>15</v>
      </c>
    </row>
    <row r="235" spans="1:31">
      <c r="A235" s="161" t="s">
        <v>1089</v>
      </c>
      <c r="B235">
        <v>40</v>
      </c>
      <c r="C235">
        <v>250</v>
      </c>
      <c r="D235">
        <v>150</v>
      </c>
      <c r="E235">
        <v>17.600000000000001</v>
      </c>
      <c r="F235">
        <v>380</v>
      </c>
      <c r="G235">
        <v>200</v>
      </c>
      <c r="H235">
        <v>740</v>
      </c>
      <c r="I235">
        <v>345</v>
      </c>
      <c r="J235">
        <v>35</v>
      </c>
      <c r="K235" t="s">
        <v>941</v>
      </c>
      <c r="L235" t="str">
        <f t="shared" si="68"/>
        <v>UNEQUAL TEE</v>
      </c>
      <c r="M235">
        <f t="shared" si="58"/>
        <v>1140</v>
      </c>
      <c r="N235">
        <f t="shared" si="59"/>
        <v>740</v>
      </c>
      <c r="O235">
        <f t="shared" si="69"/>
        <v>28</v>
      </c>
      <c r="P235">
        <f t="shared" si="61"/>
        <v>215</v>
      </c>
      <c r="Q235">
        <f t="shared" si="62"/>
        <v>350</v>
      </c>
      <c r="R235">
        <f t="shared" si="70"/>
        <v>60</v>
      </c>
      <c r="S235">
        <f t="shared" si="71"/>
        <v>125</v>
      </c>
      <c r="T235">
        <f t="shared" si="72"/>
        <v>75</v>
      </c>
      <c r="U235">
        <f t="shared" si="73"/>
        <v>800</v>
      </c>
      <c r="V235">
        <f t="shared" si="64"/>
        <v>350</v>
      </c>
      <c r="W235">
        <f t="shared" si="74"/>
        <v>800</v>
      </c>
      <c r="X235">
        <f t="shared" si="75"/>
        <v>350</v>
      </c>
      <c r="Y235" s="169">
        <f t="shared" si="76"/>
        <v>7</v>
      </c>
      <c r="Z235" s="169">
        <f t="shared" si="77"/>
        <v>28</v>
      </c>
      <c r="AA235" s="169">
        <f t="shared" si="66"/>
        <v>60</v>
      </c>
      <c r="AC235" s="171">
        <f t="shared" si="78"/>
        <v>7.3333333333333339</v>
      </c>
      <c r="AD235" s="167">
        <f t="shared" si="79"/>
        <v>7</v>
      </c>
      <c r="AE235" s="169">
        <v>16</v>
      </c>
    </row>
    <row r="236" spans="1:31">
      <c r="A236" s="161" t="s">
        <v>1090</v>
      </c>
      <c r="B236">
        <v>40</v>
      </c>
      <c r="C236">
        <v>250</v>
      </c>
      <c r="D236">
        <v>200</v>
      </c>
      <c r="E236">
        <v>17.600000000000001</v>
      </c>
      <c r="F236">
        <v>380</v>
      </c>
      <c r="G236">
        <v>190</v>
      </c>
      <c r="H236">
        <v>740</v>
      </c>
      <c r="I236">
        <v>330</v>
      </c>
      <c r="J236">
        <v>36</v>
      </c>
      <c r="K236" t="s">
        <v>942</v>
      </c>
      <c r="L236" t="str">
        <f t="shared" si="68"/>
        <v>UNEQUAL TEE</v>
      </c>
      <c r="M236">
        <f t="shared" si="58"/>
        <v>1110</v>
      </c>
      <c r="N236">
        <f t="shared" si="59"/>
        <v>740</v>
      </c>
      <c r="O236">
        <f t="shared" si="69"/>
        <v>28</v>
      </c>
      <c r="P236">
        <f t="shared" si="61"/>
        <v>195</v>
      </c>
      <c r="Q236">
        <f t="shared" si="62"/>
        <v>350</v>
      </c>
      <c r="R236">
        <f t="shared" si="70"/>
        <v>60</v>
      </c>
      <c r="S236">
        <f t="shared" si="71"/>
        <v>125</v>
      </c>
      <c r="T236">
        <f t="shared" si="72"/>
        <v>100</v>
      </c>
      <c r="U236">
        <f t="shared" si="73"/>
        <v>800</v>
      </c>
      <c r="V236">
        <f t="shared" si="64"/>
        <v>350</v>
      </c>
      <c r="W236">
        <f t="shared" si="74"/>
        <v>800</v>
      </c>
      <c r="X236">
        <f t="shared" si="75"/>
        <v>350</v>
      </c>
      <c r="Y236" s="169">
        <f t="shared" si="76"/>
        <v>7</v>
      </c>
      <c r="Z236" s="169">
        <f t="shared" si="77"/>
        <v>28</v>
      </c>
      <c r="AA236" s="169">
        <f t="shared" si="66"/>
        <v>60</v>
      </c>
      <c r="AC236" s="171">
        <f t="shared" si="78"/>
        <v>7.3333333333333339</v>
      </c>
      <c r="AD236" s="167">
        <f t="shared" si="79"/>
        <v>7</v>
      </c>
      <c r="AE236" s="169">
        <v>17</v>
      </c>
    </row>
    <row r="237" spans="1:31">
      <c r="A237" s="161" t="s">
        <v>1091</v>
      </c>
      <c r="B237">
        <v>40</v>
      </c>
      <c r="C237">
        <v>250</v>
      </c>
      <c r="D237">
        <v>250</v>
      </c>
      <c r="E237">
        <v>17.600000000000001</v>
      </c>
      <c r="F237">
        <v>380</v>
      </c>
      <c r="G237">
        <v>190</v>
      </c>
      <c r="H237">
        <v>740</v>
      </c>
      <c r="I237">
        <v>370</v>
      </c>
      <c r="J237">
        <v>52</v>
      </c>
      <c r="K237" t="s">
        <v>943</v>
      </c>
      <c r="L237" t="str">
        <f t="shared" si="68"/>
        <v>EQUAL TEE</v>
      </c>
      <c r="M237">
        <f t="shared" si="58"/>
        <v>1190</v>
      </c>
      <c r="N237">
        <f t="shared" si="59"/>
        <v>740</v>
      </c>
      <c r="O237">
        <f t="shared" si="69"/>
        <v>28</v>
      </c>
      <c r="P237">
        <f t="shared" si="61"/>
        <v>190</v>
      </c>
      <c r="Q237">
        <f t="shared" si="62"/>
        <v>350</v>
      </c>
      <c r="R237">
        <f t="shared" si="70"/>
        <v>60</v>
      </c>
      <c r="S237">
        <f t="shared" si="71"/>
        <v>125</v>
      </c>
      <c r="T237">
        <f t="shared" si="72"/>
        <v>125</v>
      </c>
      <c r="U237">
        <f t="shared" si="73"/>
        <v>800</v>
      </c>
      <c r="V237">
        <f t="shared" si="64"/>
        <v>350</v>
      </c>
      <c r="W237">
        <f t="shared" si="74"/>
        <v>800</v>
      </c>
      <c r="X237">
        <f t="shared" si="75"/>
        <v>350</v>
      </c>
      <c r="Y237" s="169">
        <f t="shared" si="76"/>
        <v>7</v>
      </c>
      <c r="Z237" s="169">
        <f t="shared" si="77"/>
        <v>28</v>
      </c>
      <c r="AA237" s="169">
        <f t="shared" si="66"/>
        <v>60</v>
      </c>
      <c r="AC237" s="171">
        <f t="shared" si="78"/>
        <v>7.3333333333333339</v>
      </c>
      <c r="AD237" s="167">
        <f t="shared" si="79"/>
        <v>7</v>
      </c>
      <c r="AE237" s="169">
        <v>18</v>
      </c>
    </row>
    <row r="238" spans="1:31">
      <c r="A238" s="161" t="s">
        <v>1092</v>
      </c>
      <c r="B238">
        <v>40</v>
      </c>
      <c r="C238">
        <v>300</v>
      </c>
      <c r="D238">
        <v>80</v>
      </c>
      <c r="E238">
        <v>21</v>
      </c>
      <c r="F238">
        <v>170</v>
      </c>
      <c r="G238">
        <v>235</v>
      </c>
      <c r="H238">
        <v>590</v>
      </c>
      <c r="I238">
        <v>300</v>
      </c>
      <c r="J238">
        <v>37</v>
      </c>
      <c r="K238" t="s">
        <v>944</v>
      </c>
      <c r="L238" t="str">
        <f t="shared" si="68"/>
        <v>UNEQUAL TEE</v>
      </c>
      <c r="M238">
        <f t="shared" si="58"/>
        <v>1140</v>
      </c>
      <c r="N238">
        <f t="shared" si="59"/>
        <v>590</v>
      </c>
      <c r="O238">
        <f t="shared" si="69"/>
        <v>36</v>
      </c>
      <c r="P238">
        <f t="shared" si="61"/>
        <v>285</v>
      </c>
      <c r="Q238">
        <f t="shared" si="62"/>
        <v>140</v>
      </c>
      <c r="R238">
        <f t="shared" si="70"/>
        <v>76</v>
      </c>
      <c r="S238">
        <f t="shared" si="71"/>
        <v>150</v>
      </c>
      <c r="T238">
        <f t="shared" si="72"/>
        <v>50</v>
      </c>
      <c r="U238">
        <f t="shared" si="73"/>
        <v>1000</v>
      </c>
      <c r="V238">
        <f t="shared" si="64"/>
        <v>140</v>
      </c>
      <c r="W238">
        <f t="shared" si="74"/>
        <v>1000</v>
      </c>
      <c r="X238">
        <f t="shared" si="75"/>
        <v>140</v>
      </c>
      <c r="Y238" s="169">
        <f t="shared" si="76"/>
        <v>9</v>
      </c>
      <c r="Z238" s="169">
        <f t="shared" si="77"/>
        <v>36</v>
      </c>
      <c r="AA238" s="169">
        <f t="shared" si="66"/>
        <v>76</v>
      </c>
      <c r="AC238" s="171">
        <f t="shared" si="78"/>
        <v>8.75</v>
      </c>
      <c r="AD238" s="167">
        <f t="shared" si="79"/>
        <v>9</v>
      </c>
      <c r="AE238" s="169">
        <v>19</v>
      </c>
    </row>
    <row r="239" spans="1:31">
      <c r="A239" s="161" t="s">
        <v>1093</v>
      </c>
      <c r="B239">
        <v>40</v>
      </c>
      <c r="C239">
        <v>300</v>
      </c>
      <c r="D239">
        <v>100</v>
      </c>
      <c r="E239">
        <v>21</v>
      </c>
      <c r="F239">
        <v>170</v>
      </c>
      <c r="G239">
        <v>235</v>
      </c>
      <c r="H239">
        <v>590</v>
      </c>
      <c r="I239">
        <v>325</v>
      </c>
      <c r="J239">
        <v>38</v>
      </c>
      <c r="K239" t="s">
        <v>945</v>
      </c>
      <c r="L239" t="str">
        <f t="shared" si="68"/>
        <v>UNEQUAL TEE</v>
      </c>
      <c r="M239">
        <f t="shared" si="58"/>
        <v>1190</v>
      </c>
      <c r="N239">
        <f t="shared" si="59"/>
        <v>590</v>
      </c>
      <c r="O239">
        <f t="shared" si="69"/>
        <v>36</v>
      </c>
      <c r="P239">
        <f t="shared" si="61"/>
        <v>280</v>
      </c>
      <c r="Q239">
        <f t="shared" si="62"/>
        <v>140</v>
      </c>
      <c r="R239">
        <f t="shared" si="70"/>
        <v>76</v>
      </c>
      <c r="S239">
        <f t="shared" si="71"/>
        <v>150</v>
      </c>
      <c r="T239">
        <f t="shared" si="72"/>
        <v>50</v>
      </c>
      <c r="U239">
        <f t="shared" si="73"/>
        <v>1000</v>
      </c>
      <c r="V239">
        <f t="shared" si="64"/>
        <v>140</v>
      </c>
      <c r="W239">
        <f t="shared" si="74"/>
        <v>1000</v>
      </c>
      <c r="X239">
        <f t="shared" si="75"/>
        <v>140</v>
      </c>
      <c r="Y239" s="169">
        <f t="shared" si="76"/>
        <v>9</v>
      </c>
      <c r="Z239" s="169">
        <f t="shared" si="77"/>
        <v>36</v>
      </c>
      <c r="AA239" s="169">
        <f t="shared" si="66"/>
        <v>76</v>
      </c>
      <c r="AC239" s="171">
        <f t="shared" si="78"/>
        <v>8.75</v>
      </c>
      <c r="AD239" s="167">
        <f t="shared" si="79"/>
        <v>9</v>
      </c>
      <c r="AE239" s="169">
        <v>20</v>
      </c>
    </row>
    <row r="240" spans="1:31">
      <c r="A240" s="161" t="s">
        <v>1094</v>
      </c>
      <c r="B240">
        <v>40</v>
      </c>
      <c r="C240">
        <v>300</v>
      </c>
      <c r="D240">
        <v>125</v>
      </c>
      <c r="E240">
        <v>21</v>
      </c>
      <c r="F240">
        <v>310</v>
      </c>
      <c r="G240">
        <v>235</v>
      </c>
      <c r="H240">
        <v>730</v>
      </c>
      <c r="I240">
        <v>350</v>
      </c>
      <c r="J240">
        <v>47</v>
      </c>
      <c r="K240" t="s">
        <v>946</v>
      </c>
      <c r="L240" t="str">
        <f t="shared" si="68"/>
        <v>UNEQUAL TEE</v>
      </c>
      <c r="M240">
        <f t="shared" si="58"/>
        <v>1240</v>
      </c>
      <c r="N240">
        <f t="shared" si="59"/>
        <v>730</v>
      </c>
      <c r="O240">
        <f t="shared" si="69"/>
        <v>36</v>
      </c>
      <c r="P240">
        <f t="shared" si="61"/>
        <v>270</v>
      </c>
      <c r="Q240">
        <f t="shared" si="62"/>
        <v>280</v>
      </c>
      <c r="R240">
        <f t="shared" si="70"/>
        <v>76</v>
      </c>
      <c r="S240">
        <f t="shared" si="71"/>
        <v>150</v>
      </c>
      <c r="T240">
        <f t="shared" si="72"/>
        <v>75</v>
      </c>
      <c r="U240">
        <f t="shared" si="73"/>
        <v>1000</v>
      </c>
      <c r="V240">
        <f t="shared" si="64"/>
        <v>280</v>
      </c>
      <c r="W240">
        <f t="shared" si="74"/>
        <v>1000</v>
      </c>
      <c r="X240">
        <f t="shared" si="75"/>
        <v>280</v>
      </c>
      <c r="Y240" s="169">
        <f t="shared" si="76"/>
        <v>9</v>
      </c>
      <c r="Z240" s="169">
        <f t="shared" si="77"/>
        <v>36</v>
      </c>
      <c r="AA240" s="169">
        <f t="shared" si="66"/>
        <v>76</v>
      </c>
      <c r="AC240" s="171">
        <f t="shared" si="78"/>
        <v>8.75</v>
      </c>
      <c r="AD240" s="167">
        <f t="shared" si="79"/>
        <v>9</v>
      </c>
      <c r="AE240" s="169">
        <v>21</v>
      </c>
    </row>
    <row r="241" spans="1:31">
      <c r="A241" s="161" t="s">
        <v>1095</v>
      </c>
      <c r="B241">
        <v>40</v>
      </c>
      <c r="C241">
        <v>300</v>
      </c>
      <c r="D241">
        <v>150</v>
      </c>
      <c r="E241">
        <v>21</v>
      </c>
      <c r="F241">
        <v>310</v>
      </c>
      <c r="G241">
        <v>235</v>
      </c>
      <c r="H241">
        <v>730</v>
      </c>
      <c r="I241">
        <v>380</v>
      </c>
      <c r="J241">
        <v>48</v>
      </c>
      <c r="K241" t="s">
        <v>947</v>
      </c>
      <c r="L241" t="str">
        <f t="shared" si="68"/>
        <v>UNEQUAL TEE</v>
      </c>
      <c r="M241">
        <f t="shared" si="58"/>
        <v>1300</v>
      </c>
      <c r="N241">
        <f t="shared" si="59"/>
        <v>730</v>
      </c>
      <c r="O241">
        <f t="shared" si="69"/>
        <v>36</v>
      </c>
      <c r="P241">
        <f t="shared" si="61"/>
        <v>260</v>
      </c>
      <c r="Q241">
        <f t="shared" si="62"/>
        <v>280</v>
      </c>
      <c r="R241">
        <f t="shared" si="70"/>
        <v>76</v>
      </c>
      <c r="S241">
        <f t="shared" si="71"/>
        <v>150</v>
      </c>
      <c r="T241">
        <f t="shared" si="72"/>
        <v>75</v>
      </c>
      <c r="U241">
        <f t="shared" si="73"/>
        <v>1000</v>
      </c>
      <c r="V241">
        <f t="shared" si="64"/>
        <v>280</v>
      </c>
      <c r="W241">
        <f t="shared" si="74"/>
        <v>1000</v>
      </c>
      <c r="X241">
        <f t="shared" si="75"/>
        <v>280</v>
      </c>
      <c r="Y241" s="169">
        <f t="shared" si="76"/>
        <v>9</v>
      </c>
      <c r="Z241" s="169">
        <f t="shared" si="77"/>
        <v>36</v>
      </c>
      <c r="AA241" s="169">
        <f t="shared" si="66"/>
        <v>76</v>
      </c>
      <c r="AC241" s="171">
        <f t="shared" si="78"/>
        <v>8.75</v>
      </c>
      <c r="AD241" s="167">
        <f t="shared" si="79"/>
        <v>9</v>
      </c>
      <c r="AE241" s="169">
        <v>22</v>
      </c>
    </row>
    <row r="242" spans="1:31">
      <c r="A242" s="161" t="s">
        <v>1096</v>
      </c>
      <c r="B242">
        <v>40</v>
      </c>
      <c r="C242">
        <v>300</v>
      </c>
      <c r="D242">
        <v>200</v>
      </c>
      <c r="E242">
        <v>21</v>
      </c>
      <c r="F242">
        <v>450</v>
      </c>
      <c r="G242">
        <v>225</v>
      </c>
      <c r="H242">
        <v>870</v>
      </c>
      <c r="I242">
        <v>365</v>
      </c>
      <c r="J242">
        <v>57</v>
      </c>
      <c r="K242" t="s">
        <v>948</v>
      </c>
      <c r="L242" t="str">
        <f t="shared" si="68"/>
        <v>UNEQUAL TEE</v>
      </c>
      <c r="M242">
        <f t="shared" si="58"/>
        <v>1270</v>
      </c>
      <c r="N242">
        <f t="shared" si="59"/>
        <v>870</v>
      </c>
      <c r="O242">
        <f t="shared" si="69"/>
        <v>36</v>
      </c>
      <c r="P242">
        <f t="shared" si="61"/>
        <v>240</v>
      </c>
      <c r="Q242">
        <f t="shared" si="62"/>
        <v>420</v>
      </c>
      <c r="R242">
        <f t="shared" si="70"/>
        <v>76</v>
      </c>
      <c r="S242">
        <f t="shared" si="71"/>
        <v>150</v>
      </c>
      <c r="T242">
        <f t="shared" si="72"/>
        <v>100</v>
      </c>
      <c r="U242">
        <f t="shared" si="73"/>
        <v>950</v>
      </c>
      <c r="V242">
        <f t="shared" si="64"/>
        <v>420</v>
      </c>
      <c r="W242">
        <f t="shared" si="74"/>
        <v>950</v>
      </c>
      <c r="X242">
        <f t="shared" si="75"/>
        <v>420</v>
      </c>
      <c r="Y242" s="169">
        <f t="shared" si="76"/>
        <v>9</v>
      </c>
      <c r="Z242" s="169">
        <f t="shared" si="77"/>
        <v>36</v>
      </c>
      <c r="AA242" s="169">
        <f t="shared" si="66"/>
        <v>76</v>
      </c>
      <c r="AC242" s="171">
        <f t="shared" si="78"/>
        <v>8.75</v>
      </c>
      <c r="AD242" s="167">
        <f t="shared" si="79"/>
        <v>9</v>
      </c>
      <c r="AE242" s="169">
        <v>23</v>
      </c>
    </row>
    <row r="243" spans="1:31">
      <c r="A243" s="161" t="s">
        <v>1097</v>
      </c>
      <c r="B243">
        <v>40</v>
      </c>
      <c r="C243">
        <v>300</v>
      </c>
      <c r="D243">
        <v>250</v>
      </c>
      <c r="E243">
        <v>21</v>
      </c>
      <c r="F243">
        <v>450</v>
      </c>
      <c r="G243">
        <v>225</v>
      </c>
      <c r="H243">
        <v>870</v>
      </c>
      <c r="I243">
        <v>405</v>
      </c>
      <c r="J243">
        <v>60</v>
      </c>
      <c r="K243" t="s">
        <v>949</v>
      </c>
      <c r="L243" t="str">
        <f t="shared" si="68"/>
        <v>UNEQUAL TEE</v>
      </c>
      <c r="M243">
        <f t="shared" si="58"/>
        <v>1350</v>
      </c>
      <c r="N243">
        <f t="shared" si="59"/>
        <v>870</v>
      </c>
      <c r="O243">
        <f t="shared" si="69"/>
        <v>36</v>
      </c>
      <c r="P243">
        <f t="shared" si="61"/>
        <v>230</v>
      </c>
      <c r="Q243">
        <f t="shared" si="62"/>
        <v>420</v>
      </c>
      <c r="R243">
        <f t="shared" si="70"/>
        <v>76</v>
      </c>
      <c r="S243">
        <f t="shared" si="71"/>
        <v>150</v>
      </c>
      <c r="T243">
        <f t="shared" si="72"/>
        <v>125</v>
      </c>
      <c r="U243">
        <f t="shared" si="73"/>
        <v>950</v>
      </c>
      <c r="V243">
        <f t="shared" si="64"/>
        <v>420</v>
      </c>
      <c r="W243">
        <f t="shared" si="74"/>
        <v>950</v>
      </c>
      <c r="X243">
        <f t="shared" si="75"/>
        <v>420</v>
      </c>
      <c r="Y243" s="169">
        <f t="shared" si="76"/>
        <v>9</v>
      </c>
      <c r="Z243" s="169">
        <f t="shared" si="77"/>
        <v>36</v>
      </c>
      <c r="AA243" s="169">
        <f t="shared" si="66"/>
        <v>76</v>
      </c>
      <c r="AC243" s="171">
        <f t="shared" si="78"/>
        <v>8.75</v>
      </c>
      <c r="AD243" s="167">
        <f t="shared" si="79"/>
        <v>9</v>
      </c>
      <c r="AE243" s="169">
        <v>24</v>
      </c>
    </row>
    <row r="244" spans="1:31">
      <c r="A244" s="161" t="s">
        <v>1098</v>
      </c>
      <c r="B244">
        <v>40</v>
      </c>
      <c r="C244">
        <v>300</v>
      </c>
      <c r="D244">
        <v>300</v>
      </c>
      <c r="E244">
        <v>21</v>
      </c>
      <c r="F244">
        <v>450</v>
      </c>
      <c r="G244">
        <v>225</v>
      </c>
      <c r="H244">
        <v>870</v>
      </c>
      <c r="I244">
        <v>435</v>
      </c>
      <c r="J244">
        <v>93</v>
      </c>
      <c r="K244" t="s">
        <v>950</v>
      </c>
      <c r="L244" t="str">
        <f t="shared" si="68"/>
        <v>EQUAL TEE</v>
      </c>
      <c r="M244">
        <f t="shared" si="58"/>
        <v>1410</v>
      </c>
      <c r="N244">
        <f t="shared" si="59"/>
        <v>870</v>
      </c>
      <c r="O244">
        <f t="shared" si="69"/>
        <v>36</v>
      </c>
      <c r="P244">
        <f t="shared" si="61"/>
        <v>225</v>
      </c>
      <c r="Q244">
        <f t="shared" si="62"/>
        <v>420</v>
      </c>
      <c r="R244">
        <f t="shared" si="70"/>
        <v>76</v>
      </c>
      <c r="S244">
        <f t="shared" si="71"/>
        <v>150</v>
      </c>
      <c r="T244">
        <f t="shared" si="72"/>
        <v>150</v>
      </c>
      <c r="U244">
        <f t="shared" si="73"/>
        <v>950</v>
      </c>
      <c r="V244">
        <f t="shared" si="64"/>
        <v>420</v>
      </c>
      <c r="W244">
        <f t="shared" si="74"/>
        <v>950</v>
      </c>
      <c r="X244">
        <f t="shared" si="75"/>
        <v>420</v>
      </c>
      <c r="Y244" s="169">
        <f t="shared" si="76"/>
        <v>9</v>
      </c>
      <c r="Z244" s="169">
        <f t="shared" si="77"/>
        <v>36</v>
      </c>
      <c r="AA244" s="169">
        <f t="shared" si="66"/>
        <v>76</v>
      </c>
      <c r="AC244" s="171">
        <f t="shared" si="78"/>
        <v>8.75</v>
      </c>
      <c r="AD244" s="167">
        <f t="shared" si="79"/>
        <v>9</v>
      </c>
      <c r="AE244" s="169">
        <v>25</v>
      </c>
    </row>
    <row r="245" spans="1:31">
      <c r="A245" s="161" t="s">
        <v>1099</v>
      </c>
      <c r="B245">
        <v>40</v>
      </c>
      <c r="C245">
        <v>350</v>
      </c>
      <c r="D245">
        <v>80</v>
      </c>
      <c r="E245">
        <v>24.3</v>
      </c>
      <c r="F245">
        <v>170</v>
      </c>
      <c r="G245">
        <v>270</v>
      </c>
      <c r="H245">
        <v>670</v>
      </c>
      <c r="I245">
        <v>335</v>
      </c>
      <c r="J245">
        <v>56</v>
      </c>
      <c r="K245" t="s">
        <v>951</v>
      </c>
      <c r="L245" t="str">
        <f t="shared" si="68"/>
        <v>UNEQUAL TEE</v>
      </c>
      <c r="M245">
        <f t="shared" si="58"/>
        <v>1300</v>
      </c>
      <c r="N245">
        <f t="shared" si="59"/>
        <v>670</v>
      </c>
      <c r="O245">
        <f t="shared" si="69"/>
        <v>40</v>
      </c>
      <c r="P245">
        <f t="shared" si="61"/>
        <v>335</v>
      </c>
      <c r="Q245">
        <f t="shared" si="62"/>
        <v>140</v>
      </c>
      <c r="R245">
        <f t="shared" si="70"/>
        <v>84</v>
      </c>
      <c r="S245">
        <f t="shared" si="71"/>
        <v>175</v>
      </c>
      <c r="T245">
        <f t="shared" si="72"/>
        <v>50</v>
      </c>
      <c r="U245">
        <f t="shared" si="73"/>
        <v>1150</v>
      </c>
      <c r="V245">
        <f t="shared" si="64"/>
        <v>140</v>
      </c>
      <c r="W245">
        <f t="shared" si="74"/>
        <v>1150</v>
      </c>
      <c r="X245">
        <f t="shared" si="75"/>
        <v>140</v>
      </c>
      <c r="Y245" s="169">
        <f t="shared" si="76"/>
        <v>10</v>
      </c>
      <c r="Z245" s="169">
        <f t="shared" si="77"/>
        <v>40</v>
      </c>
      <c r="AA245" s="169">
        <f t="shared" si="66"/>
        <v>84</v>
      </c>
      <c r="AC245" s="171">
        <f t="shared" si="78"/>
        <v>10.125</v>
      </c>
      <c r="AD245" s="167">
        <f t="shared" si="79"/>
        <v>10</v>
      </c>
      <c r="AE245" s="169">
        <v>26</v>
      </c>
    </row>
    <row r="246" spans="1:31">
      <c r="A246" s="161" t="s">
        <v>1100</v>
      </c>
      <c r="B246">
        <v>40</v>
      </c>
      <c r="C246">
        <v>350</v>
      </c>
      <c r="D246">
        <v>100</v>
      </c>
      <c r="E246">
        <v>24.3</v>
      </c>
      <c r="F246">
        <v>170</v>
      </c>
      <c r="G246">
        <v>270</v>
      </c>
      <c r="H246">
        <v>670</v>
      </c>
      <c r="I246">
        <v>360</v>
      </c>
      <c r="J246">
        <v>57</v>
      </c>
      <c r="K246" t="s">
        <v>952</v>
      </c>
      <c r="L246" t="str">
        <f t="shared" si="68"/>
        <v>UNEQUAL TEE</v>
      </c>
      <c r="M246">
        <f t="shared" si="58"/>
        <v>1350</v>
      </c>
      <c r="N246">
        <f t="shared" si="59"/>
        <v>670</v>
      </c>
      <c r="O246">
        <f t="shared" si="69"/>
        <v>40</v>
      </c>
      <c r="P246">
        <f t="shared" si="61"/>
        <v>325</v>
      </c>
      <c r="Q246">
        <f t="shared" si="62"/>
        <v>140</v>
      </c>
      <c r="R246">
        <f t="shared" si="70"/>
        <v>84</v>
      </c>
      <c r="S246">
        <f t="shared" si="71"/>
        <v>175</v>
      </c>
      <c r="T246">
        <f t="shared" si="72"/>
        <v>50</v>
      </c>
      <c r="U246">
        <f t="shared" si="73"/>
        <v>1150</v>
      </c>
      <c r="V246">
        <f t="shared" si="64"/>
        <v>140</v>
      </c>
      <c r="W246">
        <f t="shared" si="74"/>
        <v>1150</v>
      </c>
      <c r="X246">
        <f t="shared" si="75"/>
        <v>140</v>
      </c>
      <c r="Y246" s="169">
        <f t="shared" si="76"/>
        <v>10</v>
      </c>
      <c r="Z246" s="169">
        <f t="shared" si="77"/>
        <v>40</v>
      </c>
      <c r="AA246" s="169">
        <f t="shared" si="66"/>
        <v>84</v>
      </c>
      <c r="AC246" s="171">
        <f t="shared" si="78"/>
        <v>10.125</v>
      </c>
      <c r="AD246" s="167">
        <f t="shared" si="79"/>
        <v>10</v>
      </c>
      <c r="AE246" s="169">
        <v>27</v>
      </c>
    </row>
    <row r="247" spans="1:31">
      <c r="A247" s="161" t="s">
        <v>1101</v>
      </c>
      <c r="B247">
        <v>40</v>
      </c>
      <c r="C247">
        <v>350</v>
      </c>
      <c r="D247">
        <v>125</v>
      </c>
      <c r="E247">
        <v>24.3</v>
      </c>
      <c r="F247">
        <v>310</v>
      </c>
      <c r="G247">
        <v>270</v>
      </c>
      <c r="H247">
        <v>810</v>
      </c>
      <c r="I247">
        <v>385</v>
      </c>
      <c r="J247">
        <v>68</v>
      </c>
      <c r="K247" t="s">
        <v>953</v>
      </c>
      <c r="L247" t="str">
        <f t="shared" si="68"/>
        <v>UNEQUAL TEE</v>
      </c>
      <c r="M247">
        <f t="shared" si="58"/>
        <v>1400</v>
      </c>
      <c r="N247">
        <f t="shared" si="59"/>
        <v>810</v>
      </c>
      <c r="O247">
        <f t="shared" si="69"/>
        <v>40</v>
      </c>
      <c r="P247">
        <f t="shared" si="61"/>
        <v>320</v>
      </c>
      <c r="Q247">
        <f t="shared" si="62"/>
        <v>280</v>
      </c>
      <c r="R247">
        <f t="shared" si="70"/>
        <v>84</v>
      </c>
      <c r="S247">
        <f t="shared" si="71"/>
        <v>175</v>
      </c>
      <c r="T247">
        <f t="shared" si="72"/>
        <v>75</v>
      </c>
      <c r="U247">
        <f t="shared" si="73"/>
        <v>1150</v>
      </c>
      <c r="V247">
        <f t="shared" si="64"/>
        <v>280</v>
      </c>
      <c r="W247">
        <f t="shared" si="74"/>
        <v>1150</v>
      </c>
      <c r="X247">
        <f t="shared" si="75"/>
        <v>280</v>
      </c>
      <c r="Y247" s="169">
        <f t="shared" si="76"/>
        <v>10</v>
      </c>
      <c r="Z247" s="169">
        <f t="shared" si="77"/>
        <v>40</v>
      </c>
      <c r="AA247" s="169">
        <f t="shared" si="66"/>
        <v>84</v>
      </c>
      <c r="AC247" s="171">
        <f t="shared" si="78"/>
        <v>10.125</v>
      </c>
      <c r="AD247" s="167">
        <f t="shared" si="79"/>
        <v>10</v>
      </c>
      <c r="AE247" s="169">
        <v>28</v>
      </c>
    </row>
    <row r="248" spans="1:31">
      <c r="A248" s="161" t="s">
        <v>1102</v>
      </c>
      <c r="B248">
        <v>40</v>
      </c>
      <c r="C248">
        <v>350</v>
      </c>
      <c r="D248">
        <v>150</v>
      </c>
      <c r="E248">
        <v>24.3</v>
      </c>
      <c r="F248">
        <v>310</v>
      </c>
      <c r="G248">
        <v>270</v>
      </c>
      <c r="H248">
        <v>810</v>
      </c>
      <c r="I248">
        <v>415</v>
      </c>
      <c r="J248">
        <v>70</v>
      </c>
      <c r="K248" t="s">
        <v>954</v>
      </c>
      <c r="L248" t="str">
        <f t="shared" si="68"/>
        <v>UNEQUAL TEE</v>
      </c>
      <c r="M248">
        <f t="shared" si="58"/>
        <v>1460</v>
      </c>
      <c r="N248">
        <f t="shared" si="59"/>
        <v>810</v>
      </c>
      <c r="O248">
        <f t="shared" si="69"/>
        <v>40</v>
      </c>
      <c r="P248">
        <f t="shared" si="61"/>
        <v>310</v>
      </c>
      <c r="Q248">
        <f t="shared" si="62"/>
        <v>280</v>
      </c>
      <c r="R248">
        <f t="shared" si="70"/>
        <v>84</v>
      </c>
      <c r="S248">
        <f t="shared" si="71"/>
        <v>175</v>
      </c>
      <c r="T248">
        <f t="shared" si="72"/>
        <v>75</v>
      </c>
      <c r="U248">
        <f t="shared" si="73"/>
        <v>1150</v>
      </c>
      <c r="V248">
        <f t="shared" si="64"/>
        <v>280</v>
      </c>
      <c r="W248">
        <f t="shared" si="74"/>
        <v>1150</v>
      </c>
      <c r="X248">
        <f t="shared" si="75"/>
        <v>280</v>
      </c>
      <c r="Y248" s="169">
        <f t="shared" si="76"/>
        <v>10</v>
      </c>
      <c r="Z248" s="169">
        <f t="shared" si="77"/>
        <v>40</v>
      </c>
      <c r="AA248" s="169">
        <f t="shared" si="66"/>
        <v>84</v>
      </c>
      <c r="AC248" s="171">
        <f t="shared" si="78"/>
        <v>10.125</v>
      </c>
      <c r="AD248" s="167">
        <f t="shared" si="79"/>
        <v>10</v>
      </c>
      <c r="AE248" s="169">
        <v>29</v>
      </c>
    </row>
    <row r="249" spans="1:31">
      <c r="A249" s="161" t="s">
        <v>1103</v>
      </c>
      <c r="B249">
        <v>40</v>
      </c>
      <c r="C249">
        <v>350</v>
      </c>
      <c r="D249">
        <v>200</v>
      </c>
      <c r="E249">
        <v>24.3</v>
      </c>
      <c r="F249">
        <v>520</v>
      </c>
      <c r="G249">
        <v>260</v>
      </c>
      <c r="H249">
        <v>1020</v>
      </c>
      <c r="I249">
        <v>400</v>
      </c>
      <c r="J249">
        <v>87</v>
      </c>
      <c r="K249" t="s">
        <v>955</v>
      </c>
      <c r="L249" t="str">
        <f t="shared" si="68"/>
        <v>UNEQUAL TEE</v>
      </c>
      <c r="M249">
        <f t="shared" si="58"/>
        <v>1430</v>
      </c>
      <c r="N249">
        <f t="shared" si="59"/>
        <v>1020</v>
      </c>
      <c r="O249">
        <f t="shared" si="69"/>
        <v>40</v>
      </c>
      <c r="P249">
        <f t="shared" si="61"/>
        <v>285</v>
      </c>
      <c r="Q249">
        <f t="shared" si="62"/>
        <v>490</v>
      </c>
      <c r="R249">
        <f t="shared" si="70"/>
        <v>84</v>
      </c>
      <c r="S249">
        <f t="shared" si="71"/>
        <v>175</v>
      </c>
      <c r="T249">
        <f t="shared" si="72"/>
        <v>100</v>
      </c>
      <c r="U249">
        <f t="shared" si="73"/>
        <v>1100</v>
      </c>
      <c r="V249">
        <f t="shared" si="64"/>
        <v>490</v>
      </c>
      <c r="W249">
        <f t="shared" si="74"/>
        <v>1100</v>
      </c>
      <c r="X249">
        <f t="shared" si="75"/>
        <v>490</v>
      </c>
      <c r="Y249" s="169">
        <f t="shared" si="76"/>
        <v>10</v>
      </c>
      <c r="Z249" s="169">
        <f t="shared" si="77"/>
        <v>40</v>
      </c>
      <c r="AA249" s="169">
        <f t="shared" si="66"/>
        <v>84</v>
      </c>
      <c r="AC249" s="171">
        <f t="shared" si="78"/>
        <v>10.125</v>
      </c>
      <c r="AD249" s="167">
        <f t="shared" si="79"/>
        <v>10</v>
      </c>
      <c r="AE249" s="169">
        <v>30</v>
      </c>
    </row>
    <row r="250" spans="1:31">
      <c r="A250" s="161" t="s">
        <v>1104</v>
      </c>
      <c r="B250">
        <v>40</v>
      </c>
      <c r="C250">
        <v>350</v>
      </c>
      <c r="D250">
        <v>250</v>
      </c>
      <c r="E250">
        <v>24.3</v>
      </c>
      <c r="F250">
        <v>520</v>
      </c>
      <c r="G250">
        <v>260</v>
      </c>
      <c r="H250">
        <v>1020</v>
      </c>
      <c r="I250">
        <v>440</v>
      </c>
      <c r="J250">
        <v>91</v>
      </c>
      <c r="K250" t="s">
        <v>956</v>
      </c>
      <c r="L250" t="str">
        <f t="shared" si="68"/>
        <v>UNEQUAL TEE</v>
      </c>
      <c r="M250">
        <f t="shared" si="58"/>
        <v>1510</v>
      </c>
      <c r="N250">
        <f t="shared" si="59"/>
        <v>1020</v>
      </c>
      <c r="O250">
        <f t="shared" si="69"/>
        <v>40</v>
      </c>
      <c r="P250">
        <f t="shared" si="61"/>
        <v>275</v>
      </c>
      <c r="Q250">
        <f t="shared" si="62"/>
        <v>490</v>
      </c>
      <c r="R250">
        <f t="shared" si="70"/>
        <v>84</v>
      </c>
      <c r="S250">
        <f t="shared" si="71"/>
        <v>175</v>
      </c>
      <c r="T250">
        <f t="shared" si="72"/>
        <v>125</v>
      </c>
      <c r="U250">
        <f t="shared" si="73"/>
        <v>1100</v>
      </c>
      <c r="V250">
        <f t="shared" si="64"/>
        <v>490</v>
      </c>
      <c r="W250">
        <f t="shared" si="74"/>
        <v>1100</v>
      </c>
      <c r="X250">
        <f t="shared" si="75"/>
        <v>490</v>
      </c>
      <c r="Y250" s="169">
        <f t="shared" si="76"/>
        <v>10</v>
      </c>
      <c r="Z250" s="169">
        <f t="shared" si="77"/>
        <v>40</v>
      </c>
      <c r="AA250" s="169">
        <f t="shared" si="66"/>
        <v>84</v>
      </c>
      <c r="AC250" s="171">
        <f t="shared" si="78"/>
        <v>10.125</v>
      </c>
      <c r="AD250" s="167">
        <f t="shared" si="79"/>
        <v>10</v>
      </c>
      <c r="AE250" s="169">
        <v>31</v>
      </c>
    </row>
    <row r="251" spans="1:31">
      <c r="A251" s="161" t="s">
        <v>1105</v>
      </c>
      <c r="B251">
        <v>40</v>
      </c>
      <c r="C251">
        <v>350</v>
      </c>
      <c r="D251">
        <v>300</v>
      </c>
      <c r="E251">
        <v>24.3</v>
      </c>
      <c r="F251">
        <v>520</v>
      </c>
      <c r="G251">
        <v>260</v>
      </c>
      <c r="H251">
        <v>1020</v>
      </c>
      <c r="I251">
        <v>470</v>
      </c>
      <c r="J251">
        <v>95</v>
      </c>
      <c r="K251" t="s">
        <v>957</v>
      </c>
      <c r="L251" t="str">
        <f t="shared" si="68"/>
        <v>UNEQUAL TEE</v>
      </c>
      <c r="M251">
        <f t="shared" si="58"/>
        <v>1570</v>
      </c>
      <c r="N251">
        <f t="shared" si="59"/>
        <v>1020</v>
      </c>
      <c r="O251">
        <f t="shared" si="69"/>
        <v>40</v>
      </c>
      <c r="P251">
        <f t="shared" si="61"/>
        <v>265</v>
      </c>
      <c r="Q251">
        <f t="shared" si="62"/>
        <v>490</v>
      </c>
      <c r="R251">
        <f t="shared" si="70"/>
        <v>84</v>
      </c>
      <c r="S251">
        <f t="shared" si="71"/>
        <v>175</v>
      </c>
      <c r="T251">
        <f t="shared" si="72"/>
        <v>150</v>
      </c>
      <c r="U251">
        <f t="shared" si="73"/>
        <v>1100</v>
      </c>
      <c r="V251">
        <f t="shared" si="64"/>
        <v>490</v>
      </c>
      <c r="W251">
        <f t="shared" si="74"/>
        <v>1100</v>
      </c>
      <c r="X251">
        <f t="shared" si="75"/>
        <v>490</v>
      </c>
      <c r="Y251" s="169">
        <f t="shared" si="76"/>
        <v>10</v>
      </c>
      <c r="Z251" s="169">
        <f t="shared" si="77"/>
        <v>40</v>
      </c>
      <c r="AA251" s="169">
        <f t="shared" si="66"/>
        <v>84</v>
      </c>
      <c r="AC251" s="171">
        <f t="shared" si="78"/>
        <v>10.125</v>
      </c>
      <c r="AD251" s="167">
        <f t="shared" si="79"/>
        <v>10</v>
      </c>
      <c r="AE251" s="169">
        <v>32</v>
      </c>
    </row>
    <row r="252" spans="1:31">
      <c r="A252" s="161" t="s">
        <v>1106</v>
      </c>
      <c r="B252">
        <v>40</v>
      </c>
      <c r="C252">
        <v>350</v>
      </c>
      <c r="D252">
        <v>350</v>
      </c>
      <c r="E252">
        <v>24.3</v>
      </c>
      <c r="F252">
        <v>520</v>
      </c>
      <c r="G252">
        <v>260</v>
      </c>
      <c r="H252">
        <v>1020</v>
      </c>
      <c r="I252">
        <v>510</v>
      </c>
      <c r="J252">
        <v>136</v>
      </c>
      <c r="K252" t="s">
        <v>958</v>
      </c>
      <c r="L252" t="str">
        <f t="shared" si="68"/>
        <v>EQUAL TEE</v>
      </c>
      <c r="M252">
        <f t="shared" si="58"/>
        <v>1650</v>
      </c>
      <c r="N252">
        <f t="shared" si="59"/>
        <v>1020</v>
      </c>
      <c r="O252">
        <f t="shared" si="69"/>
        <v>40</v>
      </c>
      <c r="P252">
        <f t="shared" si="61"/>
        <v>260</v>
      </c>
      <c r="Q252">
        <f t="shared" si="62"/>
        <v>490</v>
      </c>
      <c r="R252">
        <f t="shared" si="70"/>
        <v>84</v>
      </c>
      <c r="S252">
        <f t="shared" si="71"/>
        <v>175</v>
      </c>
      <c r="T252">
        <f t="shared" si="72"/>
        <v>175</v>
      </c>
      <c r="U252">
        <f t="shared" si="73"/>
        <v>1100</v>
      </c>
      <c r="V252">
        <f t="shared" si="64"/>
        <v>490</v>
      </c>
      <c r="W252">
        <f t="shared" si="74"/>
        <v>1100</v>
      </c>
      <c r="X252">
        <f t="shared" si="75"/>
        <v>490</v>
      </c>
      <c r="Y252" s="169">
        <f t="shared" si="76"/>
        <v>10</v>
      </c>
      <c r="Z252" s="169">
        <f t="shared" si="77"/>
        <v>40</v>
      </c>
      <c r="AA252" s="169">
        <f t="shared" si="66"/>
        <v>84</v>
      </c>
      <c r="AC252" s="171">
        <f t="shared" si="78"/>
        <v>10.125</v>
      </c>
      <c r="AD252" s="167">
        <f t="shared" si="79"/>
        <v>10</v>
      </c>
      <c r="AE252" s="169">
        <v>33</v>
      </c>
    </row>
    <row r="253" spans="1:31">
      <c r="A253" s="161" t="s">
        <v>1107</v>
      </c>
      <c r="B253">
        <v>40</v>
      </c>
      <c r="C253">
        <v>400</v>
      </c>
      <c r="D253">
        <v>80</v>
      </c>
      <c r="E253">
        <v>27.7</v>
      </c>
      <c r="F253">
        <v>170</v>
      </c>
      <c r="G253">
        <v>305</v>
      </c>
      <c r="H253">
        <v>740</v>
      </c>
      <c r="I253">
        <v>370</v>
      </c>
      <c r="J253">
        <v>79</v>
      </c>
      <c r="K253" t="s">
        <v>959</v>
      </c>
      <c r="L253" t="str">
        <f t="shared" si="68"/>
        <v>UNEQUAL TEE</v>
      </c>
      <c r="M253">
        <f t="shared" si="58"/>
        <v>1460</v>
      </c>
      <c r="N253">
        <f t="shared" si="59"/>
        <v>740</v>
      </c>
      <c r="O253">
        <f t="shared" si="69"/>
        <v>48</v>
      </c>
      <c r="P253">
        <f t="shared" si="61"/>
        <v>385</v>
      </c>
      <c r="Q253">
        <f t="shared" si="62"/>
        <v>140</v>
      </c>
      <c r="R253">
        <f t="shared" si="70"/>
        <v>100</v>
      </c>
      <c r="S253">
        <f t="shared" si="71"/>
        <v>200</v>
      </c>
      <c r="T253">
        <f t="shared" si="72"/>
        <v>50</v>
      </c>
      <c r="U253">
        <f t="shared" si="73"/>
        <v>1300</v>
      </c>
      <c r="V253">
        <f t="shared" si="64"/>
        <v>140</v>
      </c>
      <c r="W253">
        <f t="shared" si="74"/>
        <v>1300</v>
      </c>
      <c r="X253">
        <f t="shared" si="75"/>
        <v>140</v>
      </c>
      <c r="Y253" s="169">
        <f t="shared" si="76"/>
        <v>12</v>
      </c>
      <c r="Z253" s="169">
        <f t="shared" si="77"/>
        <v>48</v>
      </c>
      <c r="AA253" s="169">
        <f t="shared" si="66"/>
        <v>100</v>
      </c>
      <c r="AC253" s="171">
        <f t="shared" si="78"/>
        <v>11.541666666666666</v>
      </c>
      <c r="AD253" s="167">
        <f t="shared" si="79"/>
        <v>12</v>
      </c>
      <c r="AE253" s="169">
        <v>34</v>
      </c>
    </row>
    <row r="254" spans="1:31">
      <c r="A254" s="161" t="s">
        <v>1108</v>
      </c>
      <c r="B254">
        <v>40</v>
      </c>
      <c r="C254">
        <v>400</v>
      </c>
      <c r="D254">
        <v>100</v>
      </c>
      <c r="E254">
        <v>27.7</v>
      </c>
      <c r="F254">
        <v>170</v>
      </c>
      <c r="G254">
        <v>305</v>
      </c>
      <c r="H254">
        <v>740</v>
      </c>
      <c r="I254">
        <v>395</v>
      </c>
      <c r="J254">
        <v>80</v>
      </c>
      <c r="K254" t="s">
        <v>960</v>
      </c>
      <c r="L254" t="str">
        <f t="shared" si="68"/>
        <v>UNEQUAL TEE</v>
      </c>
      <c r="M254">
        <f t="shared" si="58"/>
        <v>1510</v>
      </c>
      <c r="N254">
        <f t="shared" si="59"/>
        <v>740</v>
      </c>
      <c r="O254">
        <f t="shared" si="69"/>
        <v>48</v>
      </c>
      <c r="P254">
        <f t="shared" si="61"/>
        <v>375</v>
      </c>
      <c r="Q254">
        <f t="shared" si="62"/>
        <v>140</v>
      </c>
      <c r="R254">
        <f t="shared" si="70"/>
        <v>100</v>
      </c>
      <c r="S254">
        <f t="shared" si="71"/>
        <v>200</v>
      </c>
      <c r="T254">
        <f t="shared" si="72"/>
        <v>50</v>
      </c>
      <c r="U254">
        <f t="shared" si="73"/>
        <v>1300</v>
      </c>
      <c r="V254">
        <f t="shared" si="64"/>
        <v>140</v>
      </c>
      <c r="W254">
        <f t="shared" si="74"/>
        <v>1300</v>
      </c>
      <c r="X254">
        <f t="shared" si="75"/>
        <v>140</v>
      </c>
      <c r="Y254" s="169">
        <f t="shared" si="76"/>
        <v>12</v>
      </c>
      <c r="Z254" s="169">
        <f t="shared" si="77"/>
        <v>48</v>
      </c>
      <c r="AA254" s="169">
        <f t="shared" si="66"/>
        <v>100</v>
      </c>
      <c r="AC254" s="171">
        <f t="shared" si="78"/>
        <v>11.541666666666666</v>
      </c>
      <c r="AD254" s="167">
        <f t="shared" si="79"/>
        <v>12</v>
      </c>
      <c r="AE254" s="169">
        <v>35</v>
      </c>
    </row>
    <row r="255" spans="1:31">
      <c r="A255" s="161" t="s">
        <v>1109</v>
      </c>
      <c r="B255">
        <v>40</v>
      </c>
      <c r="C255">
        <v>400</v>
      </c>
      <c r="D255">
        <v>125</v>
      </c>
      <c r="E255">
        <v>27.7</v>
      </c>
      <c r="F255">
        <v>310</v>
      </c>
      <c r="G255">
        <v>305</v>
      </c>
      <c r="H255">
        <v>880</v>
      </c>
      <c r="I255">
        <v>420</v>
      </c>
      <c r="J255">
        <v>95</v>
      </c>
      <c r="K255" t="s">
        <v>961</v>
      </c>
      <c r="L255" t="str">
        <f t="shared" si="68"/>
        <v>UNEQUAL TEE</v>
      </c>
      <c r="M255">
        <f t="shared" si="58"/>
        <v>1560</v>
      </c>
      <c r="N255">
        <f t="shared" si="59"/>
        <v>880</v>
      </c>
      <c r="O255">
        <f t="shared" si="69"/>
        <v>48</v>
      </c>
      <c r="P255">
        <f t="shared" si="61"/>
        <v>365</v>
      </c>
      <c r="Q255">
        <f t="shared" si="62"/>
        <v>280</v>
      </c>
      <c r="R255">
        <f t="shared" si="70"/>
        <v>100</v>
      </c>
      <c r="S255">
        <f t="shared" si="71"/>
        <v>200</v>
      </c>
      <c r="T255">
        <f t="shared" si="72"/>
        <v>75</v>
      </c>
      <c r="U255">
        <f t="shared" si="73"/>
        <v>1300</v>
      </c>
      <c r="V255">
        <f t="shared" si="64"/>
        <v>280</v>
      </c>
      <c r="W255">
        <f t="shared" si="74"/>
        <v>1300</v>
      </c>
      <c r="X255">
        <f t="shared" si="75"/>
        <v>280</v>
      </c>
      <c r="Y255" s="169">
        <f t="shared" si="76"/>
        <v>12</v>
      </c>
      <c r="Z255" s="169">
        <f t="shared" si="77"/>
        <v>48</v>
      </c>
      <c r="AA255" s="169">
        <f t="shared" si="66"/>
        <v>100</v>
      </c>
      <c r="AC255" s="171">
        <f t="shared" si="78"/>
        <v>11.541666666666666</v>
      </c>
      <c r="AD255" s="167">
        <f t="shared" si="79"/>
        <v>12</v>
      </c>
      <c r="AE255" s="169">
        <v>36</v>
      </c>
    </row>
    <row r="256" spans="1:31">
      <c r="A256" s="161" t="s">
        <v>1110</v>
      </c>
      <c r="B256">
        <v>40</v>
      </c>
      <c r="C256">
        <v>400</v>
      </c>
      <c r="D256">
        <v>150</v>
      </c>
      <c r="E256">
        <v>27.7</v>
      </c>
      <c r="F256">
        <v>310</v>
      </c>
      <c r="G256">
        <v>305</v>
      </c>
      <c r="H256">
        <v>880</v>
      </c>
      <c r="I256">
        <v>450</v>
      </c>
      <c r="J256">
        <v>97</v>
      </c>
      <c r="K256" t="s">
        <v>962</v>
      </c>
      <c r="L256" t="str">
        <f t="shared" si="68"/>
        <v>UNEQUAL TEE</v>
      </c>
      <c r="M256">
        <f t="shared" si="58"/>
        <v>1620</v>
      </c>
      <c r="N256">
        <f t="shared" si="59"/>
        <v>880</v>
      </c>
      <c r="O256">
        <f t="shared" si="69"/>
        <v>48</v>
      </c>
      <c r="P256">
        <f t="shared" si="61"/>
        <v>355</v>
      </c>
      <c r="Q256">
        <f t="shared" si="62"/>
        <v>280</v>
      </c>
      <c r="R256">
        <f t="shared" si="70"/>
        <v>100</v>
      </c>
      <c r="S256">
        <f t="shared" si="71"/>
        <v>200</v>
      </c>
      <c r="T256">
        <f t="shared" si="72"/>
        <v>75</v>
      </c>
      <c r="U256">
        <f t="shared" si="73"/>
        <v>1300</v>
      </c>
      <c r="V256">
        <f t="shared" si="64"/>
        <v>280</v>
      </c>
      <c r="W256">
        <f t="shared" si="74"/>
        <v>1300</v>
      </c>
      <c r="X256">
        <f t="shared" si="75"/>
        <v>280</v>
      </c>
      <c r="Y256" s="169">
        <f t="shared" si="76"/>
        <v>12</v>
      </c>
      <c r="Z256" s="169">
        <f t="shared" si="77"/>
        <v>48</v>
      </c>
      <c r="AA256" s="169">
        <f t="shared" si="66"/>
        <v>100</v>
      </c>
      <c r="AC256" s="171">
        <f t="shared" si="78"/>
        <v>11.541666666666666</v>
      </c>
      <c r="AD256" s="167">
        <f t="shared" si="79"/>
        <v>12</v>
      </c>
      <c r="AE256" s="169">
        <v>37</v>
      </c>
    </row>
    <row r="257" spans="1:31">
      <c r="A257" s="161" t="s">
        <v>1111</v>
      </c>
      <c r="B257">
        <v>40</v>
      </c>
      <c r="C257">
        <v>400</v>
      </c>
      <c r="D257">
        <v>200</v>
      </c>
      <c r="E257">
        <v>27.7</v>
      </c>
      <c r="F257">
        <v>310</v>
      </c>
      <c r="G257">
        <v>295</v>
      </c>
      <c r="H257">
        <v>880</v>
      </c>
      <c r="I257">
        <v>435</v>
      </c>
      <c r="J257">
        <v>98</v>
      </c>
      <c r="K257" t="s">
        <v>963</v>
      </c>
      <c r="L257" t="str">
        <f t="shared" si="68"/>
        <v>UNEQUAL TEE</v>
      </c>
      <c r="M257">
        <f t="shared" si="58"/>
        <v>1590</v>
      </c>
      <c r="N257">
        <f t="shared" si="59"/>
        <v>880</v>
      </c>
      <c r="O257">
        <f t="shared" si="69"/>
        <v>48</v>
      </c>
      <c r="P257">
        <f t="shared" si="61"/>
        <v>330</v>
      </c>
      <c r="Q257">
        <f t="shared" si="62"/>
        <v>280</v>
      </c>
      <c r="R257">
        <f t="shared" si="70"/>
        <v>100</v>
      </c>
      <c r="S257">
        <f t="shared" si="71"/>
        <v>200</v>
      </c>
      <c r="T257">
        <f t="shared" si="72"/>
        <v>100</v>
      </c>
      <c r="U257">
        <f t="shared" si="73"/>
        <v>1300</v>
      </c>
      <c r="V257">
        <f t="shared" si="64"/>
        <v>280</v>
      </c>
      <c r="W257">
        <f t="shared" si="74"/>
        <v>1300</v>
      </c>
      <c r="X257">
        <f t="shared" si="75"/>
        <v>280</v>
      </c>
      <c r="Y257" s="169">
        <f t="shared" si="76"/>
        <v>12</v>
      </c>
      <c r="Z257" s="169">
        <f t="shared" si="77"/>
        <v>48</v>
      </c>
      <c r="AA257" s="169">
        <f t="shared" si="66"/>
        <v>100</v>
      </c>
      <c r="AC257" s="171">
        <f t="shared" si="78"/>
        <v>11.541666666666666</v>
      </c>
      <c r="AD257" s="167">
        <f t="shared" si="79"/>
        <v>12</v>
      </c>
      <c r="AE257" s="169">
        <v>38</v>
      </c>
    </row>
    <row r="258" spans="1:31">
      <c r="A258" s="161" t="s">
        <v>1112</v>
      </c>
      <c r="B258">
        <v>40</v>
      </c>
      <c r="C258">
        <v>400</v>
      </c>
      <c r="D258">
        <v>250</v>
      </c>
      <c r="E258">
        <v>27.7</v>
      </c>
      <c r="F258">
        <v>590</v>
      </c>
      <c r="G258">
        <v>295</v>
      </c>
      <c r="H258">
        <v>1160</v>
      </c>
      <c r="I258">
        <v>475</v>
      </c>
      <c r="J258">
        <v>130</v>
      </c>
      <c r="K258" t="s">
        <v>964</v>
      </c>
      <c r="L258" t="str">
        <f t="shared" si="68"/>
        <v>UNEQUAL TEE</v>
      </c>
      <c r="M258">
        <f t="shared" si="58"/>
        <v>1670</v>
      </c>
      <c r="N258">
        <f t="shared" si="59"/>
        <v>1160</v>
      </c>
      <c r="O258">
        <f t="shared" si="69"/>
        <v>48</v>
      </c>
      <c r="P258">
        <f t="shared" si="61"/>
        <v>320</v>
      </c>
      <c r="Q258">
        <f t="shared" si="62"/>
        <v>560</v>
      </c>
      <c r="R258">
        <f t="shared" si="70"/>
        <v>100</v>
      </c>
      <c r="S258">
        <f t="shared" si="71"/>
        <v>200</v>
      </c>
      <c r="T258">
        <f t="shared" si="72"/>
        <v>125</v>
      </c>
      <c r="U258">
        <f t="shared" si="73"/>
        <v>1300</v>
      </c>
      <c r="V258">
        <f t="shared" si="64"/>
        <v>560</v>
      </c>
      <c r="W258">
        <f t="shared" si="74"/>
        <v>1300</v>
      </c>
      <c r="X258">
        <f t="shared" si="75"/>
        <v>560</v>
      </c>
      <c r="Y258" s="169">
        <f t="shared" si="76"/>
        <v>12</v>
      </c>
      <c r="Z258" s="169">
        <f t="shared" si="77"/>
        <v>48</v>
      </c>
      <c r="AA258" s="169">
        <f t="shared" si="66"/>
        <v>100</v>
      </c>
      <c r="AC258" s="171">
        <f t="shared" si="78"/>
        <v>11.541666666666666</v>
      </c>
      <c r="AD258" s="167">
        <f t="shared" si="79"/>
        <v>12</v>
      </c>
      <c r="AE258" s="169">
        <v>39</v>
      </c>
    </row>
    <row r="259" spans="1:31">
      <c r="A259" s="161" t="s">
        <v>1113</v>
      </c>
      <c r="B259">
        <v>40</v>
      </c>
      <c r="C259">
        <v>400</v>
      </c>
      <c r="D259">
        <v>300</v>
      </c>
      <c r="E259">
        <v>27.7</v>
      </c>
      <c r="F259">
        <v>590</v>
      </c>
      <c r="G259">
        <v>295</v>
      </c>
      <c r="H259">
        <v>1160</v>
      </c>
      <c r="I259">
        <v>505</v>
      </c>
      <c r="J259">
        <v>134</v>
      </c>
      <c r="K259" t="s">
        <v>965</v>
      </c>
      <c r="L259" t="str">
        <f t="shared" si="68"/>
        <v>UNEQUAL TEE</v>
      </c>
      <c r="M259">
        <f t="shared" si="58"/>
        <v>1730</v>
      </c>
      <c r="N259">
        <f t="shared" si="59"/>
        <v>1160</v>
      </c>
      <c r="O259">
        <f t="shared" si="69"/>
        <v>48</v>
      </c>
      <c r="P259">
        <f t="shared" si="61"/>
        <v>305</v>
      </c>
      <c r="Q259">
        <f t="shared" si="62"/>
        <v>560</v>
      </c>
      <c r="R259">
        <f t="shared" si="70"/>
        <v>100</v>
      </c>
      <c r="S259">
        <f t="shared" si="71"/>
        <v>200</v>
      </c>
      <c r="T259">
        <f t="shared" si="72"/>
        <v>150</v>
      </c>
      <c r="U259">
        <f t="shared" si="73"/>
        <v>1300</v>
      </c>
      <c r="V259">
        <f t="shared" si="64"/>
        <v>560</v>
      </c>
      <c r="W259">
        <f t="shared" si="74"/>
        <v>1300</v>
      </c>
      <c r="X259">
        <f t="shared" si="75"/>
        <v>560</v>
      </c>
      <c r="Y259" s="169">
        <f t="shared" si="76"/>
        <v>12</v>
      </c>
      <c r="Z259" s="169">
        <f t="shared" si="77"/>
        <v>48</v>
      </c>
      <c r="AA259" s="169">
        <f t="shared" si="66"/>
        <v>100</v>
      </c>
      <c r="AC259" s="171">
        <f t="shared" si="78"/>
        <v>11.541666666666666</v>
      </c>
      <c r="AD259" s="167">
        <f t="shared" si="79"/>
        <v>12</v>
      </c>
      <c r="AE259" s="169">
        <v>40</v>
      </c>
    </row>
    <row r="260" spans="1:31">
      <c r="A260" s="161" t="s">
        <v>1114</v>
      </c>
      <c r="B260">
        <v>40</v>
      </c>
      <c r="C260">
        <v>400</v>
      </c>
      <c r="D260">
        <v>350</v>
      </c>
      <c r="E260">
        <v>27.7</v>
      </c>
      <c r="F260">
        <v>590</v>
      </c>
      <c r="G260">
        <v>295</v>
      </c>
      <c r="H260">
        <v>1160</v>
      </c>
      <c r="I260">
        <v>545</v>
      </c>
      <c r="J260">
        <v>141</v>
      </c>
      <c r="K260" t="s">
        <v>966</v>
      </c>
      <c r="L260" t="str">
        <f t="shared" si="68"/>
        <v>UNEQUAL TEE</v>
      </c>
      <c r="M260">
        <f t="shared" ref="M260:M323" si="80">CEILING(PI()*(C260+2*E260)*0.5+2*I260,10)</f>
        <v>1810</v>
      </c>
      <c r="N260">
        <f t="shared" ref="N260:N323" si="81">_xlfn.FLOOR.MATH(H260,10)</f>
        <v>1160</v>
      </c>
      <c r="O260">
        <f t="shared" si="69"/>
        <v>48</v>
      </c>
      <c r="P260">
        <f t="shared" ref="P260:P323" si="82">IF(C260=D260,G260,MROUND((ACOS((0.5*$D260)/(0.5*$C260))*0.5*$C260)+G260-SQRT((0.5*$C260)^2-(0.5*$D260)^2),5))</f>
        <v>300</v>
      </c>
      <c r="Q260">
        <f t="shared" ref="Q260:Q323" si="83">V260</f>
        <v>560</v>
      </c>
      <c r="R260">
        <f t="shared" si="70"/>
        <v>100</v>
      </c>
      <c r="S260">
        <f t="shared" si="71"/>
        <v>200</v>
      </c>
      <c r="T260">
        <f t="shared" si="72"/>
        <v>175</v>
      </c>
      <c r="U260">
        <f t="shared" si="73"/>
        <v>1300</v>
      </c>
      <c r="V260">
        <f t="shared" ref="V260:V323" si="84">CEILING(F260-2*IF(C260&lt;=150,25,15),1)</f>
        <v>560</v>
      </c>
      <c r="W260">
        <f t="shared" si="74"/>
        <v>1300</v>
      </c>
      <c r="X260">
        <f t="shared" si="75"/>
        <v>560</v>
      </c>
      <c r="Y260" s="169">
        <f t="shared" si="76"/>
        <v>12</v>
      </c>
      <c r="Z260" s="169">
        <f t="shared" si="77"/>
        <v>48</v>
      </c>
      <c r="AA260" s="169">
        <f t="shared" ref="AA260:AA323" si="85">Z260*2+4</f>
        <v>100</v>
      </c>
      <c r="AC260" s="171">
        <f t="shared" si="78"/>
        <v>11.541666666666666</v>
      </c>
      <c r="AD260" s="167">
        <f t="shared" si="79"/>
        <v>12</v>
      </c>
      <c r="AE260" s="169">
        <v>41</v>
      </c>
    </row>
    <row r="261" spans="1:31">
      <c r="A261" s="161" t="s">
        <v>1115</v>
      </c>
      <c r="B261">
        <v>40</v>
      </c>
      <c r="C261">
        <v>400</v>
      </c>
      <c r="D261">
        <v>400</v>
      </c>
      <c r="E261">
        <v>27.7</v>
      </c>
      <c r="F261">
        <v>590</v>
      </c>
      <c r="G261">
        <v>295</v>
      </c>
      <c r="H261">
        <v>1160</v>
      </c>
      <c r="I261">
        <v>580</v>
      </c>
      <c r="J261">
        <v>200</v>
      </c>
      <c r="K261" t="s">
        <v>967</v>
      </c>
      <c r="L261" t="str">
        <f t="shared" si="68"/>
        <v>EQUAL TEE</v>
      </c>
      <c r="M261">
        <f t="shared" si="80"/>
        <v>1880</v>
      </c>
      <c r="N261">
        <f t="shared" si="81"/>
        <v>1160</v>
      </c>
      <c r="O261">
        <f t="shared" si="69"/>
        <v>48</v>
      </c>
      <c r="P261">
        <f t="shared" si="82"/>
        <v>295</v>
      </c>
      <c r="Q261">
        <f t="shared" si="83"/>
        <v>560</v>
      </c>
      <c r="R261">
        <f t="shared" si="70"/>
        <v>100</v>
      </c>
      <c r="S261">
        <f t="shared" si="71"/>
        <v>200</v>
      </c>
      <c r="T261">
        <f t="shared" si="72"/>
        <v>200</v>
      </c>
      <c r="U261">
        <f t="shared" si="73"/>
        <v>1300</v>
      </c>
      <c r="V261">
        <f t="shared" si="84"/>
        <v>560</v>
      </c>
      <c r="W261">
        <f t="shared" si="74"/>
        <v>1300</v>
      </c>
      <c r="X261">
        <f t="shared" si="75"/>
        <v>560</v>
      </c>
      <c r="Y261" s="169">
        <f t="shared" si="76"/>
        <v>12</v>
      </c>
      <c r="Z261" s="169">
        <f t="shared" si="77"/>
        <v>48</v>
      </c>
      <c r="AA261" s="169">
        <f t="shared" si="85"/>
        <v>100</v>
      </c>
      <c r="AC261" s="171">
        <f t="shared" si="78"/>
        <v>11.541666666666666</v>
      </c>
      <c r="AD261" s="167">
        <f t="shared" si="79"/>
        <v>12</v>
      </c>
      <c r="AE261" s="169">
        <v>42</v>
      </c>
    </row>
    <row r="262" spans="1:31">
      <c r="A262" s="161" t="s">
        <v>1116</v>
      </c>
      <c r="B262">
        <v>50</v>
      </c>
      <c r="C262">
        <v>25</v>
      </c>
      <c r="D262">
        <v>25</v>
      </c>
      <c r="E262">
        <v>3.2</v>
      </c>
      <c r="F262">
        <v>90</v>
      </c>
      <c r="G262">
        <v>45</v>
      </c>
      <c r="H262">
        <v>190</v>
      </c>
      <c r="I262">
        <v>95</v>
      </c>
      <c r="J262">
        <v>0.5</v>
      </c>
      <c r="K262" t="s">
        <v>968</v>
      </c>
      <c r="L262" t="str">
        <f t="shared" si="68"/>
        <v>EQUAL TEE</v>
      </c>
      <c r="M262">
        <f t="shared" si="80"/>
        <v>240</v>
      </c>
      <c r="N262">
        <f t="shared" si="81"/>
        <v>190</v>
      </c>
      <c r="O262">
        <f t="shared" si="69"/>
        <v>4</v>
      </c>
      <c r="P262">
        <f t="shared" si="82"/>
        <v>45</v>
      </c>
      <c r="Q262">
        <f t="shared" si="83"/>
        <v>40</v>
      </c>
      <c r="R262">
        <f t="shared" si="70"/>
        <v>12</v>
      </c>
      <c r="S262">
        <f t="shared" si="71"/>
        <v>12.5</v>
      </c>
      <c r="T262">
        <f t="shared" si="72"/>
        <v>25</v>
      </c>
      <c r="U262">
        <f t="shared" si="73"/>
        <v>100</v>
      </c>
      <c r="V262">
        <f t="shared" si="84"/>
        <v>40</v>
      </c>
      <c r="W262">
        <f t="shared" si="74"/>
        <v>100</v>
      </c>
      <c r="X262">
        <f t="shared" si="75"/>
        <v>40</v>
      </c>
      <c r="Y262" s="169">
        <f t="shared" si="76"/>
        <v>1</v>
      </c>
      <c r="Z262" s="169">
        <f t="shared" si="77"/>
        <v>4</v>
      </c>
      <c r="AA262" s="169">
        <f t="shared" si="85"/>
        <v>12</v>
      </c>
      <c r="AC262" s="171">
        <f t="shared" si="78"/>
        <v>1.3333333333333335</v>
      </c>
      <c r="AD262" s="167">
        <f t="shared" si="79"/>
        <v>1</v>
      </c>
      <c r="AE262" s="169">
        <v>43</v>
      </c>
    </row>
    <row r="263" spans="1:31">
      <c r="A263" s="161" t="s">
        <v>1117</v>
      </c>
      <c r="B263">
        <v>50</v>
      </c>
      <c r="C263">
        <v>40</v>
      </c>
      <c r="D263">
        <v>25</v>
      </c>
      <c r="E263">
        <v>4.3</v>
      </c>
      <c r="F263">
        <v>110</v>
      </c>
      <c r="G263">
        <v>55</v>
      </c>
      <c r="H263">
        <v>210</v>
      </c>
      <c r="I263">
        <v>105</v>
      </c>
      <c r="J263">
        <v>0.60000000000000009</v>
      </c>
      <c r="K263" t="s">
        <v>969</v>
      </c>
      <c r="L263" t="str">
        <f t="shared" si="68"/>
        <v>UNEQUAL TEE</v>
      </c>
      <c r="M263">
        <f t="shared" si="80"/>
        <v>290</v>
      </c>
      <c r="N263">
        <f t="shared" si="81"/>
        <v>210</v>
      </c>
      <c r="O263">
        <f t="shared" si="69"/>
        <v>8</v>
      </c>
      <c r="P263">
        <f t="shared" si="82"/>
        <v>55</v>
      </c>
      <c r="Q263">
        <f t="shared" si="83"/>
        <v>60</v>
      </c>
      <c r="R263">
        <f t="shared" si="70"/>
        <v>20</v>
      </c>
      <c r="S263">
        <f t="shared" si="71"/>
        <v>20</v>
      </c>
      <c r="T263">
        <f t="shared" si="72"/>
        <v>25</v>
      </c>
      <c r="U263">
        <f t="shared" si="73"/>
        <v>150</v>
      </c>
      <c r="V263">
        <f t="shared" si="84"/>
        <v>60</v>
      </c>
      <c r="W263">
        <f t="shared" si="74"/>
        <v>150</v>
      </c>
      <c r="X263">
        <f t="shared" si="75"/>
        <v>60</v>
      </c>
      <c r="Y263" s="169">
        <f t="shared" si="76"/>
        <v>2</v>
      </c>
      <c r="Z263" s="169">
        <f t="shared" si="77"/>
        <v>8</v>
      </c>
      <c r="AA263" s="169">
        <f t="shared" si="85"/>
        <v>20</v>
      </c>
      <c r="AC263" s="171">
        <f t="shared" si="78"/>
        <v>1.7916666666666667</v>
      </c>
      <c r="AD263" s="167">
        <f t="shared" si="79"/>
        <v>2</v>
      </c>
      <c r="AE263" s="169">
        <v>44</v>
      </c>
    </row>
    <row r="264" spans="1:31">
      <c r="A264" s="161" t="s">
        <v>1118</v>
      </c>
      <c r="B264">
        <v>50</v>
      </c>
      <c r="C264">
        <v>40</v>
      </c>
      <c r="D264">
        <v>40</v>
      </c>
      <c r="E264">
        <v>4.3</v>
      </c>
      <c r="F264">
        <v>110</v>
      </c>
      <c r="G264">
        <v>55</v>
      </c>
      <c r="H264">
        <v>210</v>
      </c>
      <c r="I264">
        <v>105</v>
      </c>
      <c r="J264">
        <v>1</v>
      </c>
      <c r="K264" t="s">
        <v>970</v>
      </c>
      <c r="L264" t="str">
        <f t="shared" si="68"/>
        <v>EQUAL TEE</v>
      </c>
      <c r="M264">
        <f t="shared" si="80"/>
        <v>290</v>
      </c>
      <c r="N264">
        <f t="shared" si="81"/>
        <v>210</v>
      </c>
      <c r="O264">
        <f t="shared" si="69"/>
        <v>8</v>
      </c>
      <c r="P264">
        <f t="shared" si="82"/>
        <v>55</v>
      </c>
      <c r="Q264">
        <f t="shared" si="83"/>
        <v>60</v>
      </c>
      <c r="R264">
        <f t="shared" si="70"/>
        <v>20</v>
      </c>
      <c r="S264">
        <f t="shared" si="71"/>
        <v>20</v>
      </c>
      <c r="T264">
        <f t="shared" si="72"/>
        <v>25</v>
      </c>
      <c r="U264">
        <f t="shared" si="73"/>
        <v>150</v>
      </c>
      <c r="V264">
        <f t="shared" si="84"/>
        <v>60</v>
      </c>
      <c r="W264">
        <f t="shared" si="74"/>
        <v>150</v>
      </c>
      <c r="X264">
        <f t="shared" si="75"/>
        <v>60</v>
      </c>
      <c r="Y264" s="169">
        <f t="shared" si="76"/>
        <v>2</v>
      </c>
      <c r="Z264" s="169">
        <f t="shared" si="77"/>
        <v>8</v>
      </c>
      <c r="AA264" s="169">
        <f t="shared" si="85"/>
        <v>20</v>
      </c>
      <c r="AC264" s="171">
        <f t="shared" si="78"/>
        <v>1.7916666666666667</v>
      </c>
      <c r="AD264" s="167">
        <f t="shared" si="79"/>
        <v>2</v>
      </c>
      <c r="AE264" s="169">
        <v>45</v>
      </c>
    </row>
    <row r="265" spans="1:31">
      <c r="A265" s="161" t="s">
        <v>1119</v>
      </c>
      <c r="B265">
        <v>50</v>
      </c>
      <c r="C265">
        <v>50</v>
      </c>
      <c r="D265">
        <v>25</v>
      </c>
      <c r="E265">
        <v>5.0999999999999996</v>
      </c>
      <c r="F265">
        <v>120</v>
      </c>
      <c r="G265">
        <v>60</v>
      </c>
      <c r="H265">
        <v>240</v>
      </c>
      <c r="I265">
        <v>110</v>
      </c>
      <c r="J265">
        <v>0.9</v>
      </c>
      <c r="K265" t="s">
        <v>971</v>
      </c>
      <c r="L265" t="str">
        <f t="shared" si="68"/>
        <v>UNEQUAL TEE</v>
      </c>
      <c r="M265">
        <f t="shared" si="80"/>
        <v>320</v>
      </c>
      <c r="N265">
        <f t="shared" si="81"/>
        <v>240</v>
      </c>
      <c r="O265">
        <f t="shared" si="69"/>
        <v>8</v>
      </c>
      <c r="P265">
        <f t="shared" si="82"/>
        <v>65</v>
      </c>
      <c r="Q265">
        <f t="shared" si="83"/>
        <v>70</v>
      </c>
      <c r="R265">
        <f t="shared" si="70"/>
        <v>20</v>
      </c>
      <c r="S265">
        <f t="shared" si="71"/>
        <v>25</v>
      </c>
      <c r="T265">
        <f t="shared" si="72"/>
        <v>25</v>
      </c>
      <c r="U265">
        <f t="shared" si="73"/>
        <v>200</v>
      </c>
      <c r="V265">
        <f t="shared" si="84"/>
        <v>70</v>
      </c>
      <c r="W265">
        <f t="shared" si="74"/>
        <v>200</v>
      </c>
      <c r="X265">
        <f t="shared" si="75"/>
        <v>70</v>
      </c>
      <c r="Y265" s="169">
        <f t="shared" si="76"/>
        <v>2</v>
      </c>
      <c r="Z265" s="169">
        <f t="shared" si="77"/>
        <v>8</v>
      </c>
      <c r="AA265" s="169">
        <f t="shared" si="85"/>
        <v>20</v>
      </c>
      <c r="AC265" s="171">
        <f t="shared" si="78"/>
        <v>2.125</v>
      </c>
      <c r="AD265" s="167">
        <f t="shared" si="79"/>
        <v>2</v>
      </c>
      <c r="AE265" s="169">
        <v>46</v>
      </c>
    </row>
    <row r="266" spans="1:31">
      <c r="A266" s="161" t="s">
        <v>1120</v>
      </c>
      <c r="B266">
        <v>50</v>
      </c>
      <c r="C266">
        <v>50</v>
      </c>
      <c r="D266">
        <v>40</v>
      </c>
      <c r="E266">
        <v>5.0999999999999996</v>
      </c>
      <c r="F266">
        <v>120</v>
      </c>
      <c r="G266">
        <v>60</v>
      </c>
      <c r="H266">
        <v>240</v>
      </c>
      <c r="I266">
        <v>110</v>
      </c>
      <c r="J266">
        <v>0.9</v>
      </c>
      <c r="K266" t="s">
        <v>972</v>
      </c>
      <c r="L266" t="str">
        <f t="shared" si="68"/>
        <v>UNEQUAL TEE</v>
      </c>
      <c r="M266">
        <f t="shared" si="80"/>
        <v>320</v>
      </c>
      <c r="N266">
        <f t="shared" si="81"/>
        <v>240</v>
      </c>
      <c r="O266">
        <f t="shared" si="69"/>
        <v>8</v>
      </c>
      <c r="P266">
        <f t="shared" si="82"/>
        <v>60</v>
      </c>
      <c r="Q266">
        <f t="shared" si="83"/>
        <v>70</v>
      </c>
      <c r="R266">
        <f t="shared" si="70"/>
        <v>20</v>
      </c>
      <c r="S266">
        <f t="shared" si="71"/>
        <v>25</v>
      </c>
      <c r="T266">
        <f t="shared" si="72"/>
        <v>25</v>
      </c>
      <c r="U266">
        <f t="shared" si="73"/>
        <v>200</v>
      </c>
      <c r="V266">
        <f t="shared" si="84"/>
        <v>70</v>
      </c>
      <c r="W266">
        <f t="shared" si="74"/>
        <v>200</v>
      </c>
      <c r="X266">
        <f t="shared" si="75"/>
        <v>70</v>
      </c>
      <c r="Y266" s="169">
        <f t="shared" si="76"/>
        <v>2</v>
      </c>
      <c r="Z266" s="169">
        <f t="shared" si="77"/>
        <v>8</v>
      </c>
      <c r="AA266" s="169">
        <f t="shared" si="85"/>
        <v>20</v>
      </c>
      <c r="AC266" s="171">
        <f t="shared" si="78"/>
        <v>2.125</v>
      </c>
      <c r="AD266" s="167">
        <f t="shared" si="79"/>
        <v>2</v>
      </c>
      <c r="AE266" s="169">
        <v>47</v>
      </c>
    </row>
    <row r="267" spans="1:31">
      <c r="A267" s="161" t="s">
        <v>1121</v>
      </c>
      <c r="B267">
        <v>50</v>
      </c>
      <c r="C267">
        <v>50</v>
      </c>
      <c r="D267">
        <v>50</v>
      </c>
      <c r="E267">
        <v>5.0999999999999996</v>
      </c>
      <c r="F267">
        <v>120</v>
      </c>
      <c r="G267">
        <v>60</v>
      </c>
      <c r="H267">
        <v>240</v>
      </c>
      <c r="I267">
        <v>120</v>
      </c>
      <c r="J267">
        <v>1</v>
      </c>
      <c r="K267" t="s">
        <v>973</v>
      </c>
      <c r="L267" t="str">
        <f t="shared" si="68"/>
        <v>EQUAL TEE</v>
      </c>
      <c r="M267">
        <f t="shared" si="80"/>
        <v>340</v>
      </c>
      <c r="N267">
        <f t="shared" si="81"/>
        <v>240</v>
      </c>
      <c r="O267">
        <f t="shared" si="69"/>
        <v>8</v>
      </c>
      <c r="P267">
        <f t="shared" si="82"/>
        <v>60</v>
      </c>
      <c r="Q267">
        <f t="shared" si="83"/>
        <v>70</v>
      </c>
      <c r="R267">
        <f t="shared" si="70"/>
        <v>20</v>
      </c>
      <c r="S267">
        <f t="shared" si="71"/>
        <v>25</v>
      </c>
      <c r="T267">
        <f t="shared" si="72"/>
        <v>25</v>
      </c>
      <c r="U267">
        <f t="shared" si="73"/>
        <v>200</v>
      </c>
      <c r="V267">
        <f t="shared" si="84"/>
        <v>70</v>
      </c>
      <c r="W267">
        <f t="shared" si="74"/>
        <v>200</v>
      </c>
      <c r="X267">
        <f t="shared" si="75"/>
        <v>70</v>
      </c>
      <c r="Y267" s="169">
        <f t="shared" si="76"/>
        <v>2</v>
      </c>
      <c r="Z267" s="169">
        <f t="shared" si="77"/>
        <v>8</v>
      </c>
      <c r="AA267" s="169">
        <f t="shared" si="85"/>
        <v>20</v>
      </c>
      <c r="AC267" s="171">
        <f t="shared" si="78"/>
        <v>2.125</v>
      </c>
      <c r="AD267" s="167">
        <f t="shared" si="79"/>
        <v>2</v>
      </c>
      <c r="AE267" s="169">
        <v>48</v>
      </c>
    </row>
    <row r="268" spans="1:31">
      <c r="A268" s="161" t="s">
        <v>1122</v>
      </c>
      <c r="B268">
        <v>50</v>
      </c>
      <c r="C268">
        <v>65</v>
      </c>
      <c r="D268">
        <v>25</v>
      </c>
      <c r="E268">
        <v>6.5</v>
      </c>
      <c r="F268">
        <v>120</v>
      </c>
      <c r="G268">
        <v>75</v>
      </c>
      <c r="H268">
        <v>260</v>
      </c>
      <c r="I268">
        <v>125</v>
      </c>
      <c r="J268">
        <v>1.5</v>
      </c>
      <c r="K268" t="s">
        <v>974</v>
      </c>
      <c r="L268" t="str">
        <f t="shared" si="68"/>
        <v>UNEQUAL TEE</v>
      </c>
      <c r="M268">
        <f t="shared" si="80"/>
        <v>380</v>
      </c>
      <c r="N268">
        <f t="shared" si="81"/>
        <v>260</v>
      </c>
      <c r="O268">
        <f t="shared" si="69"/>
        <v>12</v>
      </c>
      <c r="P268">
        <f t="shared" si="82"/>
        <v>85</v>
      </c>
      <c r="Q268">
        <f t="shared" si="83"/>
        <v>70</v>
      </c>
      <c r="R268">
        <f t="shared" si="70"/>
        <v>28</v>
      </c>
      <c r="S268">
        <f t="shared" si="71"/>
        <v>32.5</v>
      </c>
      <c r="T268">
        <f t="shared" si="72"/>
        <v>25</v>
      </c>
      <c r="U268">
        <f t="shared" si="73"/>
        <v>250</v>
      </c>
      <c r="V268">
        <f t="shared" si="84"/>
        <v>70</v>
      </c>
      <c r="W268">
        <f t="shared" si="74"/>
        <v>250</v>
      </c>
      <c r="X268">
        <f t="shared" si="75"/>
        <v>70</v>
      </c>
      <c r="Y268" s="169">
        <f t="shared" si="76"/>
        <v>3</v>
      </c>
      <c r="Z268" s="169">
        <f t="shared" si="77"/>
        <v>12</v>
      </c>
      <c r="AA268" s="169">
        <f t="shared" si="85"/>
        <v>28</v>
      </c>
      <c r="AC268" s="171">
        <f t="shared" si="78"/>
        <v>2.7083333333333335</v>
      </c>
      <c r="AD268" s="167">
        <f t="shared" si="79"/>
        <v>3</v>
      </c>
      <c r="AE268" s="169">
        <v>49</v>
      </c>
    </row>
    <row r="269" spans="1:31">
      <c r="A269" s="161" t="s">
        <v>1123</v>
      </c>
      <c r="B269">
        <v>50</v>
      </c>
      <c r="C269">
        <v>65</v>
      </c>
      <c r="D269">
        <v>40</v>
      </c>
      <c r="E269">
        <v>6.5</v>
      </c>
      <c r="F269">
        <v>150</v>
      </c>
      <c r="G269">
        <v>75</v>
      </c>
      <c r="H269">
        <v>290</v>
      </c>
      <c r="I269">
        <v>125</v>
      </c>
      <c r="J269">
        <v>2</v>
      </c>
      <c r="K269" t="s">
        <v>975</v>
      </c>
      <c r="L269" t="str">
        <f t="shared" si="68"/>
        <v>UNEQUAL TEE</v>
      </c>
      <c r="M269">
        <f t="shared" si="80"/>
        <v>380</v>
      </c>
      <c r="N269">
        <f t="shared" si="81"/>
        <v>290</v>
      </c>
      <c r="O269">
        <f t="shared" si="69"/>
        <v>12</v>
      </c>
      <c r="P269">
        <f t="shared" si="82"/>
        <v>80</v>
      </c>
      <c r="Q269">
        <f t="shared" si="83"/>
        <v>100</v>
      </c>
      <c r="R269">
        <f t="shared" si="70"/>
        <v>28</v>
      </c>
      <c r="S269">
        <f t="shared" si="71"/>
        <v>32.5</v>
      </c>
      <c r="T269">
        <f t="shared" si="72"/>
        <v>25</v>
      </c>
      <c r="U269">
        <f t="shared" si="73"/>
        <v>250</v>
      </c>
      <c r="V269">
        <f t="shared" si="84"/>
        <v>100</v>
      </c>
      <c r="W269">
        <f t="shared" si="74"/>
        <v>250</v>
      </c>
      <c r="X269">
        <f t="shared" si="75"/>
        <v>100</v>
      </c>
      <c r="Y269" s="169">
        <f t="shared" si="76"/>
        <v>3</v>
      </c>
      <c r="Z269" s="169">
        <f t="shared" si="77"/>
        <v>12</v>
      </c>
      <c r="AA269" s="169">
        <f t="shared" si="85"/>
        <v>28</v>
      </c>
      <c r="AC269" s="171">
        <f t="shared" si="78"/>
        <v>2.7083333333333335</v>
      </c>
      <c r="AD269" s="167">
        <f t="shared" si="79"/>
        <v>3</v>
      </c>
      <c r="AE269" s="169">
        <v>50</v>
      </c>
    </row>
    <row r="270" spans="1:31">
      <c r="A270" s="161" t="s">
        <v>1124</v>
      </c>
      <c r="B270">
        <v>50</v>
      </c>
      <c r="C270">
        <v>65</v>
      </c>
      <c r="D270">
        <v>50</v>
      </c>
      <c r="E270">
        <v>6.5</v>
      </c>
      <c r="F270">
        <v>150</v>
      </c>
      <c r="G270">
        <v>75</v>
      </c>
      <c r="H270">
        <v>290</v>
      </c>
      <c r="I270">
        <v>135</v>
      </c>
      <c r="J270">
        <v>2</v>
      </c>
      <c r="K270" t="s">
        <v>976</v>
      </c>
      <c r="L270" t="str">
        <f t="shared" si="68"/>
        <v>UNEQUAL TEE</v>
      </c>
      <c r="M270">
        <f t="shared" si="80"/>
        <v>400</v>
      </c>
      <c r="N270">
        <f t="shared" si="81"/>
        <v>290</v>
      </c>
      <c r="O270">
        <f t="shared" si="69"/>
        <v>12</v>
      </c>
      <c r="P270">
        <f t="shared" si="82"/>
        <v>75</v>
      </c>
      <c r="Q270">
        <f t="shared" si="83"/>
        <v>100</v>
      </c>
      <c r="R270">
        <f t="shared" si="70"/>
        <v>28</v>
      </c>
      <c r="S270">
        <f t="shared" si="71"/>
        <v>32.5</v>
      </c>
      <c r="T270">
        <f t="shared" si="72"/>
        <v>25</v>
      </c>
      <c r="U270">
        <f t="shared" si="73"/>
        <v>250</v>
      </c>
      <c r="V270">
        <f t="shared" si="84"/>
        <v>100</v>
      </c>
      <c r="W270">
        <f t="shared" si="74"/>
        <v>250</v>
      </c>
      <c r="X270">
        <f t="shared" si="75"/>
        <v>100</v>
      </c>
      <c r="Y270" s="169">
        <f t="shared" si="76"/>
        <v>3</v>
      </c>
      <c r="Z270" s="169">
        <f t="shared" si="77"/>
        <v>12</v>
      </c>
      <c r="AA270" s="169">
        <f t="shared" si="85"/>
        <v>28</v>
      </c>
      <c r="AC270" s="171">
        <f t="shared" si="78"/>
        <v>2.7083333333333335</v>
      </c>
      <c r="AD270" s="167">
        <f t="shared" si="79"/>
        <v>3</v>
      </c>
      <c r="AE270" s="169">
        <v>51</v>
      </c>
    </row>
    <row r="271" spans="1:31">
      <c r="A271" s="161" t="s">
        <v>1125</v>
      </c>
      <c r="B271">
        <v>50</v>
      </c>
      <c r="C271">
        <v>65</v>
      </c>
      <c r="D271">
        <v>65</v>
      </c>
      <c r="E271">
        <v>6.5</v>
      </c>
      <c r="F271">
        <v>150</v>
      </c>
      <c r="G271">
        <v>75</v>
      </c>
      <c r="H271">
        <v>290</v>
      </c>
      <c r="I271">
        <v>145</v>
      </c>
      <c r="J271">
        <v>2</v>
      </c>
      <c r="K271" t="s">
        <v>977</v>
      </c>
      <c r="L271" t="str">
        <f t="shared" si="68"/>
        <v>EQUAL TEE</v>
      </c>
      <c r="M271">
        <f t="shared" si="80"/>
        <v>420</v>
      </c>
      <c r="N271">
        <f t="shared" si="81"/>
        <v>290</v>
      </c>
      <c r="O271">
        <f t="shared" si="69"/>
        <v>12</v>
      </c>
      <c r="P271">
        <f t="shared" si="82"/>
        <v>75</v>
      </c>
      <c r="Q271">
        <f t="shared" si="83"/>
        <v>100</v>
      </c>
      <c r="R271">
        <f t="shared" si="70"/>
        <v>28</v>
      </c>
      <c r="S271">
        <f t="shared" si="71"/>
        <v>32.5</v>
      </c>
      <c r="T271">
        <f t="shared" si="72"/>
        <v>50</v>
      </c>
      <c r="U271">
        <f t="shared" si="73"/>
        <v>250</v>
      </c>
      <c r="V271">
        <f t="shared" si="84"/>
        <v>100</v>
      </c>
      <c r="W271">
        <f t="shared" si="74"/>
        <v>250</v>
      </c>
      <c r="X271">
        <f t="shared" si="75"/>
        <v>100</v>
      </c>
      <c r="Y271" s="169">
        <f t="shared" si="76"/>
        <v>3</v>
      </c>
      <c r="Z271" s="169">
        <f t="shared" si="77"/>
        <v>12</v>
      </c>
      <c r="AA271" s="169">
        <f t="shared" si="85"/>
        <v>28</v>
      </c>
      <c r="AC271" s="171">
        <f t="shared" si="78"/>
        <v>2.7083333333333335</v>
      </c>
      <c r="AD271" s="167">
        <f t="shared" si="79"/>
        <v>3</v>
      </c>
      <c r="AE271" s="169">
        <v>52</v>
      </c>
    </row>
    <row r="272" spans="1:31">
      <c r="A272" s="161" t="s">
        <v>1126</v>
      </c>
      <c r="B272">
        <v>50</v>
      </c>
      <c r="C272">
        <v>80</v>
      </c>
      <c r="D272">
        <v>25</v>
      </c>
      <c r="E272">
        <v>7.8</v>
      </c>
      <c r="F272">
        <v>120</v>
      </c>
      <c r="G272">
        <v>85</v>
      </c>
      <c r="H272">
        <v>300</v>
      </c>
      <c r="I272">
        <v>135</v>
      </c>
      <c r="J272">
        <v>2.5</v>
      </c>
      <c r="K272" t="s">
        <v>978</v>
      </c>
      <c r="L272" t="str">
        <f t="shared" si="68"/>
        <v>UNEQUAL TEE</v>
      </c>
      <c r="M272">
        <f t="shared" si="80"/>
        <v>430</v>
      </c>
      <c r="N272">
        <f t="shared" si="81"/>
        <v>300</v>
      </c>
      <c r="O272">
        <f t="shared" si="69"/>
        <v>12</v>
      </c>
      <c r="P272">
        <f t="shared" si="82"/>
        <v>95</v>
      </c>
      <c r="Q272">
        <f t="shared" si="83"/>
        <v>70</v>
      </c>
      <c r="R272">
        <f t="shared" si="70"/>
        <v>28</v>
      </c>
      <c r="S272">
        <f t="shared" si="71"/>
        <v>40</v>
      </c>
      <c r="T272">
        <f t="shared" si="72"/>
        <v>25</v>
      </c>
      <c r="U272">
        <f t="shared" si="73"/>
        <v>300</v>
      </c>
      <c r="V272">
        <f t="shared" si="84"/>
        <v>70</v>
      </c>
      <c r="W272">
        <f t="shared" si="74"/>
        <v>300</v>
      </c>
      <c r="X272">
        <f t="shared" si="75"/>
        <v>70</v>
      </c>
      <c r="Y272" s="169">
        <f t="shared" si="76"/>
        <v>3</v>
      </c>
      <c r="Z272" s="169">
        <f t="shared" si="77"/>
        <v>12</v>
      </c>
      <c r="AA272" s="169">
        <f t="shared" si="85"/>
        <v>28</v>
      </c>
      <c r="AC272" s="171">
        <f t="shared" si="78"/>
        <v>3.25</v>
      </c>
      <c r="AD272" s="167">
        <f t="shared" si="79"/>
        <v>3</v>
      </c>
      <c r="AE272" s="169">
        <v>53</v>
      </c>
    </row>
    <row r="273" spans="1:31">
      <c r="A273" s="161" t="s">
        <v>1127</v>
      </c>
      <c r="B273">
        <v>50</v>
      </c>
      <c r="C273">
        <v>80</v>
      </c>
      <c r="D273">
        <v>40</v>
      </c>
      <c r="E273">
        <v>7.8</v>
      </c>
      <c r="F273">
        <v>120</v>
      </c>
      <c r="G273">
        <v>85</v>
      </c>
      <c r="H273">
        <v>300</v>
      </c>
      <c r="I273">
        <v>135</v>
      </c>
      <c r="J273">
        <v>2.5</v>
      </c>
      <c r="K273" t="s">
        <v>979</v>
      </c>
      <c r="L273" t="str">
        <f t="shared" si="68"/>
        <v>UNEQUAL TEE</v>
      </c>
      <c r="M273">
        <f t="shared" si="80"/>
        <v>430</v>
      </c>
      <c r="N273">
        <f t="shared" si="81"/>
        <v>300</v>
      </c>
      <c r="O273">
        <f t="shared" si="69"/>
        <v>12</v>
      </c>
      <c r="P273">
        <f t="shared" si="82"/>
        <v>90</v>
      </c>
      <c r="Q273">
        <f t="shared" si="83"/>
        <v>70</v>
      </c>
      <c r="R273">
        <f t="shared" si="70"/>
        <v>28</v>
      </c>
      <c r="S273">
        <f t="shared" si="71"/>
        <v>40</v>
      </c>
      <c r="T273">
        <f t="shared" si="72"/>
        <v>25</v>
      </c>
      <c r="U273">
        <f t="shared" si="73"/>
        <v>300</v>
      </c>
      <c r="V273">
        <f t="shared" si="84"/>
        <v>70</v>
      </c>
      <c r="W273">
        <f t="shared" si="74"/>
        <v>300</v>
      </c>
      <c r="X273">
        <f t="shared" si="75"/>
        <v>70</v>
      </c>
      <c r="Y273" s="169">
        <f t="shared" si="76"/>
        <v>3</v>
      </c>
      <c r="Z273" s="169">
        <f t="shared" si="77"/>
        <v>12</v>
      </c>
      <c r="AA273" s="169">
        <f t="shared" si="85"/>
        <v>28</v>
      </c>
      <c r="AC273" s="171">
        <f t="shared" si="78"/>
        <v>3.25</v>
      </c>
      <c r="AD273" s="167">
        <f t="shared" si="79"/>
        <v>3</v>
      </c>
      <c r="AE273" s="169">
        <v>54</v>
      </c>
    </row>
    <row r="274" spans="1:31">
      <c r="A274" s="161" t="s">
        <v>1128</v>
      </c>
      <c r="B274">
        <v>50</v>
      </c>
      <c r="C274">
        <v>80</v>
      </c>
      <c r="D274">
        <v>50</v>
      </c>
      <c r="E274">
        <v>7.8</v>
      </c>
      <c r="F274">
        <v>170</v>
      </c>
      <c r="G274">
        <v>85</v>
      </c>
      <c r="H274">
        <v>350</v>
      </c>
      <c r="I274">
        <v>145</v>
      </c>
      <c r="J274">
        <v>3</v>
      </c>
      <c r="K274" t="s">
        <v>980</v>
      </c>
      <c r="L274" t="str">
        <f t="shared" si="68"/>
        <v>UNEQUAL TEE</v>
      </c>
      <c r="M274">
        <f t="shared" si="80"/>
        <v>450</v>
      </c>
      <c r="N274">
        <f t="shared" si="81"/>
        <v>350</v>
      </c>
      <c r="O274">
        <f t="shared" si="69"/>
        <v>12</v>
      </c>
      <c r="P274">
        <f t="shared" si="82"/>
        <v>90</v>
      </c>
      <c r="Q274">
        <f t="shared" si="83"/>
        <v>120</v>
      </c>
      <c r="R274">
        <f t="shared" si="70"/>
        <v>28</v>
      </c>
      <c r="S274">
        <f t="shared" si="71"/>
        <v>40</v>
      </c>
      <c r="T274">
        <f t="shared" si="72"/>
        <v>25</v>
      </c>
      <c r="U274">
        <f t="shared" si="73"/>
        <v>300</v>
      </c>
      <c r="V274">
        <f t="shared" si="84"/>
        <v>120</v>
      </c>
      <c r="W274">
        <f t="shared" si="74"/>
        <v>300</v>
      </c>
      <c r="X274">
        <f t="shared" si="75"/>
        <v>120</v>
      </c>
      <c r="Y274" s="169">
        <f t="shared" si="76"/>
        <v>3</v>
      </c>
      <c r="Z274" s="169">
        <f t="shared" si="77"/>
        <v>12</v>
      </c>
      <c r="AA274" s="169">
        <f t="shared" si="85"/>
        <v>28</v>
      </c>
      <c r="AC274" s="171">
        <f t="shared" si="78"/>
        <v>3.25</v>
      </c>
      <c r="AD274" s="167">
        <f t="shared" si="79"/>
        <v>3</v>
      </c>
      <c r="AE274" s="169">
        <v>55</v>
      </c>
    </row>
    <row r="275" spans="1:31">
      <c r="A275" s="161" t="s">
        <v>1129</v>
      </c>
      <c r="B275">
        <v>50</v>
      </c>
      <c r="C275">
        <v>80</v>
      </c>
      <c r="D275">
        <v>65</v>
      </c>
      <c r="E275">
        <v>7.8</v>
      </c>
      <c r="F275">
        <v>170</v>
      </c>
      <c r="G275">
        <v>85</v>
      </c>
      <c r="H275">
        <v>350</v>
      </c>
      <c r="I275">
        <v>155</v>
      </c>
      <c r="J275">
        <v>3</v>
      </c>
      <c r="K275" t="s">
        <v>981</v>
      </c>
      <c r="L275" t="str">
        <f t="shared" si="68"/>
        <v>UNEQUAL TEE</v>
      </c>
      <c r="M275">
        <f t="shared" si="80"/>
        <v>470</v>
      </c>
      <c r="N275">
        <f t="shared" si="81"/>
        <v>350</v>
      </c>
      <c r="O275">
        <f t="shared" si="69"/>
        <v>12</v>
      </c>
      <c r="P275">
        <f t="shared" si="82"/>
        <v>85</v>
      </c>
      <c r="Q275">
        <f t="shared" si="83"/>
        <v>120</v>
      </c>
      <c r="R275">
        <f t="shared" si="70"/>
        <v>28</v>
      </c>
      <c r="S275">
        <f t="shared" si="71"/>
        <v>40</v>
      </c>
      <c r="T275">
        <f t="shared" si="72"/>
        <v>50</v>
      </c>
      <c r="U275">
        <f t="shared" si="73"/>
        <v>300</v>
      </c>
      <c r="V275">
        <f t="shared" si="84"/>
        <v>120</v>
      </c>
      <c r="W275">
        <f t="shared" si="74"/>
        <v>300</v>
      </c>
      <c r="X275">
        <f t="shared" si="75"/>
        <v>120</v>
      </c>
      <c r="Y275" s="169">
        <f t="shared" si="76"/>
        <v>3</v>
      </c>
      <c r="Z275" s="169">
        <f t="shared" si="77"/>
        <v>12</v>
      </c>
      <c r="AA275" s="169">
        <f t="shared" si="85"/>
        <v>28</v>
      </c>
      <c r="AC275" s="171">
        <f t="shared" si="78"/>
        <v>3.25</v>
      </c>
      <c r="AD275" s="167">
        <f t="shared" si="79"/>
        <v>3</v>
      </c>
      <c r="AE275" s="169">
        <v>56</v>
      </c>
    </row>
    <row r="276" spans="1:31">
      <c r="A276" s="161" t="s">
        <v>1130</v>
      </c>
      <c r="B276">
        <v>50</v>
      </c>
      <c r="C276">
        <v>80</v>
      </c>
      <c r="D276">
        <v>80</v>
      </c>
      <c r="E276">
        <v>7.8</v>
      </c>
      <c r="F276">
        <v>170</v>
      </c>
      <c r="G276">
        <v>85</v>
      </c>
      <c r="H276">
        <v>350</v>
      </c>
      <c r="I276">
        <v>175</v>
      </c>
      <c r="J276">
        <v>3</v>
      </c>
      <c r="K276" t="s">
        <v>982</v>
      </c>
      <c r="L276" t="str">
        <f t="shared" si="68"/>
        <v>EQUAL TEE</v>
      </c>
      <c r="M276">
        <f t="shared" si="80"/>
        <v>510</v>
      </c>
      <c r="N276">
        <f t="shared" si="81"/>
        <v>350</v>
      </c>
      <c r="O276">
        <f t="shared" si="69"/>
        <v>12</v>
      </c>
      <c r="P276">
        <f t="shared" si="82"/>
        <v>85</v>
      </c>
      <c r="Q276">
        <f t="shared" si="83"/>
        <v>120</v>
      </c>
      <c r="R276">
        <f t="shared" si="70"/>
        <v>28</v>
      </c>
      <c r="S276">
        <f t="shared" si="71"/>
        <v>40</v>
      </c>
      <c r="T276">
        <f t="shared" si="72"/>
        <v>50</v>
      </c>
      <c r="U276">
        <f t="shared" si="73"/>
        <v>300</v>
      </c>
      <c r="V276">
        <f t="shared" si="84"/>
        <v>120</v>
      </c>
      <c r="W276">
        <f t="shared" si="74"/>
        <v>300</v>
      </c>
      <c r="X276">
        <f t="shared" si="75"/>
        <v>120</v>
      </c>
      <c r="Y276" s="169">
        <f t="shared" si="76"/>
        <v>3</v>
      </c>
      <c r="Z276" s="169">
        <f t="shared" si="77"/>
        <v>12</v>
      </c>
      <c r="AA276" s="169">
        <f t="shared" si="85"/>
        <v>28</v>
      </c>
      <c r="AC276" s="171">
        <f t="shared" si="78"/>
        <v>3.25</v>
      </c>
      <c r="AD276" s="167">
        <f t="shared" si="79"/>
        <v>3</v>
      </c>
      <c r="AE276" s="169">
        <v>57</v>
      </c>
    </row>
    <row r="277" spans="1:31">
      <c r="A277" s="161" t="s">
        <v>1131</v>
      </c>
      <c r="B277">
        <v>50</v>
      </c>
      <c r="C277">
        <v>100</v>
      </c>
      <c r="D277">
        <v>25</v>
      </c>
      <c r="E277">
        <v>9.5</v>
      </c>
      <c r="F277">
        <v>120</v>
      </c>
      <c r="G277">
        <v>95</v>
      </c>
      <c r="H277">
        <v>360</v>
      </c>
      <c r="I277">
        <v>145</v>
      </c>
      <c r="J277">
        <v>4</v>
      </c>
      <c r="K277" t="s">
        <v>983</v>
      </c>
      <c r="L277" t="str">
        <f t="shared" si="68"/>
        <v>UNEQUAL TEE</v>
      </c>
      <c r="M277">
        <f t="shared" si="80"/>
        <v>480</v>
      </c>
      <c r="N277">
        <f t="shared" si="81"/>
        <v>360</v>
      </c>
      <c r="O277">
        <f t="shared" si="69"/>
        <v>16</v>
      </c>
      <c r="P277">
        <f t="shared" si="82"/>
        <v>110</v>
      </c>
      <c r="Q277">
        <f t="shared" si="83"/>
        <v>70</v>
      </c>
      <c r="R277">
        <f t="shared" si="70"/>
        <v>36</v>
      </c>
      <c r="S277">
        <f t="shared" si="71"/>
        <v>50</v>
      </c>
      <c r="T277">
        <f t="shared" si="72"/>
        <v>25</v>
      </c>
      <c r="U277">
        <f t="shared" si="73"/>
        <v>350</v>
      </c>
      <c r="V277">
        <f t="shared" si="84"/>
        <v>70</v>
      </c>
      <c r="W277">
        <f t="shared" si="74"/>
        <v>350</v>
      </c>
      <c r="X277">
        <f t="shared" si="75"/>
        <v>70</v>
      </c>
      <c r="Y277" s="169">
        <f t="shared" si="76"/>
        <v>4</v>
      </c>
      <c r="Z277" s="169">
        <f t="shared" si="77"/>
        <v>16</v>
      </c>
      <c r="AA277" s="169">
        <f t="shared" si="85"/>
        <v>36</v>
      </c>
      <c r="AC277" s="171">
        <f t="shared" si="78"/>
        <v>3.9583333333333335</v>
      </c>
      <c r="AD277" s="167">
        <f t="shared" si="79"/>
        <v>4</v>
      </c>
      <c r="AE277" s="169">
        <v>58</v>
      </c>
    </row>
    <row r="278" spans="1:31">
      <c r="A278" s="161" t="s">
        <v>1132</v>
      </c>
      <c r="B278">
        <v>50</v>
      </c>
      <c r="C278">
        <v>100</v>
      </c>
      <c r="D278">
        <v>40</v>
      </c>
      <c r="E278">
        <v>9.5</v>
      </c>
      <c r="F278">
        <v>120</v>
      </c>
      <c r="G278">
        <v>95</v>
      </c>
      <c r="H278">
        <v>360</v>
      </c>
      <c r="I278">
        <v>145</v>
      </c>
      <c r="J278">
        <v>4</v>
      </c>
      <c r="K278" t="s">
        <v>984</v>
      </c>
      <c r="L278" t="str">
        <f t="shared" si="68"/>
        <v>UNEQUAL TEE</v>
      </c>
      <c r="M278">
        <f t="shared" si="80"/>
        <v>480</v>
      </c>
      <c r="N278">
        <f t="shared" si="81"/>
        <v>360</v>
      </c>
      <c r="O278">
        <f t="shared" si="69"/>
        <v>16</v>
      </c>
      <c r="P278">
        <f t="shared" si="82"/>
        <v>105</v>
      </c>
      <c r="Q278">
        <f t="shared" si="83"/>
        <v>70</v>
      </c>
      <c r="R278">
        <f t="shared" si="70"/>
        <v>36</v>
      </c>
      <c r="S278">
        <f t="shared" si="71"/>
        <v>50</v>
      </c>
      <c r="T278">
        <f t="shared" si="72"/>
        <v>25</v>
      </c>
      <c r="U278">
        <f t="shared" si="73"/>
        <v>350</v>
      </c>
      <c r="V278">
        <f t="shared" si="84"/>
        <v>70</v>
      </c>
      <c r="W278">
        <f t="shared" si="74"/>
        <v>350</v>
      </c>
      <c r="X278">
        <f t="shared" si="75"/>
        <v>70</v>
      </c>
      <c r="Y278" s="169">
        <f t="shared" si="76"/>
        <v>4</v>
      </c>
      <c r="Z278" s="169">
        <f t="shared" si="77"/>
        <v>16</v>
      </c>
      <c r="AA278" s="169">
        <f t="shared" si="85"/>
        <v>36</v>
      </c>
      <c r="AC278" s="171">
        <f t="shared" si="78"/>
        <v>3.9583333333333335</v>
      </c>
      <c r="AD278" s="167">
        <f t="shared" si="79"/>
        <v>4</v>
      </c>
      <c r="AE278" s="169">
        <v>59</v>
      </c>
    </row>
    <row r="279" spans="1:31">
      <c r="A279" s="161" t="s">
        <v>1133</v>
      </c>
      <c r="B279">
        <v>50</v>
      </c>
      <c r="C279">
        <v>100</v>
      </c>
      <c r="D279">
        <v>50</v>
      </c>
      <c r="E279">
        <v>9.5</v>
      </c>
      <c r="F279">
        <v>120</v>
      </c>
      <c r="G279">
        <v>95</v>
      </c>
      <c r="H279">
        <v>360</v>
      </c>
      <c r="I279">
        <v>155</v>
      </c>
      <c r="J279">
        <v>4</v>
      </c>
      <c r="K279" t="s">
        <v>985</v>
      </c>
      <c r="L279" t="str">
        <f t="shared" si="68"/>
        <v>UNEQUAL TEE</v>
      </c>
      <c r="M279">
        <f t="shared" si="80"/>
        <v>500</v>
      </c>
      <c r="N279">
        <f t="shared" si="81"/>
        <v>360</v>
      </c>
      <c r="O279">
        <f t="shared" si="69"/>
        <v>16</v>
      </c>
      <c r="P279">
        <f t="shared" si="82"/>
        <v>105</v>
      </c>
      <c r="Q279">
        <f t="shared" si="83"/>
        <v>70</v>
      </c>
      <c r="R279">
        <f t="shared" si="70"/>
        <v>36</v>
      </c>
      <c r="S279">
        <f t="shared" si="71"/>
        <v>50</v>
      </c>
      <c r="T279">
        <f t="shared" si="72"/>
        <v>25</v>
      </c>
      <c r="U279">
        <f t="shared" si="73"/>
        <v>350</v>
      </c>
      <c r="V279">
        <f t="shared" si="84"/>
        <v>70</v>
      </c>
      <c r="W279">
        <f t="shared" si="74"/>
        <v>350</v>
      </c>
      <c r="X279">
        <f t="shared" si="75"/>
        <v>70</v>
      </c>
      <c r="Y279" s="169">
        <f t="shared" si="76"/>
        <v>4</v>
      </c>
      <c r="Z279" s="169">
        <f t="shared" si="77"/>
        <v>16</v>
      </c>
      <c r="AA279" s="169">
        <f t="shared" si="85"/>
        <v>36</v>
      </c>
      <c r="AC279" s="171">
        <f t="shared" si="78"/>
        <v>3.9583333333333335</v>
      </c>
      <c r="AD279" s="167">
        <f t="shared" si="79"/>
        <v>4</v>
      </c>
      <c r="AE279" s="169">
        <v>60</v>
      </c>
    </row>
    <row r="280" spans="1:31">
      <c r="A280" s="161" t="s">
        <v>1134</v>
      </c>
      <c r="B280">
        <v>50</v>
      </c>
      <c r="C280">
        <v>100</v>
      </c>
      <c r="D280">
        <v>65</v>
      </c>
      <c r="E280">
        <v>9.5</v>
      </c>
      <c r="F280">
        <v>190</v>
      </c>
      <c r="G280">
        <v>95</v>
      </c>
      <c r="H280">
        <v>430</v>
      </c>
      <c r="I280">
        <v>165</v>
      </c>
      <c r="J280">
        <v>5</v>
      </c>
      <c r="K280" t="s">
        <v>986</v>
      </c>
      <c r="L280" t="str">
        <f t="shared" si="68"/>
        <v>UNEQUAL TEE</v>
      </c>
      <c r="M280">
        <f t="shared" si="80"/>
        <v>520</v>
      </c>
      <c r="N280">
        <f t="shared" si="81"/>
        <v>430</v>
      </c>
      <c r="O280">
        <f t="shared" si="69"/>
        <v>16</v>
      </c>
      <c r="P280">
        <f t="shared" si="82"/>
        <v>100</v>
      </c>
      <c r="Q280">
        <f t="shared" si="83"/>
        <v>140</v>
      </c>
      <c r="R280">
        <f t="shared" si="70"/>
        <v>36</v>
      </c>
      <c r="S280">
        <f t="shared" si="71"/>
        <v>50</v>
      </c>
      <c r="T280">
        <f t="shared" si="72"/>
        <v>50</v>
      </c>
      <c r="U280">
        <f t="shared" si="73"/>
        <v>350</v>
      </c>
      <c r="V280">
        <f t="shared" si="84"/>
        <v>140</v>
      </c>
      <c r="W280">
        <f t="shared" si="74"/>
        <v>350</v>
      </c>
      <c r="X280">
        <f t="shared" si="75"/>
        <v>140</v>
      </c>
      <c r="Y280" s="169">
        <f t="shared" si="76"/>
        <v>4</v>
      </c>
      <c r="Z280" s="169">
        <f t="shared" si="77"/>
        <v>16</v>
      </c>
      <c r="AA280" s="169">
        <f t="shared" si="85"/>
        <v>36</v>
      </c>
      <c r="AC280" s="171">
        <f t="shared" si="78"/>
        <v>3.9583333333333335</v>
      </c>
      <c r="AD280" s="167">
        <f t="shared" si="79"/>
        <v>4</v>
      </c>
      <c r="AE280" s="169">
        <v>61</v>
      </c>
    </row>
    <row r="281" spans="1:31">
      <c r="A281" s="161" t="s">
        <v>1135</v>
      </c>
      <c r="B281">
        <v>50</v>
      </c>
      <c r="C281">
        <v>100</v>
      </c>
      <c r="D281">
        <v>80</v>
      </c>
      <c r="E281">
        <v>9.5</v>
      </c>
      <c r="F281">
        <v>190</v>
      </c>
      <c r="G281">
        <v>95</v>
      </c>
      <c r="H281">
        <v>430</v>
      </c>
      <c r="I281">
        <v>185</v>
      </c>
      <c r="J281">
        <v>5</v>
      </c>
      <c r="K281" t="s">
        <v>987</v>
      </c>
      <c r="L281" t="str">
        <f t="shared" si="68"/>
        <v>UNEQUAL TEE</v>
      </c>
      <c r="M281">
        <f t="shared" si="80"/>
        <v>560</v>
      </c>
      <c r="N281">
        <f t="shared" si="81"/>
        <v>430</v>
      </c>
      <c r="O281">
        <f t="shared" si="69"/>
        <v>16</v>
      </c>
      <c r="P281">
        <f t="shared" si="82"/>
        <v>95</v>
      </c>
      <c r="Q281">
        <f t="shared" si="83"/>
        <v>140</v>
      </c>
      <c r="R281">
        <f t="shared" si="70"/>
        <v>36</v>
      </c>
      <c r="S281">
        <f t="shared" si="71"/>
        <v>50</v>
      </c>
      <c r="T281">
        <f t="shared" si="72"/>
        <v>50</v>
      </c>
      <c r="U281">
        <f t="shared" si="73"/>
        <v>350</v>
      </c>
      <c r="V281">
        <f t="shared" si="84"/>
        <v>140</v>
      </c>
      <c r="W281">
        <f t="shared" si="74"/>
        <v>350</v>
      </c>
      <c r="X281">
        <f t="shared" si="75"/>
        <v>140</v>
      </c>
      <c r="Y281" s="169">
        <f t="shared" si="76"/>
        <v>4</v>
      </c>
      <c r="Z281" s="169">
        <f t="shared" si="77"/>
        <v>16</v>
      </c>
      <c r="AA281" s="169">
        <f t="shared" si="85"/>
        <v>36</v>
      </c>
      <c r="AC281" s="171">
        <f t="shared" si="78"/>
        <v>3.9583333333333335</v>
      </c>
      <c r="AD281" s="167">
        <f t="shared" si="79"/>
        <v>4</v>
      </c>
      <c r="AE281" s="169">
        <v>62</v>
      </c>
    </row>
    <row r="282" spans="1:31">
      <c r="A282" s="161" t="s">
        <v>1136</v>
      </c>
      <c r="B282">
        <v>50</v>
      </c>
      <c r="C282">
        <v>100</v>
      </c>
      <c r="D282">
        <v>100</v>
      </c>
      <c r="E282">
        <v>9.5</v>
      </c>
      <c r="F282">
        <v>190</v>
      </c>
      <c r="G282">
        <v>95</v>
      </c>
      <c r="H282">
        <v>430</v>
      </c>
      <c r="I282">
        <v>215</v>
      </c>
      <c r="J282">
        <v>5.5</v>
      </c>
      <c r="K282" t="s">
        <v>988</v>
      </c>
      <c r="L282" t="str">
        <f t="shared" si="68"/>
        <v>EQUAL TEE</v>
      </c>
      <c r="M282">
        <f t="shared" si="80"/>
        <v>620</v>
      </c>
      <c r="N282">
        <f t="shared" si="81"/>
        <v>430</v>
      </c>
      <c r="O282">
        <f t="shared" si="69"/>
        <v>16</v>
      </c>
      <c r="P282">
        <f t="shared" si="82"/>
        <v>95</v>
      </c>
      <c r="Q282">
        <f t="shared" si="83"/>
        <v>140</v>
      </c>
      <c r="R282">
        <f t="shared" si="70"/>
        <v>36</v>
      </c>
      <c r="S282">
        <f t="shared" si="71"/>
        <v>50</v>
      </c>
      <c r="T282">
        <f t="shared" si="72"/>
        <v>50</v>
      </c>
      <c r="U282">
        <f t="shared" si="73"/>
        <v>350</v>
      </c>
      <c r="V282">
        <f t="shared" si="84"/>
        <v>140</v>
      </c>
      <c r="W282">
        <f t="shared" si="74"/>
        <v>350</v>
      </c>
      <c r="X282">
        <f t="shared" si="75"/>
        <v>140</v>
      </c>
      <c r="Y282" s="169">
        <f t="shared" si="76"/>
        <v>4</v>
      </c>
      <c r="Z282" s="169">
        <f t="shared" si="77"/>
        <v>16</v>
      </c>
      <c r="AA282" s="169">
        <f t="shared" si="85"/>
        <v>36</v>
      </c>
      <c r="AC282" s="171">
        <f t="shared" si="78"/>
        <v>3.9583333333333335</v>
      </c>
      <c r="AD282" s="167">
        <f t="shared" si="79"/>
        <v>4</v>
      </c>
      <c r="AE282" s="169">
        <v>63</v>
      </c>
    </row>
    <row r="283" spans="1:31">
      <c r="A283" s="161" t="s">
        <v>1137</v>
      </c>
      <c r="B283">
        <v>50</v>
      </c>
      <c r="C283">
        <v>125</v>
      </c>
      <c r="D283">
        <v>25</v>
      </c>
      <c r="E283">
        <v>11.7</v>
      </c>
      <c r="F283">
        <v>120</v>
      </c>
      <c r="G283">
        <v>115</v>
      </c>
      <c r="H283">
        <v>420</v>
      </c>
      <c r="I283">
        <v>165</v>
      </c>
      <c r="J283">
        <v>7.5</v>
      </c>
      <c r="K283" t="s">
        <v>989</v>
      </c>
      <c r="L283" t="str">
        <f t="shared" si="68"/>
        <v>UNEQUAL TEE</v>
      </c>
      <c r="M283">
        <f t="shared" si="80"/>
        <v>570</v>
      </c>
      <c r="N283">
        <f t="shared" si="81"/>
        <v>420</v>
      </c>
      <c r="O283">
        <f t="shared" si="69"/>
        <v>20</v>
      </c>
      <c r="P283">
        <f t="shared" si="82"/>
        <v>140</v>
      </c>
      <c r="Q283">
        <f t="shared" si="83"/>
        <v>70</v>
      </c>
      <c r="R283">
        <f t="shared" si="70"/>
        <v>44</v>
      </c>
      <c r="S283">
        <f t="shared" si="71"/>
        <v>62.5</v>
      </c>
      <c r="T283">
        <f t="shared" si="72"/>
        <v>25</v>
      </c>
      <c r="U283">
        <f t="shared" si="73"/>
        <v>450</v>
      </c>
      <c r="V283">
        <f t="shared" si="84"/>
        <v>70</v>
      </c>
      <c r="W283">
        <f t="shared" si="74"/>
        <v>450</v>
      </c>
      <c r="X283">
        <f t="shared" si="75"/>
        <v>70</v>
      </c>
      <c r="Y283" s="169">
        <f t="shared" si="76"/>
        <v>5</v>
      </c>
      <c r="Z283" s="169">
        <f t="shared" si="77"/>
        <v>20</v>
      </c>
      <c r="AA283" s="169">
        <f t="shared" si="85"/>
        <v>44</v>
      </c>
      <c r="AC283" s="171">
        <f t="shared" si="78"/>
        <v>4.875</v>
      </c>
      <c r="AD283" s="167">
        <f t="shared" si="79"/>
        <v>5</v>
      </c>
      <c r="AE283" s="169">
        <v>64</v>
      </c>
    </row>
    <row r="284" spans="1:31">
      <c r="A284" s="161" t="s">
        <v>1138</v>
      </c>
      <c r="B284">
        <v>50</v>
      </c>
      <c r="C284">
        <v>125</v>
      </c>
      <c r="D284">
        <v>40</v>
      </c>
      <c r="E284">
        <v>11.7</v>
      </c>
      <c r="F284">
        <v>120</v>
      </c>
      <c r="G284">
        <v>115</v>
      </c>
      <c r="H284">
        <v>420</v>
      </c>
      <c r="I284">
        <v>165</v>
      </c>
      <c r="J284">
        <v>7.5</v>
      </c>
      <c r="K284" t="s">
        <v>990</v>
      </c>
      <c r="L284" t="str">
        <f t="shared" si="68"/>
        <v>UNEQUAL TEE</v>
      </c>
      <c r="M284">
        <f t="shared" si="80"/>
        <v>570</v>
      </c>
      <c r="N284">
        <f t="shared" si="81"/>
        <v>420</v>
      </c>
      <c r="O284">
        <f t="shared" si="69"/>
        <v>20</v>
      </c>
      <c r="P284">
        <f t="shared" si="82"/>
        <v>135</v>
      </c>
      <c r="Q284">
        <f t="shared" si="83"/>
        <v>70</v>
      </c>
      <c r="R284">
        <f t="shared" si="70"/>
        <v>44</v>
      </c>
      <c r="S284">
        <f t="shared" si="71"/>
        <v>62.5</v>
      </c>
      <c r="T284">
        <f t="shared" si="72"/>
        <v>25</v>
      </c>
      <c r="U284">
        <f t="shared" si="73"/>
        <v>450</v>
      </c>
      <c r="V284">
        <f t="shared" si="84"/>
        <v>70</v>
      </c>
      <c r="W284">
        <f t="shared" si="74"/>
        <v>450</v>
      </c>
      <c r="X284">
        <f t="shared" si="75"/>
        <v>70</v>
      </c>
      <c r="Y284" s="169">
        <f t="shared" si="76"/>
        <v>5</v>
      </c>
      <c r="Z284" s="169">
        <f t="shared" si="77"/>
        <v>20</v>
      </c>
      <c r="AA284" s="169">
        <f t="shared" si="85"/>
        <v>44</v>
      </c>
      <c r="AC284" s="171">
        <f t="shared" si="78"/>
        <v>4.875</v>
      </c>
      <c r="AD284" s="167">
        <f t="shared" si="79"/>
        <v>5</v>
      </c>
      <c r="AE284" s="169">
        <v>65</v>
      </c>
    </row>
    <row r="285" spans="1:31">
      <c r="A285" s="161" t="s">
        <v>1139</v>
      </c>
      <c r="B285">
        <v>50</v>
      </c>
      <c r="C285">
        <v>125</v>
      </c>
      <c r="D285">
        <v>50</v>
      </c>
      <c r="E285">
        <v>11.7</v>
      </c>
      <c r="F285">
        <v>120</v>
      </c>
      <c r="G285">
        <v>115</v>
      </c>
      <c r="H285">
        <v>420</v>
      </c>
      <c r="I285">
        <v>175</v>
      </c>
      <c r="J285">
        <v>7.5</v>
      </c>
      <c r="K285" t="s">
        <v>991</v>
      </c>
      <c r="L285" t="str">
        <f t="shared" si="68"/>
        <v>UNEQUAL TEE</v>
      </c>
      <c r="M285">
        <f t="shared" si="80"/>
        <v>590</v>
      </c>
      <c r="N285">
        <f t="shared" si="81"/>
        <v>420</v>
      </c>
      <c r="O285">
        <f t="shared" si="69"/>
        <v>20</v>
      </c>
      <c r="P285">
        <f t="shared" si="82"/>
        <v>130</v>
      </c>
      <c r="Q285">
        <f t="shared" si="83"/>
        <v>70</v>
      </c>
      <c r="R285">
        <f t="shared" si="70"/>
        <v>44</v>
      </c>
      <c r="S285">
        <f t="shared" si="71"/>
        <v>62.5</v>
      </c>
      <c r="T285">
        <f t="shared" si="72"/>
        <v>25</v>
      </c>
      <c r="U285">
        <f t="shared" si="73"/>
        <v>450</v>
      </c>
      <c r="V285">
        <f t="shared" si="84"/>
        <v>70</v>
      </c>
      <c r="W285">
        <f t="shared" si="74"/>
        <v>450</v>
      </c>
      <c r="X285">
        <f t="shared" si="75"/>
        <v>70</v>
      </c>
      <c r="Y285" s="169">
        <f t="shared" si="76"/>
        <v>5</v>
      </c>
      <c r="Z285" s="169">
        <f t="shared" si="77"/>
        <v>20</v>
      </c>
      <c r="AA285" s="169">
        <f t="shared" si="85"/>
        <v>44</v>
      </c>
      <c r="AC285" s="171">
        <f t="shared" si="78"/>
        <v>4.875</v>
      </c>
      <c r="AD285" s="167">
        <f t="shared" si="79"/>
        <v>5</v>
      </c>
      <c r="AE285" s="169">
        <v>66</v>
      </c>
    </row>
    <row r="286" spans="1:31">
      <c r="A286" s="161" t="s">
        <v>1140</v>
      </c>
      <c r="B286">
        <v>50</v>
      </c>
      <c r="C286">
        <v>125</v>
      </c>
      <c r="D286">
        <v>65</v>
      </c>
      <c r="E286">
        <v>11.7</v>
      </c>
      <c r="F286">
        <v>230</v>
      </c>
      <c r="G286">
        <v>115</v>
      </c>
      <c r="H286">
        <v>530</v>
      </c>
      <c r="I286">
        <v>185</v>
      </c>
      <c r="J286">
        <v>9.5</v>
      </c>
      <c r="K286" t="s">
        <v>992</v>
      </c>
      <c r="L286" t="str">
        <f t="shared" si="68"/>
        <v>UNEQUAL TEE</v>
      </c>
      <c r="M286">
        <f t="shared" si="80"/>
        <v>610</v>
      </c>
      <c r="N286">
        <f t="shared" si="81"/>
        <v>530</v>
      </c>
      <c r="O286">
        <f t="shared" si="69"/>
        <v>20</v>
      </c>
      <c r="P286">
        <f t="shared" si="82"/>
        <v>125</v>
      </c>
      <c r="Q286">
        <f t="shared" si="83"/>
        <v>180</v>
      </c>
      <c r="R286">
        <f t="shared" si="70"/>
        <v>44</v>
      </c>
      <c r="S286">
        <f t="shared" si="71"/>
        <v>62.5</v>
      </c>
      <c r="T286">
        <f t="shared" si="72"/>
        <v>50</v>
      </c>
      <c r="U286">
        <f t="shared" si="73"/>
        <v>450</v>
      </c>
      <c r="V286">
        <f t="shared" si="84"/>
        <v>180</v>
      </c>
      <c r="W286">
        <f t="shared" si="74"/>
        <v>450</v>
      </c>
      <c r="X286">
        <f t="shared" si="75"/>
        <v>180</v>
      </c>
      <c r="Y286" s="169">
        <f t="shared" si="76"/>
        <v>5</v>
      </c>
      <c r="Z286" s="169">
        <f t="shared" si="77"/>
        <v>20</v>
      </c>
      <c r="AA286" s="169">
        <f t="shared" si="85"/>
        <v>44</v>
      </c>
      <c r="AC286" s="171">
        <f t="shared" si="78"/>
        <v>4.875</v>
      </c>
      <c r="AD286" s="167">
        <f t="shared" si="79"/>
        <v>5</v>
      </c>
      <c r="AE286" s="169">
        <v>67</v>
      </c>
    </row>
    <row r="287" spans="1:31">
      <c r="A287" s="161" t="s">
        <v>1141</v>
      </c>
      <c r="B287">
        <v>50</v>
      </c>
      <c r="C287">
        <v>125</v>
      </c>
      <c r="D287">
        <v>80</v>
      </c>
      <c r="E287">
        <v>11.7</v>
      </c>
      <c r="F287">
        <v>230</v>
      </c>
      <c r="G287">
        <v>115</v>
      </c>
      <c r="H287">
        <v>530</v>
      </c>
      <c r="I287">
        <v>205</v>
      </c>
      <c r="J287">
        <v>9.5</v>
      </c>
      <c r="K287" t="s">
        <v>993</v>
      </c>
      <c r="L287" t="str">
        <f t="shared" si="68"/>
        <v>UNEQUAL TEE</v>
      </c>
      <c r="M287">
        <f t="shared" si="80"/>
        <v>650</v>
      </c>
      <c r="N287">
        <f t="shared" si="81"/>
        <v>530</v>
      </c>
      <c r="O287">
        <f t="shared" si="69"/>
        <v>20</v>
      </c>
      <c r="P287">
        <f t="shared" si="82"/>
        <v>120</v>
      </c>
      <c r="Q287">
        <f t="shared" si="83"/>
        <v>180</v>
      </c>
      <c r="R287">
        <f t="shared" si="70"/>
        <v>44</v>
      </c>
      <c r="S287">
        <f t="shared" si="71"/>
        <v>62.5</v>
      </c>
      <c r="T287">
        <f t="shared" si="72"/>
        <v>50</v>
      </c>
      <c r="U287">
        <f t="shared" si="73"/>
        <v>450</v>
      </c>
      <c r="V287">
        <f t="shared" si="84"/>
        <v>180</v>
      </c>
      <c r="W287">
        <f t="shared" si="74"/>
        <v>450</v>
      </c>
      <c r="X287">
        <f t="shared" si="75"/>
        <v>180</v>
      </c>
      <c r="Y287" s="169">
        <f t="shared" si="76"/>
        <v>5</v>
      </c>
      <c r="Z287" s="169">
        <f t="shared" si="77"/>
        <v>20</v>
      </c>
      <c r="AA287" s="169">
        <f t="shared" si="85"/>
        <v>44</v>
      </c>
      <c r="AC287" s="171">
        <f t="shared" si="78"/>
        <v>4.875</v>
      </c>
      <c r="AD287" s="167">
        <f t="shared" si="79"/>
        <v>5</v>
      </c>
      <c r="AE287" s="169">
        <v>68</v>
      </c>
    </row>
    <row r="288" spans="1:31">
      <c r="A288" s="161" t="s">
        <v>1142</v>
      </c>
      <c r="B288">
        <v>50</v>
      </c>
      <c r="C288">
        <v>125</v>
      </c>
      <c r="D288">
        <v>100</v>
      </c>
      <c r="E288">
        <v>11.7</v>
      </c>
      <c r="F288">
        <v>230</v>
      </c>
      <c r="G288">
        <v>115</v>
      </c>
      <c r="H288">
        <v>530</v>
      </c>
      <c r="I288">
        <v>235</v>
      </c>
      <c r="J288">
        <v>10</v>
      </c>
      <c r="K288" t="s">
        <v>994</v>
      </c>
      <c r="L288" t="str">
        <f t="shared" si="68"/>
        <v>UNEQUAL TEE</v>
      </c>
      <c r="M288">
        <f t="shared" si="80"/>
        <v>710</v>
      </c>
      <c r="N288">
        <f t="shared" si="81"/>
        <v>530</v>
      </c>
      <c r="O288">
        <f t="shared" si="69"/>
        <v>20</v>
      </c>
      <c r="P288">
        <f t="shared" si="82"/>
        <v>120</v>
      </c>
      <c r="Q288">
        <f t="shared" si="83"/>
        <v>180</v>
      </c>
      <c r="R288">
        <f t="shared" si="70"/>
        <v>44</v>
      </c>
      <c r="S288">
        <f t="shared" si="71"/>
        <v>62.5</v>
      </c>
      <c r="T288">
        <f t="shared" si="72"/>
        <v>50</v>
      </c>
      <c r="U288">
        <f t="shared" si="73"/>
        <v>450</v>
      </c>
      <c r="V288">
        <f t="shared" si="84"/>
        <v>180</v>
      </c>
      <c r="W288">
        <f t="shared" si="74"/>
        <v>450</v>
      </c>
      <c r="X288">
        <f t="shared" si="75"/>
        <v>180</v>
      </c>
      <c r="Y288" s="169">
        <f t="shared" si="76"/>
        <v>5</v>
      </c>
      <c r="Z288" s="169">
        <f t="shared" si="77"/>
        <v>20</v>
      </c>
      <c r="AA288" s="169">
        <f t="shared" si="85"/>
        <v>44</v>
      </c>
      <c r="AC288" s="171">
        <f t="shared" si="78"/>
        <v>4.875</v>
      </c>
      <c r="AD288" s="167">
        <f t="shared" si="79"/>
        <v>5</v>
      </c>
      <c r="AE288" s="169">
        <v>69</v>
      </c>
    </row>
    <row r="289" spans="1:31">
      <c r="A289" s="161" t="s">
        <v>1143</v>
      </c>
      <c r="B289">
        <v>50</v>
      </c>
      <c r="C289">
        <v>125</v>
      </c>
      <c r="D289">
        <v>125</v>
      </c>
      <c r="E289">
        <v>11.7</v>
      </c>
      <c r="F289">
        <v>230</v>
      </c>
      <c r="G289">
        <v>115</v>
      </c>
      <c r="H289">
        <v>530</v>
      </c>
      <c r="I289">
        <v>265</v>
      </c>
      <c r="J289">
        <v>11</v>
      </c>
      <c r="K289" t="s">
        <v>995</v>
      </c>
      <c r="L289" t="str">
        <f t="shared" si="68"/>
        <v>EQUAL TEE</v>
      </c>
      <c r="M289">
        <f t="shared" si="80"/>
        <v>770</v>
      </c>
      <c r="N289">
        <f t="shared" si="81"/>
        <v>530</v>
      </c>
      <c r="O289">
        <f t="shared" si="69"/>
        <v>20</v>
      </c>
      <c r="P289">
        <f t="shared" si="82"/>
        <v>115</v>
      </c>
      <c r="Q289">
        <f t="shared" si="83"/>
        <v>180</v>
      </c>
      <c r="R289">
        <f t="shared" si="70"/>
        <v>44</v>
      </c>
      <c r="S289">
        <f t="shared" si="71"/>
        <v>62.5</v>
      </c>
      <c r="T289">
        <f t="shared" si="72"/>
        <v>75</v>
      </c>
      <c r="U289">
        <f t="shared" si="73"/>
        <v>450</v>
      </c>
      <c r="V289">
        <f t="shared" si="84"/>
        <v>180</v>
      </c>
      <c r="W289">
        <f t="shared" si="74"/>
        <v>450</v>
      </c>
      <c r="X289">
        <f t="shared" si="75"/>
        <v>180</v>
      </c>
      <c r="Y289" s="169">
        <f t="shared" si="76"/>
        <v>5</v>
      </c>
      <c r="Z289" s="169">
        <f t="shared" si="77"/>
        <v>20</v>
      </c>
      <c r="AA289" s="169">
        <f t="shared" si="85"/>
        <v>44</v>
      </c>
      <c r="AC289" s="171">
        <f t="shared" si="78"/>
        <v>4.875</v>
      </c>
      <c r="AD289" s="167">
        <f t="shared" si="79"/>
        <v>5</v>
      </c>
      <c r="AE289" s="169">
        <v>70</v>
      </c>
    </row>
    <row r="290" spans="1:31">
      <c r="A290" s="161" t="s">
        <v>1144</v>
      </c>
      <c r="B290">
        <v>50</v>
      </c>
      <c r="C290">
        <v>150</v>
      </c>
      <c r="D290">
        <v>80</v>
      </c>
      <c r="E290">
        <v>13.8</v>
      </c>
      <c r="F290">
        <v>260</v>
      </c>
      <c r="G290">
        <v>130</v>
      </c>
      <c r="H290">
        <v>640</v>
      </c>
      <c r="I290">
        <v>220</v>
      </c>
      <c r="J290">
        <v>15</v>
      </c>
      <c r="K290" t="s">
        <v>996</v>
      </c>
      <c r="L290" t="str">
        <f t="shared" ref="L290:L328" si="86">IF(MID(K290,1,2)=MID(K290,3,2),"EQUAL TEE","UNEQUAL TEE")</f>
        <v>UNEQUAL TEE</v>
      </c>
      <c r="M290">
        <f t="shared" si="80"/>
        <v>720</v>
      </c>
      <c r="N290">
        <f t="shared" si="81"/>
        <v>640</v>
      </c>
      <c r="O290">
        <f t="shared" ref="O290:O328" si="87">Z290</f>
        <v>24</v>
      </c>
      <c r="P290">
        <f t="shared" si="82"/>
        <v>140</v>
      </c>
      <c r="Q290">
        <f t="shared" si="83"/>
        <v>210</v>
      </c>
      <c r="R290">
        <f t="shared" ref="R290:R328" si="88">AA290</f>
        <v>52</v>
      </c>
      <c r="S290">
        <f t="shared" ref="S290:S328" si="89">C290/2</f>
        <v>75</v>
      </c>
      <c r="T290">
        <f t="shared" ref="T290:T328" si="90">CEILING(0.5*D290*SIN(RADIANS(30))*2,25)</f>
        <v>50</v>
      </c>
      <c r="U290">
        <f t="shared" ref="U290:U328" si="91">FLOOR(0.5*PI()*(C290+2*E290)+2*G290,50)</f>
        <v>500</v>
      </c>
      <c r="V290">
        <f t="shared" si="84"/>
        <v>210</v>
      </c>
      <c r="W290">
        <f t="shared" ref="W290:W328" si="92">U290</f>
        <v>500</v>
      </c>
      <c r="X290">
        <f t="shared" ref="X290:X328" si="93">V290</f>
        <v>210</v>
      </c>
      <c r="Y290" s="169">
        <f t="shared" ref="Y290:Y328" si="94">AD290</f>
        <v>6</v>
      </c>
      <c r="Z290" s="169">
        <f t="shared" ref="Z290:Z328" si="95">Y290*4</f>
        <v>24</v>
      </c>
      <c r="AA290" s="169">
        <f t="shared" si="85"/>
        <v>52</v>
      </c>
      <c r="AC290" s="171">
        <f t="shared" ref="AC290:AC328" si="96">E290/$AJ$6</f>
        <v>5.7500000000000009</v>
      </c>
      <c r="AD290" s="167">
        <f t="shared" ref="AD290:AD328" si="97">IF(MOD(E290/$AJ$6,1)=0,CEILING(E290/$AJ$6,1),
IF(MOD(E290/$AJ$6,1)&lt;0.5,CEILING(E290/$AJ$6,1)-1,CEILING(E290/$AJ$6,1)))</f>
        <v>6</v>
      </c>
      <c r="AE290" s="169">
        <v>71</v>
      </c>
    </row>
    <row r="291" spans="1:31">
      <c r="A291" s="161" t="s">
        <v>1145</v>
      </c>
      <c r="B291">
        <v>50</v>
      </c>
      <c r="C291">
        <v>150</v>
      </c>
      <c r="D291">
        <v>100</v>
      </c>
      <c r="E291">
        <v>13.8</v>
      </c>
      <c r="F291">
        <v>260</v>
      </c>
      <c r="G291">
        <v>130</v>
      </c>
      <c r="H291">
        <v>640</v>
      </c>
      <c r="I291">
        <v>250</v>
      </c>
      <c r="J291">
        <v>16</v>
      </c>
      <c r="K291" t="s">
        <v>997</v>
      </c>
      <c r="L291" t="str">
        <f t="shared" si="86"/>
        <v>UNEQUAL TEE</v>
      </c>
      <c r="M291">
        <f t="shared" si="80"/>
        <v>780</v>
      </c>
      <c r="N291">
        <f t="shared" si="81"/>
        <v>640</v>
      </c>
      <c r="O291">
        <f t="shared" si="87"/>
        <v>24</v>
      </c>
      <c r="P291">
        <f t="shared" si="82"/>
        <v>135</v>
      </c>
      <c r="Q291">
        <f t="shared" si="83"/>
        <v>210</v>
      </c>
      <c r="R291">
        <f t="shared" si="88"/>
        <v>52</v>
      </c>
      <c r="S291">
        <f t="shared" si="89"/>
        <v>75</v>
      </c>
      <c r="T291">
        <f t="shared" si="90"/>
        <v>50</v>
      </c>
      <c r="U291">
        <f t="shared" si="91"/>
        <v>500</v>
      </c>
      <c r="V291">
        <f t="shared" si="84"/>
        <v>210</v>
      </c>
      <c r="W291">
        <f t="shared" si="92"/>
        <v>500</v>
      </c>
      <c r="X291">
        <f t="shared" si="93"/>
        <v>210</v>
      </c>
      <c r="Y291" s="169">
        <f t="shared" si="94"/>
        <v>6</v>
      </c>
      <c r="Z291" s="169">
        <f t="shared" si="95"/>
        <v>24</v>
      </c>
      <c r="AA291" s="169">
        <f t="shared" si="85"/>
        <v>52</v>
      </c>
      <c r="AC291" s="171">
        <f t="shared" si="96"/>
        <v>5.7500000000000009</v>
      </c>
      <c r="AD291" s="167">
        <f t="shared" si="97"/>
        <v>6</v>
      </c>
      <c r="AE291" s="169">
        <v>72</v>
      </c>
    </row>
    <row r="292" spans="1:31">
      <c r="A292" s="161" t="s">
        <v>1146</v>
      </c>
      <c r="B292">
        <v>50</v>
      </c>
      <c r="C292">
        <v>150</v>
      </c>
      <c r="D292">
        <v>125</v>
      </c>
      <c r="E292">
        <v>13.8</v>
      </c>
      <c r="F292">
        <v>260</v>
      </c>
      <c r="G292">
        <v>130</v>
      </c>
      <c r="H292">
        <v>640</v>
      </c>
      <c r="I292">
        <v>280</v>
      </c>
      <c r="J292">
        <v>17</v>
      </c>
      <c r="K292" t="s">
        <v>998</v>
      </c>
      <c r="L292" t="str">
        <f t="shared" si="86"/>
        <v>UNEQUAL TEE</v>
      </c>
      <c r="M292">
        <f t="shared" si="80"/>
        <v>840</v>
      </c>
      <c r="N292">
        <f t="shared" si="81"/>
        <v>640</v>
      </c>
      <c r="O292">
        <f t="shared" si="87"/>
        <v>24</v>
      </c>
      <c r="P292">
        <f t="shared" si="82"/>
        <v>130</v>
      </c>
      <c r="Q292">
        <f t="shared" si="83"/>
        <v>210</v>
      </c>
      <c r="R292">
        <f t="shared" si="88"/>
        <v>52</v>
      </c>
      <c r="S292">
        <f t="shared" si="89"/>
        <v>75</v>
      </c>
      <c r="T292">
        <f t="shared" si="90"/>
        <v>75</v>
      </c>
      <c r="U292">
        <f t="shared" si="91"/>
        <v>500</v>
      </c>
      <c r="V292">
        <f t="shared" si="84"/>
        <v>210</v>
      </c>
      <c r="W292">
        <f t="shared" si="92"/>
        <v>500</v>
      </c>
      <c r="X292">
        <f t="shared" si="93"/>
        <v>210</v>
      </c>
      <c r="Y292" s="169">
        <f t="shared" si="94"/>
        <v>6</v>
      </c>
      <c r="Z292" s="169">
        <f t="shared" si="95"/>
        <v>24</v>
      </c>
      <c r="AA292" s="169">
        <f t="shared" si="85"/>
        <v>52</v>
      </c>
      <c r="AC292" s="171">
        <f t="shared" si="96"/>
        <v>5.7500000000000009</v>
      </c>
      <c r="AD292" s="167">
        <f t="shared" si="97"/>
        <v>6</v>
      </c>
      <c r="AE292" s="169">
        <v>73</v>
      </c>
    </row>
    <row r="293" spans="1:31">
      <c r="A293" s="161" t="s">
        <v>1147</v>
      </c>
      <c r="B293">
        <v>50</v>
      </c>
      <c r="C293">
        <v>150</v>
      </c>
      <c r="D293">
        <v>150</v>
      </c>
      <c r="E293">
        <v>13.8</v>
      </c>
      <c r="F293">
        <v>260</v>
      </c>
      <c r="G293">
        <v>130</v>
      </c>
      <c r="H293">
        <v>640</v>
      </c>
      <c r="I293">
        <v>320</v>
      </c>
      <c r="J293">
        <v>18</v>
      </c>
      <c r="K293" t="s">
        <v>999</v>
      </c>
      <c r="L293" t="str">
        <f t="shared" si="86"/>
        <v>EQUAL TEE</v>
      </c>
      <c r="M293">
        <f t="shared" si="80"/>
        <v>920</v>
      </c>
      <c r="N293">
        <f t="shared" si="81"/>
        <v>640</v>
      </c>
      <c r="O293">
        <f t="shared" si="87"/>
        <v>24</v>
      </c>
      <c r="P293">
        <f t="shared" si="82"/>
        <v>130</v>
      </c>
      <c r="Q293">
        <f t="shared" si="83"/>
        <v>210</v>
      </c>
      <c r="R293">
        <f t="shared" si="88"/>
        <v>52</v>
      </c>
      <c r="S293">
        <f t="shared" si="89"/>
        <v>75</v>
      </c>
      <c r="T293">
        <f t="shared" si="90"/>
        <v>75</v>
      </c>
      <c r="U293">
        <f t="shared" si="91"/>
        <v>500</v>
      </c>
      <c r="V293">
        <f t="shared" si="84"/>
        <v>210</v>
      </c>
      <c r="W293">
        <f t="shared" si="92"/>
        <v>500</v>
      </c>
      <c r="X293">
        <f t="shared" si="93"/>
        <v>210</v>
      </c>
      <c r="Y293" s="169">
        <f t="shared" si="94"/>
        <v>6</v>
      </c>
      <c r="Z293" s="169">
        <f t="shared" si="95"/>
        <v>24</v>
      </c>
      <c r="AA293" s="169">
        <f t="shared" si="85"/>
        <v>52</v>
      </c>
      <c r="AC293" s="171">
        <f t="shared" si="96"/>
        <v>5.7500000000000009</v>
      </c>
      <c r="AD293" s="167">
        <f t="shared" si="97"/>
        <v>6</v>
      </c>
      <c r="AE293" s="169">
        <v>74</v>
      </c>
    </row>
    <row r="294" spans="1:31">
      <c r="A294" s="161" t="s">
        <v>1148</v>
      </c>
      <c r="B294">
        <v>50</v>
      </c>
      <c r="C294">
        <v>200</v>
      </c>
      <c r="D294">
        <v>80</v>
      </c>
      <c r="E294">
        <v>18.2</v>
      </c>
      <c r="F294">
        <v>170</v>
      </c>
      <c r="G294">
        <v>165</v>
      </c>
      <c r="H294">
        <v>530</v>
      </c>
      <c r="I294">
        <v>255</v>
      </c>
      <c r="J294">
        <v>21</v>
      </c>
      <c r="K294" t="s">
        <v>1000</v>
      </c>
      <c r="L294" t="str">
        <f t="shared" si="86"/>
        <v>UNEQUAL TEE</v>
      </c>
      <c r="M294">
        <f t="shared" si="80"/>
        <v>890</v>
      </c>
      <c r="N294">
        <f t="shared" si="81"/>
        <v>530</v>
      </c>
      <c r="O294">
        <f t="shared" si="87"/>
        <v>32</v>
      </c>
      <c r="P294">
        <f t="shared" si="82"/>
        <v>190</v>
      </c>
      <c r="Q294">
        <f t="shared" si="83"/>
        <v>140</v>
      </c>
      <c r="R294">
        <f t="shared" si="88"/>
        <v>68</v>
      </c>
      <c r="S294">
        <f t="shared" si="89"/>
        <v>100</v>
      </c>
      <c r="T294">
        <f t="shared" si="90"/>
        <v>50</v>
      </c>
      <c r="U294">
        <f t="shared" si="91"/>
        <v>700</v>
      </c>
      <c r="V294">
        <f t="shared" si="84"/>
        <v>140</v>
      </c>
      <c r="W294">
        <f t="shared" si="92"/>
        <v>700</v>
      </c>
      <c r="X294">
        <f t="shared" si="93"/>
        <v>140</v>
      </c>
      <c r="Y294" s="169">
        <f t="shared" si="94"/>
        <v>8</v>
      </c>
      <c r="Z294" s="169">
        <f t="shared" si="95"/>
        <v>32</v>
      </c>
      <c r="AA294" s="169">
        <f t="shared" si="85"/>
        <v>68</v>
      </c>
      <c r="AC294" s="171">
        <f t="shared" si="96"/>
        <v>7.583333333333333</v>
      </c>
      <c r="AD294" s="167">
        <f t="shared" si="97"/>
        <v>8</v>
      </c>
      <c r="AE294" s="169">
        <v>75</v>
      </c>
    </row>
    <row r="295" spans="1:31">
      <c r="A295" s="161" t="s">
        <v>1149</v>
      </c>
      <c r="B295">
        <v>50</v>
      </c>
      <c r="C295">
        <v>200</v>
      </c>
      <c r="D295">
        <v>100</v>
      </c>
      <c r="E295">
        <v>18.2</v>
      </c>
      <c r="F295">
        <v>170</v>
      </c>
      <c r="G295">
        <v>165</v>
      </c>
      <c r="H295">
        <v>530</v>
      </c>
      <c r="I295">
        <v>285</v>
      </c>
      <c r="J295">
        <v>22</v>
      </c>
      <c r="K295" t="s">
        <v>1001</v>
      </c>
      <c r="L295" t="str">
        <f t="shared" si="86"/>
        <v>UNEQUAL TEE</v>
      </c>
      <c r="M295">
        <f t="shared" si="80"/>
        <v>950</v>
      </c>
      <c r="N295">
        <f t="shared" si="81"/>
        <v>530</v>
      </c>
      <c r="O295">
        <f t="shared" si="87"/>
        <v>32</v>
      </c>
      <c r="P295">
        <f t="shared" si="82"/>
        <v>185</v>
      </c>
      <c r="Q295">
        <f t="shared" si="83"/>
        <v>140</v>
      </c>
      <c r="R295">
        <f t="shared" si="88"/>
        <v>68</v>
      </c>
      <c r="S295">
        <f t="shared" si="89"/>
        <v>100</v>
      </c>
      <c r="T295">
        <f t="shared" si="90"/>
        <v>50</v>
      </c>
      <c r="U295">
        <f t="shared" si="91"/>
        <v>700</v>
      </c>
      <c r="V295">
        <f t="shared" si="84"/>
        <v>140</v>
      </c>
      <c r="W295">
        <f t="shared" si="92"/>
        <v>700</v>
      </c>
      <c r="X295">
        <f t="shared" si="93"/>
        <v>140</v>
      </c>
      <c r="Y295" s="169">
        <f t="shared" si="94"/>
        <v>8</v>
      </c>
      <c r="Z295" s="169">
        <f t="shared" si="95"/>
        <v>32</v>
      </c>
      <c r="AA295" s="169">
        <f t="shared" si="85"/>
        <v>68</v>
      </c>
      <c r="AC295" s="171">
        <f t="shared" si="96"/>
        <v>7.583333333333333</v>
      </c>
      <c r="AD295" s="167">
        <f t="shared" si="97"/>
        <v>8</v>
      </c>
      <c r="AE295" s="169">
        <v>76</v>
      </c>
    </row>
    <row r="296" spans="1:31">
      <c r="A296" s="161" t="s">
        <v>1150</v>
      </c>
      <c r="B296">
        <v>50</v>
      </c>
      <c r="C296">
        <v>200</v>
      </c>
      <c r="D296">
        <v>125</v>
      </c>
      <c r="E296">
        <v>18.2</v>
      </c>
      <c r="F296">
        <v>310</v>
      </c>
      <c r="G296">
        <v>165</v>
      </c>
      <c r="H296">
        <v>670</v>
      </c>
      <c r="I296">
        <v>315</v>
      </c>
      <c r="J296">
        <v>28</v>
      </c>
      <c r="K296" t="s">
        <v>1002</v>
      </c>
      <c r="L296" t="str">
        <f t="shared" si="86"/>
        <v>UNEQUAL TEE</v>
      </c>
      <c r="M296">
        <f t="shared" si="80"/>
        <v>1010</v>
      </c>
      <c r="N296">
        <f t="shared" si="81"/>
        <v>670</v>
      </c>
      <c r="O296">
        <f t="shared" si="87"/>
        <v>32</v>
      </c>
      <c r="P296">
        <f t="shared" si="82"/>
        <v>175</v>
      </c>
      <c r="Q296">
        <f t="shared" si="83"/>
        <v>280</v>
      </c>
      <c r="R296">
        <f t="shared" si="88"/>
        <v>68</v>
      </c>
      <c r="S296">
        <f t="shared" si="89"/>
        <v>100</v>
      </c>
      <c r="T296">
        <f t="shared" si="90"/>
        <v>75</v>
      </c>
      <c r="U296">
        <f t="shared" si="91"/>
        <v>700</v>
      </c>
      <c r="V296">
        <f t="shared" si="84"/>
        <v>280</v>
      </c>
      <c r="W296">
        <f t="shared" si="92"/>
        <v>700</v>
      </c>
      <c r="X296">
        <f t="shared" si="93"/>
        <v>280</v>
      </c>
      <c r="Y296" s="169">
        <f t="shared" si="94"/>
        <v>8</v>
      </c>
      <c r="Z296" s="169">
        <f t="shared" si="95"/>
        <v>32</v>
      </c>
      <c r="AA296" s="169">
        <f t="shared" si="85"/>
        <v>68</v>
      </c>
      <c r="AC296" s="171">
        <f t="shared" si="96"/>
        <v>7.583333333333333</v>
      </c>
      <c r="AD296" s="167">
        <f t="shared" si="97"/>
        <v>8</v>
      </c>
      <c r="AE296" s="169">
        <v>77</v>
      </c>
    </row>
    <row r="297" spans="1:31">
      <c r="A297" s="161" t="s">
        <v>1151</v>
      </c>
      <c r="B297">
        <v>50</v>
      </c>
      <c r="C297">
        <v>200</v>
      </c>
      <c r="D297">
        <v>150</v>
      </c>
      <c r="E297">
        <v>18.2</v>
      </c>
      <c r="F297">
        <v>310</v>
      </c>
      <c r="G297">
        <v>165</v>
      </c>
      <c r="H297">
        <v>670</v>
      </c>
      <c r="I297">
        <v>355</v>
      </c>
      <c r="J297">
        <v>30</v>
      </c>
      <c r="K297" t="s">
        <v>1003</v>
      </c>
      <c r="L297" t="str">
        <f t="shared" si="86"/>
        <v>UNEQUAL TEE</v>
      </c>
      <c r="M297">
        <f t="shared" si="80"/>
        <v>1090</v>
      </c>
      <c r="N297">
        <f t="shared" si="81"/>
        <v>670</v>
      </c>
      <c r="O297">
        <f t="shared" si="87"/>
        <v>32</v>
      </c>
      <c r="P297">
        <f t="shared" si="82"/>
        <v>170</v>
      </c>
      <c r="Q297">
        <f t="shared" si="83"/>
        <v>280</v>
      </c>
      <c r="R297">
        <f t="shared" si="88"/>
        <v>68</v>
      </c>
      <c r="S297">
        <f t="shared" si="89"/>
        <v>100</v>
      </c>
      <c r="T297">
        <f t="shared" si="90"/>
        <v>75</v>
      </c>
      <c r="U297">
        <f t="shared" si="91"/>
        <v>700</v>
      </c>
      <c r="V297">
        <f t="shared" si="84"/>
        <v>280</v>
      </c>
      <c r="W297">
        <f t="shared" si="92"/>
        <v>700</v>
      </c>
      <c r="X297">
        <f t="shared" si="93"/>
        <v>280</v>
      </c>
      <c r="Y297" s="169">
        <f t="shared" si="94"/>
        <v>8</v>
      </c>
      <c r="Z297" s="169">
        <f t="shared" si="95"/>
        <v>32</v>
      </c>
      <c r="AA297" s="169">
        <f t="shared" si="85"/>
        <v>68</v>
      </c>
      <c r="AC297" s="171">
        <f t="shared" si="96"/>
        <v>7.583333333333333</v>
      </c>
      <c r="AD297" s="167">
        <f t="shared" si="97"/>
        <v>8</v>
      </c>
      <c r="AE297" s="169">
        <v>78</v>
      </c>
    </row>
    <row r="298" spans="1:31">
      <c r="A298" s="161" t="s">
        <v>1152</v>
      </c>
      <c r="B298">
        <v>50</v>
      </c>
      <c r="C298">
        <v>200</v>
      </c>
      <c r="D298">
        <v>200</v>
      </c>
      <c r="E298">
        <v>18.2</v>
      </c>
      <c r="F298">
        <v>310</v>
      </c>
      <c r="G298">
        <v>155</v>
      </c>
      <c r="H298">
        <v>670</v>
      </c>
      <c r="I298">
        <v>335</v>
      </c>
      <c r="J298">
        <v>31</v>
      </c>
      <c r="K298" t="s">
        <v>1004</v>
      </c>
      <c r="L298" t="str">
        <f t="shared" si="86"/>
        <v>EQUAL TEE</v>
      </c>
      <c r="M298">
        <f t="shared" si="80"/>
        <v>1050</v>
      </c>
      <c r="N298">
        <f t="shared" si="81"/>
        <v>670</v>
      </c>
      <c r="O298">
        <f t="shared" si="87"/>
        <v>32</v>
      </c>
      <c r="P298">
        <f t="shared" si="82"/>
        <v>155</v>
      </c>
      <c r="Q298">
        <f t="shared" si="83"/>
        <v>280</v>
      </c>
      <c r="R298">
        <f t="shared" si="88"/>
        <v>68</v>
      </c>
      <c r="S298">
        <f t="shared" si="89"/>
        <v>100</v>
      </c>
      <c r="T298">
        <f t="shared" si="90"/>
        <v>100</v>
      </c>
      <c r="U298">
        <f t="shared" si="91"/>
        <v>650</v>
      </c>
      <c r="V298">
        <f t="shared" si="84"/>
        <v>280</v>
      </c>
      <c r="W298">
        <f t="shared" si="92"/>
        <v>650</v>
      </c>
      <c r="X298">
        <f t="shared" si="93"/>
        <v>280</v>
      </c>
      <c r="Y298" s="169">
        <f t="shared" si="94"/>
        <v>8</v>
      </c>
      <c r="Z298" s="169">
        <f t="shared" si="95"/>
        <v>32</v>
      </c>
      <c r="AA298" s="169">
        <f t="shared" si="85"/>
        <v>68</v>
      </c>
      <c r="AC298" s="171">
        <f t="shared" si="96"/>
        <v>7.583333333333333</v>
      </c>
      <c r="AD298" s="167">
        <f t="shared" si="97"/>
        <v>8</v>
      </c>
      <c r="AE298" s="169">
        <v>79</v>
      </c>
    </row>
    <row r="299" spans="1:31">
      <c r="A299" s="161" t="s">
        <v>1153</v>
      </c>
      <c r="B299">
        <v>50</v>
      </c>
      <c r="C299">
        <v>250</v>
      </c>
      <c r="D299">
        <v>80</v>
      </c>
      <c r="E299">
        <v>22.5</v>
      </c>
      <c r="F299">
        <v>170</v>
      </c>
      <c r="G299">
        <v>200</v>
      </c>
      <c r="H299">
        <v>630</v>
      </c>
      <c r="I299">
        <v>290</v>
      </c>
      <c r="J299">
        <v>37</v>
      </c>
      <c r="K299" t="s">
        <v>1005</v>
      </c>
      <c r="L299" t="str">
        <f t="shared" si="86"/>
        <v>UNEQUAL TEE</v>
      </c>
      <c r="M299">
        <f t="shared" si="80"/>
        <v>1050</v>
      </c>
      <c r="N299">
        <f t="shared" si="81"/>
        <v>630</v>
      </c>
      <c r="O299">
        <f t="shared" si="87"/>
        <v>36</v>
      </c>
      <c r="P299">
        <f t="shared" si="82"/>
        <v>235</v>
      </c>
      <c r="Q299">
        <f t="shared" si="83"/>
        <v>140</v>
      </c>
      <c r="R299">
        <f t="shared" si="88"/>
        <v>76</v>
      </c>
      <c r="S299">
        <f t="shared" si="89"/>
        <v>125</v>
      </c>
      <c r="T299">
        <f t="shared" si="90"/>
        <v>50</v>
      </c>
      <c r="U299">
        <f t="shared" si="91"/>
        <v>850</v>
      </c>
      <c r="V299">
        <f t="shared" si="84"/>
        <v>140</v>
      </c>
      <c r="W299">
        <f t="shared" si="92"/>
        <v>850</v>
      </c>
      <c r="X299">
        <f t="shared" si="93"/>
        <v>140</v>
      </c>
      <c r="Y299" s="169">
        <f t="shared" si="94"/>
        <v>9</v>
      </c>
      <c r="Z299" s="169">
        <f t="shared" si="95"/>
        <v>36</v>
      </c>
      <c r="AA299" s="169">
        <f t="shared" si="85"/>
        <v>76</v>
      </c>
      <c r="AC299" s="171">
        <f t="shared" si="96"/>
        <v>9.375</v>
      </c>
      <c r="AD299" s="167">
        <f t="shared" si="97"/>
        <v>9</v>
      </c>
      <c r="AE299" s="169">
        <v>80</v>
      </c>
    </row>
    <row r="300" spans="1:31">
      <c r="A300" s="161" t="s">
        <v>1154</v>
      </c>
      <c r="B300">
        <v>50</v>
      </c>
      <c r="C300">
        <v>250</v>
      </c>
      <c r="D300">
        <v>100</v>
      </c>
      <c r="E300">
        <v>22.5</v>
      </c>
      <c r="F300">
        <v>170</v>
      </c>
      <c r="G300">
        <v>200</v>
      </c>
      <c r="H300">
        <v>630</v>
      </c>
      <c r="I300">
        <v>320</v>
      </c>
      <c r="J300">
        <v>38</v>
      </c>
      <c r="K300" t="s">
        <v>1006</v>
      </c>
      <c r="L300" t="str">
        <f t="shared" si="86"/>
        <v>UNEQUAL TEE</v>
      </c>
      <c r="M300">
        <f t="shared" si="80"/>
        <v>1110</v>
      </c>
      <c r="N300">
        <f t="shared" si="81"/>
        <v>630</v>
      </c>
      <c r="O300">
        <f t="shared" si="87"/>
        <v>36</v>
      </c>
      <c r="P300">
        <f t="shared" si="82"/>
        <v>230</v>
      </c>
      <c r="Q300">
        <f t="shared" si="83"/>
        <v>140</v>
      </c>
      <c r="R300">
        <f t="shared" si="88"/>
        <v>76</v>
      </c>
      <c r="S300">
        <f t="shared" si="89"/>
        <v>125</v>
      </c>
      <c r="T300">
        <f t="shared" si="90"/>
        <v>50</v>
      </c>
      <c r="U300">
        <f t="shared" si="91"/>
        <v>850</v>
      </c>
      <c r="V300">
        <f t="shared" si="84"/>
        <v>140</v>
      </c>
      <c r="W300">
        <f t="shared" si="92"/>
        <v>850</v>
      </c>
      <c r="X300">
        <f t="shared" si="93"/>
        <v>140</v>
      </c>
      <c r="Y300" s="169">
        <f t="shared" si="94"/>
        <v>9</v>
      </c>
      <c r="Z300" s="169">
        <f t="shared" si="95"/>
        <v>36</v>
      </c>
      <c r="AA300" s="169">
        <f t="shared" si="85"/>
        <v>76</v>
      </c>
      <c r="AC300" s="171">
        <f t="shared" si="96"/>
        <v>9.375</v>
      </c>
      <c r="AD300" s="167">
        <f t="shared" si="97"/>
        <v>9</v>
      </c>
      <c r="AE300" s="169">
        <v>81</v>
      </c>
    </row>
    <row r="301" spans="1:31">
      <c r="A301" s="161" t="s">
        <v>1155</v>
      </c>
      <c r="B301">
        <v>50</v>
      </c>
      <c r="C301">
        <v>250</v>
      </c>
      <c r="D301">
        <v>125</v>
      </c>
      <c r="E301">
        <v>22.5</v>
      </c>
      <c r="F301">
        <v>310</v>
      </c>
      <c r="G301">
        <v>200</v>
      </c>
      <c r="H301">
        <v>770</v>
      </c>
      <c r="I301">
        <v>350</v>
      </c>
      <c r="J301">
        <v>47</v>
      </c>
      <c r="K301" t="s">
        <v>1007</v>
      </c>
      <c r="L301" t="str">
        <f t="shared" si="86"/>
        <v>UNEQUAL TEE</v>
      </c>
      <c r="M301">
        <f t="shared" si="80"/>
        <v>1170</v>
      </c>
      <c r="N301">
        <f t="shared" si="81"/>
        <v>770</v>
      </c>
      <c r="O301">
        <f t="shared" si="87"/>
        <v>36</v>
      </c>
      <c r="P301">
        <f t="shared" si="82"/>
        <v>225</v>
      </c>
      <c r="Q301">
        <f t="shared" si="83"/>
        <v>280</v>
      </c>
      <c r="R301">
        <f t="shared" si="88"/>
        <v>76</v>
      </c>
      <c r="S301">
        <f t="shared" si="89"/>
        <v>125</v>
      </c>
      <c r="T301">
        <f t="shared" si="90"/>
        <v>75</v>
      </c>
      <c r="U301">
        <f t="shared" si="91"/>
        <v>850</v>
      </c>
      <c r="V301">
        <f t="shared" si="84"/>
        <v>280</v>
      </c>
      <c r="W301">
        <f t="shared" si="92"/>
        <v>850</v>
      </c>
      <c r="X301">
        <f t="shared" si="93"/>
        <v>280</v>
      </c>
      <c r="Y301" s="169">
        <f t="shared" si="94"/>
        <v>9</v>
      </c>
      <c r="Z301" s="169">
        <f t="shared" si="95"/>
        <v>36</v>
      </c>
      <c r="AA301" s="169">
        <f t="shared" si="85"/>
        <v>76</v>
      </c>
      <c r="AC301" s="171">
        <f t="shared" si="96"/>
        <v>9.375</v>
      </c>
      <c r="AD301" s="167">
        <f t="shared" si="97"/>
        <v>9</v>
      </c>
      <c r="AE301" s="169">
        <v>82</v>
      </c>
    </row>
    <row r="302" spans="1:31">
      <c r="A302" s="161" t="s">
        <v>1156</v>
      </c>
      <c r="B302">
        <v>50</v>
      </c>
      <c r="C302">
        <v>250</v>
      </c>
      <c r="D302">
        <v>150</v>
      </c>
      <c r="E302">
        <v>22.5</v>
      </c>
      <c r="F302">
        <v>380</v>
      </c>
      <c r="G302">
        <v>200</v>
      </c>
      <c r="H302">
        <v>840</v>
      </c>
      <c r="I302">
        <v>390</v>
      </c>
      <c r="J302">
        <v>52</v>
      </c>
      <c r="K302" t="s">
        <v>1008</v>
      </c>
      <c r="L302" t="str">
        <f t="shared" si="86"/>
        <v>UNEQUAL TEE</v>
      </c>
      <c r="M302">
        <f t="shared" si="80"/>
        <v>1250</v>
      </c>
      <c r="N302">
        <f t="shared" si="81"/>
        <v>840</v>
      </c>
      <c r="O302">
        <f t="shared" si="87"/>
        <v>36</v>
      </c>
      <c r="P302">
        <f t="shared" si="82"/>
        <v>215</v>
      </c>
      <c r="Q302">
        <f t="shared" si="83"/>
        <v>350</v>
      </c>
      <c r="R302">
        <f t="shared" si="88"/>
        <v>76</v>
      </c>
      <c r="S302">
        <f t="shared" si="89"/>
        <v>125</v>
      </c>
      <c r="T302">
        <f t="shared" si="90"/>
        <v>75</v>
      </c>
      <c r="U302">
        <f t="shared" si="91"/>
        <v>850</v>
      </c>
      <c r="V302">
        <f t="shared" si="84"/>
        <v>350</v>
      </c>
      <c r="W302">
        <f t="shared" si="92"/>
        <v>850</v>
      </c>
      <c r="X302">
        <f t="shared" si="93"/>
        <v>350</v>
      </c>
      <c r="Y302" s="169">
        <f t="shared" si="94"/>
        <v>9</v>
      </c>
      <c r="Z302" s="169">
        <f t="shared" si="95"/>
        <v>36</v>
      </c>
      <c r="AA302" s="169">
        <f t="shared" si="85"/>
        <v>76</v>
      </c>
      <c r="AC302" s="171">
        <f t="shared" si="96"/>
        <v>9.375</v>
      </c>
      <c r="AD302" s="167">
        <f t="shared" si="97"/>
        <v>9</v>
      </c>
      <c r="AE302" s="169">
        <v>83</v>
      </c>
    </row>
    <row r="303" spans="1:31">
      <c r="A303" s="161" t="s">
        <v>1157</v>
      </c>
      <c r="B303">
        <v>50</v>
      </c>
      <c r="C303">
        <v>250</v>
      </c>
      <c r="D303">
        <v>200</v>
      </c>
      <c r="E303">
        <v>22.5</v>
      </c>
      <c r="F303">
        <v>380</v>
      </c>
      <c r="G303">
        <v>190</v>
      </c>
      <c r="H303">
        <v>840</v>
      </c>
      <c r="I303">
        <v>370</v>
      </c>
      <c r="J303">
        <v>54</v>
      </c>
      <c r="K303" t="s">
        <v>1009</v>
      </c>
      <c r="L303" t="str">
        <f t="shared" si="86"/>
        <v>UNEQUAL TEE</v>
      </c>
      <c r="M303">
        <f t="shared" si="80"/>
        <v>1210</v>
      </c>
      <c r="N303">
        <f t="shared" si="81"/>
        <v>840</v>
      </c>
      <c r="O303">
        <f t="shared" si="87"/>
        <v>36</v>
      </c>
      <c r="P303">
        <f t="shared" si="82"/>
        <v>195</v>
      </c>
      <c r="Q303">
        <f t="shared" si="83"/>
        <v>350</v>
      </c>
      <c r="R303">
        <f t="shared" si="88"/>
        <v>76</v>
      </c>
      <c r="S303">
        <f t="shared" si="89"/>
        <v>125</v>
      </c>
      <c r="T303">
        <f t="shared" si="90"/>
        <v>100</v>
      </c>
      <c r="U303">
        <f t="shared" si="91"/>
        <v>800</v>
      </c>
      <c r="V303">
        <f t="shared" si="84"/>
        <v>350</v>
      </c>
      <c r="W303">
        <f t="shared" si="92"/>
        <v>800</v>
      </c>
      <c r="X303">
        <f t="shared" si="93"/>
        <v>350</v>
      </c>
      <c r="Y303" s="169">
        <f t="shared" si="94"/>
        <v>9</v>
      </c>
      <c r="Z303" s="169">
        <f t="shared" si="95"/>
        <v>36</v>
      </c>
      <c r="AA303" s="169">
        <f t="shared" si="85"/>
        <v>76</v>
      </c>
      <c r="AC303" s="171">
        <f t="shared" si="96"/>
        <v>9.375</v>
      </c>
      <c r="AD303" s="167">
        <f t="shared" si="97"/>
        <v>9</v>
      </c>
      <c r="AE303" s="169">
        <v>84</v>
      </c>
    </row>
    <row r="304" spans="1:31">
      <c r="A304" s="161" t="s">
        <v>1158</v>
      </c>
      <c r="B304">
        <v>50</v>
      </c>
      <c r="C304">
        <v>250</v>
      </c>
      <c r="D304">
        <v>250</v>
      </c>
      <c r="E304">
        <v>22.5</v>
      </c>
      <c r="F304">
        <v>380</v>
      </c>
      <c r="G304">
        <v>190</v>
      </c>
      <c r="H304">
        <v>840</v>
      </c>
      <c r="I304">
        <v>420</v>
      </c>
      <c r="J304">
        <v>59</v>
      </c>
      <c r="K304" t="s">
        <v>1010</v>
      </c>
      <c r="L304" t="str">
        <f t="shared" si="86"/>
        <v>EQUAL TEE</v>
      </c>
      <c r="M304">
        <f t="shared" si="80"/>
        <v>1310</v>
      </c>
      <c r="N304">
        <f t="shared" si="81"/>
        <v>840</v>
      </c>
      <c r="O304">
        <f t="shared" si="87"/>
        <v>36</v>
      </c>
      <c r="P304">
        <f t="shared" si="82"/>
        <v>190</v>
      </c>
      <c r="Q304">
        <f t="shared" si="83"/>
        <v>350</v>
      </c>
      <c r="R304">
        <f t="shared" si="88"/>
        <v>76</v>
      </c>
      <c r="S304">
        <f t="shared" si="89"/>
        <v>125</v>
      </c>
      <c r="T304">
        <f t="shared" si="90"/>
        <v>125</v>
      </c>
      <c r="U304">
        <f t="shared" si="91"/>
        <v>800</v>
      </c>
      <c r="V304">
        <f t="shared" si="84"/>
        <v>350</v>
      </c>
      <c r="W304">
        <f t="shared" si="92"/>
        <v>800</v>
      </c>
      <c r="X304">
        <f t="shared" si="93"/>
        <v>350</v>
      </c>
      <c r="Y304" s="169">
        <f t="shared" si="94"/>
        <v>9</v>
      </c>
      <c r="Z304" s="169">
        <f t="shared" si="95"/>
        <v>36</v>
      </c>
      <c r="AA304" s="169">
        <f t="shared" si="85"/>
        <v>76</v>
      </c>
      <c r="AC304" s="171">
        <f t="shared" si="96"/>
        <v>9.375</v>
      </c>
      <c r="AD304" s="167">
        <f t="shared" si="97"/>
        <v>9</v>
      </c>
      <c r="AE304" s="169">
        <v>85</v>
      </c>
    </row>
    <row r="305" spans="1:31">
      <c r="A305" s="161" t="s">
        <v>1159</v>
      </c>
      <c r="B305">
        <v>50</v>
      </c>
      <c r="C305">
        <v>300</v>
      </c>
      <c r="D305">
        <v>80</v>
      </c>
      <c r="E305">
        <v>26.9</v>
      </c>
      <c r="F305">
        <v>170</v>
      </c>
      <c r="G305">
        <v>235</v>
      </c>
      <c r="H305">
        <v>710</v>
      </c>
      <c r="I305">
        <v>325</v>
      </c>
      <c r="J305">
        <v>58</v>
      </c>
      <c r="K305" t="s">
        <v>1011</v>
      </c>
      <c r="L305" t="str">
        <f t="shared" si="86"/>
        <v>UNEQUAL TEE</v>
      </c>
      <c r="M305">
        <f t="shared" si="80"/>
        <v>1210</v>
      </c>
      <c r="N305">
        <f t="shared" si="81"/>
        <v>710</v>
      </c>
      <c r="O305">
        <f t="shared" si="87"/>
        <v>44</v>
      </c>
      <c r="P305">
        <f t="shared" si="82"/>
        <v>285</v>
      </c>
      <c r="Q305">
        <f t="shared" si="83"/>
        <v>140</v>
      </c>
      <c r="R305">
        <f t="shared" si="88"/>
        <v>92</v>
      </c>
      <c r="S305">
        <f t="shared" si="89"/>
        <v>150</v>
      </c>
      <c r="T305">
        <f t="shared" si="90"/>
        <v>50</v>
      </c>
      <c r="U305">
        <f t="shared" si="91"/>
        <v>1000</v>
      </c>
      <c r="V305">
        <f t="shared" si="84"/>
        <v>140</v>
      </c>
      <c r="W305">
        <f t="shared" si="92"/>
        <v>1000</v>
      </c>
      <c r="X305">
        <f t="shared" si="93"/>
        <v>140</v>
      </c>
      <c r="Y305" s="169">
        <f t="shared" si="94"/>
        <v>11</v>
      </c>
      <c r="Z305" s="169">
        <f t="shared" si="95"/>
        <v>44</v>
      </c>
      <c r="AA305" s="169">
        <f t="shared" si="85"/>
        <v>92</v>
      </c>
      <c r="AC305" s="171">
        <f t="shared" si="96"/>
        <v>11.208333333333334</v>
      </c>
      <c r="AD305" s="167">
        <f t="shared" si="97"/>
        <v>11</v>
      </c>
      <c r="AE305" s="169">
        <v>86</v>
      </c>
    </row>
    <row r="306" spans="1:31">
      <c r="A306" s="161" t="s">
        <v>1160</v>
      </c>
      <c r="B306">
        <v>50</v>
      </c>
      <c r="C306">
        <v>300</v>
      </c>
      <c r="D306">
        <v>100</v>
      </c>
      <c r="E306">
        <v>26.9</v>
      </c>
      <c r="F306">
        <v>170</v>
      </c>
      <c r="G306">
        <v>235</v>
      </c>
      <c r="H306">
        <v>710</v>
      </c>
      <c r="I306">
        <v>355</v>
      </c>
      <c r="J306">
        <v>60</v>
      </c>
      <c r="K306" t="s">
        <v>1012</v>
      </c>
      <c r="L306" t="str">
        <f t="shared" si="86"/>
        <v>UNEQUAL TEE</v>
      </c>
      <c r="M306">
        <f t="shared" si="80"/>
        <v>1270</v>
      </c>
      <c r="N306">
        <f t="shared" si="81"/>
        <v>710</v>
      </c>
      <c r="O306">
        <f t="shared" si="87"/>
        <v>44</v>
      </c>
      <c r="P306">
        <f t="shared" si="82"/>
        <v>280</v>
      </c>
      <c r="Q306">
        <f t="shared" si="83"/>
        <v>140</v>
      </c>
      <c r="R306">
        <f t="shared" si="88"/>
        <v>92</v>
      </c>
      <c r="S306">
        <f t="shared" si="89"/>
        <v>150</v>
      </c>
      <c r="T306">
        <f t="shared" si="90"/>
        <v>50</v>
      </c>
      <c r="U306">
        <f t="shared" si="91"/>
        <v>1000</v>
      </c>
      <c r="V306">
        <f t="shared" si="84"/>
        <v>140</v>
      </c>
      <c r="W306">
        <f t="shared" si="92"/>
        <v>1000</v>
      </c>
      <c r="X306">
        <f t="shared" si="93"/>
        <v>140</v>
      </c>
      <c r="Y306" s="169">
        <f t="shared" si="94"/>
        <v>11</v>
      </c>
      <c r="Z306" s="169">
        <f t="shared" si="95"/>
        <v>44</v>
      </c>
      <c r="AA306" s="169">
        <f t="shared" si="85"/>
        <v>92</v>
      </c>
      <c r="AC306" s="171">
        <f t="shared" si="96"/>
        <v>11.208333333333334</v>
      </c>
      <c r="AD306" s="167">
        <f t="shared" si="97"/>
        <v>11</v>
      </c>
      <c r="AE306" s="169">
        <v>87</v>
      </c>
    </row>
    <row r="307" spans="1:31">
      <c r="A307" s="161" t="s">
        <v>1161</v>
      </c>
      <c r="B307">
        <v>50</v>
      </c>
      <c r="C307">
        <v>300</v>
      </c>
      <c r="D307">
        <v>125</v>
      </c>
      <c r="E307">
        <v>26.9</v>
      </c>
      <c r="F307">
        <v>310</v>
      </c>
      <c r="G307">
        <v>235</v>
      </c>
      <c r="H307">
        <v>850</v>
      </c>
      <c r="I307">
        <v>385</v>
      </c>
      <c r="J307">
        <v>72</v>
      </c>
      <c r="K307" t="s">
        <v>1013</v>
      </c>
      <c r="L307" t="str">
        <f t="shared" si="86"/>
        <v>UNEQUAL TEE</v>
      </c>
      <c r="M307">
        <f t="shared" si="80"/>
        <v>1330</v>
      </c>
      <c r="N307">
        <f t="shared" si="81"/>
        <v>850</v>
      </c>
      <c r="O307">
        <f t="shared" si="87"/>
        <v>44</v>
      </c>
      <c r="P307">
        <f t="shared" si="82"/>
        <v>270</v>
      </c>
      <c r="Q307">
        <f t="shared" si="83"/>
        <v>280</v>
      </c>
      <c r="R307">
        <f t="shared" si="88"/>
        <v>92</v>
      </c>
      <c r="S307">
        <f t="shared" si="89"/>
        <v>150</v>
      </c>
      <c r="T307">
        <f t="shared" si="90"/>
        <v>75</v>
      </c>
      <c r="U307">
        <f t="shared" si="91"/>
        <v>1000</v>
      </c>
      <c r="V307">
        <f t="shared" si="84"/>
        <v>280</v>
      </c>
      <c r="W307">
        <f t="shared" si="92"/>
        <v>1000</v>
      </c>
      <c r="X307">
        <f t="shared" si="93"/>
        <v>280</v>
      </c>
      <c r="Y307" s="169">
        <f t="shared" si="94"/>
        <v>11</v>
      </c>
      <c r="Z307" s="169">
        <f t="shared" si="95"/>
        <v>44</v>
      </c>
      <c r="AA307" s="169">
        <f t="shared" si="85"/>
        <v>92</v>
      </c>
      <c r="AC307" s="171">
        <f t="shared" si="96"/>
        <v>11.208333333333334</v>
      </c>
      <c r="AD307" s="167">
        <f t="shared" si="97"/>
        <v>11</v>
      </c>
      <c r="AE307" s="169">
        <v>88</v>
      </c>
    </row>
    <row r="308" spans="1:31">
      <c r="A308" s="161" t="s">
        <v>1162</v>
      </c>
      <c r="B308">
        <v>50</v>
      </c>
      <c r="C308">
        <v>300</v>
      </c>
      <c r="D308">
        <v>150</v>
      </c>
      <c r="E308">
        <v>26.9</v>
      </c>
      <c r="F308">
        <v>310</v>
      </c>
      <c r="G308">
        <v>235</v>
      </c>
      <c r="H308">
        <v>850</v>
      </c>
      <c r="I308">
        <v>425</v>
      </c>
      <c r="J308">
        <v>74</v>
      </c>
      <c r="K308" t="s">
        <v>1014</v>
      </c>
      <c r="L308" t="str">
        <f t="shared" si="86"/>
        <v>UNEQUAL TEE</v>
      </c>
      <c r="M308">
        <f t="shared" si="80"/>
        <v>1410</v>
      </c>
      <c r="N308">
        <f t="shared" si="81"/>
        <v>850</v>
      </c>
      <c r="O308">
        <f t="shared" si="87"/>
        <v>44</v>
      </c>
      <c r="P308">
        <f t="shared" si="82"/>
        <v>260</v>
      </c>
      <c r="Q308">
        <f t="shared" si="83"/>
        <v>280</v>
      </c>
      <c r="R308">
        <f t="shared" si="88"/>
        <v>92</v>
      </c>
      <c r="S308">
        <f t="shared" si="89"/>
        <v>150</v>
      </c>
      <c r="T308">
        <f t="shared" si="90"/>
        <v>75</v>
      </c>
      <c r="U308">
        <f t="shared" si="91"/>
        <v>1000</v>
      </c>
      <c r="V308">
        <f t="shared" si="84"/>
        <v>280</v>
      </c>
      <c r="W308">
        <f t="shared" si="92"/>
        <v>1000</v>
      </c>
      <c r="X308">
        <f t="shared" si="93"/>
        <v>280</v>
      </c>
      <c r="Y308" s="169">
        <f t="shared" si="94"/>
        <v>11</v>
      </c>
      <c r="Z308" s="169">
        <f t="shared" si="95"/>
        <v>44</v>
      </c>
      <c r="AA308" s="169">
        <f t="shared" si="85"/>
        <v>92</v>
      </c>
      <c r="AC308" s="171">
        <f t="shared" si="96"/>
        <v>11.208333333333334</v>
      </c>
      <c r="AD308" s="167">
        <f t="shared" si="97"/>
        <v>11</v>
      </c>
      <c r="AE308" s="169">
        <v>89</v>
      </c>
    </row>
    <row r="309" spans="1:31">
      <c r="A309" s="161" t="s">
        <v>1163</v>
      </c>
      <c r="B309">
        <v>50</v>
      </c>
      <c r="C309">
        <v>300</v>
      </c>
      <c r="D309">
        <v>200</v>
      </c>
      <c r="E309">
        <v>26.9</v>
      </c>
      <c r="F309">
        <v>450</v>
      </c>
      <c r="G309">
        <v>225</v>
      </c>
      <c r="H309">
        <v>990</v>
      </c>
      <c r="I309">
        <v>405</v>
      </c>
      <c r="J309">
        <v>86</v>
      </c>
      <c r="K309" t="s">
        <v>1015</v>
      </c>
      <c r="L309" t="str">
        <f t="shared" si="86"/>
        <v>UNEQUAL TEE</v>
      </c>
      <c r="M309">
        <f t="shared" si="80"/>
        <v>1370</v>
      </c>
      <c r="N309">
        <f t="shared" si="81"/>
        <v>990</v>
      </c>
      <c r="O309">
        <f t="shared" si="87"/>
        <v>44</v>
      </c>
      <c r="P309">
        <f t="shared" si="82"/>
        <v>240</v>
      </c>
      <c r="Q309">
        <f t="shared" si="83"/>
        <v>420</v>
      </c>
      <c r="R309">
        <f t="shared" si="88"/>
        <v>92</v>
      </c>
      <c r="S309">
        <f t="shared" si="89"/>
        <v>150</v>
      </c>
      <c r="T309">
        <f t="shared" si="90"/>
        <v>100</v>
      </c>
      <c r="U309">
        <f t="shared" si="91"/>
        <v>1000</v>
      </c>
      <c r="V309">
        <f t="shared" si="84"/>
        <v>420</v>
      </c>
      <c r="W309">
        <f t="shared" si="92"/>
        <v>1000</v>
      </c>
      <c r="X309">
        <f t="shared" si="93"/>
        <v>420</v>
      </c>
      <c r="Y309" s="169">
        <f t="shared" si="94"/>
        <v>11</v>
      </c>
      <c r="Z309" s="169">
        <f t="shared" si="95"/>
        <v>44</v>
      </c>
      <c r="AA309" s="169">
        <f t="shared" si="85"/>
        <v>92</v>
      </c>
      <c r="AC309" s="171">
        <f t="shared" si="96"/>
        <v>11.208333333333334</v>
      </c>
      <c r="AD309" s="167">
        <f t="shared" si="97"/>
        <v>11</v>
      </c>
      <c r="AE309" s="169">
        <v>90</v>
      </c>
    </row>
    <row r="310" spans="1:31">
      <c r="A310" s="161" t="s">
        <v>1164</v>
      </c>
      <c r="B310">
        <v>50</v>
      </c>
      <c r="C310">
        <v>300</v>
      </c>
      <c r="D310">
        <v>250</v>
      </c>
      <c r="E310">
        <v>26.9</v>
      </c>
      <c r="F310">
        <v>450</v>
      </c>
      <c r="G310">
        <v>225</v>
      </c>
      <c r="H310">
        <v>990</v>
      </c>
      <c r="I310">
        <v>455</v>
      </c>
      <c r="J310">
        <v>91</v>
      </c>
      <c r="K310" t="s">
        <v>1016</v>
      </c>
      <c r="L310" t="str">
        <f t="shared" si="86"/>
        <v>UNEQUAL TEE</v>
      </c>
      <c r="M310">
        <f t="shared" si="80"/>
        <v>1470</v>
      </c>
      <c r="N310">
        <f t="shared" si="81"/>
        <v>990</v>
      </c>
      <c r="O310">
        <f t="shared" si="87"/>
        <v>44</v>
      </c>
      <c r="P310">
        <f t="shared" si="82"/>
        <v>230</v>
      </c>
      <c r="Q310">
        <f t="shared" si="83"/>
        <v>420</v>
      </c>
      <c r="R310">
        <f t="shared" si="88"/>
        <v>92</v>
      </c>
      <c r="S310">
        <f t="shared" si="89"/>
        <v>150</v>
      </c>
      <c r="T310">
        <f t="shared" si="90"/>
        <v>125</v>
      </c>
      <c r="U310">
        <f t="shared" si="91"/>
        <v>1000</v>
      </c>
      <c r="V310">
        <f t="shared" si="84"/>
        <v>420</v>
      </c>
      <c r="W310">
        <f t="shared" si="92"/>
        <v>1000</v>
      </c>
      <c r="X310">
        <f t="shared" si="93"/>
        <v>420</v>
      </c>
      <c r="Y310" s="169">
        <f t="shared" si="94"/>
        <v>11</v>
      </c>
      <c r="Z310" s="169">
        <f t="shared" si="95"/>
        <v>44</v>
      </c>
      <c r="AA310" s="169">
        <f t="shared" si="85"/>
        <v>92</v>
      </c>
      <c r="AC310" s="171">
        <f t="shared" si="96"/>
        <v>11.208333333333334</v>
      </c>
      <c r="AD310" s="167">
        <f t="shared" si="97"/>
        <v>11</v>
      </c>
      <c r="AE310" s="169">
        <v>91</v>
      </c>
    </row>
    <row r="311" spans="1:31">
      <c r="A311" s="161" t="s">
        <v>1165</v>
      </c>
      <c r="B311">
        <v>50</v>
      </c>
      <c r="C311">
        <v>300</v>
      </c>
      <c r="D311">
        <v>300</v>
      </c>
      <c r="E311">
        <v>26.9</v>
      </c>
      <c r="F311">
        <v>450</v>
      </c>
      <c r="G311">
        <v>225</v>
      </c>
      <c r="H311">
        <v>990</v>
      </c>
      <c r="I311">
        <v>495</v>
      </c>
      <c r="J311">
        <v>98</v>
      </c>
      <c r="K311" t="s">
        <v>1017</v>
      </c>
      <c r="L311" t="str">
        <f t="shared" si="86"/>
        <v>EQUAL TEE</v>
      </c>
      <c r="M311">
        <f t="shared" si="80"/>
        <v>1550</v>
      </c>
      <c r="N311">
        <f t="shared" si="81"/>
        <v>990</v>
      </c>
      <c r="O311">
        <f t="shared" si="87"/>
        <v>44</v>
      </c>
      <c r="P311">
        <f t="shared" si="82"/>
        <v>225</v>
      </c>
      <c r="Q311">
        <f t="shared" si="83"/>
        <v>420</v>
      </c>
      <c r="R311">
        <f t="shared" si="88"/>
        <v>92</v>
      </c>
      <c r="S311">
        <f t="shared" si="89"/>
        <v>150</v>
      </c>
      <c r="T311">
        <f t="shared" si="90"/>
        <v>150</v>
      </c>
      <c r="U311">
        <f t="shared" si="91"/>
        <v>1000</v>
      </c>
      <c r="V311">
        <f t="shared" si="84"/>
        <v>420</v>
      </c>
      <c r="W311">
        <f t="shared" si="92"/>
        <v>1000</v>
      </c>
      <c r="X311">
        <f t="shared" si="93"/>
        <v>420</v>
      </c>
      <c r="Y311" s="169">
        <f t="shared" si="94"/>
        <v>11</v>
      </c>
      <c r="Z311" s="169">
        <f t="shared" si="95"/>
        <v>44</v>
      </c>
      <c r="AA311" s="169">
        <f t="shared" si="85"/>
        <v>92</v>
      </c>
      <c r="AC311" s="171">
        <f t="shared" si="96"/>
        <v>11.208333333333334</v>
      </c>
      <c r="AD311" s="167">
        <f t="shared" si="97"/>
        <v>11</v>
      </c>
      <c r="AE311" s="169">
        <v>92</v>
      </c>
    </row>
    <row r="312" spans="1:31">
      <c r="A312" s="161" t="s">
        <v>1166</v>
      </c>
      <c r="B312">
        <v>50</v>
      </c>
      <c r="C312">
        <v>350</v>
      </c>
      <c r="D312">
        <v>80</v>
      </c>
      <c r="E312">
        <v>31.2</v>
      </c>
      <c r="F312">
        <v>170</v>
      </c>
      <c r="G312">
        <v>270</v>
      </c>
      <c r="H312">
        <v>810</v>
      </c>
      <c r="I312">
        <v>360</v>
      </c>
      <c r="J312">
        <v>88</v>
      </c>
      <c r="K312" t="s">
        <v>1018</v>
      </c>
      <c r="L312" t="str">
        <f t="shared" si="86"/>
        <v>UNEQUAL TEE</v>
      </c>
      <c r="M312">
        <f t="shared" si="80"/>
        <v>1370</v>
      </c>
      <c r="N312">
        <f t="shared" si="81"/>
        <v>810</v>
      </c>
      <c r="O312">
        <f t="shared" si="87"/>
        <v>52</v>
      </c>
      <c r="P312">
        <f t="shared" si="82"/>
        <v>335</v>
      </c>
      <c r="Q312">
        <f t="shared" si="83"/>
        <v>140</v>
      </c>
      <c r="R312">
        <f t="shared" si="88"/>
        <v>108</v>
      </c>
      <c r="S312">
        <f t="shared" si="89"/>
        <v>175</v>
      </c>
      <c r="T312">
        <f t="shared" si="90"/>
        <v>50</v>
      </c>
      <c r="U312">
        <f t="shared" si="91"/>
        <v>1150</v>
      </c>
      <c r="V312">
        <f t="shared" si="84"/>
        <v>140</v>
      </c>
      <c r="W312">
        <f t="shared" si="92"/>
        <v>1150</v>
      </c>
      <c r="X312">
        <f t="shared" si="93"/>
        <v>140</v>
      </c>
      <c r="Y312" s="169">
        <f t="shared" si="94"/>
        <v>13</v>
      </c>
      <c r="Z312" s="169">
        <f t="shared" si="95"/>
        <v>52</v>
      </c>
      <c r="AA312" s="169">
        <f t="shared" si="85"/>
        <v>108</v>
      </c>
      <c r="AC312" s="171">
        <f t="shared" si="96"/>
        <v>13</v>
      </c>
      <c r="AD312" s="167">
        <f t="shared" si="97"/>
        <v>13</v>
      </c>
      <c r="AE312" s="169">
        <v>93</v>
      </c>
    </row>
    <row r="313" spans="1:31">
      <c r="A313" s="161" t="s">
        <v>1167</v>
      </c>
      <c r="B313">
        <v>50</v>
      </c>
      <c r="C313">
        <v>350</v>
      </c>
      <c r="D313">
        <v>100</v>
      </c>
      <c r="E313">
        <v>31.2</v>
      </c>
      <c r="F313">
        <v>170</v>
      </c>
      <c r="G313">
        <v>270</v>
      </c>
      <c r="H313">
        <v>810</v>
      </c>
      <c r="I313">
        <v>390</v>
      </c>
      <c r="J313">
        <v>90</v>
      </c>
      <c r="K313" t="s">
        <v>1019</v>
      </c>
      <c r="L313" t="str">
        <f t="shared" si="86"/>
        <v>UNEQUAL TEE</v>
      </c>
      <c r="M313">
        <f t="shared" si="80"/>
        <v>1430</v>
      </c>
      <c r="N313">
        <f t="shared" si="81"/>
        <v>810</v>
      </c>
      <c r="O313">
        <f t="shared" si="87"/>
        <v>52</v>
      </c>
      <c r="P313">
        <f t="shared" si="82"/>
        <v>325</v>
      </c>
      <c r="Q313">
        <f t="shared" si="83"/>
        <v>140</v>
      </c>
      <c r="R313">
        <f t="shared" si="88"/>
        <v>108</v>
      </c>
      <c r="S313">
        <f t="shared" si="89"/>
        <v>175</v>
      </c>
      <c r="T313">
        <f t="shared" si="90"/>
        <v>50</v>
      </c>
      <c r="U313">
        <f t="shared" si="91"/>
        <v>1150</v>
      </c>
      <c r="V313">
        <f t="shared" si="84"/>
        <v>140</v>
      </c>
      <c r="W313">
        <f t="shared" si="92"/>
        <v>1150</v>
      </c>
      <c r="X313">
        <f t="shared" si="93"/>
        <v>140</v>
      </c>
      <c r="Y313" s="169">
        <f t="shared" si="94"/>
        <v>13</v>
      </c>
      <c r="Z313" s="169">
        <f t="shared" si="95"/>
        <v>52</v>
      </c>
      <c r="AA313" s="169">
        <f t="shared" si="85"/>
        <v>108</v>
      </c>
      <c r="AC313" s="171">
        <f t="shared" si="96"/>
        <v>13</v>
      </c>
      <c r="AD313" s="167">
        <f t="shared" si="97"/>
        <v>13</v>
      </c>
      <c r="AE313" s="169">
        <v>94</v>
      </c>
    </row>
    <row r="314" spans="1:31">
      <c r="A314" s="161" t="s">
        <v>1168</v>
      </c>
      <c r="B314">
        <v>50</v>
      </c>
      <c r="C314">
        <v>350</v>
      </c>
      <c r="D314">
        <v>125</v>
      </c>
      <c r="E314">
        <v>31.2</v>
      </c>
      <c r="F314">
        <v>310</v>
      </c>
      <c r="G314">
        <v>270</v>
      </c>
      <c r="H314">
        <v>950</v>
      </c>
      <c r="I314">
        <v>420</v>
      </c>
      <c r="J314">
        <v>106</v>
      </c>
      <c r="K314" t="s">
        <v>1020</v>
      </c>
      <c r="L314" t="str">
        <f t="shared" si="86"/>
        <v>UNEQUAL TEE</v>
      </c>
      <c r="M314">
        <f t="shared" si="80"/>
        <v>1490</v>
      </c>
      <c r="N314">
        <f t="shared" si="81"/>
        <v>950</v>
      </c>
      <c r="O314">
        <f t="shared" si="87"/>
        <v>52</v>
      </c>
      <c r="P314">
        <f t="shared" si="82"/>
        <v>320</v>
      </c>
      <c r="Q314">
        <f t="shared" si="83"/>
        <v>280</v>
      </c>
      <c r="R314">
        <f t="shared" si="88"/>
        <v>108</v>
      </c>
      <c r="S314">
        <f t="shared" si="89"/>
        <v>175</v>
      </c>
      <c r="T314">
        <f t="shared" si="90"/>
        <v>75</v>
      </c>
      <c r="U314">
        <f t="shared" si="91"/>
        <v>1150</v>
      </c>
      <c r="V314">
        <f t="shared" si="84"/>
        <v>280</v>
      </c>
      <c r="W314">
        <f t="shared" si="92"/>
        <v>1150</v>
      </c>
      <c r="X314">
        <f t="shared" si="93"/>
        <v>280</v>
      </c>
      <c r="Y314" s="169">
        <f t="shared" si="94"/>
        <v>13</v>
      </c>
      <c r="Z314" s="169">
        <f t="shared" si="95"/>
        <v>52</v>
      </c>
      <c r="AA314" s="169">
        <f t="shared" si="85"/>
        <v>108</v>
      </c>
      <c r="AC314" s="171">
        <f t="shared" si="96"/>
        <v>13</v>
      </c>
      <c r="AD314" s="167">
        <f t="shared" si="97"/>
        <v>13</v>
      </c>
      <c r="AE314" s="169">
        <v>95</v>
      </c>
    </row>
    <row r="315" spans="1:31">
      <c r="A315" s="161" t="s">
        <v>1169</v>
      </c>
      <c r="B315">
        <v>50</v>
      </c>
      <c r="C315">
        <v>350</v>
      </c>
      <c r="D315">
        <v>150</v>
      </c>
      <c r="E315">
        <v>31.2</v>
      </c>
      <c r="F315">
        <v>310</v>
      </c>
      <c r="G315">
        <v>270</v>
      </c>
      <c r="H315">
        <v>950</v>
      </c>
      <c r="I315">
        <v>460</v>
      </c>
      <c r="J315">
        <v>109</v>
      </c>
      <c r="K315" t="s">
        <v>1021</v>
      </c>
      <c r="L315" t="str">
        <f t="shared" si="86"/>
        <v>UNEQUAL TEE</v>
      </c>
      <c r="M315">
        <f t="shared" si="80"/>
        <v>1570</v>
      </c>
      <c r="N315">
        <f t="shared" si="81"/>
        <v>950</v>
      </c>
      <c r="O315">
        <f t="shared" si="87"/>
        <v>52</v>
      </c>
      <c r="P315">
        <f t="shared" si="82"/>
        <v>310</v>
      </c>
      <c r="Q315">
        <f t="shared" si="83"/>
        <v>280</v>
      </c>
      <c r="R315">
        <f t="shared" si="88"/>
        <v>108</v>
      </c>
      <c r="S315">
        <f t="shared" si="89"/>
        <v>175</v>
      </c>
      <c r="T315">
        <f t="shared" si="90"/>
        <v>75</v>
      </c>
      <c r="U315">
        <f t="shared" si="91"/>
        <v>1150</v>
      </c>
      <c r="V315">
        <f t="shared" si="84"/>
        <v>280</v>
      </c>
      <c r="W315">
        <f t="shared" si="92"/>
        <v>1150</v>
      </c>
      <c r="X315">
        <f t="shared" si="93"/>
        <v>280</v>
      </c>
      <c r="Y315" s="169">
        <f t="shared" si="94"/>
        <v>13</v>
      </c>
      <c r="Z315" s="169">
        <f t="shared" si="95"/>
        <v>52</v>
      </c>
      <c r="AA315" s="169">
        <f t="shared" si="85"/>
        <v>108</v>
      </c>
      <c r="AC315" s="171">
        <f t="shared" si="96"/>
        <v>13</v>
      </c>
      <c r="AD315" s="167">
        <f t="shared" si="97"/>
        <v>13</v>
      </c>
      <c r="AE315" s="169">
        <v>96</v>
      </c>
    </row>
    <row r="316" spans="1:31">
      <c r="A316" s="161" t="s">
        <v>1170</v>
      </c>
      <c r="B316">
        <v>50</v>
      </c>
      <c r="C316">
        <v>350</v>
      </c>
      <c r="D316">
        <v>200</v>
      </c>
      <c r="E316">
        <v>31.2</v>
      </c>
      <c r="F316">
        <v>520</v>
      </c>
      <c r="G316">
        <v>260</v>
      </c>
      <c r="H316">
        <v>1160</v>
      </c>
      <c r="I316">
        <v>440</v>
      </c>
      <c r="J316">
        <v>131</v>
      </c>
      <c r="K316" t="s">
        <v>1022</v>
      </c>
      <c r="L316" t="str">
        <f t="shared" si="86"/>
        <v>UNEQUAL TEE</v>
      </c>
      <c r="M316">
        <f t="shared" si="80"/>
        <v>1530</v>
      </c>
      <c r="N316">
        <f t="shared" si="81"/>
        <v>1160</v>
      </c>
      <c r="O316">
        <f t="shared" si="87"/>
        <v>52</v>
      </c>
      <c r="P316">
        <f t="shared" si="82"/>
        <v>285</v>
      </c>
      <c r="Q316">
        <f t="shared" si="83"/>
        <v>490</v>
      </c>
      <c r="R316">
        <f t="shared" si="88"/>
        <v>108</v>
      </c>
      <c r="S316">
        <f t="shared" si="89"/>
        <v>175</v>
      </c>
      <c r="T316">
        <f t="shared" si="90"/>
        <v>100</v>
      </c>
      <c r="U316">
        <f t="shared" si="91"/>
        <v>1150</v>
      </c>
      <c r="V316">
        <f t="shared" si="84"/>
        <v>490</v>
      </c>
      <c r="W316">
        <f t="shared" si="92"/>
        <v>1150</v>
      </c>
      <c r="X316">
        <f t="shared" si="93"/>
        <v>490</v>
      </c>
      <c r="Y316" s="169">
        <f t="shared" si="94"/>
        <v>13</v>
      </c>
      <c r="Z316" s="169">
        <f t="shared" si="95"/>
        <v>52</v>
      </c>
      <c r="AA316" s="169">
        <f t="shared" si="85"/>
        <v>108</v>
      </c>
      <c r="AC316" s="171">
        <f t="shared" si="96"/>
        <v>13</v>
      </c>
      <c r="AD316" s="167">
        <f t="shared" si="97"/>
        <v>13</v>
      </c>
      <c r="AE316" s="169">
        <v>97</v>
      </c>
    </row>
    <row r="317" spans="1:31">
      <c r="A317" s="161" t="s">
        <v>1171</v>
      </c>
      <c r="B317">
        <v>50</v>
      </c>
      <c r="C317">
        <v>350</v>
      </c>
      <c r="D317">
        <v>250</v>
      </c>
      <c r="E317">
        <v>31.2</v>
      </c>
      <c r="F317">
        <v>520</v>
      </c>
      <c r="G317">
        <v>260</v>
      </c>
      <c r="H317">
        <v>1160</v>
      </c>
      <c r="I317">
        <v>490</v>
      </c>
      <c r="J317">
        <v>137</v>
      </c>
      <c r="K317" t="s">
        <v>1023</v>
      </c>
      <c r="L317" t="str">
        <f t="shared" si="86"/>
        <v>UNEQUAL TEE</v>
      </c>
      <c r="M317">
        <f t="shared" si="80"/>
        <v>1630</v>
      </c>
      <c r="N317">
        <f t="shared" si="81"/>
        <v>1160</v>
      </c>
      <c r="O317">
        <f t="shared" si="87"/>
        <v>52</v>
      </c>
      <c r="P317">
        <f t="shared" si="82"/>
        <v>275</v>
      </c>
      <c r="Q317">
        <f t="shared" si="83"/>
        <v>490</v>
      </c>
      <c r="R317">
        <f t="shared" si="88"/>
        <v>108</v>
      </c>
      <c r="S317">
        <f t="shared" si="89"/>
        <v>175</v>
      </c>
      <c r="T317">
        <f t="shared" si="90"/>
        <v>125</v>
      </c>
      <c r="U317">
        <f t="shared" si="91"/>
        <v>1150</v>
      </c>
      <c r="V317">
        <f t="shared" si="84"/>
        <v>490</v>
      </c>
      <c r="W317">
        <f t="shared" si="92"/>
        <v>1150</v>
      </c>
      <c r="X317">
        <f t="shared" si="93"/>
        <v>490</v>
      </c>
      <c r="Y317" s="169">
        <f t="shared" si="94"/>
        <v>13</v>
      </c>
      <c r="Z317" s="169">
        <f t="shared" si="95"/>
        <v>52</v>
      </c>
      <c r="AA317" s="169">
        <f t="shared" si="85"/>
        <v>108</v>
      </c>
      <c r="AC317" s="171">
        <f t="shared" si="96"/>
        <v>13</v>
      </c>
      <c r="AD317" s="167">
        <f t="shared" si="97"/>
        <v>13</v>
      </c>
      <c r="AE317" s="169">
        <v>98</v>
      </c>
    </row>
    <row r="318" spans="1:31">
      <c r="A318" s="161" t="s">
        <v>1172</v>
      </c>
      <c r="B318">
        <v>50</v>
      </c>
      <c r="C318">
        <v>350</v>
      </c>
      <c r="D318">
        <v>300</v>
      </c>
      <c r="E318">
        <v>31.2</v>
      </c>
      <c r="F318">
        <v>520</v>
      </c>
      <c r="G318">
        <v>260</v>
      </c>
      <c r="H318">
        <v>1160</v>
      </c>
      <c r="I318">
        <v>530</v>
      </c>
      <c r="J318">
        <v>144</v>
      </c>
      <c r="K318" t="s">
        <v>1024</v>
      </c>
      <c r="L318" t="str">
        <f t="shared" si="86"/>
        <v>UNEQUAL TEE</v>
      </c>
      <c r="M318">
        <f t="shared" si="80"/>
        <v>1710</v>
      </c>
      <c r="N318">
        <f t="shared" si="81"/>
        <v>1160</v>
      </c>
      <c r="O318">
        <f t="shared" si="87"/>
        <v>52</v>
      </c>
      <c r="P318">
        <f t="shared" si="82"/>
        <v>265</v>
      </c>
      <c r="Q318">
        <f t="shared" si="83"/>
        <v>490</v>
      </c>
      <c r="R318">
        <f t="shared" si="88"/>
        <v>108</v>
      </c>
      <c r="S318">
        <f t="shared" si="89"/>
        <v>175</v>
      </c>
      <c r="T318">
        <f t="shared" si="90"/>
        <v>150</v>
      </c>
      <c r="U318">
        <f t="shared" si="91"/>
        <v>1150</v>
      </c>
      <c r="V318">
        <f t="shared" si="84"/>
        <v>490</v>
      </c>
      <c r="W318">
        <f t="shared" si="92"/>
        <v>1150</v>
      </c>
      <c r="X318">
        <f t="shared" si="93"/>
        <v>490</v>
      </c>
      <c r="Y318" s="169">
        <f t="shared" si="94"/>
        <v>13</v>
      </c>
      <c r="Z318" s="169">
        <f t="shared" si="95"/>
        <v>52</v>
      </c>
      <c r="AA318" s="169">
        <f t="shared" si="85"/>
        <v>108</v>
      </c>
      <c r="AC318" s="171">
        <f t="shared" si="96"/>
        <v>13</v>
      </c>
      <c r="AD318" s="167">
        <f t="shared" si="97"/>
        <v>13</v>
      </c>
      <c r="AE318" s="169">
        <v>99</v>
      </c>
    </row>
    <row r="319" spans="1:31">
      <c r="A319" s="161" t="s">
        <v>1173</v>
      </c>
      <c r="B319">
        <v>50</v>
      </c>
      <c r="C319">
        <v>350</v>
      </c>
      <c r="D319">
        <v>350</v>
      </c>
      <c r="E319">
        <v>31.2</v>
      </c>
      <c r="F319">
        <v>520</v>
      </c>
      <c r="G319">
        <v>260</v>
      </c>
      <c r="H319">
        <v>1160</v>
      </c>
      <c r="I319">
        <v>580</v>
      </c>
      <c r="J319">
        <v>155</v>
      </c>
      <c r="K319" t="s">
        <v>1025</v>
      </c>
      <c r="L319" t="str">
        <f t="shared" si="86"/>
        <v>EQUAL TEE</v>
      </c>
      <c r="M319">
        <f t="shared" si="80"/>
        <v>1810</v>
      </c>
      <c r="N319">
        <f t="shared" si="81"/>
        <v>1160</v>
      </c>
      <c r="O319">
        <f t="shared" si="87"/>
        <v>52</v>
      </c>
      <c r="P319">
        <f t="shared" si="82"/>
        <v>260</v>
      </c>
      <c r="Q319">
        <f t="shared" si="83"/>
        <v>490</v>
      </c>
      <c r="R319">
        <f t="shared" si="88"/>
        <v>108</v>
      </c>
      <c r="S319">
        <f t="shared" si="89"/>
        <v>175</v>
      </c>
      <c r="T319">
        <f t="shared" si="90"/>
        <v>175</v>
      </c>
      <c r="U319">
        <f t="shared" si="91"/>
        <v>1150</v>
      </c>
      <c r="V319">
        <f t="shared" si="84"/>
        <v>490</v>
      </c>
      <c r="W319">
        <f t="shared" si="92"/>
        <v>1150</v>
      </c>
      <c r="X319">
        <f t="shared" si="93"/>
        <v>490</v>
      </c>
      <c r="Y319" s="169">
        <f t="shared" si="94"/>
        <v>13</v>
      </c>
      <c r="Z319" s="169">
        <f t="shared" si="95"/>
        <v>52</v>
      </c>
      <c r="AA319" s="169">
        <f t="shared" si="85"/>
        <v>108</v>
      </c>
      <c r="AC319" s="171">
        <f t="shared" si="96"/>
        <v>13</v>
      </c>
      <c r="AD319" s="167">
        <f t="shared" si="97"/>
        <v>13</v>
      </c>
      <c r="AE319" s="169">
        <v>100</v>
      </c>
    </row>
    <row r="320" spans="1:31">
      <c r="A320" s="161" t="s">
        <v>1174</v>
      </c>
      <c r="B320">
        <v>50</v>
      </c>
      <c r="C320">
        <v>400</v>
      </c>
      <c r="D320">
        <v>80</v>
      </c>
      <c r="E320">
        <v>35.6</v>
      </c>
      <c r="F320">
        <v>170</v>
      </c>
      <c r="G320">
        <v>305</v>
      </c>
      <c r="H320">
        <v>910</v>
      </c>
      <c r="I320">
        <v>395</v>
      </c>
      <c r="J320">
        <v>128</v>
      </c>
      <c r="K320" t="s">
        <v>1026</v>
      </c>
      <c r="L320" t="str">
        <f t="shared" si="86"/>
        <v>UNEQUAL TEE</v>
      </c>
      <c r="M320">
        <f t="shared" si="80"/>
        <v>1540</v>
      </c>
      <c r="N320">
        <f t="shared" si="81"/>
        <v>910</v>
      </c>
      <c r="O320">
        <f t="shared" si="87"/>
        <v>60</v>
      </c>
      <c r="P320">
        <f t="shared" si="82"/>
        <v>385</v>
      </c>
      <c r="Q320">
        <f t="shared" si="83"/>
        <v>140</v>
      </c>
      <c r="R320">
        <f t="shared" si="88"/>
        <v>124</v>
      </c>
      <c r="S320">
        <f t="shared" si="89"/>
        <v>200</v>
      </c>
      <c r="T320">
        <f t="shared" si="90"/>
        <v>50</v>
      </c>
      <c r="U320">
        <f t="shared" si="91"/>
        <v>1350</v>
      </c>
      <c r="V320">
        <f t="shared" si="84"/>
        <v>140</v>
      </c>
      <c r="W320">
        <f t="shared" si="92"/>
        <v>1350</v>
      </c>
      <c r="X320">
        <f t="shared" si="93"/>
        <v>140</v>
      </c>
      <c r="Y320" s="169">
        <f t="shared" si="94"/>
        <v>15</v>
      </c>
      <c r="Z320" s="169">
        <f t="shared" si="95"/>
        <v>60</v>
      </c>
      <c r="AA320" s="169">
        <f t="shared" si="85"/>
        <v>124</v>
      </c>
      <c r="AC320" s="171">
        <f t="shared" si="96"/>
        <v>14.833333333333334</v>
      </c>
      <c r="AD320" s="167">
        <f t="shared" si="97"/>
        <v>15</v>
      </c>
      <c r="AE320" s="169">
        <v>101</v>
      </c>
    </row>
    <row r="321" spans="1:31">
      <c r="A321" s="161" t="s">
        <v>1175</v>
      </c>
      <c r="B321">
        <v>50</v>
      </c>
      <c r="C321">
        <v>400</v>
      </c>
      <c r="D321">
        <v>100</v>
      </c>
      <c r="E321">
        <v>35.6</v>
      </c>
      <c r="F321">
        <v>170</v>
      </c>
      <c r="G321">
        <v>305</v>
      </c>
      <c r="H321">
        <v>910</v>
      </c>
      <c r="I321">
        <v>425</v>
      </c>
      <c r="J321">
        <v>130</v>
      </c>
      <c r="K321" t="s">
        <v>1027</v>
      </c>
      <c r="L321" t="str">
        <f t="shared" si="86"/>
        <v>UNEQUAL TEE</v>
      </c>
      <c r="M321">
        <f t="shared" si="80"/>
        <v>1600</v>
      </c>
      <c r="N321">
        <f t="shared" si="81"/>
        <v>910</v>
      </c>
      <c r="O321">
        <f t="shared" si="87"/>
        <v>60</v>
      </c>
      <c r="P321">
        <f t="shared" si="82"/>
        <v>375</v>
      </c>
      <c r="Q321">
        <f t="shared" si="83"/>
        <v>140</v>
      </c>
      <c r="R321">
        <f t="shared" si="88"/>
        <v>124</v>
      </c>
      <c r="S321">
        <f t="shared" si="89"/>
        <v>200</v>
      </c>
      <c r="T321">
        <f t="shared" si="90"/>
        <v>50</v>
      </c>
      <c r="U321">
        <f t="shared" si="91"/>
        <v>1350</v>
      </c>
      <c r="V321">
        <f t="shared" si="84"/>
        <v>140</v>
      </c>
      <c r="W321">
        <f t="shared" si="92"/>
        <v>1350</v>
      </c>
      <c r="X321">
        <f t="shared" si="93"/>
        <v>140</v>
      </c>
      <c r="Y321" s="169">
        <f t="shared" si="94"/>
        <v>15</v>
      </c>
      <c r="Z321" s="169">
        <f t="shared" si="95"/>
        <v>60</v>
      </c>
      <c r="AA321" s="169">
        <f t="shared" si="85"/>
        <v>124</v>
      </c>
      <c r="AC321" s="171">
        <f t="shared" si="96"/>
        <v>14.833333333333334</v>
      </c>
      <c r="AD321" s="167">
        <f t="shared" si="97"/>
        <v>15</v>
      </c>
      <c r="AE321" s="169">
        <v>102</v>
      </c>
    </row>
    <row r="322" spans="1:31">
      <c r="A322" s="161" t="s">
        <v>1176</v>
      </c>
      <c r="B322">
        <v>50</v>
      </c>
      <c r="C322">
        <v>400</v>
      </c>
      <c r="D322">
        <v>125</v>
      </c>
      <c r="E322">
        <v>35.6</v>
      </c>
      <c r="F322">
        <v>310</v>
      </c>
      <c r="G322">
        <v>305</v>
      </c>
      <c r="H322">
        <v>1050</v>
      </c>
      <c r="I322">
        <v>455</v>
      </c>
      <c r="J322">
        <v>150</v>
      </c>
      <c r="K322" t="s">
        <v>1028</v>
      </c>
      <c r="L322" t="str">
        <f t="shared" si="86"/>
        <v>UNEQUAL TEE</v>
      </c>
      <c r="M322">
        <f t="shared" si="80"/>
        <v>1660</v>
      </c>
      <c r="N322">
        <f t="shared" si="81"/>
        <v>1050</v>
      </c>
      <c r="O322">
        <f t="shared" si="87"/>
        <v>60</v>
      </c>
      <c r="P322">
        <f t="shared" si="82"/>
        <v>365</v>
      </c>
      <c r="Q322">
        <f t="shared" si="83"/>
        <v>280</v>
      </c>
      <c r="R322">
        <f t="shared" si="88"/>
        <v>124</v>
      </c>
      <c r="S322">
        <f t="shared" si="89"/>
        <v>200</v>
      </c>
      <c r="T322">
        <f t="shared" si="90"/>
        <v>75</v>
      </c>
      <c r="U322">
        <f t="shared" si="91"/>
        <v>1350</v>
      </c>
      <c r="V322">
        <f t="shared" si="84"/>
        <v>280</v>
      </c>
      <c r="W322">
        <f t="shared" si="92"/>
        <v>1350</v>
      </c>
      <c r="X322">
        <f t="shared" si="93"/>
        <v>280</v>
      </c>
      <c r="Y322" s="169">
        <f t="shared" si="94"/>
        <v>15</v>
      </c>
      <c r="Z322" s="169">
        <f t="shared" si="95"/>
        <v>60</v>
      </c>
      <c r="AA322" s="169">
        <f t="shared" si="85"/>
        <v>124</v>
      </c>
      <c r="AC322" s="171">
        <f t="shared" si="96"/>
        <v>14.833333333333334</v>
      </c>
      <c r="AD322" s="167">
        <f t="shared" si="97"/>
        <v>15</v>
      </c>
      <c r="AE322" s="169">
        <v>103</v>
      </c>
    </row>
    <row r="323" spans="1:31">
      <c r="A323" s="161" t="s">
        <v>1177</v>
      </c>
      <c r="B323">
        <v>50</v>
      </c>
      <c r="C323">
        <v>400</v>
      </c>
      <c r="D323">
        <v>150</v>
      </c>
      <c r="E323">
        <v>35.6</v>
      </c>
      <c r="F323">
        <v>310</v>
      </c>
      <c r="G323">
        <v>305</v>
      </c>
      <c r="H323">
        <v>1050</v>
      </c>
      <c r="I323">
        <v>495</v>
      </c>
      <c r="J323">
        <v>154</v>
      </c>
      <c r="K323" t="s">
        <v>1029</v>
      </c>
      <c r="L323" t="str">
        <f t="shared" si="86"/>
        <v>UNEQUAL TEE</v>
      </c>
      <c r="M323">
        <f t="shared" si="80"/>
        <v>1740</v>
      </c>
      <c r="N323">
        <f t="shared" si="81"/>
        <v>1050</v>
      </c>
      <c r="O323">
        <f t="shared" si="87"/>
        <v>60</v>
      </c>
      <c r="P323">
        <f t="shared" si="82"/>
        <v>355</v>
      </c>
      <c r="Q323">
        <f t="shared" si="83"/>
        <v>280</v>
      </c>
      <c r="R323">
        <f t="shared" si="88"/>
        <v>124</v>
      </c>
      <c r="S323">
        <f t="shared" si="89"/>
        <v>200</v>
      </c>
      <c r="T323">
        <f t="shared" si="90"/>
        <v>75</v>
      </c>
      <c r="U323">
        <f t="shared" si="91"/>
        <v>1350</v>
      </c>
      <c r="V323">
        <f t="shared" si="84"/>
        <v>280</v>
      </c>
      <c r="W323">
        <f t="shared" si="92"/>
        <v>1350</v>
      </c>
      <c r="X323">
        <f t="shared" si="93"/>
        <v>280</v>
      </c>
      <c r="Y323" s="169">
        <f t="shared" si="94"/>
        <v>15</v>
      </c>
      <c r="Z323" s="169">
        <f t="shared" si="95"/>
        <v>60</v>
      </c>
      <c r="AA323" s="169">
        <f t="shared" si="85"/>
        <v>124</v>
      </c>
      <c r="AC323" s="171">
        <f t="shared" si="96"/>
        <v>14.833333333333334</v>
      </c>
      <c r="AD323" s="167">
        <f t="shared" si="97"/>
        <v>15</v>
      </c>
      <c r="AE323" s="169">
        <v>104</v>
      </c>
    </row>
    <row r="324" spans="1:31">
      <c r="A324" s="161" t="s">
        <v>1178</v>
      </c>
      <c r="B324">
        <v>50</v>
      </c>
      <c r="C324">
        <v>400</v>
      </c>
      <c r="D324">
        <v>200</v>
      </c>
      <c r="E324">
        <v>35.6</v>
      </c>
      <c r="F324">
        <v>310</v>
      </c>
      <c r="G324">
        <v>295</v>
      </c>
      <c r="H324">
        <v>1050</v>
      </c>
      <c r="I324">
        <v>475</v>
      </c>
      <c r="J324">
        <v>156</v>
      </c>
      <c r="K324" t="s">
        <v>1030</v>
      </c>
      <c r="L324" t="str">
        <f t="shared" si="86"/>
        <v>UNEQUAL TEE</v>
      </c>
      <c r="M324">
        <f t="shared" ref="M324:M328" si="98">CEILING(PI()*(C324+2*E324)*0.5+2*I324,10)</f>
        <v>1700</v>
      </c>
      <c r="N324">
        <f t="shared" ref="N324:N328" si="99">_xlfn.FLOOR.MATH(H324,10)</f>
        <v>1050</v>
      </c>
      <c r="O324">
        <f t="shared" si="87"/>
        <v>60</v>
      </c>
      <c r="P324">
        <f t="shared" ref="P324:P328" si="100">IF(C324=D324,G324,MROUND((ACOS((0.5*$D324)/(0.5*$C324))*0.5*$C324)+G324-SQRT((0.5*$C324)^2-(0.5*$D324)^2),5))</f>
        <v>330</v>
      </c>
      <c r="Q324">
        <f t="shared" ref="Q324:Q328" si="101">V324</f>
        <v>280</v>
      </c>
      <c r="R324">
        <f t="shared" si="88"/>
        <v>124</v>
      </c>
      <c r="S324">
        <f t="shared" si="89"/>
        <v>200</v>
      </c>
      <c r="T324">
        <f t="shared" si="90"/>
        <v>100</v>
      </c>
      <c r="U324">
        <f t="shared" si="91"/>
        <v>1300</v>
      </c>
      <c r="V324">
        <f t="shared" ref="V324:V328" si="102">CEILING(F324-2*IF(C324&lt;=150,25,15),1)</f>
        <v>280</v>
      </c>
      <c r="W324">
        <f t="shared" si="92"/>
        <v>1300</v>
      </c>
      <c r="X324">
        <f t="shared" si="93"/>
        <v>280</v>
      </c>
      <c r="Y324" s="169">
        <f t="shared" si="94"/>
        <v>15</v>
      </c>
      <c r="Z324" s="169">
        <f t="shared" si="95"/>
        <v>60</v>
      </c>
      <c r="AA324" s="169">
        <f>Z324*2+4</f>
        <v>124</v>
      </c>
      <c r="AC324" s="171">
        <f t="shared" si="96"/>
        <v>14.833333333333334</v>
      </c>
      <c r="AD324" s="167">
        <f t="shared" si="97"/>
        <v>15</v>
      </c>
      <c r="AE324" s="169">
        <v>105</v>
      </c>
    </row>
    <row r="325" spans="1:31">
      <c r="A325" s="161" t="s">
        <v>1179</v>
      </c>
      <c r="B325">
        <v>50</v>
      </c>
      <c r="C325">
        <v>400</v>
      </c>
      <c r="D325">
        <v>250</v>
      </c>
      <c r="E325">
        <v>35.6</v>
      </c>
      <c r="F325">
        <v>590</v>
      </c>
      <c r="G325">
        <v>295</v>
      </c>
      <c r="H325">
        <v>1330</v>
      </c>
      <c r="I325">
        <v>525</v>
      </c>
      <c r="J325">
        <v>198</v>
      </c>
      <c r="K325" t="s">
        <v>1031</v>
      </c>
      <c r="L325" t="str">
        <f t="shared" si="86"/>
        <v>UNEQUAL TEE</v>
      </c>
      <c r="M325">
        <f t="shared" si="98"/>
        <v>1800</v>
      </c>
      <c r="N325">
        <f t="shared" si="99"/>
        <v>1330</v>
      </c>
      <c r="O325">
        <f t="shared" si="87"/>
        <v>60</v>
      </c>
      <c r="P325">
        <f t="shared" si="100"/>
        <v>320</v>
      </c>
      <c r="Q325">
        <f t="shared" si="101"/>
        <v>560</v>
      </c>
      <c r="R325">
        <f t="shared" si="88"/>
        <v>124</v>
      </c>
      <c r="S325">
        <f t="shared" si="89"/>
        <v>200</v>
      </c>
      <c r="T325">
        <f t="shared" si="90"/>
        <v>125</v>
      </c>
      <c r="U325">
        <f t="shared" si="91"/>
        <v>1300</v>
      </c>
      <c r="V325">
        <f t="shared" si="102"/>
        <v>560</v>
      </c>
      <c r="W325">
        <f t="shared" si="92"/>
        <v>1300</v>
      </c>
      <c r="X325">
        <f t="shared" si="93"/>
        <v>560</v>
      </c>
      <c r="Y325" s="169">
        <f t="shared" si="94"/>
        <v>15</v>
      </c>
      <c r="Z325" s="169">
        <f t="shared" si="95"/>
        <v>60</v>
      </c>
      <c r="AA325" s="169">
        <f>Z325*2+4</f>
        <v>124</v>
      </c>
      <c r="AC325" s="171">
        <f t="shared" si="96"/>
        <v>14.833333333333334</v>
      </c>
      <c r="AD325" s="167">
        <f t="shared" si="97"/>
        <v>15</v>
      </c>
      <c r="AE325" s="169">
        <v>106</v>
      </c>
    </row>
    <row r="326" spans="1:31">
      <c r="A326" s="161" t="s">
        <v>1180</v>
      </c>
      <c r="B326">
        <v>50</v>
      </c>
      <c r="C326">
        <v>400</v>
      </c>
      <c r="D326">
        <v>300</v>
      </c>
      <c r="E326">
        <v>35.6</v>
      </c>
      <c r="F326">
        <v>590</v>
      </c>
      <c r="G326">
        <v>295</v>
      </c>
      <c r="H326">
        <v>1330</v>
      </c>
      <c r="I326">
        <v>565</v>
      </c>
      <c r="J326">
        <v>206</v>
      </c>
      <c r="K326" t="s">
        <v>1032</v>
      </c>
      <c r="L326" t="str">
        <f t="shared" si="86"/>
        <v>UNEQUAL TEE</v>
      </c>
      <c r="M326">
        <f t="shared" si="98"/>
        <v>1880</v>
      </c>
      <c r="N326">
        <f t="shared" si="99"/>
        <v>1330</v>
      </c>
      <c r="O326">
        <f t="shared" si="87"/>
        <v>60</v>
      </c>
      <c r="P326">
        <f t="shared" si="100"/>
        <v>305</v>
      </c>
      <c r="Q326">
        <f t="shared" si="101"/>
        <v>560</v>
      </c>
      <c r="R326">
        <f t="shared" si="88"/>
        <v>124</v>
      </c>
      <c r="S326">
        <f t="shared" si="89"/>
        <v>200</v>
      </c>
      <c r="T326">
        <f t="shared" si="90"/>
        <v>150</v>
      </c>
      <c r="U326">
        <f t="shared" si="91"/>
        <v>1300</v>
      </c>
      <c r="V326">
        <f t="shared" si="102"/>
        <v>560</v>
      </c>
      <c r="W326">
        <f t="shared" si="92"/>
        <v>1300</v>
      </c>
      <c r="X326">
        <f t="shared" si="93"/>
        <v>560</v>
      </c>
      <c r="Y326" s="169">
        <f t="shared" si="94"/>
        <v>15</v>
      </c>
      <c r="Z326" s="169">
        <f t="shared" si="95"/>
        <v>60</v>
      </c>
      <c r="AA326" s="169">
        <f>Z326*2+4</f>
        <v>124</v>
      </c>
      <c r="AC326" s="171">
        <f t="shared" si="96"/>
        <v>14.833333333333334</v>
      </c>
      <c r="AD326" s="167">
        <f t="shared" si="97"/>
        <v>15</v>
      </c>
      <c r="AE326" s="169">
        <v>107</v>
      </c>
    </row>
    <row r="327" spans="1:31">
      <c r="A327" s="161" t="s">
        <v>1181</v>
      </c>
      <c r="B327">
        <v>50</v>
      </c>
      <c r="C327">
        <v>400</v>
      </c>
      <c r="D327">
        <v>350</v>
      </c>
      <c r="E327">
        <v>35.6</v>
      </c>
      <c r="F327">
        <v>590</v>
      </c>
      <c r="G327">
        <v>295</v>
      </c>
      <c r="H327">
        <v>1330</v>
      </c>
      <c r="I327">
        <v>615</v>
      </c>
      <c r="J327">
        <v>217</v>
      </c>
      <c r="K327" t="s">
        <v>1033</v>
      </c>
      <c r="L327" t="str">
        <f t="shared" si="86"/>
        <v>UNEQUAL TEE</v>
      </c>
      <c r="M327">
        <f t="shared" si="98"/>
        <v>1980</v>
      </c>
      <c r="N327">
        <f t="shared" si="99"/>
        <v>1330</v>
      </c>
      <c r="O327">
        <f t="shared" si="87"/>
        <v>60</v>
      </c>
      <c r="P327">
        <f t="shared" si="100"/>
        <v>300</v>
      </c>
      <c r="Q327">
        <f t="shared" si="101"/>
        <v>560</v>
      </c>
      <c r="R327">
        <f t="shared" si="88"/>
        <v>124</v>
      </c>
      <c r="S327">
        <f t="shared" si="89"/>
        <v>200</v>
      </c>
      <c r="T327">
        <f t="shared" si="90"/>
        <v>175</v>
      </c>
      <c r="U327">
        <f t="shared" si="91"/>
        <v>1300</v>
      </c>
      <c r="V327">
        <f t="shared" si="102"/>
        <v>560</v>
      </c>
      <c r="W327">
        <f t="shared" si="92"/>
        <v>1300</v>
      </c>
      <c r="X327">
        <f t="shared" si="93"/>
        <v>560</v>
      </c>
      <c r="Y327" s="169">
        <f t="shared" si="94"/>
        <v>15</v>
      </c>
      <c r="Z327" s="169">
        <f t="shared" si="95"/>
        <v>60</v>
      </c>
      <c r="AA327" s="169">
        <f>Z327*2+4</f>
        <v>124</v>
      </c>
      <c r="AC327" s="171">
        <f t="shared" si="96"/>
        <v>14.833333333333334</v>
      </c>
      <c r="AD327" s="167">
        <f t="shared" si="97"/>
        <v>15</v>
      </c>
      <c r="AE327" s="169">
        <v>108</v>
      </c>
    </row>
    <row r="328" spans="1:31">
      <c r="A328" s="161" t="s">
        <v>1182</v>
      </c>
      <c r="B328">
        <v>50</v>
      </c>
      <c r="C328">
        <v>400</v>
      </c>
      <c r="D328">
        <v>400</v>
      </c>
      <c r="E328">
        <v>35.6</v>
      </c>
      <c r="F328">
        <v>590</v>
      </c>
      <c r="G328">
        <v>295</v>
      </c>
      <c r="H328">
        <v>1330</v>
      </c>
      <c r="I328">
        <v>665</v>
      </c>
      <c r="J328">
        <v>231</v>
      </c>
      <c r="K328" t="s">
        <v>1034</v>
      </c>
      <c r="L328" t="str">
        <f t="shared" si="86"/>
        <v>EQUAL TEE</v>
      </c>
      <c r="M328">
        <f t="shared" si="98"/>
        <v>2080</v>
      </c>
      <c r="N328">
        <f t="shared" si="99"/>
        <v>1330</v>
      </c>
      <c r="O328">
        <f t="shared" si="87"/>
        <v>60</v>
      </c>
      <c r="P328">
        <f t="shared" si="100"/>
        <v>295</v>
      </c>
      <c r="Q328">
        <f t="shared" si="101"/>
        <v>560</v>
      </c>
      <c r="R328">
        <f t="shared" si="88"/>
        <v>124</v>
      </c>
      <c r="S328">
        <f t="shared" si="89"/>
        <v>200</v>
      </c>
      <c r="T328">
        <f t="shared" si="90"/>
        <v>200</v>
      </c>
      <c r="U328">
        <f t="shared" si="91"/>
        <v>1300</v>
      </c>
      <c r="V328">
        <f t="shared" si="102"/>
        <v>560</v>
      </c>
      <c r="W328">
        <f t="shared" si="92"/>
        <v>1300</v>
      </c>
      <c r="X328">
        <f t="shared" si="93"/>
        <v>560</v>
      </c>
      <c r="Y328" s="169">
        <f t="shared" si="94"/>
        <v>15</v>
      </c>
      <c r="Z328" s="169">
        <f t="shared" si="95"/>
        <v>60</v>
      </c>
      <c r="AA328" s="169">
        <f>Z328*2+4</f>
        <v>124</v>
      </c>
      <c r="AC328" s="171">
        <f t="shared" si="96"/>
        <v>14.833333333333334</v>
      </c>
      <c r="AD328" s="167">
        <f t="shared" si="97"/>
        <v>15</v>
      </c>
      <c r="AE328" s="169">
        <v>109</v>
      </c>
    </row>
    <row r="329" spans="1:31">
      <c r="A329" s="161"/>
      <c r="W329" s="169"/>
      <c r="X329" s="169"/>
      <c r="AA329"/>
      <c r="AB329"/>
      <c r="AC329" s="169"/>
      <c r="AE329"/>
    </row>
    <row r="330" spans="1:31">
      <c r="A330" s="161"/>
      <c r="W330" s="169"/>
      <c r="X330" s="169"/>
      <c r="AA330"/>
      <c r="AB330"/>
      <c r="AC330" s="169"/>
      <c r="AE330"/>
    </row>
    <row r="331" spans="1:31">
      <c r="A331" s="161"/>
      <c r="W331" s="169"/>
      <c r="X331" s="169"/>
      <c r="AA331"/>
      <c r="AB331"/>
      <c r="AC331" s="169"/>
      <c r="AE331"/>
    </row>
    <row r="332" spans="1:31">
      <c r="A332" s="161"/>
      <c r="W332" s="169"/>
      <c r="X332" s="169"/>
      <c r="AA332"/>
      <c r="AB332"/>
      <c r="AC332" s="169"/>
      <c r="AE332"/>
    </row>
    <row r="333" spans="1:31">
      <c r="A333" s="161"/>
      <c r="W333" s="169"/>
      <c r="X333" s="169"/>
      <c r="AA333"/>
      <c r="AB333"/>
      <c r="AC333" s="169"/>
      <c r="AE333"/>
    </row>
    <row r="334" spans="1:31">
      <c r="A334" s="161"/>
      <c r="W334" s="169"/>
      <c r="X334" s="169"/>
      <c r="AA334"/>
      <c r="AB334"/>
      <c r="AC334" s="169"/>
      <c r="AE334"/>
    </row>
    <row r="335" spans="1:31">
      <c r="A335" s="161"/>
      <c r="W335" s="169"/>
      <c r="X335" s="169"/>
      <c r="AA335"/>
      <c r="AB335"/>
      <c r="AC335" s="169"/>
      <c r="AE335"/>
    </row>
    <row r="336" spans="1:31">
      <c r="A336" s="161"/>
      <c r="W336" s="169"/>
      <c r="X336" s="169"/>
      <c r="AA336"/>
      <c r="AB336"/>
      <c r="AC336" s="169"/>
      <c r="AE336"/>
    </row>
    <row r="337" spans="1:31">
      <c r="A337" s="161"/>
      <c r="W337" s="169"/>
      <c r="X337" s="169"/>
      <c r="AA337"/>
      <c r="AB337"/>
      <c r="AC337" s="169"/>
      <c r="AE337"/>
    </row>
    <row r="338" spans="1:31">
      <c r="A338" s="161"/>
      <c r="W338" s="169"/>
      <c r="X338" s="169"/>
      <c r="AA338"/>
      <c r="AB338"/>
      <c r="AC338" s="169"/>
      <c r="AE338"/>
    </row>
    <row r="339" spans="1:31">
      <c r="A339" s="161"/>
      <c r="W339" s="169"/>
      <c r="X339" s="169"/>
      <c r="AA339"/>
      <c r="AB339"/>
      <c r="AC339" s="169"/>
      <c r="AE339"/>
    </row>
    <row r="340" spans="1:31">
      <c r="A340" s="161"/>
      <c r="W340" s="169"/>
      <c r="X340" s="169"/>
      <c r="AA340"/>
      <c r="AB340"/>
      <c r="AC340" s="169"/>
      <c r="AE340"/>
    </row>
    <row r="341" spans="1:31">
      <c r="A341" s="161"/>
      <c r="W341" s="169"/>
      <c r="X341" s="169"/>
      <c r="AA341"/>
      <c r="AB341"/>
      <c r="AC341" s="169"/>
      <c r="AE341"/>
    </row>
    <row r="342" spans="1:31">
      <c r="A342" s="161"/>
      <c r="W342" s="169"/>
      <c r="X342" s="169"/>
      <c r="AA342"/>
      <c r="AB342"/>
      <c r="AC342" s="169"/>
      <c r="AE342"/>
    </row>
    <row r="343" spans="1:31">
      <c r="A343" s="161"/>
      <c r="W343" s="169"/>
      <c r="X343" s="169"/>
      <c r="AA343"/>
      <c r="AB343"/>
      <c r="AC343" s="169"/>
      <c r="AE343"/>
    </row>
    <row r="344" spans="1:31">
      <c r="A344" s="161"/>
      <c r="W344" s="169"/>
      <c r="X344" s="169"/>
      <c r="AA344"/>
      <c r="AB344"/>
      <c r="AC344" s="169"/>
      <c r="AE344"/>
    </row>
    <row r="345" spans="1:31">
      <c r="A345" s="161"/>
      <c r="W345" s="169"/>
      <c r="X345" s="169"/>
      <c r="AA345"/>
      <c r="AB345"/>
      <c r="AC345" s="169"/>
      <c r="AE345"/>
    </row>
    <row r="346" spans="1:31">
      <c r="A346" s="161"/>
      <c r="W346" s="169"/>
      <c r="X346" s="169"/>
      <c r="AA346"/>
      <c r="AB346"/>
      <c r="AC346" s="169"/>
      <c r="AE346"/>
    </row>
    <row r="347" spans="1:31">
      <c r="A347" s="161"/>
      <c r="W347" s="169"/>
      <c r="X347" s="169"/>
      <c r="AA347"/>
      <c r="AB347"/>
      <c r="AC347" s="169"/>
      <c r="AE347"/>
    </row>
    <row r="348" spans="1:31">
      <c r="A348" s="161"/>
      <c r="W348" s="169"/>
      <c r="X348" s="169"/>
      <c r="AA348"/>
      <c r="AB348"/>
      <c r="AC348" s="169"/>
      <c r="AE348"/>
    </row>
    <row r="349" spans="1:31">
      <c r="A349" s="161"/>
      <c r="W349" s="169"/>
      <c r="X349" s="169"/>
      <c r="AA349"/>
      <c r="AB349"/>
      <c r="AC349" s="169"/>
      <c r="AE349"/>
    </row>
    <row r="350" spans="1:31">
      <c r="A350" s="161"/>
      <c r="W350" s="169"/>
      <c r="X350" s="169"/>
      <c r="AA350"/>
      <c r="AB350"/>
      <c r="AC350" s="169"/>
      <c r="AE350"/>
    </row>
    <row r="351" spans="1:31">
      <c r="A351" s="161"/>
      <c r="W351" s="169"/>
      <c r="X351" s="169"/>
      <c r="AA351"/>
      <c r="AB351"/>
      <c r="AC351" s="169"/>
      <c r="AE351"/>
    </row>
    <row r="352" spans="1:31">
      <c r="A352" s="161"/>
      <c r="W352" s="169"/>
      <c r="X352" s="169"/>
      <c r="AA352"/>
      <c r="AB352"/>
      <c r="AC352" s="169"/>
      <c r="AE352"/>
    </row>
    <row r="353" spans="1:31">
      <c r="A353" s="161"/>
      <c r="W353" s="169"/>
      <c r="X353" s="169"/>
      <c r="AA353"/>
      <c r="AB353"/>
      <c r="AC353" s="169"/>
      <c r="AE353"/>
    </row>
    <row r="354" spans="1:31">
      <c r="A354" s="161"/>
      <c r="W354" s="169"/>
      <c r="X354" s="169"/>
      <c r="AA354"/>
      <c r="AB354"/>
      <c r="AC354" s="169"/>
      <c r="AE354"/>
    </row>
    <row r="355" spans="1:31">
      <c r="A355" s="161"/>
      <c r="W355" s="169"/>
      <c r="X355" s="169"/>
      <c r="AA355"/>
      <c r="AB355"/>
      <c r="AC355" s="169"/>
      <c r="AE355"/>
    </row>
    <row r="356" spans="1:31">
      <c r="A356" s="161"/>
      <c r="W356" s="169"/>
      <c r="X356" s="169"/>
      <c r="AA356"/>
      <c r="AB356"/>
      <c r="AC356" s="169"/>
      <c r="AE356"/>
    </row>
    <row r="357" spans="1:31">
      <c r="A357" s="161"/>
      <c r="W357" s="169"/>
      <c r="X357" s="169"/>
      <c r="AA357"/>
      <c r="AB357"/>
      <c r="AC357" s="169"/>
      <c r="AE357"/>
    </row>
    <row r="358" spans="1:31">
      <c r="A358" s="161"/>
      <c r="W358" s="169"/>
      <c r="X358" s="169"/>
      <c r="AA358"/>
      <c r="AB358"/>
      <c r="AC358" s="169"/>
      <c r="AE358"/>
    </row>
    <row r="359" spans="1:31">
      <c r="A359" s="161"/>
      <c r="W359" s="169"/>
      <c r="X359" s="169"/>
      <c r="AA359"/>
      <c r="AB359"/>
      <c r="AC359" s="169"/>
      <c r="AE359"/>
    </row>
    <row r="360" spans="1:31">
      <c r="A360" s="161"/>
      <c r="W360" s="169"/>
      <c r="X360" s="169"/>
      <c r="AA360"/>
      <c r="AB360"/>
      <c r="AC360" s="169"/>
      <c r="AE360"/>
    </row>
    <row r="361" spans="1:31">
      <c r="A361" s="161"/>
      <c r="W361" s="169"/>
      <c r="X361" s="169"/>
      <c r="AA361"/>
      <c r="AB361"/>
      <c r="AC361" s="169"/>
      <c r="AE361"/>
    </row>
    <row r="362" spans="1:31">
      <c r="A362" s="161"/>
      <c r="W362" s="169"/>
      <c r="X362" s="169"/>
      <c r="AA362"/>
      <c r="AB362"/>
      <c r="AC362" s="169"/>
      <c r="AE362"/>
    </row>
    <row r="363" spans="1:31">
      <c r="A363" s="161"/>
      <c r="W363" s="169"/>
      <c r="X363" s="169"/>
      <c r="AA363"/>
      <c r="AB363"/>
      <c r="AC363" s="169"/>
      <c r="AE363"/>
    </row>
    <row r="364" spans="1:31">
      <c r="A364" s="161"/>
      <c r="W364" s="169"/>
      <c r="X364" s="169"/>
      <c r="AA364"/>
      <c r="AB364"/>
      <c r="AC364" s="169"/>
      <c r="AE364"/>
    </row>
    <row r="365" spans="1:31">
      <c r="A365" s="161"/>
      <c r="W365" s="169"/>
      <c r="X365" s="169"/>
      <c r="AA365"/>
      <c r="AB365"/>
      <c r="AC365" s="169"/>
      <c r="AE365"/>
    </row>
    <row r="366" spans="1:31">
      <c r="A366" s="161"/>
      <c r="W366" s="169"/>
      <c r="X366" s="169"/>
      <c r="AA366"/>
      <c r="AB366"/>
      <c r="AC366" s="169"/>
      <c r="AE366"/>
    </row>
    <row r="367" spans="1:31">
      <c r="A367" s="161"/>
      <c r="W367" s="169"/>
      <c r="X367" s="169"/>
      <c r="AA367"/>
      <c r="AB367"/>
      <c r="AC367" s="169"/>
      <c r="AE367"/>
    </row>
    <row r="368" spans="1:31">
      <c r="A368" s="161"/>
      <c r="W368" s="169"/>
      <c r="X368" s="169"/>
      <c r="AA368"/>
      <c r="AB368"/>
      <c r="AC368" s="169"/>
      <c r="AE368"/>
    </row>
    <row r="369" spans="1:31">
      <c r="A369" s="161"/>
      <c r="W369" s="169"/>
      <c r="X369" s="169"/>
      <c r="AA369"/>
      <c r="AB369"/>
      <c r="AC369" s="169"/>
      <c r="AE369"/>
    </row>
    <row r="370" spans="1:31">
      <c r="A370" s="161"/>
      <c r="W370" s="169"/>
      <c r="X370" s="169"/>
      <c r="AA370"/>
      <c r="AB370"/>
      <c r="AC370" s="169"/>
      <c r="AE370"/>
    </row>
    <row r="371" spans="1:31">
      <c r="A371" s="161"/>
      <c r="W371" s="169"/>
      <c r="X371" s="169"/>
      <c r="AA371"/>
      <c r="AB371"/>
      <c r="AC371" s="169"/>
      <c r="AE371"/>
    </row>
    <row r="372" spans="1:31">
      <c r="A372" s="161"/>
      <c r="W372" s="169"/>
      <c r="X372" s="169"/>
      <c r="AA372"/>
      <c r="AB372"/>
      <c r="AC372" s="169"/>
      <c r="AE372"/>
    </row>
    <row r="373" spans="1:31">
      <c r="A373" s="161"/>
      <c r="W373" s="169"/>
      <c r="X373" s="169"/>
      <c r="AA373"/>
      <c r="AB373"/>
      <c r="AC373" s="169"/>
      <c r="AE373"/>
    </row>
    <row r="374" spans="1:31">
      <c r="A374" s="161"/>
      <c r="W374" s="169"/>
      <c r="X374" s="169"/>
      <c r="AA374"/>
      <c r="AB374"/>
      <c r="AC374" s="169"/>
      <c r="AE374"/>
    </row>
    <row r="375" spans="1:31">
      <c r="A375" s="161"/>
      <c r="W375" s="169"/>
      <c r="X375" s="169"/>
      <c r="AA375"/>
      <c r="AB375"/>
      <c r="AC375" s="169"/>
      <c r="AE375"/>
    </row>
    <row r="376" spans="1:31">
      <c r="A376" s="161"/>
      <c r="W376" s="169"/>
      <c r="X376" s="169"/>
      <c r="AA376"/>
      <c r="AB376"/>
      <c r="AC376" s="169"/>
      <c r="AE376"/>
    </row>
    <row r="377" spans="1:31">
      <c r="A377" s="161"/>
      <c r="W377" s="169"/>
      <c r="X377" s="169"/>
      <c r="AA377"/>
      <c r="AB377"/>
      <c r="AC377" s="169"/>
      <c r="AE377"/>
    </row>
    <row r="378" spans="1:31">
      <c r="A378" s="161"/>
      <c r="W378" s="169"/>
      <c r="X378" s="169"/>
      <c r="AA378"/>
      <c r="AB378"/>
      <c r="AC378" s="169"/>
      <c r="AE378"/>
    </row>
    <row r="379" spans="1:31">
      <c r="A379" s="161"/>
      <c r="W379" s="169"/>
      <c r="X379" s="169"/>
      <c r="AA379"/>
      <c r="AB379"/>
      <c r="AC379" s="169"/>
      <c r="AE379"/>
    </row>
    <row r="380" spans="1:31">
      <c r="A380" s="161"/>
      <c r="W380" s="169"/>
      <c r="X380" s="169"/>
      <c r="AA380"/>
      <c r="AB380"/>
      <c r="AC380" s="169"/>
      <c r="AE380"/>
    </row>
    <row r="381" spans="1:31">
      <c r="A381" s="161"/>
      <c r="W381" s="169"/>
      <c r="X381" s="169"/>
      <c r="AA381"/>
      <c r="AB381"/>
      <c r="AC381" s="169"/>
      <c r="AE381"/>
    </row>
    <row r="382" spans="1:31">
      <c r="A382" s="161"/>
      <c r="W382" s="169"/>
      <c r="X382" s="169"/>
      <c r="AA382"/>
      <c r="AB382"/>
      <c r="AC382" s="169"/>
      <c r="AE382"/>
    </row>
    <row r="383" spans="1:31">
      <c r="A383" s="161"/>
      <c r="W383" s="169"/>
      <c r="X383" s="169"/>
      <c r="AA383"/>
      <c r="AB383"/>
      <c r="AC383" s="169"/>
      <c r="AE383"/>
    </row>
    <row r="384" spans="1:31">
      <c r="A384" s="161"/>
      <c r="W384" s="169"/>
      <c r="X384" s="169"/>
      <c r="AA384"/>
      <c r="AB384"/>
      <c r="AC384" s="169"/>
      <c r="AE384"/>
    </row>
    <row r="385" spans="1:31">
      <c r="A385" s="161"/>
      <c r="W385" s="169"/>
      <c r="X385" s="169"/>
      <c r="AA385"/>
      <c r="AB385"/>
      <c r="AC385" s="169"/>
      <c r="AE385"/>
    </row>
    <row r="386" spans="1:31">
      <c r="A386" s="161"/>
      <c r="W386" s="169"/>
      <c r="X386" s="169"/>
      <c r="AA386"/>
      <c r="AB386"/>
      <c r="AC386" s="169"/>
      <c r="AE386"/>
    </row>
    <row r="387" spans="1:31">
      <c r="A387" s="161"/>
      <c r="W387" s="169"/>
      <c r="X387" s="169"/>
      <c r="AA387"/>
      <c r="AB387"/>
      <c r="AC387" s="169"/>
      <c r="AE387"/>
    </row>
    <row r="388" spans="1:31">
      <c r="A388" s="161"/>
      <c r="W388" s="169"/>
      <c r="X388" s="169"/>
      <c r="AA388"/>
      <c r="AB388"/>
      <c r="AC388" s="169"/>
      <c r="AE388"/>
    </row>
    <row r="389" spans="1:31">
      <c r="A389" s="161"/>
      <c r="W389" s="169"/>
      <c r="X389" s="169"/>
      <c r="AA389"/>
      <c r="AB389"/>
      <c r="AC389" s="169"/>
      <c r="AE389"/>
    </row>
    <row r="390" spans="1:31">
      <c r="A390" s="161"/>
      <c r="W390" s="169"/>
      <c r="X390" s="169"/>
      <c r="AA390"/>
      <c r="AB390"/>
      <c r="AC390" s="169"/>
      <c r="AE390"/>
    </row>
    <row r="391" spans="1:31">
      <c r="A391" s="161"/>
      <c r="W391" s="169"/>
      <c r="X391" s="169"/>
      <c r="AA391"/>
      <c r="AB391"/>
      <c r="AC391" s="169"/>
      <c r="AE391"/>
    </row>
    <row r="392" spans="1:31">
      <c r="A392" s="161"/>
      <c r="W392" s="169"/>
      <c r="X392" s="169"/>
      <c r="AA392"/>
      <c r="AB392"/>
      <c r="AC392" s="169"/>
      <c r="AE392"/>
    </row>
    <row r="393" spans="1:31">
      <c r="A393" s="161"/>
      <c r="W393" s="169"/>
      <c r="X393" s="169"/>
      <c r="AA393"/>
      <c r="AB393"/>
      <c r="AC393" s="169"/>
      <c r="AE393"/>
    </row>
    <row r="394" spans="1:31">
      <c r="A394" s="161"/>
      <c r="W394" s="169"/>
      <c r="X394" s="169"/>
      <c r="AA394"/>
      <c r="AB394"/>
      <c r="AC394" s="169"/>
      <c r="AE394"/>
    </row>
    <row r="395" spans="1:31">
      <c r="A395" s="161"/>
      <c r="W395" s="169"/>
      <c r="X395" s="169"/>
      <c r="AA395"/>
      <c r="AB395"/>
      <c r="AC395" s="169"/>
      <c r="AE395"/>
    </row>
    <row r="396" spans="1:31">
      <c r="A396" s="161"/>
      <c r="W396" s="169"/>
      <c r="X396" s="169"/>
      <c r="AA396"/>
      <c r="AB396"/>
      <c r="AC396" s="169"/>
      <c r="AE396"/>
    </row>
    <row r="397" spans="1:31">
      <c r="A397" s="161"/>
      <c r="W397" s="169"/>
      <c r="X397" s="169"/>
      <c r="AA397"/>
      <c r="AB397"/>
      <c r="AC397" s="169"/>
      <c r="AE397"/>
    </row>
    <row r="398" spans="1:31">
      <c r="A398" s="161"/>
      <c r="W398" s="169"/>
      <c r="X398" s="169"/>
      <c r="AA398"/>
      <c r="AB398"/>
      <c r="AC398" s="169"/>
      <c r="AE398"/>
    </row>
    <row r="399" spans="1:31">
      <c r="A399" s="161"/>
      <c r="W399" s="169"/>
      <c r="X399" s="169"/>
      <c r="AA399"/>
      <c r="AB399"/>
      <c r="AC399" s="169"/>
      <c r="AE399"/>
    </row>
    <row r="400" spans="1:31">
      <c r="A400" s="161"/>
      <c r="W400" s="169"/>
      <c r="X400" s="169"/>
      <c r="AA400"/>
      <c r="AB400"/>
      <c r="AC400" s="169"/>
      <c r="AE400"/>
    </row>
    <row r="401" spans="1:31">
      <c r="A401" s="161"/>
      <c r="W401" s="169"/>
      <c r="X401" s="169"/>
      <c r="AA401"/>
      <c r="AB401"/>
      <c r="AC401" s="169"/>
      <c r="AE401"/>
    </row>
    <row r="402" spans="1:31">
      <c r="A402" s="161"/>
      <c r="W402" s="169"/>
      <c r="X402" s="169"/>
      <c r="AA402"/>
      <c r="AB402"/>
      <c r="AC402" s="169"/>
      <c r="AE402"/>
    </row>
    <row r="403" spans="1:31">
      <c r="A403" s="161"/>
      <c r="W403" s="169"/>
      <c r="X403" s="169"/>
      <c r="AA403"/>
      <c r="AB403"/>
      <c r="AC403" s="169"/>
      <c r="AE403"/>
    </row>
    <row r="404" spans="1:31">
      <c r="A404" s="161"/>
      <c r="W404" s="169"/>
      <c r="X404" s="169"/>
      <c r="AA404"/>
      <c r="AB404"/>
      <c r="AC404" s="169"/>
      <c r="AE404"/>
    </row>
    <row r="405" spans="1:31">
      <c r="A405" s="161"/>
      <c r="W405" s="169"/>
      <c r="X405" s="169"/>
      <c r="AA405"/>
      <c r="AB405"/>
      <c r="AC405" s="169"/>
      <c r="AE405"/>
    </row>
    <row r="406" spans="1:31">
      <c r="A406" s="161"/>
      <c r="W406" s="169"/>
      <c r="X406" s="169"/>
      <c r="AA406"/>
      <c r="AB406"/>
      <c r="AC406" s="169"/>
      <c r="AE406"/>
    </row>
    <row r="407" spans="1:31">
      <c r="A407" s="161"/>
      <c r="W407" s="169"/>
      <c r="X407" s="169"/>
      <c r="AA407"/>
      <c r="AB407"/>
      <c r="AC407" s="169"/>
      <c r="AE407"/>
    </row>
    <row r="408" spans="1:31">
      <c r="A408" s="161"/>
      <c r="W408" s="169"/>
      <c r="X408" s="169"/>
      <c r="AA408"/>
      <c r="AB408"/>
      <c r="AC408" s="169"/>
      <c r="AE408"/>
    </row>
    <row r="409" spans="1:31">
      <c r="A409" s="161"/>
      <c r="W409" s="169"/>
      <c r="X409" s="169"/>
      <c r="AA409"/>
      <c r="AB409"/>
      <c r="AC409" s="169"/>
      <c r="AE409"/>
    </row>
    <row r="410" spans="1:31">
      <c r="A410" s="161"/>
      <c r="W410" s="169"/>
      <c r="X410" s="169"/>
      <c r="AA410"/>
      <c r="AB410"/>
      <c r="AC410" s="169"/>
      <c r="AE410"/>
    </row>
    <row r="411" spans="1:31">
      <c r="A411" s="161"/>
      <c r="W411" s="169"/>
      <c r="X411" s="169"/>
      <c r="AA411"/>
      <c r="AB411"/>
      <c r="AC411" s="169"/>
      <c r="AE411"/>
    </row>
    <row r="412" spans="1:31">
      <c r="A412" s="161"/>
      <c r="W412" s="169"/>
      <c r="X412" s="169"/>
      <c r="AA412"/>
      <c r="AB412"/>
      <c r="AC412" s="169"/>
      <c r="AE412"/>
    </row>
    <row r="413" spans="1:31">
      <c r="A413" s="161"/>
      <c r="W413" s="169"/>
      <c r="X413" s="169"/>
      <c r="AA413"/>
      <c r="AB413"/>
      <c r="AC413" s="169"/>
      <c r="AE413"/>
    </row>
    <row r="414" spans="1:31">
      <c r="A414" s="161"/>
      <c r="W414" s="169"/>
      <c r="X414" s="169"/>
      <c r="AA414"/>
      <c r="AB414"/>
      <c r="AC414" s="169"/>
      <c r="AE414"/>
    </row>
    <row r="415" spans="1:31">
      <c r="A415" s="161"/>
      <c r="W415" s="169"/>
      <c r="X415" s="169"/>
      <c r="AA415"/>
      <c r="AB415"/>
      <c r="AC415" s="169"/>
      <c r="AE415"/>
    </row>
    <row r="416" spans="1:31">
      <c r="A416" s="161"/>
      <c r="W416" s="169"/>
      <c r="X416" s="169"/>
      <c r="AA416"/>
      <c r="AB416"/>
      <c r="AC416" s="169"/>
      <c r="AE416"/>
    </row>
    <row r="417" spans="1:31">
      <c r="A417" s="161"/>
      <c r="W417" s="169"/>
      <c r="X417" s="169"/>
      <c r="AA417"/>
      <c r="AB417"/>
      <c r="AC417" s="169"/>
      <c r="AE417"/>
    </row>
    <row r="418" spans="1:31">
      <c r="A418" s="161"/>
      <c r="W418" s="169"/>
      <c r="X418" s="169"/>
      <c r="AA418"/>
      <c r="AB418"/>
      <c r="AC418" s="169"/>
      <c r="AE418"/>
    </row>
    <row r="419" spans="1:31">
      <c r="A419" s="161"/>
      <c r="W419" s="169"/>
      <c r="X419" s="169"/>
      <c r="AA419"/>
      <c r="AB419"/>
      <c r="AC419" s="169"/>
      <c r="AE419"/>
    </row>
    <row r="420" spans="1:31">
      <c r="A420" s="161"/>
      <c r="W420" s="169"/>
      <c r="X420" s="169"/>
      <c r="AA420"/>
      <c r="AB420"/>
      <c r="AC420" s="169"/>
      <c r="AE420"/>
    </row>
    <row r="421" spans="1:31">
      <c r="A421" s="161"/>
      <c r="W421" s="169"/>
      <c r="X421" s="169"/>
      <c r="AA421"/>
      <c r="AB421"/>
      <c r="AC421" s="169"/>
      <c r="AE421"/>
    </row>
    <row r="422" spans="1:31">
      <c r="A422" s="161"/>
      <c r="W422" s="169"/>
      <c r="X422" s="169"/>
      <c r="AA422"/>
      <c r="AB422"/>
      <c r="AC422" s="169"/>
      <c r="AE422"/>
    </row>
    <row r="423" spans="1:31">
      <c r="A423" s="161"/>
      <c r="W423" s="169"/>
      <c r="X423" s="169"/>
      <c r="AA423"/>
      <c r="AB423"/>
      <c r="AC423" s="169"/>
      <c r="AE423"/>
    </row>
    <row r="424" spans="1:31">
      <c r="A424" s="161"/>
      <c r="W424" s="169"/>
      <c r="X424" s="169"/>
      <c r="AA424"/>
      <c r="AB424"/>
      <c r="AC424" s="169"/>
      <c r="AE424"/>
    </row>
    <row r="425" spans="1:31">
      <c r="A425" s="161"/>
      <c r="W425" s="169"/>
      <c r="X425" s="169"/>
      <c r="AA425"/>
      <c r="AB425"/>
      <c r="AC425" s="169"/>
      <c r="AE425"/>
    </row>
    <row r="426" spans="1:31">
      <c r="A426" s="161"/>
      <c r="W426" s="169"/>
      <c r="X426" s="169"/>
      <c r="AA426"/>
      <c r="AB426"/>
      <c r="AC426" s="169"/>
      <c r="AE426"/>
    </row>
    <row r="427" spans="1:31">
      <c r="A427" s="161"/>
      <c r="W427" s="169"/>
      <c r="X427" s="169"/>
      <c r="AA427"/>
      <c r="AB427"/>
      <c r="AC427" s="169"/>
      <c r="AE427"/>
    </row>
    <row r="428" spans="1:31">
      <c r="A428" s="161"/>
      <c r="W428" s="169"/>
      <c r="X428" s="169"/>
      <c r="AA428"/>
      <c r="AB428"/>
      <c r="AC428" s="169"/>
      <c r="AE428"/>
    </row>
    <row r="429" spans="1:31">
      <c r="A429" s="161"/>
      <c r="W429" s="169"/>
      <c r="X429" s="169"/>
      <c r="AA429"/>
      <c r="AB429"/>
      <c r="AC429" s="169"/>
      <c r="AE429"/>
    </row>
    <row r="430" spans="1:31">
      <c r="A430" s="161"/>
      <c r="W430" s="169"/>
      <c r="X430" s="169"/>
      <c r="AA430"/>
      <c r="AB430"/>
      <c r="AC430" s="169"/>
      <c r="AE430"/>
    </row>
    <row r="431" spans="1:31">
      <c r="A431" s="161"/>
      <c r="W431" s="169"/>
      <c r="X431" s="169"/>
      <c r="AA431"/>
      <c r="AB431"/>
      <c r="AC431" s="169"/>
      <c r="AE431"/>
    </row>
    <row r="432" spans="1:31">
      <c r="A432" s="161"/>
      <c r="W432" s="169"/>
      <c r="X432" s="169"/>
      <c r="AA432"/>
      <c r="AB432"/>
      <c r="AC432" s="169"/>
      <c r="AE432"/>
    </row>
    <row r="433" spans="1:31">
      <c r="A433" s="161"/>
      <c r="W433" s="169"/>
      <c r="X433" s="169"/>
      <c r="AA433"/>
      <c r="AB433"/>
      <c r="AC433" s="169"/>
      <c r="AE433"/>
    </row>
    <row r="434" spans="1:31">
      <c r="A434" s="161"/>
      <c r="W434" s="169"/>
      <c r="X434" s="169"/>
      <c r="AA434"/>
      <c r="AB434"/>
      <c r="AC434" s="169"/>
      <c r="AE434"/>
    </row>
    <row r="435" spans="1:31">
      <c r="A435" s="161"/>
      <c r="W435" s="169"/>
      <c r="X435" s="169"/>
      <c r="AA435"/>
      <c r="AB435"/>
      <c r="AC435" s="169"/>
      <c r="AE435"/>
    </row>
    <row r="436" spans="1:31">
      <c r="A436" s="161"/>
      <c r="W436" s="169"/>
      <c r="X436" s="169"/>
      <c r="AA436"/>
      <c r="AB436"/>
      <c r="AC436" s="169"/>
      <c r="AE436"/>
    </row>
    <row r="437" spans="1:31">
      <c r="A437" s="161"/>
      <c r="W437" s="169"/>
      <c r="X437" s="169"/>
      <c r="AA437"/>
      <c r="AB437"/>
      <c r="AC437" s="169"/>
      <c r="AE437"/>
    </row>
    <row r="438" spans="1:31">
      <c r="A438" s="161"/>
      <c r="W438" s="169"/>
      <c r="X438" s="169"/>
      <c r="AA438"/>
      <c r="AB438"/>
      <c r="AC438" s="169"/>
      <c r="AE438"/>
    </row>
    <row r="439" spans="1:31">
      <c r="A439" s="161"/>
      <c r="W439" s="169"/>
      <c r="X439" s="169"/>
      <c r="AA439"/>
      <c r="AB439"/>
      <c r="AC439" s="169"/>
      <c r="AE439"/>
    </row>
    <row r="440" spans="1:31">
      <c r="A440" s="161"/>
      <c r="W440" s="169"/>
      <c r="X440" s="169"/>
      <c r="AA440"/>
      <c r="AB440"/>
      <c r="AC440" s="169"/>
      <c r="AE440"/>
    </row>
    <row r="441" spans="1:31">
      <c r="A441" s="161"/>
      <c r="W441" s="169"/>
      <c r="X441" s="169"/>
      <c r="AA441"/>
      <c r="AB441"/>
      <c r="AC441" s="169"/>
      <c r="AE441"/>
    </row>
    <row r="442" spans="1:31">
      <c r="A442" s="161"/>
      <c r="W442" s="169"/>
      <c r="X442" s="169"/>
      <c r="AA442"/>
      <c r="AB442"/>
      <c r="AC442" s="169"/>
      <c r="AE442"/>
    </row>
    <row r="443" spans="1:31">
      <c r="A443" s="161"/>
      <c r="W443" s="169"/>
      <c r="X443" s="169"/>
      <c r="AA443"/>
      <c r="AB443"/>
      <c r="AC443" s="169"/>
      <c r="AE443"/>
    </row>
    <row r="444" spans="1:31">
      <c r="A444" s="161"/>
      <c r="W444" s="169"/>
      <c r="X444" s="169"/>
      <c r="AA444"/>
      <c r="AB444"/>
      <c r="AC444" s="169"/>
      <c r="AE444"/>
    </row>
    <row r="445" spans="1:31">
      <c r="A445" s="161"/>
      <c r="W445" s="169"/>
      <c r="X445" s="169"/>
      <c r="AA445"/>
      <c r="AB445"/>
      <c r="AC445" s="169"/>
      <c r="AE445"/>
    </row>
    <row r="446" spans="1:31">
      <c r="A446" s="161"/>
      <c r="W446" s="169"/>
      <c r="X446" s="169"/>
      <c r="AA446"/>
      <c r="AB446"/>
      <c r="AC446" s="169"/>
      <c r="AE446"/>
    </row>
    <row r="447" spans="1:31">
      <c r="A447" s="161"/>
      <c r="W447" s="169"/>
      <c r="X447" s="169"/>
      <c r="AA447"/>
      <c r="AB447"/>
      <c r="AC447" s="169"/>
      <c r="AE447"/>
    </row>
    <row r="448" spans="1:31">
      <c r="A448" s="161"/>
      <c r="W448" s="169"/>
      <c r="X448" s="169"/>
      <c r="AA448"/>
      <c r="AB448"/>
      <c r="AC448" s="169"/>
      <c r="AE448"/>
    </row>
    <row r="449" spans="1:31">
      <c r="A449" s="161"/>
      <c r="W449" s="169"/>
      <c r="X449" s="169"/>
      <c r="AA449"/>
      <c r="AB449"/>
      <c r="AC449" s="169"/>
      <c r="AE449"/>
    </row>
    <row r="450" spans="1:31">
      <c r="A450" s="161"/>
      <c r="W450" s="169"/>
      <c r="X450" s="169"/>
      <c r="AA450"/>
      <c r="AB450"/>
      <c r="AC450" s="169"/>
      <c r="AE450"/>
    </row>
    <row r="451" spans="1:31">
      <c r="A451" s="161"/>
      <c r="W451" s="169"/>
      <c r="X451" s="169"/>
      <c r="AA451"/>
      <c r="AB451"/>
      <c r="AC451" s="169"/>
      <c r="AE451"/>
    </row>
    <row r="452" spans="1:31">
      <c r="A452" s="161"/>
      <c r="W452" s="169"/>
      <c r="X452" s="169"/>
      <c r="AA452"/>
      <c r="AB452"/>
      <c r="AC452" s="169"/>
      <c r="AE452"/>
    </row>
    <row r="453" spans="1:31">
      <c r="A453" s="161"/>
      <c r="W453" s="169"/>
      <c r="X453" s="169"/>
      <c r="AA453"/>
      <c r="AB453"/>
      <c r="AC453" s="169"/>
      <c r="AE453"/>
    </row>
    <row r="454" spans="1:31">
      <c r="A454" s="161"/>
      <c r="W454" s="169"/>
      <c r="X454" s="169"/>
      <c r="AA454"/>
      <c r="AB454"/>
      <c r="AC454" s="169"/>
      <c r="AE454"/>
    </row>
    <row r="455" spans="1:31">
      <c r="A455" s="161"/>
      <c r="W455" s="169"/>
      <c r="X455" s="169"/>
      <c r="AA455"/>
      <c r="AB455"/>
      <c r="AC455" s="169"/>
      <c r="AE455"/>
    </row>
    <row r="456" spans="1:31">
      <c r="A456" s="161"/>
      <c r="W456" s="169"/>
      <c r="X456" s="169"/>
      <c r="AA456"/>
      <c r="AB456"/>
      <c r="AC456" s="169"/>
      <c r="AE456"/>
    </row>
    <row r="457" spans="1:31">
      <c r="A457" s="161"/>
      <c r="W457" s="169"/>
      <c r="X457" s="169"/>
      <c r="AA457"/>
      <c r="AB457"/>
      <c r="AC457" s="169"/>
      <c r="AE457"/>
    </row>
    <row r="458" spans="1:31">
      <c r="A458" s="161"/>
      <c r="W458" s="169"/>
      <c r="X458" s="169"/>
      <c r="AA458"/>
      <c r="AB458"/>
      <c r="AC458" s="169"/>
      <c r="AE458"/>
    </row>
    <row r="459" spans="1:31">
      <c r="A459" s="161"/>
      <c r="W459" s="169"/>
      <c r="X459" s="169"/>
      <c r="AA459"/>
      <c r="AB459"/>
      <c r="AC459" s="169"/>
      <c r="AE459"/>
    </row>
    <row r="460" spans="1:31">
      <c r="A460" s="161"/>
      <c r="W460" s="169"/>
      <c r="X460" s="169"/>
      <c r="AA460"/>
      <c r="AB460"/>
      <c r="AC460" s="169"/>
      <c r="AE460"/>
    </row>
    <row r="461" spans="1:31">
      <c r="A461" s="161"/>
      <c r="W461" s="169"/>
      <c r="X461" s="169"/>
      <c r="AA461"/>
      <c r="AB461"/>
      <c r="AC461" s="169"/>
      <c r="AE461"/>
    </row>
    <row r="462" spans="1:31">
      <c r="A462" s="161"/>
      <c r="W462" s="169"/>
      <c r="X462" s="169"/>
      <c r="AA462"/>
      <c r="AB462"/>
      <c r="AC462" s="169"/>
      <c r="AE462"/>
    </row>
    <row r="463" spans="1:31">
      <c r="A463" s="161"/>
      <c r="W463" s="169"/>
      <c r="X463" s="169"/>
      <c r="AA463"/>
      <c r="AB463"/>
      <c r="AC463" s="169"/>
      <c r="AE463"/>
    </row>
    <row r="464" spans="1:31">
      <c r="A464" s="161"/>
      <c r="W464" s="169"/>
      <c r="X464" s="169"/>
      <c r="AA464"/>
      <c r="AB464"/>
      <c r="AC464" s="169"/>
      <c r="AE464"/>
    </row>
    <row r="465" spans="1:31">
      <c r="A465" s="161"/>
      <c r="W465" s="169"/>
      <c r="X465" s="169"/>
      <c r="AA465"/>
      <c r="AB465"/>
      <c r="AC465" s="169"/>
      <c r="AE465"/>
    </row>
    <row r="466" spans="1:31">
      <c r="A466" s="161"/>
      <c r="W466" s="169"/>
      <c r="X466" s="169"/>
      <c r="AA466"/>
      <c r="AB466"/>
      <c r="AC466" s="169"/>
      <c r="AE466"/>
    </row>
    <row r="467" spans="1:31">
      <c r="A467" s="161"/>
      <c r="W467" s="169"/>
      <c r="X467" s="169"/>
      <c r="AA467"/>
      <c r="AB467"/>
      <c r="AC467" s="169"/>
      <c r="AE467"/>
    </row>
    <row r="468" spans="1:31">
      <c r="A468" s="161"/>
      <c r="W468" s="169"/>
      <c r="X468" s="169"/>
      <c r="AA468"/>
      <c r="AB468"/>
      <c r="AC468" s="169"/>
      <c r="AE468"/>
    </row>
    <row r="469" spans="1:31">
      <c r="A469" s="161"/>
      <c r="W469" s="169"/>
      <c r="X469" s="169"/>
      <c r="AA469"/>
      <c r="AB469"/>
      <c r="AC469" s="169"/>
      <c r="AE469"/>
    </row>
    <row r="470" spans="1:31">
      <c r="A470" s="161"/>
      <c r="W470" s="169"/>
      <c r="X470" s="169"/>
      <c r="AA470"/>
      <c r="AB470"/>
      <c r="AC470" s="169"/>
      <c r="AE470"/>
    </row>
    <row r="471" spans="1:31">
      <c r="A471" s="161"/>
      <c r="W471" s="169"/>
      <c r="X471" s="169"/>
      <c r="AA471"/>
      <c r="AB471"/>
      <c r="AC471" s="169"/>
      <c r="AE471"/>
    </row>
    <row r="472" spans="1:31">
      <c r="A472" s="161"/>
      <c r="W472" s="169"/>
      <c r="X472" s="169"/>
      <c r="AA472"/>
      <c r="AB472"/>
      <c r="AC472" s="169"/>
      <c r="AE472"/>
    </row>
    <row r="473" spans="1:31">
      <c r="A473" s="161"/>
      <c r="W473" s="169"/>
      <c r="X473" s="169"/>
      <c r="AA473"/>
      <c r="AB473"/>
      <c r="AC473" s="169"/>
      <c r="AE473"/>
    </row>
    <row r="474" spans="1:31">
      <c r="A474" s="161"/>
      <c r="W474" s="169"/>
      <c r="X474" s="169"/>
      <c r="AA474"/>
      <c r="AB474"/>
      <c r="AC474" s="169"/>
      <c r="AE474"/>
    </row>
    <row r="475" spans="1:31">
      <c r="A475" s="161"/>
      <c r="W475" s="169"/>
      <c r="X475" s="169"/>
      <c r="AA475"/>
      <c r="AB475"/>
      <c r="AC475" s="169"/>
      <c r="AE475"/>
    </row>
    <row r="476" spans="1:31">
      <c r="A476" s="161"/>
      <c r="W476" s="169"/>
      <c r="X476" s="169"/>
      <c r="AA476"/>
      <c r="AB476"/>
      <c r="AC476" s="169"/>
      <c r="AE476"/>
    </row>
    <row r="477" spans="1:31">
      <c r="A477" s="161"/>
      <c r="W477" s="169"/>
      <c r="X477" s="169"/>
      <c r="AA477"/>
      <c r="AB477"/>
      <c r="AC477" s="169"/>
      <c r="AE477"/>
    </row>
    <row r="478" spans="1:31">
      <c r="A478" s="161"/>
      <c r="W478" s="169"/>
      <c r="X478" s="169"/>
      <c r="AA478"/>
      <c r="AB478"/>
      <c r="AC478" s="169"/>
      <c r="AE478"/>
    </row>
    <row r="479" spans="1:31">
      <c r="A479" s="161"/>
      <c r="W479" s="169"/>
      <c r="X479" s="169"/>
      <c r="AA479"/>
      <c r="AB479"/>
      <c r="AC479" s="169"/>
      <c r="AE479"/>
    </row>
    <row r="480" spans="1:31">
      <c r="A480" s="161"/>
      <c r="W480" s="169"/>
      <c r="X480" s="169"/>
      <c r="AA480"/>
      <c r="AB480"/>
      <c r="AC480" s="169"/>
      <c r="AE480"/>
    </row>
    <row r="481" spans="1:31">
      <c r="A481" s="161"/>
      <c r="W481" s="169"/>
      <c r="X481" s="169"/>
      <c r="AA481"/>
      <c r="AB481"/>
      <c r="AC481" s="169"/>
      <c r="AE481"/>
    </row>
    <row r="482" spans="1:31">
      <c r="A482" s="161"/>
      <c r="W482" s="169"/>
      <c r="X482" s="169"/>
      <c r="AA482"/>
      <c r="AB482"/>
      <c r="AC482" s="169"/>
      <c r="AE482"/>
    </row>
    <row r="483" spans="1:31">
      <c r="A483" s="161"/>
      <c r="W483" s="169"/>
      <c r="X483" s="169"/>
      <c r="AA483"/>
      <c r="AB483"/>
      <c r="AC483" s="169"/>
      <c r="AE483"/>
    </row>
    <row r="484" spans="1:31">
      <c r="A484" s="161"/>
      <c r="W484" s="169"/>
      <c r="X484" s="169"/>
      <c r="AA484"/>
      <c r="AB484"/>
      <c r="AC484" s="169"/>
      <c r="AE484"/>
    </row>
    <row r="485" spans="1:31">
      <c r="A485" s="161"/>
      <c r="W485" s="169"/>
      <c r="X485" s="169"/>
      <c r="AA485"/>
      <c r="AB485"/>
      <c r="AC485" s="169"/>
      <c r="AE485"/>
    </row>
    <row r="486" spans="1:31">
      <c r="A486" s="161"/>
      <c r="W486" s="169"/>
      <c r="X486" s="169"/>
      <c r="AA486"/>
      <c r="AB486"/>
      <c r="AC486" s="169"/>
      <c r="AE486"/>
    </row>
    <row r="487" spans="1:31">
      <c r="A487" s="161"/>
      <c r="W487" s="169"/>
      <c r="X487" s="169"/>
      <c r="AA487"/>
      <c r="AB487"/>
      <c r="AC487" s="169"/>
      <c r="AE487"/>
    </row>
    <row r="488" spans="1:31">
      <c r="A488" s="161"/>
      <c r="W488" s="169"/>
      <c r="X488" s="169"/>
      <c r="AA488"/>
      <c r="AB488"/>
      <c r="AC488" s="169"/>
      <c r="AE488"/>
    </row>
    <row r="489" spans="1:31">
      <c r="A489" s="161"/>
      <c r="W489" s="169"/>
      <c r="X489" s="169"/>
      <c r="AA489"/>
      <c r="AB489"/>
      <c r="AC489" s="169"/>
      <c r="AE489"/>
    </row>
    <row r="490" spans="1:31">
      <c r="A490" s="161"/>
      <c r="W490" s="169"/>
      <c r="X490" s="169"/>
      <c r="AA490"/>
      <c r="AB490"/>
      <c r="AC490" s="169"/>
      <c r="AE490"/>
    </row>
    <row r="491" spans="1:31">
      <c r="A491" s="161"/>
      <c r="W491" s="169"/>
      <c r="X491" s="169"/>
      <c r="AA491"/>
      <c r="AB491"/>
      <c r="AC491" s="169"/>
      <c r="AE491"/>
    </row>
    <row r="492" spans="1:31">
      <c r="A492" s="161"/>
      <c r="W492" s="169"/>
      <c r="X492" s="169"/>
      <c r="AA492"/>
      <c r="AB492"/>
      <c r="AC492" s="169"/>
      <c r="AE492"/>
    </row>
    <row r="493" spans="1:31">
      <c r="A493" s="161"/>
      <c r="W493" s="169"/>
      <c r="X493" s="169"/>
      <c r="AA493"/>
      <c r="AB493"/>
      <c r="AC493" s="169"/>
      <c r="AE493"/>
    </row>
    <row r="494" spans="1:31">
      <c r="A494" s="161"/>
      <c r="W494" s="169"/>
      <c r="X494" s="169"/>
      <c r="AA494"/>
      <c r="AB494"/>
      <c r="AC494" s="169"/>
      <c r="AE494"/>
    </row>
    <row r="495" spans="1:31">
      <c r="A495" s="161"/>
      <c r="W495" s="169"/>
      <c r="X495" s="169"/>
      <c r="AA495"/>
      <c r="AB495"/>
      <c r="AC495" s="169"/>
      <c r="AE495"/>
    </row>
    <row r="496" spans="1:31">
      <c r="A496" s="161"/>
      <c r="W496" s="169"/>
      <c r="X496" s="169"/>
      <c r="AA496"/>
      <c r="AB496"/>
      <c r="AC496" s="169"/>
      <c r="AE496"/>
    </row>
    <row r="497" spans="1:31">
      <c r="A497" s="161"/>
      <c r="W497" s="169"/>
      <c r="X497" s="169"/>
      <c r="AA497"/>
      <c r="AB497"/>
      <c r="AC497" s="169"/>
      <c r="AE497"/>
    </row>
    <row r="498" spans="1:31">
      <c r="A498" s="161"/>
      <c r="W498" s="169"/>
      <c r="X498" s="169"/>
      <c r="AA498"/>
      <c r="AB498"/>
      <c r="AC498" s="169"/>
      <c r="AE498"/>
    </row>
    <row r="499" spans="1:31">
      <c r="A499" s="161"/>
      <c r="W499" s="169"/>
      <c r="X499" s="169"/>
      <c r="AA499"/>
      <c r="AB499"/>
      <c r="AC499" s="169"/>
      <c r="AE499"/>
    </row>
    <row r="500" spans="1:31">
      <c r="A500" s="161"/>
      <c r="W500" s="169"/>
      <c r="X500" s="169"/>
      <c r="AA500"/>
      <c r="AB500"/>
      <c r="AC500" s="169"/>
      <c r="AE500"/>
    </row>
    <row r="501" spans="1:31">
      <c r="A501" s="161"/>
      <c r="W501" s="169"/>
      <c r="X501" s="169"/>
      <c r="AA501"/>
      <c r="AB501"/>
      <c r="AC501" s="169"/>
      <c r="AE501"/>
    </row>
    <row r="502" spans="1:31">
      <c r="A502" s="161"/>
      <c r="W502" s="169"/>
      <c r="X502" s="169"/>
      <c r="AA502"/>
      <c r="AB502"/>
      <c r="AC502" s="169"/>
      <c r="AE502"/>
    </row>
    <row r="503" spans="1:31">
      <c r="A503" s="161"/>
      <c r="W503" s="169"/>
      <c r="X503" s="169"/>
      <c r="AA503"/>
      <c r="AB503"/>
      <c r="AC503" s="169"/>
      <c r="AE503"/>
    </row>
    <row r="504" spans="1:31">
      <c r="A504" s="161"/>
      <c r="W504" s="169"/>
      <c r="X504" s="169"/>
      <c r="AA504"/>
      <c r="AB504"/>
      <c r="AC504" s="169"/>
      <c r="AE504"/>
    </row>
    <row r="505" spans="1:31">
      <c r="A505" s="161"/>
      <c r="W505" s="169"/>
      <c r="X505" s="169"/>
      <c r="AA505"/>
      <c r="AB505"/>
      <c r="AC505" s="169"/>
      <c r="AE505"/>
    </row>
    <row r="506" spans="1:31">
      <c r="A506" s="161"/>
      <c r="W506" s="169"/>
      <c r="X506" s="169"/>
      <c r="AA506"/>
      <c r="AB506"/>
      <c r="AC506" s="169"/>
      <c r="AE506"/>
    </row>
    <row r="507" spans="1:31">
      <c r="A507" s="161"/>
      <c r="W507" s="169"/>
      <c r="X507" s="169"/>
      <c r="AA507"/>
      <c r="AB507"/>
      <c r="AC507" s="169"/>
      <c r="AE507"/>
    </row>
    <row r="508" spans="1:31">
      <c r="A508" s="161"/>
      <c r="W508" s="169"/>
      <c r="X508" s="169"/>
      <c r="AA508"/>
      <c r="AB508"/>
      <c r="AC508" s="169"/>
      <c r="AE508"/>
    </row>
    <row r="509" spans="1:31">
      <c r="A509" s="161"/>
      <c r="W509" s="169"/>
      <c r="X509" s="169"/>
      <c r="AA509"/>
      <c r="AB509"/>
      <c r="AC509" s="169"/>
      <c r="AE509"/>
    </row>
    <row r="510" spans="1:31">
      <c r="A510" s="161"/>
      <c r="W510" s="169"/>
      <c r="X510" s="169"/>
      <c r="AA510"/>
      <c r="AB510"/>
      <c r="AC510" s="169"/>
      <c r="AE510"/>
    </row>
    <row r="511" spans="1:31">
      <c r="A511" s="161"/>
      <c r="W511" s="169"/>
      <c r="X511" s="169"/>
      <c r="AA511"/>
      <c r="AB511"/>
      <c r="AC511" s="169"/>
      <c r="AE511"/>
    </row>
    <row r="512" spans="1:31">
      <c r="A512" s="161"/>
      <c r="W512" s="169"/>
      <c r="X512" s="169"/>
      <c r="AA512"/>
      <c r="AB512"/>
      <c r="AC512" s="169"/>
      <c r="AE512"/>
    </row>
    <row r="513" spans="1:31">
      <c r="A513" s="161"/>
      <c r="W513" s="169"/>
      <c r="X513" s="169"/>
      <c r="AA513"/>
      <c r="AB513"/>
      <c r="AC513" s="169"/>
      <c r="AE513"/>
    </row>
    <row r="514" spans="1:31">
      <c r="A514" s="161"/>
      <c r="W514" s="169"/>
      <c r="X514" s="169"/>
      <c r="AA514"/>
      <c r="AB514"/>
      <c r="AC514" s="169"/>
      <c r="AE514"/>
    </row>
    <row r="515" spans="1:31">
      <c r="A515" s="161"/>
      <c r="W515" s="169"/>
      <c r="X515" s="169"/>
      <c r="AA515"/>
      <c r="AB515"/>
      <c r="AC515" s="169"/>
      <c r="AE515"/>
    </row>
    <row r="516" spans="1:31">
      <c r="A516" s="161"/>
      <c r="W516" s="169"/>
      <c r="X516" s="169"/>
      <c r="AA516"/>
      <c r="AB516"/>
      <c r="AC516" s="169"/>
      <c r="AE516"/>
    </row>
    <row r="517" spans="1:31">
      <c r="A517" s="161"/>
      <c r="W517" s="169"/>
      <c r="X517" s="169"/>
      <c r="AA517"/>
      <c r="AB517"/>
      <c r="AC517" s="169"/>
      <c r="AE517"/>
    </row>
    <row r="518" spans="1:31">
      <c r="A518" s="161"/>
      <c r="W518" s="169"/>
      <c r="X518" s="169"/>
      <c r="AA518"/>
      <c r="AB518"/>
      <c r="AC518" s="169"/>
      <c r="AE518"/>
    </row>
    <row r="519" spans="1:31">
      <c r="A519" s="161"/>
      <c r="W519" s="169"/>
      <c r="X519" s="169"/>
      <c r="AA519"/>
      <c r="AB519"/>
      <c r="AC519" s="169"/>
      <c r="AE519"/>
    </row>
    <row r="520" spans="1:31">
      <c r="A520" s="161"/>
      <c r="W520" s="169"/>
      <c r="X520" s="169"/>
      <c r="AA520"/>
      <c r="AB520"/>
      <c r="AC520" s="169"/>
      <c r="AE520"/>
    </row>
    <row r="521" spans="1:31">
      <c r="A521" s="161"/>
      <c r="W521" s="169"/>
      <c r="X521" s="169"/>
      <c r="AA521"/>
      <c r="AB521"/>
      <c r="AC521" s="169"/>
      <c r="AE521"/>
    </row>
    <row r="522" spans="1:31">
      <c r="A522" s="161"/>
      <c r="W522" s="169"/>
      <c r="X522" s="169"/>
      <c r="AA522"/>
      <c r="AB522"/>
      <c r="AC522" s="169"/>
      <c r="AE522"/>
    </row>
    <row r="523" spans="1:31">
      <c r="A523" s="161"/>
      <c r="W523" s="169"/>
      <c r="X523" s="169"/>
      <c r="AA523"/>
      <c r="AB523"/>
      <c r="AC523" s="169"/>
      <c r="AE523"/>
    </row>
    <row r="524" spans="1:31">
      <c r="A524" s="161"/>
      <c r="W524" s="169"/>
      <c r="X524" s="169"/>
      <c r="AA524"/>
      <c r="AB524"/>
      <c r="AC524" s="169"/>
      <c r="AE524"/>
    </row>
    <row r="525" spans="1:31">
      <c r="A525" s="161"/>
      <c r="W525" s="169"/>
      <c r="X525" s="169"/>
      <c r="AA525"/>
      <c r="AB525"/>
      <c r="AC525" s="169"/>
      <c r="AE525"/>
    </row>
    <row r="526" spans="1:31">
      <c r="A526" s="161"/>
      <c r="W526" s="169"/>
      <c r="X526" s="169"/>
      <c r="AA526"/>
      <c r="AB526"/>
      <c r="AC526" s="169"/>
      <c r="AE526"/>
    </row>
    <row r="527" spans="1:31">
      <c r="A527" s="161"/>
      <c r="W527" s="169"/>
      <c r="X527" s="169"/>
      <c r="AA527"/>
      <c r="AB527"/>
      <c r="AC527" s="169"/>
      <c r="AE527"/>
    </row>
    <row r="528" spans="1:31">
      <c r="A528" s="161"/>
      <c r="W528" s="169"/>
      <c r="X528" s="169"/>
      <c r="AA528"/>
      <c r="AB528"/>
      <c r="AC528" s="169"/>
      <c r="AE528"/>
    </row>
    <row r="529" spans="1:31">
      <c r="A529" s="161"/>
      <c r="W529" s="169"/>
      <c r="X529" s="169"/>
      <c r="AA529"/>
      <c r="AB529"/>
      <c r="AC529" s="169"/>
      <c r="AE529"/>
    </row>
    <row r="530" spans="1:31">
      <c r="A530" s="161"/>
      <c r="W530" s="169"/>
      <c r="X530" s="169"/>
      <c r="AA530"/>
      <c r="AB530"/>
      <c r="AC530" s="169"/>
      <c r="AE530"/>
    </row>
    <row r="531" spans="1:31">
      <c r="A531" s="161"/>
      <c r="W531" s="169"/>
      <c r="X531" s="169"/>
      <c r="AA531"/>
      <c r="AB531"/>
      <c r="AC531" s="169"/>
      <c r="AE531"/>
    </row>
    <row r="532" spans="1:31">
      <c r="A532" s="161"/>
      <c r="W532" s="169"/>
      <c r="X532" s="169"/>
      <c r="AA532"/>
      <c r="AB532"/>
      <c r="AC532" s="169"/>
      <c r="AE532"/>
    </row>
    <row r="533" spans="1:31">
      <c r="A533" s="161"/>
      <c r="W533" s="169"/>
      <c r="X533" s="169"/>
      <c r="AA533"/>
      <c r="AB533"/>
      <c r="AC533" s="169"/>
      <c r="AE533"/>
    </row>
    <row r="534" spans="1:31">
      <c r="A534" s="161"/>
      <c r="W534" s="169"/>
      <c r="X534" s="169"/>
      <c r="AA534"/>
      <c r="AB534"/>
      <c r="AC534" s="169"/>
      <c r="AE534"/>
    </row>
    <row r="535" spans="1:31">
      <c r="A535" s="161"/>
      <c r="W535" s="169"/>
      <c r="X535" s="169"/>
      <c r="AA535"/>
      <c r="AB535"/>
      <c r="AC535" s="169"/>
      <c r="AE535"/>
    </row>
    <row r="536" spans="1:31">
      <c r="A536" s="161"/>
      <c r="W536" s="169"/>
      <c r="X536" s="169"/>
      <c r="AA536"/>
      <c r="AB536"/>
      <c r="AC536" s="169"/>
      <c r="AE536"/>
    </row>
    <row r="537" spans="1:31">
      <c r="A537" s="161"/>
      <c r="W537" s="169"/>
      <c r="X537" s="169"/>
      <c r="AA537"/>
      <c r="AB537"/>
      <c r="AC537" s="169"/>
      <c r="AE537"/>
    </row>
    <row r="538" spans="1:31">
      <c r="A538" s="161"/>
      <c r="W538" s="169"/>
      <c r="X538" s="169"/>
      <c r="AA538"/>
      <c r="AB538"/>
      <c r="AC538" s="169"/>
      <c r="AE538"/>
    </row>
    <row r="539" spans="1:31">
      <c r="A539" s="161"/>
      <c r="W539" s="169"/>
      <c r="X539" s="169"/>
      <c r="AA539"/>
      <c r="AB539"/>
      <c r="AC539" s="169"/>
      <c r="AE539"/>
    </row>
    <row r="540" spans="1:31">
      <c r="A540" s="161"/>
      <c r="W540" s="169"/>
      <c r="X540" s="169"/>
      <c r="AA540"/>
      <c r="AB540"/>
      <c r="AC540" s="169"/>
      <c r="AE540"/>
    </row>
    <row r="541" spans="1:31">
      <c r="A541" s="161"/>
      <c r="W541" s="169"/>
      <c r="X541" s="169"/>
      <c r="AA541"/>
      <c r="AB541"/>
      <c r="AC541" s="169"/>
      <c r="AE541"/>
    </row>
    <row r="542" spans="1:31">
      <c r="A542" s="161"/>
      <c r="W542" s="169"/>
      <c r="X542" s="169"/>
      <c r="AA542"/>
      <c r="AB542"/>
      <c r="AC542" s="169"/>
      <c r="AE542"/>
    </row>
    <row r="543" spans="1:31">
      <c r="A543" s="161"/>
      <c r="W543" s="169"/>
      <c r="X543" s="169"/>
      <c r="AA543"/>
      <c r="AB543"/>
      <c r="AC543" s="169"/>
      <c r="AE543"/>
    </row>
    <row r="544" spans="1:31">
      <c r="A544" s="161"/>
      <c r="W544" s="169"/>
      <c r="X544" s="169"/>
      <c r="AA544"/>
      <c r="AB544"/>
      <c r="AC544" s="169"/>
      <c r="AE544"/>
    </row>
    <row r="545" spans="1:31">
      <c r="A545" s="161"/>
      <c r="W545" s="169"/>
      <c r="X545" s="169"/>
      <c r="AA545"/>
      <c r="AB545"/>
      <c r="AC545" s="169"/>
      <c r="AE545"/>
    </row>
    <row r="546" spans="1:31">
      <c r="A546" s="161"/>
      <c r="W546" s="169"/>
      <c r="X546" s="169"/>
      <c r="AA546"/>
      <c r="AB546"/>
      <c r="AC546" s="169"/>
      <c r="AE546"/>
    </row>
    <row r="547" spans="1:31">
      <c r="A547" s="161"/>
      <c r="W547" s="169"/>
      <c r="X547" s="169"/>
      <c r="AA547"/>
      <c r="AB547"/>
      <c r="AC547" s="169"/>
      <c r="AE547"/>
    </row>
    <row r="548" spans="1:31">
      <c r="A548" s="161"/>
      <c r="W548" s="169"/>
      <c r="X548" s="169"/>
      <c r="AA548"/>
      <c r="AB548"/>
      <c r="AC548" s="169"/>
      <c r="AE548"/>
    </row>
    <row r="549" spans="1:31">
      <c r="A549" s="161"/>
      <c r="W549" s="169"/>
      <c r="X549" s="169"/>
      <c r="AA549"/>
      <c r="AB549"/>
      <c r="AC549" s="169"/>
      <c r="AE549"/>
    </row>
    <row r="550" spans="1:31">
      <c r="A550" s="161"/>
      <c r="W550" s="169"/>
      <c r="X550" s="169"/>
      <c r="AA550"/>
      <c r="AB550"/>
      <c r="AC550" s="169"/>
      <c r="AE550"/>
    </row>
    <row r="551" spans="1:31">
      <c r="A551" s="161"/>
      <c r="W551" s="169"/>
      <c r="X551" s="169"/>
      <c r="AA551"/>
      <c r="AB551"/>
      <c r="AC551" s="169"/>
      <c r="AE551"/>
    </row>
    <row r="552" spans="1:31">
      <c r="A552" s="161"/>
      <c r="W552" s="169"/>
      <c r="X552" s="169"/>
      <c r="AA552"/>
      <c r="AB552"/>
      <c r="AC552" s="169"/>
      <c r="AE552"/>
    </row>
    <row r="553" spans="1:31">
      <c r="A553" s="161"/>
      <c r="W553" s="169"/>
      <c r="X553" s="169"/>
      <c r="AA553"/>
      <c r="AB553"/>
      <c r="AC553" s="169"/>
      <c r="AE553"/>
    </row>
    <row r="554" spans="1:31">
      <c r="A554" s="161"/>
      <c r="W554" s="169"/>
      <c r="X554" s="169"/>
      <c r="AA554"/>
      <c r="AB554"/>
      <c r="AC554" s="169"/>
      <c r="AE554"/>
    </row>
    <row r="555" spans="1:31">
      <c r="A555" s="161"/>
      <c r="W555" s="169"/>
      <c r="X555" s="169"/>
      <c r="AA555"/>
      <c r="AB555"/>
      <c r="AC555" s="169"/>
      <c r="AE555"/>
    </row>
  </sheetData>
  <mergeCells count="5">
    <mergeCell ref="M1:N1"/>
    <mergeCell ref="P1:Q1"/>
    <mergeCell ref="S1:T1"/>
    <mergeCell ref="U1:V1"/>
    <mergeCell ref="W1:X1"/>
  </mergeCells>
  <pageMargins left="0.7" right="0.7" top="0.75" bottom="0.75" header="0.3" footer="0.3"/>
  <pageSetup paperSize="9" scale="57" fitToHeight="0" orientation="landscape" verticalDpi="1200" r:id="rId1"/>
  <rowBreaks count="1" manualBreakCount="1">
    <brk id="125" max="24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pageSetUpPr fitToPage="1"/>
  </sheetPr>
  <dimension ref="A1:AK428"/>
  <sheetViews>
    <sheetView view="pageBreakPreview" zoomScale="70" zoomScaleNormal="70" zoomScaleSheetLayoutView="70" workbookViewId="0">
      <pane ySplit="2" topLeftCell="A3" activePane="bottomLeft" state="frozen"/>
      <selection activeCell="P167" sqref="P167"/>
      <selection pane="bottomLeft" activeCell="P167" sqref="P167"/>
    </sheetView>
  </sheetViews>
  <sheetFormatPr defaultRowHeight="15"/>
  <cols>
    <col min="1" max="1" width="13.85546875" bestFit="1" customWidth="1"/>
    <col min="2" max="2" width="6.28515625" customWidth="1"/>
    <col min="3" max="4" width="5.42578125" customWidth="1"/>
    <col min="5" max="5" width="6.28515625" customWidth="1"/>
    <col min="6" max="6" width="5.42578125" customWidth="1"/>
    <col min="7" max="7" width="5.85546875" customWidth="1"/>
    <col min="8" max="8" width="5.42578125" customWidth="1"/>
    <col min="9" max="9" width="5.7109375" customWidth="1"/>
    <col min="10" max="10" width="9.5703125" customWidth="1"/>
    <col min="11" max="11" width="12.42578125" customWidth="1"/>
    <col min="12" max="12" width="17.85546875" customWidth="1"/>
    <col min="13" max="13" width="9.7109375" customWidth="1"/>
    <col min="14" max="14" width="10.7109375" customWidth="1"/>
    <col min="15" max="15" width="9.140625" customWidth="1"/>
    <col min="16" max="16" width="9.7109375" customWidth="1"/>
    <col min="17" max="17" width="10.7109375" customWidth="1"/>
    <col min="18" max="18" width="9.140625" customWidth="1"/>
    <col min="19" max="19" width="9.7109375" customWidth="1"/>
    <col min="20" max="20" width="10.7109375" customWidth="1"/>
    <col min="21" max="21" width="9.7109375" customWidth="1"/>
    <col min="22" max="22" width="10.7109375" customWidth="1"/>
    <col min="23" max="24" width="11.5703125" customWidth="1"/>
    <col min="25" max="25" width="7.28515625" style="169" customWidth="1"/>
    <col min="26" max="28" width="9.140625" style="169"/>
    <col min="31" max="31" width="9.5703125" style="169" customWidth="1"/>
  </cols>
  <sheetData>
    <row r="1" spans="1:37">
      <c r="A1" s="173" t="s">
        <v>705</v>
      </c>
      <c r="B1" s="173" t="s">
        <v>0</v>
      </c>
      <c r="C1" s="173" t="s">
        <v>1</v>
      </c>
      <c r="D1" s="173" t="s">
        <v>10</v>
      </c>
      <c r="E1" s="173" t="s">
        <v>11</v>
      </c>
      <c r="F1" s="173" t="s">
        <v>12</v>
      </c>
      <c r="G1" s="173" t="s">
        <v>13</v>
      </c>
      <c r="H1" s="173" t="s">
        <v>14</v>
      </c>
      <c r="I1" s="173" t="s">
        <v>15</v>
      </c>
      <c r="J1" s="173" t="s">
        <v>16</v>
      </c>
      <c r="K1" s="173" t="s">
        <v>241</v>
      </c>
      <c r="L1" s="173" t="s">
        <v>243</v>
      </c>
      <c r="M1" s="490" t="s">
        <v>244</v>
      </c>
      <c r="N1" s="490"/>
      <c r="O1" s="176" t="s">
        <v>247</v>
      </c>
      <c r="P1" s="490" t="s">
        <v>702</v>
      </c>
      <c r="Q1" s="490"/>
      <c r="R1" s="176" t="s">
        <v>247</v>
      </c>
      <c r="S1" s="490" t="s">
        <v>706</v>
      </c>
      <c r="T1" s="490"/>
      <c r="U1" s="490" t="s">
        <v>707</v>
      </c>
      <c r="V1" s="490"/>
      <c r="W1" s="490" t="s">
        <v>460</v>
      </c>
      <c r="X1" s="490"/>
      <c r="Y1" s="176" t="s">
        <v>464</v>
      </c>
      <c r="Z1" s="169" t="s">
        <v>247</v>
      </c>
      <c r="AA1" s="169" t="s">
        <v>689</v>
      </c>
      <c r="AC1" s="169" t="s">
        <v>700</v>
      </c>
      <c r="AE1" s="169" t="s">
        <v>701</v>
      </c>
    </row>
    <row r="2" spans="1:37">
      <c r="A2" s="173" t="s">
        <v>248</v>
      </c>
      <c r="B2" s="173" t="s">
        <v>6</v>
      </c>
      <c r="C2" s="173" t="s">
        <v>7</v>
      </c>
      <c r="D2" s="173" t="s">
        <v>7</v>
      </c>
      <c r="E2" s="173" t="s">
        <v>7</v>
      </c>
      <c r="F2" s="173" t="s">
        <v>7</v>
      </c>
      <c r="G2" s="173" t="s">
        <v>7</v>
      </c>
      <c r="H2" s="173" t="s">
        <v>7</v>
      </c>
      <c r="I2" s="173" t="s">
        <v>7</v>
      </c>
      <c r="J2" s="173" t="s">
        <v>17</v>
      </c>
      <c r="K2" s="173" t="s">
        <v>248</v>
      </c>
      <c r="L2" s="173" t="s">
        <v>248</v>
      </c>
      <c r="M2" s="176" t="s">
        <v>245</v>
      </c>
      <c r="N2" s="176" t="s">
        <v>246</v>
      </c>
      <c r="O2" s="176" t="s">
        <v>248</v>
      </c>
      <c r="P2" s="176" t="s">
        <v>245</v>
      </c>
      <c r="Q2" s="176" t="s">
        <v>246</v>
      </c>
      <c r="R2" s="176" t="s">
        <v>248</v>
      </c>
      <c r="S2" s="176" t="s">
        <v>245</v>
      </c>
      <c r="T2" s="176" t="s">
        <v>246</v>
      </c>
      <c r="U2" s="176" t="s">
        <v>245</v>
      </c>
      <c r="V2" s="176" t="s">
        <v>246</v>
      </c>
      <c r="W2" s="176" t="s">
        <v>245</v>
      </c>
      <c r="X2" s="176" t="s">
        <v>246</v>
      </c>
      <c r="Y2" s="176" t="s">
        <v>248</v>
      </c>
      <c r="Z2" s="169" t="s">
        <v>688</v>
      </c>
      <c r="AA2" s="169" t="s">
        <v>690</v>
      </c>
      <c r="AC2">
        <f>AJ6</f>
        <v>2.4</v>
      </c>
      <c r="AE2" s="169" t="s">
        <v>248</v>
      </c>
      <c r="AG2" s="165" t="s">
        <v>463</v>
      </c>
    </row>
    <row r="3" spans="1:37">
      <c r="A3" s="161" t="s">
        <v>1440</v>
      </c>
      <c r="B3" s="224" t="s">
        <v>1223</v>
      </c>
      <c r="C3" s="212">
        <v>150</v>
      </c>
      <c r="D3" s="178">
        <v>80</v>
      </c>
      <c r="E3" s="217">
        <v>4</v>
      </c>
      <c r="F3" s="178">
        <v>210</v>
      </c>
      <c r="G3" s="178">
        <v>105</v>
      </c>
      <c r="H3" s="178">
        <v>311</v>
      </c>
      <c r="I3" s="218">
        <v>145.5</v>
      </c>
      <c r="J3" s="212">
        <v>3</v>
      </c>
      <c r="K3" s="223" t="s">
        <v>1263</v>
      </c>
      <c r="L3" t="str">
        <f>IF(MID(K3,1,2)=MID(K3,3,2),"EQUAL TEE","UNEQUAL TEE")</f>
        <v>UNEQUAL TEE</v>
      </c>
      <c r="M3" s="167">
        <f t="shared" ref="M3" si="0">CEILING(PI()*(C3+2*E3)*0.5+2*I3,10)</f>
        <v>540</v>
      </c>
      <c r="N3" s="167">
        <f t="shared" ref="N3" si="1">_xlfn.FLOOR.MATH(H3,10)</f>
        <v>310</v>
      </c>
      <c r="O3" s="167">
        <f t="shared" ref="O3" si="2">Z3</f>
        <v>8</v>
      </c>
      <c r="P3" s="167">
        <f t="shared" ref="P3" si="3">IF(C3=D3,G3,MROUND((ACOS((0.5*$D3)/(0.5*$C3))*0.5*$C3)+G3-SQRT((0.5*$C3)^2-(0.5*$D3)^2),5))</f>
        <v>115</v>
      </c>
      <c r="Q3" s="167">
        <f>V3</f>
        <v>220</v>
      </c>
      <c r="R3" s="167">
        <f t="shared" ref="R3" si="4">AA3</f>
        <v>20</v>
      </c>
      <c r="S3" s="167">
        <f t="shared" ref="S3" si="5">C3/2</f>
        <v>75</v>
      </c>
      <c r="T3" s="167">
        <f t="shared" ref="T3" si="6">CEILING(0.5*D3*SIN(RADIANS(30))*2,25)</f>
        <v>50</v>
      </c>
      <c r="U3" s="167">
        <f>FLOOR(0.5*PI()*(C3+2*E3)+2*G3,50)</f>
        <v>450</v>
      </c>
      <c r="V3" s="167">
        <f t="shared" ref="V3" si="7">CEILING(F3+2*5,1)</f>
        <v>220</v>
      </c>
      <c r="W3" s="167">
        <f t="shared" ref="W3:X3" si="8">U3</f>
        <v>450</v>
      </c>
      <c r="X3" s="167">
        <f t="shared" si="8"/>
        <v>220</v>
      </c>
      <c r="Y3" s="168">
        <f t="shared" ref="Y3" si="9">AD3</f>
        <v>2</v>
      </c>
      <c r="Z3" s="169">
        <f>Y3*4</f>
        <v>8</v>
      </c>
      <c r="AA3" s="169">
        <f>Z3*2+4</f>
        <v>20</v>
      </c>
      <c r="AC3" s="171">
        <f t="shared" ref="AC3:AC66" si="10">E3/$AJ$6</f>
        <v>1.6666666666666667</v>
      </c>
      <c r="AD3" s="167">
        <f t="shared" ref="AD3:AD66" si="11">IF(MOD(E3/$AJ$6,1)=0,CEILING(E3/$AJ$6,1),
IF(MOD(E3/$AJ$6,1)&lt;0.5,CEILING(E3/$AJ$6,1)-1,CEILING(E3/$AJ$6,1)))</f>
        <v>2</v>
      </c>
      <c r="AE3" s="169">
        <v>2</v>
      </c>
      <c r="AG3">
        <v>2</v>
      </c>
      <c r="AH3" t="s">
        <v>688</v>
      </c>
      <c r="AI3">
        <v>0.3</v>
      </c>
      <c r="AJ3">
        <f>AI3*AG3</f>
        <v>0.6</v>
      </c>
    </row>
    <row r="4" spans="1:37">
      <c r="A4" s="161" t="s">
        <v>1441</v>
      </c>
      <c r="B4" s="224" t="s">
        <v>1223</v>
      </c>
      <c r="C4" s="212">
        <v>150</v>
      </c>
      <c r="D4" s="178">
        <v>100</v>
      </c>
      <c r="E4" s="217">
        <v>4</v>
      </c>
      <c r="F4" s="178">
        <v>210</v>
      </c>
      <c r="G4" s="178">
        <v>105</v>
      </c>
      <c r="H4" s="178">
        <v>311</v>
      </c>
      <c r="I4" s="218">
        <v>145.5</v>
      </c>
      <c r="J4" s="212">
        <v>3</v>
      </c>
      <c r="K4" s="223" t="s">
        <v>1264</v>
      </c>
      <c r="L4" t="str">
        <f t="shared" ref="L4:L67" si="12">IF(MID(K4,1,2)=MID(K4,3,2),"EQUAL TEE","UNEQUAL TEE")</f>
        <v>UNEQUAL TEE</v>
      </c>
      <c r="M4" s="167">
        <f t="shared" ref="M4:M67" si="13">CEILING(PI()*(C4+2*E4)*0.5+2*I4,10)</f>
        <v>540</v>
      </c>
      <c r="N4" s="167">
        <f t="shared" ref="N4:N67" si="14">_xlfn.FLOOR.MATH(H4,10)</f>
        <v>310</v>
      </c>
      <c r="O4" s="167">
        <f t="shared" ref="O4:O67" si="15">Z4</f>
        <v>8</v>
      </c>
      <c r="P4" s="167">
        <f t="shared" ref="P4:P67" si="16">IF(C4=D4,G4,MROUND((ACOS((0.5*$D4)/(0.5*$C4))*0.5*$C4)+G4-SQRT((0.5*$C4)^2-(0.5*$D4)^2),5))</f>
        <v>110</v>
      </c>
      <c r="Q4" s="167">
        <f t="shared" ref="Q4:Q67" si="17">V4</f>
        <v>220</v>
      </c>
      <c r="R4" s="167">
        <f t="shared" ref="R4:R67" si="18">AA4</f>
        <v>20</v>
      </c>
      <c r="S4" s="167">
        <f t="shared" ref="S4:S67" si="19">C4/2</f>
        <v>75</v>
      </c>
      <c r="T4" s="167">
        <f t="shared" ref="T4:T67" si="20">CEILING(0.5*D4*SIN(RADIANS(30))*2,25)</f>
        <v>50</v>
      </c>
      <c r="U4" s="167">
        <f t="shared" ref="U4:U67" si="21">FLOOR(0.5*PI()*(C4+2*E4)+2*G4,50)</f>
        <v>450</v>
      </c>
      <c r="V4" s="167">
        <f t="shared" ref="V4:V67" si="22">CEILING(F4+2*5,1)</f>
        <v>220</v>
      </c>
      <c r="W4" s="167">
        <f t="shared" ref="W4:W67" si="23">U4</f>
        <v>450</v>
      </c>
      <c r="X4" s="167">
        <f t="shared" ref="X4:X67" si="24">V4</f>
        <v>220</v>
      </c>
      <c r="Y4" s="168">
        <f t="shared" ref="Y4:Y67" si="25">AD4</f>
        <v>2</v>
      </c>
      <c r="Z4" s="169">
        <f>Y4*4</f>
        <v>8</v>
      </c>
      <c r="AA4" s="169">
        <f t="shared" ref="AA4:AA67" si="26">Z4*2+4</f>
        <v>20</v>
      </c>
      <c r="AC4" s="171">
        <f t="shared" si="10"/>
        <v>1.6666666666666667</v>
      </c>
      <c r="AD4" s="167">
        <f t="shared" si="11"/>
        <v>2</v>
      </c>
      <c r="AE4" s="169">
        <v>2</v>
      </c>
      <c r="AG4">
        <v>4</v>
      </c>
      <c r="AH4" t="s">
        <v>690</v>
      </c>
      <c r="AI4">
        <v>0.3</v>
      </c>
      <c r="AJ4">
        <f>AI4*AG4</f>
        <v>1.2</v>
      </c>
    </row>
    <row r="5" spans="1:37">
      <c r="A5" s="161" t="s">
        <v>1442</v>
      </c>
      <c r="B5" s="224" t="s">
        <v>1223</v>
      </c>
      <c r="C5" s="212">
        <v>150</v>
      </c>
      <c r="D5" s="178">
        <v>125</v>
      </c>
      <c r="E5" s="217">
        <v>4</v>
      </c>
      <c r="F5" s="178">
        <v>210</v>
      </c>
      <c r="G5" s="178">
        <v>105</v>
      </c>
      <c r="H5" s="178">
        <v>311</v>
      </c>
      <c r="I5" s="218">
        <v>156</v>
      </c>
      <c r="J5" s="212">
        <v>3.5</v>
      </c>
      <c r="K5" s="223" t="s">
        <v>1265</v>
      </c>
      <c r="L5" t="str">
        <f t="shared" si="12"/>
        <v>UNEQUAL TEE</v>
      </c>
      <c r="M5" s="167">
        <f t="shared" si="13"/>
        <v>570</v>
      </c>
      <c r="N5" s="167">
        <f t="shared" si="14"/>
        <v>310</v>
      </c>
      <c r="O5" s="167">
        <f t="shared" si="15"/>
        <v>8</v>
      </c>
      <c r="P5" s="167">
        <f t="shared" si="16"/>
        <v>105</v>
      </c>
      <c r="Q5" s="167">
        <f t="shared" si="17"/>
        <v>220</v>
      </c>
      <c r="R5" s="167">
        <f t="shared" si="18"/>
        <v>20</v>
      </c>
      <c r="S5" s="167">
        <f t="shared" si="19"/>
        <v>75</v>
      </c>
      <c r="T5" s="167">
        <f t="shared" si="20"/>
        <v>75</v>
      </c>
      <c r="U5" s="167">
        <f t="shared" si="21"/>
        <v>450</v>
      </c>
      <c r="V5" s="167">
        <f t="shared" si="22"/>
        <v>220</v>
      </c>
      <c r="W5" s="167">
        <f t="shared" si="23"/>
        <v>450</v>
      </c>
      <c r="X5" s="167">
        <f t="shared" si="24"/>
        <v>220</v>
      </c>
      <c r="Y5" s="168">
        <f t="shared" si="25"/>
        <v>2</v>
      </c>
      <c r="Z5" s="169">
        <f t="shared" ref="Z5:Z68" si="27">Y5*4</f>
        <v>8</v>
      </c>
      <c r="AA5" s="169">
        <f t="shared" si="26"/>
        <v>20</v>
      </c>
      <c r="AC5" s="171">
        <f t="shared" si="10"/>
        <v>1.6666666666666667</v>
      </c>
      <c r="AD5" s="167">
        <f t="shared" si="11"/>
        <v>2</v>
      </c>
      <c r="AE5" s="169">
        <v>2</v>
      </c>
      <c r="AG5">
        <v>2</v>
      </c>
      <c r="AH5" t="s">
        <v>691</v>
      </c>
      <c r="AI5">
        <v>0.3</v>
      </c>
      <c r="AJ5">
        <f>AI5*AG5</f>
        <v>0.6</v>
      </c>
    </row>
    <row r="6" spans="1:37">
      <c r="A6" s="161" t="s">
        <v>1443</v>
      </c>
      <c r="B6" s="224" t="s">
        <v>1223</v>
      </c>
      <c r="C6" s="178">
        <v>150</v>
      </c>
      <c r="D6" s="178">
        <v>150</v>
      </c>
      <c r="E6" s="217">
        <v>4</v>
      </c>
      <c r="F6" s="220">
        <v>210</v>
      </c>
      <c r="G6" s="178">
        <v>105</v>
      </c>
      <c r="H6" s="178">
        <v>311</v>
      </c>
      <c r="I6" s="218">
        <v>155.5</v>
      </c>
      <c r="J6" s="178">
        <v>3.5</v>
      </c>
      <c r="K6" s="223" t="s">
        <v>1224</v>
      </c>
      <c r="L6" t="str">
        <f t="shared" si="12"/>
        <v>EQUAL TEE</v>
      </c>
      <c r="M6" s="167">
        <f t="shared" si="13"/>
        <v>560</v>
      </c>
      <c r="N6" s="167">
        <f t="shared" si="14"/>
        <v>310</v>
      </c>
      <c r="O6" s="167">
        <f t="shared" si="15"/>
        <v>8</v>
      </c>
      <c r="P6" s="167">
        <f t="shared" si="16"/>
        <v>105</v>
      </c>
      <c r="Q6" s="167">
        <f t="shared" si="17"/>
        <v>220</v>
      </c>
      <c r="R6" s="167">
        <f t="shared" si="18"/>
        <v>20</v>
      </c>
      <c r="S6" s="167">
        <f t="shared" si="19"/>
        <v>75</v>
      </c>
      <c r="T6" s="167">
        <f t="shared" si="20"/>
        <v>75</v>
      </c>
      <c r="U6" s="167">
        <f t="shared" si="21"/>
        <v>450</v>
      </c>
      <c r="V6" s="167">
        <f t="shared" si="22"/>
        <v>220</v>
      </c>
      <c r="W6" s="167">
        <f t="shared" si="23"/>
        <v>450</v>
      </c>
      <c r="X6" s="167">
        <f t="shared" si="24"/>
        <v>220</v>
      </c>
      <c r="Y6" s="168">
        <f t="shared" si="25"/>
        <v>2</v>
      </c>
      <c r="Z6" s="169">
        <f t="shared" si="27"/>
        <v>8</v>
      </c>
      <c r="AA6" s="169">
        <f t="shared" si="26"/>
        <v>20</v>
      </c>
      <c r="AC6" s="171">
        <f t="shared" si="10"/>
        <v>1.6666666666666667</v>
      </c>
      <c r="AD6" s="167">
        <f t="shared" si="11"/>
        <v>2</v>
      </c>
      <c r="AE6" s="169">
        <v>2</v>
      </c>
      <c r="AG6" s="170" t="s">
        <v>699</v>
      </c>
      <c r="AH6" s="170"/>
      <c r="AI6" s="170"/>
      <c r="AJ6">
        <f>AJ3+AJ4+AJ5</f>
        <v>2.4</v>
      </c>
      <c r="AK6" t="s">
        <v>692</v>
      </c>
    </row>
    <row r="7" spans="1:37">
      <c r="A7" s="161" t="s">
        <v>1444</v>
      </c>
      <c r="B7" s="224" t="s">
        <v>1223</v>
      </c>
      <c r="C7" s="178">
        <v>200</v>
      </c>
      <c r="D7" s="178">
        <v>80</v>
      </c>
      <c r="E7" s="217">
        <v>4.9000000000000004</v>
      </c>
      <c r="F7" s="178">
        <v>140</v>
      </c>
      <c r="G7" s="178">
        <v>140</v>
      </c>
      <c r="H7" s="178">
        <v>242</v>
      </c>
      <c r="I7" s="218">
        <v>180.5</v>
      </c>
      <c r="J7" s="212">
        <v>4</v>
      </c>
      <c r="K7" s="223" t="s">
        <v>1266</v>
      </c>
      <c r="L7" t="str">
        <f t="shared" si="12"/>
        <v>UNEQUAL TEE</v>
      </c>
      <c r="M7" s="167">
        <f t="shared" si="13"/>
        <v>700</v>
      </c>
      <c r="N7" s="167">
        <f t="shared" si="14"/>
        <v>240</v>
      </c>
      <c r="O7" s="167">
        <f t="shared" si="15"/>
        <v>8</v>
      </c>
      <c r="P7" s="167">
        <f t="shared" si="16"/>
        <v>165</v>
      </c>
      <c r="Q7" s="167">
        <f t="shared" si="17"/>
        <v>150</v>
      </c>
      <c r="R7" s="167">
        <f t="shared" si="18"/>
        <v>20</v>
      </c>
      <c r="S7" s="167">
        <f t="shared" si="19"/>
        <v>100</v>
      </c>
      <c r="T7" s="167">
        <f t="shared" si="20"/>
        <v>50</v>
      </c>
      <c r="U7" s="167">
        <f t="shared" si="21"/>
        <v>600</v>
      </c>
      <c r="V7" s="167">
        <f t="shared" si="22"/>
        <v>150</v>
      </c>
      <c r="W7" s="167">
        <f t="shared" si="23"/>
        <v>600</v>
      </c>
      <c r="X7" s="167">
        <f t="shared" si="24"/>
        <v>150</v>
      </c>
      <c r="Y7" s="168">
        <f t="shared" si="25"/>
        <v>2</v>
      </c>
      <c r="Z7" s="169">
        <f t="shared" si="27"/>
        <v>8</v>
      </c>
      <c r="AA7" s="169">
        <f t="shared" si="26"/>
        <v>20</v>
      </c>
      <c r="AC7" s="171">
        <f t="shared" si="10"/>
        <v>2.041666666666667</v>
      </c>
      <c r="AD7" s="167">
        <f t="shared" si="11"/>
        <v>2</v>
      </c>
      <c r="AE7" s="169">
        <v>2</v>
      </c>
      <c r="AG7" s="165" t="s">
        <v>463</v>
      </c>
    </row>
    <row r="8" spans="1:37">
      <c r="A8" s="161" t="s">
        <v>1445</v>
      </c>
      <c r="B8" s="224" t="s">
        <v>1223</v>
      </c>
      <c r="C8" s="178">
        <v>200</v>
      </c>
      <c r="D8" s="178">
        <v>100</v>
      </c>
      <c r="E8" s="217">
        <v>4.9000000000000004</v>
      </c>
      <c r="F8" s="178">
        <v>140</v>
      </c>
      <c r="G8" s="178">
        <v>140</v>
      </c>
      <c r="H8" s="178">
        <v>242</v>
      </c>
      <c r="I8" s="218">
        <v>180.5</v>
      </c>
      <c r="J8" s="212">
        <v>4</v>
      </c>
      <c r="K8" s="223" t="s">
        <v>1267</v>
      </c>
      <c r="L8" t="str">
        <f t="shared" si="12"/>
        <v>UNEQUAL TEE</v>
      </c>
      <c r="M8" s="167">
        <f t="shared" si="13"/>
        <v>700</v>
      </c>
      <c r="N8" s="167">
        <f t="shared" si="14"/>
        <v>240</v>
      </c>
      <c r="O8" s="167">
        <f t="shared" si="15"/>
        <v>8</v>
      </c>
      <c r="P8" s="167">
        <f t="shared" si="16"/>
        <v>160</v>
      </c>
      <c r="Q8" s="167">
        <f t="shared" si="17"/>
        <v>150</v>
      </c>
      <c r="R8" s="167">
        <f t="shared" si="18"/>
        <v>20</v>
      </c>
      <c r="S8" s="167">
        <f t="shared" si="19"/>
        <v>100</v>
      </c>
      <c r="T8" s="167">
        <f t="shared" si="20"/>
        <v>50</v>
      </c>
      <c r="U8" s="167">
        <f t="shared" si="21"/>
        <v>600</v>
      </c>
      <c r="V8" s="167">
        <f t="shared" si="22"/>
        <v>150</v>
      </c>
      <c r="W8" s="167">
        <f t="shared" si="23"/>
        <v>600</v>
      </c>
      <c r="X8" s="167">
        <f t="shared" si="24"/>
        <v>150</v>
      </c>
      <c r="Y8" s="168">
        <f t="shared" si="25"/>
        <v>2</v>
      </c>
      <c r="Z8" s="169">
        <f t="shared" si="27"/>
        <v>8</v>
      </c>
      <c r="AA8" s="169">
        <f t="shared" si="26"/>
        <v>20</v>
      </c>
      <c r="AC8" s="171">
        <f t="shared" si="10"/>
        <v>2.041666666666667</v>
      </c>
      <c r="AD8" s="167">
        <f t="shared" si="11"/>
        <v>2</v>
      </c>
      <c r="AE8" s="169">
        <v>2</v>
      </c>
      <c r="AG8" t="s">
        <v>696</v>
      </c>
    </row>
    <row r="9" spans="1:37">
      <c r="A9" s="161" t="s">
        <v>1446</v>
      </c>
      <c r="B9" s="224" t="s">
        <v>1223</v>
      </c>
      <c r="C9" s="178">
        <v>200</v>
      </c>
      <c r="D9" s="178">
        <v>125</v>
      </c>
      <c r="E9" s="217">
        <v>4.9000000000000004</v>
      </c>
      <c r="F9" s="178">
        <v>280</v>
      </c>
      <c r="G9" s="178">
        <v>140</v>
      </c>
      <c r="H9" s="178">
        <v>382</v>
      </c>
      <c r="I9" s="218">
        <v>191</v>
      </c>
      <c r="J9" s="212">
        <v>5.5</v>
      </c>
      <c r="K9" s="223" t="s">
        <v>1268</v>
      </c>
      <c r="L9" t="str">
        <f t="shared" si="12"/>
        <v>UNEQUAL TEE</v>
      </c>
      <c r="M9" s="167">
        <f t="shared" si="13"/>
        <v>720</v>
      </c>
      <c r="N9" s="167">
        <f t="shared" si="14"/>
        <v>380</v>
      </c>
      <c r="O9" s="167">
        <f t="shared" si="15"/>
        <v>8</v>
      </c>
      <c r="P9" s="167">
        <f t="shared" si="16"/>
        <v>150</v>
      </c>
      <c r="Q9" s="167">
        <f t="shared" si="17"/>
        <v>290</v>
      </c>
      <c r="R9" s="167">
        <f t="shared" si="18"/>
        <v>20</v>
      </c>
      <c r="S9" s="167">
        <f t="shared" si="19"/>
        <v>100</v>
      </c>
      <c r="T9" s="167">
        <f t="shared" si="20"/>
        <v>75</v>
      </c>
      <c r="U9" s="167">
        <f t="shared" si="21"/>
        <v>600</v>
      </c>
      <c r="V9" s="167">
        <f t="shared" si="22"/>
        <v>290</v>
      </c>
      <c r="W9" s="167">
        <f t="shared" si="23"/>
        <v>600</v>
      </c>
      <c r="X9" s="167">
        <f t="shared" si="24"/>
        <v>290</v>
      </c>
      <c r="Y9" s="168">
        <f t="shared" si="25"/>
        <v>2</v>
      </c>
      <c r="Z9" s="169">
        <f t="shared" si="27"/>
        <v>8</v>
      </c>
      <c r="AA9" s="169">
        <f t="shared" si="26"/>
        <v>20</v>
      </c>
      <c r="AC9" s="171">
        <f t="shared" si="10"/>
        <v>2.041666666666667</v>
      </c>
      <c r="AD9" s="167">
        <f t="shared" si="11"/>
        <v>2</v>
      </c>
      <c r="AE9" s="169">
        <v>2</v>
      </c>
      <c r="AG9" t="s">
        <v>698</v>
      </c>
    </row>
    <row r="10" spans="1:37">
      <c r="A10" s="161" t="s">
        <v>1447</v>
      </c>
      <c r="B10" s="224" t="s">
        <v>1223</v>
      </c>
      <c r="C10" s="178">
        <v>200</v>
      </c>
      <c r="D10" s="178">
        <v>150</v>
      </c>
      <c r="E10" s="217">
        <v>4.9000000000000004</v>
      </c>
      <c r="F10" s="178">
        <v>280</v>
      </c>
      <c r="G10" s="178">
        <v>140</v>
      </c>
      <c r="H10" s="178">
        <v>382</v>
      </c>
      <c r="I10" s="218">
        <v>190.5</v>
      </c>
      <c r="J10" s="212">
        <v>5.5</v>
      </c>
      <c r="K10" s="223" t="s">
        <v>1269</v>
      </c>
      <c r="L10" t="str">
        <f t="shared" si="12"/>
        <v>UNEQUAL TEE</v>
      </c>
      <c r="M10" s="167">
        <f t="shared" si="13"/>
        <v>720</v>
      </c>
      <c r="N10" s="167">
        <f t="shared" si="14"/>
        <v>380</v>
      </c>
      <c r="O10" s="167">
        <f t="shared" si="15"/>
        <v>8</v>
      </c>
      <c r="P10" s="167">
        <f t="shared" si="16"/>
        <v>145</v>
      </c>
      <c r="Q10" s="167">
        <f t="shared" si="17"/>
        <v>290</v>
      </c>
      <c r="R10" s="167">
        <f t="shared" si="18"/>
        <v>20</v>
      </c>
      <c r="S10" s="167">
        <f t="shared" si="19"/>
        <v>100</v>
      </c>
      <c r="T10" s="167">
        <f t="shared" si="20"/>
        <v>75</v>
      </c>
      <c r="U10" s="167">
        <f t="shared" si="21"/>
        <v>600</v>
      </c>
      <c r="V10" s="167">
        <f t="shared" si="22"/>
        <v>290</v>
      </c>
      <c r="W10" s="167">
        <f t="shared" si="23"/>
        <v>600</v>
      </c>
      <c r="X10" s="167">
        <f t="shared" si="24"/>
        <v>290</v>
      </c>
      <c r="Y10" s="168">
        <f t="shared" si="25"/>
        <v>2</v>
      </c>
      <c r="Z10" s="169">
        <f t="shared" si="27"/>
        <v>8</v>
      </c>
      <c r="AA10" s="169">
        <f t="shared" si="26"/>
        <v>20</v>
      </c>
      <c r="AC10" s="171">
        <f t="shared" si="10"/>
        <v>2.041666666666667</v>
      </c>
      <c r="AD10" s="167">
        <f t="shared" si="11"/>
        <v>2</v>
      </c>
      <c r="AE10" s="169">
        <v>2</v>
      </c>
      <c r="AG10" t="s">
        <v>697</v>
      </c>
    </row>
    <row r="11" spans="1:37">
      <c r="A11" s="161" t="s">
        <v>1448</v>
      </c>
      <c r="B11" s="224" t="s">
        <v>1223</v>
      </c>
      <c r="C11" s="178">
        <v>200</v>
      </c>
      <c r="D11" s="178">
        <v>200</v>
      </c>
      <c r="E11" s="217">
        <v>4.9000000000000004</v>
      </c>
      <c r="F11" s="178">
        <v>280</v>
      </c>
      <c r="G11" s="178">
        <v>140</v>
      </c>
      <c r="H11" s="178">
        <v>382</v>
      </c>
      <c r="I11" s="218">
        <v>191</v>
      </c>
      <c r="J11" s="178">
        <v>5.5</v>
      </c>
      <c r="K11" s="223" t="s">
        <v>1225</v>
      </c>
      <c r="L11" t="str">
        <f t="shared" si="12"/>
        <v>EQUAL TEE</v>
      </c>
      <c r="M11" s="167">
        <f t="shared" si="13"/>
        <v>720</v>
      </c>
      <c r="N11" s="167">
        <f t="shared" si="14"/>
        <v>380</v>
      </c>
      <c r="O11" s="167">
        <f t="shared" si="15"/>
        <v>8</v>
      </c>
      <c r="P11" s="167">
        <f t="shared" si="16"/>
        <v>140</v>
      </c>
      <c r="Q11" s="167">
        <f t="shared" si="17"/>
        <v>290</v>
      </c>
      <c r="R11" s="167">
        <f t="shared" si="18"/>
        <v>20</v>
      </c>
      <c r="S11" s="167">
        <f t="shared" si="19"/>
        <v>100</v>
      </c>
      <c r="T11" s="167">
        <f t="shared" si="20"/>
        <v>100</v>
      </c>
      <c r="U11" s="167">
        <f t="shared" si="21"/>
        <v>600</v>
      </c>
      <c r="V11" s="167">
        <f t="shared" si="22"/>
        <v>290</v>
      </c>
      <c r="W11" s="167">
        <f t="shared" si="23"/>
        <v>600</v>
      </c>
      <c r="X11" s="167">
        <f t="shared" si="24"/>
        <v>290</v>
      </c>
      <c r="Y11" s="168">
        <f t="shared" si="25"/>
        <v>2</v>
      </c>
      <c r="Z11" s="169">
        <f t="shared" si="27"/>
        <v>8</v>
      </c>
      <c r="AA11" s="169">
        <f t="shared" si="26"/>
        <v>20</v>
      </c>
      <c r="AC11" s="171">
        <f t="shared" si="10"/>
        <v>2.041666666666667</v>
      </c>
      <c r="AD11" s="167">
        <f t="shared" si="11"/>
        <v>2</v>
      </c>
      <c r="AE11" s="169">
        <v>2</v>
      </c>
    </row>
    <row r="12" spans="1:37">
      <c r="A12" s="161" t="s">
        <v>1449</v>
      </c>
      <c r="B12" s="224" t="s">
        <v>1223</v>
      </c>
      <c r="C12" s="178">
        <v>250</v>
      </c>
      <c r="D12" s="178">
        <v>80</v>
      </c>
      <c r="E12" s="217">
        <v>5.9</v>
      </c>
      <c r="F12" s="178">
        <v>140</v>
      </c>
      <c r="G12" s="178">
        <v>175</v>
      </c>
      <c r="H12" s="178">
        <v>264</v>
      </c>
      <c r="I12" s="218">
        <v>215.5</v>
      </c>
      <c r="J12" s="212">
        <v>5.5</v>
      </c>
      <c r="K12" s="223" t="s">
        <v>1270</v>
      </c>
      <c r="L12" t="str">
        <f t="shared" si="12"/>
        <v>UNEQUAL TEE</v>
      </c>
      <c r="M12" s="167">
        <f t="shared" si="13"/>
        <v>850</v>
      </c>
      <c r="N12" s="167">
        <f t="shared" si="14"/>
        <v>260</v>
      </c>
      <c r="O12" s="167">
        <f t="shared" si="15"/>
        <v>8</v>
      </c>
      <c r="P12" s="167">
        <f t="shared" si="16"/>
        <v>210</v>
      </c>
      <c r="Q12" s="167">
        <f t="shared" si="17"/>
        <v>150</v>
      </c>
      <c r="R12" s="167">
        <f t="shared" si="18"/>
        <v>20</v>
      </c>
      <c r="S12" s="167">
        <f t="shared" si="19"/>
        <v>125</v>
      </c>
      <c r="T12" s="167">
        <f t="shared" si="20"/>
        <v>50</v>
      </c>
      <c r="U12" s="167">
        <f t="shared" si="21"/>
        <v>750</v>
      </c>
      <c r="V12" s="167">
        <f t="shared" si="22"/>
        <v>150</v>
      </c>
      <c r="W12" s="167">
        <f t="shared" si="23"/>
        <v>750</v>
      </c>
      <c r="X12" s="167">
        <f t="shared" si="24"/>
        <v>150</v>
      </c>
      <c r="Y12" s="168">
        <f t="shared" si="25"/>
        <v>2</v>
      </c>
      <c r="Z12" s="169">
        <f t="shared" si="27"/>
        <v>8</v>
      </c>
      <c r="AA12" s="169">
        <f t="shared" si="26"/>
        <v>20</v>
      </c>
      <c r="AC12" s="171">
        <f t="shared" si="10"/>
        <v>2.4583333333333335</v>
      </c>
      <c r="AD12" s="167">
        <f t="shared" si="11"/>
        <v>2</v>
      </c>
      <c r="AE12" s="169">
        <v>2</v>
      </c>
      <c r="AG12" s="165" t="s">
        <v>703</v>
      </c>
    </row>
    <row r="13" spans="1:37">
      <c r="A13" s="161" t="s">
        <v>1450</v>
      </c>
      <c r="B13" s="224" t="s">
        <v>1223</v>
      </c>
      <c r="C13" s="178">
        <v>250</v>
      </c>
      <c r="D13" s="178">
        <v>100</v>
      </c>
      <c r="E13" s="217">
        <v>5.9</v>
      </c>
      <c r="F13" s="178">
        <v>140</v>
      </c>
      <c r="G13" s="178">
        <v>175</v>
      </c>
      <c r="H13" s="178">
        <v>264</v>
      </c>
      <c r="I13" s="218">
        <v>215.5</v>
      </c>
      <c r="J13" s="212">
        <v>5.5</v>
      </c>
      <c r="K13" s="223" t="s">
        <v>1271</v>
      </c>
      <c r="L13" t="str">
        <f t="shared" si="12"/>
        <v>UNEQUAL TEE</v>
      </c>
      <c r="M13" s="167">
        <f t="shared" si="13"/>
        <v>850</v>
      </c>
      <c r="N13" s="167">
        <f t="shared" si="14"/>
        <v>260</v>
      </c>
      <c r="O13" s="167">
        <f t="shared" si="15"/>
        <v>8</v>
      </c>
      <c r="P13" s="167">
        <f t="shared" si="16"/>
        <v>205</v>
      </c>
      <c r="Q13" s="167">
        <f t="shared" si="17"/>
        <v>150</v>
      </c>
      <c r="R13" s="167">
        <f t="shared" si="18"/>
        <v>20</v>
      </c>
      <c r="S13" s="167">
        <f t="shared" si="19"/>
        <v>125</v>
      </c>
      <c r="T13" s="167">
        <f t="shared" si="20"/>
        <v>50</v>
      </c>
      <c r="U13" s="167">
        <f t="shared" si="21"/>
        <v>750</v>
      </c>
      <c r="V13" s="167">
        <f t="shared" si="22"/>
        <v>150</v>
      </c>
      <c r="W13" s="167">
        <f t="shared" si="23"/>
        <v>750</v>
      </c>
      <c r="X13" s="167">
        <f t="shared" si="24"/>
        <v>150</v>
      </c>
      <c r="Y13" s="168">
        <f t="shared" si="25"/>
        <v>2</v>
      </c>
      <c r="Z13" s="169">
        <f t="shared" si="27"/>
        <v>8</v>
      </c>
      <c r="AA13" s="169">
        <f t="shared" si="26"/>
        <v>20</v>
      </c>
      <c r="AC13" s="171">
        <f t="shared" si="10"/>
        <v>2.4583333333333335</v>
      </c>
      <c r="AD13" s="167">
        <f t="shared" si="11"/>
        <v>2</v>
      </c>
      <c r="AE13" s="169">
        <v>2</v>
      </c>
      <c r="AG13" s="165" t="s">
        <v>704</v>
      </c>
    </row>
    <row r="14" spans="1:37">
      <c r="A14" s="161" t="s">
        <v>1451</v>
      </c>
      <c r="B14" s="224" t="s">
        <v>1223</v>
      </c>
      <c r="C14" s="178">
        <v>250</v>
      </c>
      <c r="D14" s="178">
        <v>125</v>
      </c>
      <c r="E14" s="217">
        <v>5.9</v>
      </c>
      <c r="F14" s="178">
        <v>280</v>
      </c>
      <c r="G14" s="178">
        <v>175</v>
      </c>
      <c r="H14" s="178">
        <v>404</v>
      </c>
      <c r="I14" s="218">
        <v>226</v>
      </c>
      <c r="J14" s="212">
        <v>8</v>
      </c>
      <c r="K14" s="223" t="s">
        <v>1272</v>
      </c>
      <c r="L14" t="str">
        <f t="shared" si="12"/>
        <v>UNEQUAL TEE</v>
      </c>
      <c r="M14" s="167">
        <f t="shared" si="13"/>
        <v>870</v>
      </c>
      <c r="N14" s="167">
        <f t="shared" si="14"/>
        <v>400</v>
      </c>
      <c r="O14" s="167">
        <f t="shared" si="15"/>
        <v>8</v>
      </c>
      <c r="P14" s="167">
        <f t="shared" si="16"/>
        <v>200</v>
      </c>
      <c r="Q14" s="167">
        <f t="shared" si="17"/>
        <v>290</v>
      </c>
      <c r="R14" s="167">
        <f t="shared" si="18"/>
        <v>20</v>
      </c>
      <c r="S14" s="167">
        <f t="shared" si="19"/>
        <v>125</v>
      </c>
      <c r="T14" s="167">
        <f t="shared" si="20"/>
        <v>75</v>
      </c>
      <c r="U14" s="167">
        <f t="shared" si="21"/>
        <v>750</v>
      </c>
      <c r="V14" s="167">
        <f t="shared" si="22"/>
        <v>290</v>
      </c>
      <c r="W14" s="167">
        <f t="shared" si="23"/>
        <v>750</v>
      </c>
      <c r="X14" s="167">
        <f t="shared" si="24"/>
        <v>290</v>
      </c>
      <c r="Y14" s="168">
        <f t="shared" si="25"/>
        <v>2</v>
      </c>
      <c r="Z14" s="169">
        <f t="shared" si="27"/>
        <v>8</v>
      </c>
      <c r="AA14" s="169">
        <f t="shared" si="26"/>
        <v>20</v>
      </c>
      <c r="AC14" s="171">
        <f t="shared" si="10"/>
        <v>2.4583333333333335</v>
      </c>
      <c r="AD14" s="167">
        <f t="shared" si="11"/>
        <v>2</v>
      </c>
      <c r="AE14" s="169">
        <v>3</v>
      </c>
      <c r="AG14" t="s">
        <v>693</v>
      </c>
    </row>
    <row r="15" spans="1:37">
      <c r="A15" s="161" t="s">
        <v>1452</v>
      </c>
      <c r="B15" s="224" t="s">
        <v>1223</v>
      </c>
      <c r="C15" s="178">
        <v>250</v>
      </c>
      <c r="D15" s="178">
        <v>150</v>
      </c>
      <c r="E15" s="217">
        <v>5.9</v>
      </c>
      <c r="F15" s="178">
        <v>350</v>
      </c>
      <c r="G15" s="178">
        <v>175</v>
      </c>
      <c r="H15" s="178">
        <v>474</v>
      </c>
      <c r="I15" s="218">
        <v>225.5</v>
      </c>
      <c r="J15" s="212">
        <v>9</v>
      </c>
      <c r="K15" s="223" t="s">
        <v>1273</v>
      </c>
      <c r="L15" t="str">
        <f t="shared" si="12"/>
        <v>UNEQUAL TEE</v>
      </c>
      <c r="M15" s="167">
        <f t="shared" si="13"/>
        <v>870</v>
      </c>
      <c r="N15" s="167">
        <f t="shared" si="14"/>
        <v>470</v>
      </c>
      <c r="O15" s="167">
        <f t="shared" si="15"/>
        <v>8</v>
      </c>
      <c r="P15" s="167">
        <f t="shared" si="16"/>
        <v>190</v>
      </c>
      <c r="Q15" s="167">
        <f t="shared" si="17"/>
        <v>360</v>
      </c>
      <c r="R15" s="167">
        <f t="shared" si="18"/>
        <v>20</v>
      </c>
      <c r="S15" s="167">
        <f t="shared" si="19"/>
        <v>125</v>
      </c>
      <c r="T15" s="167">
        <f t="shared" si="20"/>
        <v>75</v>
      </c>
      <c r="U15" s="167">
        <f t="shared" si="21"/>
        <v>750</v>
      </c>
      <c r="V15" s="167">
        <f t="shared" si="22"/>
        <v>360</v>
      </c>
      <c r="W15" s="167">
        <f t="shared" si="23"/>
        <v>750</v>
      </c>
      <c r="X15" s="167">
        <f t="shared" si="24"/>
        <v>360</v>
      </c>
      <c r="Y15" s="168">
        <f t="shared" si="25"/>
        <v>2</v>
      </c>
      <c r="Z15" s="169">
        <f t="shared" si="27"/>
        <v>8</v>
      </c>
      <c r="AA15" s="169">
        <f t="shared" si="26"/>
        <v>20</v>
      </c>
      <c r="AC15" s="171">
        <f t="shared" si="10"/>
        <v>2.4583333333333335</v>
      </c>
      <c r="AD15" s="167">
        <f t="shared" si="11"/>
        <v>2</v>
      </c>
      <c r="AE15" s="169">
        <v>3</v>
      </c>
      <c r="AG15" t="s">
        <v>694</v>
      </c>
    </row>
    <row r="16" spans="1:37">
      <c r="A16" s="161" t="s">
        <v>1453</v>
      </c>
      <c r="B16" s="224" t="s">
        <v>1223</v>
      </c>
      <c r="C16" s="178">
        <v>250</v>
      </c>
      <c r="D16" s="178">
        <v>200</v>
      </c>
      <c r="E16" s="217">
        <v>5.9</v>
      </c>
      <c r="F16" s="178">
        <v>350</v>
      </c>
      <c r="G16" s="178">
        <v>175</v>
      </c>
      <c r="H16" s="178">
        <v>474</v>
      </c>
      <c r="I16" s="218">
        <v>226</v>
      </c>
      <c r="J16" s="212">
        <v>9</v>
      </c>
      <c r="K16" s="223" t="s">
        <v>1274</v>
      </c>
      <c r="L16" t="str">
        <f t="shared" si="12"/>
        <v>UNEQUAL TEE</v>
      </c>
      <c r="M16" s="167">
        <f t="shared" si="13"/>
        <v>870</v>
      </c>
      <c r="N16" s="167">
        <f t="shared" si="14"/>
        <v>470</v>
      </c>
      <c r="O16" s="167">
        <f t="shared" si="15"/>
        <v>8</v>
      </c>
      <c r="P16" s="167">
        <f t="shared" si="16"/>
        <v>180</v>
      </c>
      <c r="Q16" s="167">
        <f t="shared" si="17"/>
        <v>360</v>
      </c>
      <c r="R16" s="167">
        <f t="shared" si="18"/>
        <v>20</v>
      </c>
      <c r="S16" s="167">
        <f t="shared" si="19"/>
        <v>125</v>
      </c>
      <c r="T16" s="167">
        <f t="shared" si="20"/>
        <v>100</v>
      </c>
      <c r="U16" s="167">
        <f t="shared" si="21"/>
        <v>750</v>
      </c>
      <c r="V16" s="167">
        <f t="shared" si="22"/>
        <v>360</v>
      </c>
      <c r="W16" s="167">
        <f t="shared" si="23"/>
        <v>750</v>
      </c>
      <c r="X16" s="167">
        <f t="shared" si="24"/>
        <v>360</v>
      </c>
      <c r="Y16" s="168">
        <f t="shared" si="25"/>
        <v>2</v>
      </c>
      <c r="Z16" s="169">
        <f t="shared" si="27"/>
        <v>8</v>
      </c>
      <c r="AA16" s="169">
        <f t="shared" si="26"/>
        <v>20</v>
      </c>
      <c r="AC16" s="171">
        <f t="shared" si="10"/>
        <v>2.4583333333333335</v>
      </c>
      <c r="AD16" s="167">
        <f t="shared" si="11"/>
        <v>2</v>
      </c>
      <c r="AE16" s="169">
        <v>3</v>
      </c>
      <c r="AG16" t="s">
        <v>695</v>
      </c>
    </row>
    <row r="17" spans="1:31">
      <c r="A17" s="161" t="s">
        <v>1454</v>
      </c>
      <c r="B17" s="224" t="s">
        <v>1223</v>
      </c>
      <c r="C17" s="178">
        <v>250</v>
      </c>
      <c r="D17" s="178">
        <v>250</v>
      </c>
      <c r="E17" s="217">
        <v>5.9</v>
      </c>
      <c r="F17" s="178">
        <v>350</v>
      </c>
      <c r="G17" s="178">
        <v>175</v>
      </c>
      <c r="H17" s="178">
        <v>474</v>
      </c>
      <c r="I17" s="218">
        <v>237</v>
      </c>
      <c r="J17" s="178">
        <v>9.5</v>
      </c>
      <c r="K17" s="223" t="s">
        <v>1226</v>
      </c>
      <c r="L17" t="str">
        <f t="shared" si="12"/>
        <v>EQUAL TEE</v>
      </c>
      <c r="M17" s="167">
        <f t="shared" si="13"/>
        <v>890</v>
      </c>
      <c r="N17" s="167">
        <f t="shared" si="14"/>
        <v>470</v>
      </c>
      <c r="O17" s="167">
        <f t="shared" si="15"/>
        <v>8</v>
      </c>
      <c r="P17" s="167">
        <f t="shared" si="16"/>
        <v>175</v>
      </c>
      <c r="Q17" s="167">
        <f t="shared" si="17"/>
        <v>360</v>
      </c>
      <c r="R17" s="167">
        <f t="shared" si="18"/>
        <v>20</v>
      </c>
      <c r="S17" s="167">
        <f t="shared" si="19"/>
        <v>125</v>
      </c>
      <c r="T17" s="167">
        <f t="shared" si="20"/>
        <v>125</v>
      </c>
      <c r="U17" s="167">
        <f t="shared" si="21"/>
        <v>750</v>
      </c>
      <c r="V17" s="167">
        <f t="shared" si="22"/>
        <v>360</v>
      </c>
      <c r="W17" s="167">
        <f t="shared" si="23"/>
        <v>750</v>
      </c>
      <c r="X17" s="167">
        <f t="shared" si="24"/>
        <v>360</v>
      </c>
      <c r="Y17" s="168">
        <f t="shared" si="25"/>
        <v>2</v>
      </c>
      <c r="Z17" s="169">
        <f t="shared" si="27"/>
        <v>8</v>
      </c>
      <c r="AA17" s="169">
        <f t="shared" si="26"/>
        <v>20</v>
      </c>
      <c r="AC17" s="171">
        <f t="shared" si="10"/>
        <v>2.4583333333333335</v>
      </c>
      <c r="AD17" s="167">
        <f t="shared" si="11"/>
        <v>2</v>
      </c>
      <c r="AE17" s="169">
        <v>3</v>
      </c>
    </row>
    <row r="18" spans="1:31">
      <c r="A18" s="161" t="s">
        <v>1455</v>
      </c>
      <c r="B18" s="224" t="s">
        <v>1223</v>
      </c>
      <c r="C18" s="178">
        <v>300</v>
      </c>
      <c r="D18" s="178">
        <v>80</v>
      </c>
      <c r="E18" s="217">
        <v>6.9</v>
      </c>
      <c r="F18" s="178">
        <v>140</v>
      </c>
      <c r="G18" s="178">
        <v>210</v>
      </c>
      <c r="H18" s="178">
        <v>264</v>
      </c>
      <c r="I18" s="218">
        <v>250.5</v>
      </c>
      <c r="J18" s="212">
        <v>7.5</v>
      </c>
      <c r="K18" s="223" t="s">
        <v>1275</v>
      </c>
      <c r="L18" t="str">
        <f t="shared" si="12"/>
        <v>UNEQUAL TEE</v>
      </c>
      <c r="M18" s="167">
        <f t="shared" si="13"/>
        <v>1000</v>
      </c>
      <c r="N18" s="167">
        <f t="shared" si="14"/>
        <v>260</v>
      </c>
      <c r="O18" s="167">
        <f t="shared" si="15"/>
        <v>12</v>
      </c>
      <c r="P18" s="167">
        <f t="shared" si="16"/>
        <v>260</v>
      </c>
      <c r="Q18" s="167">
        <f t="shared" si="17"/>
        <v>150</v>
      </c>
      <c r="R18" s="167">
        <f t="shared" si="18"/>
        <v>28</v>
      </c>
      <c r="S18" s="167">
        <f t="shared" si="19"/>
        <v>150</v>
      </c>
      <c r="T18" s="167">
        <f t="shared" si="20"/>
        <v>50</v>
      </c>
      <c r="U18" s="167">
        <f t="shared" si="21"/>
        <v>900</v>
      </c>
      <c r="V18" s="167">
        <f t="shared" si="22"/>
        <v>150</v>
      </c>
      <c r="W18" s="167">
        <f t="shared" si="23"/>
        <v>900</v>
      </c>
      <c r="X18" s="167">
        <f t="shared" si="24"/>
        <v>150</v>
      </c>
      <c r="Y18" s="168">
        <f t="shared" si="25"/>
        <v>3</v>
      </c>
      <c r="Z18" s="169">
        <f t="shared" si="27"/>
        <v>12</v>
      </c>
      <c r="AA18" s="169">
        <f t="shared" si="26"/>
        <v>28</v>
      </c>
      <c r="AC18" s="171">
        <f t="shared" si="10"/>
        <v>2.8750000000000004</v>
      </c>
      <c r="AD18" s="167">
        <f t="shared" si="11"/>
        <v>3</v>
      </c>
      <c r="AE18" s="169">
        <v>3</v>
      </c>
    </row>
    <row r="19" spans="1:31">
      <c r="A19" s="161" t="s">
        <v>1456</v>
      </c>
      <c r="B19" s="224" t="s">
        <v>1223</v>
      </c>
      <c r="C19" s="178">
        <v>300</v>
      </c>
      <c r="D19" s="178">
        <v>100</v>
      </c>
      <c r="E19" s="217">
        <v>6.9</v>
      </c>
      <c r="F19" s="178">
        <v>140</v>
      </c>
      <c r="G19" s="178">
        <v>210</v>
      </c>
      <c r="H19" s="178">
        <v>264</v>
      </c>
      <c r="I19" s="218">
        <v>250.5</v>
      </c>
      <c r="J19" s="212">
        <v>7.5</v>
      </c>
      <c r="K19" s="223" t="s">
        <v>1276</v>
      </c>
      <c r="L19" s="167" t="str">
        <f t="shared" si="12"/>
        <v>UNEQUAL TEE</v>
      </c>
      <c r="M19" s="167">
        <f t="shared" si="13"/>
        <v>1000</v>
      </c>
      <c r="N19" s="167">
        <f t="shared" si="14"/>
        <v>260</v>
      </c>
      <c r="O19" s="167">
        <f t="shared" si="15"/>
        <v>12</v>
      </c>
      <c r="P19" s="167">
        <f t="shared" si="16"/>
        <v>255</v>
      </c>
      <c r="Q19" s="167">
        <f t="shared" si="17"/>
        <v>150</v>
      </c>
      <c r="R19" s="167">
        <f t="shared" si="18"/>
        <v>28</v>
      </c>
      <c r="S19" s="167">
        <f t="shared" si="19"/>
        <v>150</v>
      </c>
      <c r="T19" s="167">
        <f t="shared" si="20"/>
        <v>50</v>
      </c>
      <c r="U19" s="167">
        <f t="shared" si="21"/>
        <v>900</v>
      </c>
      <c r="V19" s="167">
        <f t="shared" si="22"/>
        <v>150</v>
      </c>
      <c r="W19" s="167">
        <f t="shared" si="23"/>
        <v>900</v>
      </c>
      <c r="X19" s="167">
        <f t="shared" si="24"/>
        <v>150</v>
      </c>
      <c r="Y19" s="168">
        <f t="shared" si="25"/>
        <v>3</v>
      </c>
      <c r="Z19" s="168">
        <f t="shared" si="27"/>
        <v>12</v>
      </c>
      <c r="AA19" s="169">
        <f t="shared" si="26"/>
        <v>28</v>
      </c>
      <c r="AC19" s="171">
        <f t="shared" si="10"/>
        <v>2.8750000000000004</v>
      </c>
      <c r="AD19" s="167">
        <f t="shared" si="11"/>
        <v>3</v>
      </c>
      <c r="AE19" s="169">
        <v>3</v>
      </c>
    </row>
    <row r="20" spans="1:31">
      <c r="A20" s="161" t="s">
        <v>1457</v>
      </c>
      <c r="B20" s="224" t="s">
        <v>1223</v>
      </c>
      <c r="C20" s="178">
        <v>300</v>
      </c>
      <c r="D20" s="178">
        <v>125</v>
      </c>
      <c r="E20" s="217">
        <v>6.9</v>
      </c>
      <c r="F20" s="178">
        <v>280</v>
      </c>
      <c r="G20" s="178">
        <v>210</v>
      </c>
      <c r="H20" s="178">
        <v>404</v>
      </c>
      <c r="I20" s="218">
        <v>261</v>
      </c>
      <c r="J20" s="218">
        <v>10.5</v>
      </c>
      <c r="K20" s="223" t="s">
        <v>1277</v>
      </c>
      <c r="L20" t="str">
        <f t="shared" si="12"/>
        <v>UNEQUAL TEE</v>
      </c>
      <c r="M20" s="167">
        <f t="shared" si="13"/>
        <v>1020</v>
      </c>
      <c r="N20" s="167">
        <f t="shared" si="14"/>
        <v>400</v>
      </c>
      <c r="O20" s="167">
        <f t="shared" si="15"/>
        <v>12</v>
      </c>
      <c r="P20" s="167">
        <f t="shared" si="16"/>
        <v>245</v>
      </c>
      <c r="Q20" s="167">
        <f t="shared" si="17"/>
        <v>290</v>
      </c>
      <c r="R20" s="167">
        <f t="shared" si="18"/>
        <v>28</v>
      </c>
      <c r="S20" s="167">
        <f t="shared" si="19"/>
        <v>150</v>
      </c>
      <c r="T20" s="167">
        <f t="shared" si="20"/>
        <v>75</v>
      </c>
      <c r="U20" s="167">
        <f t="shared" si="21"/>
        <v>900</v>
      </c>
      <c r="V20" s="167">
        <f t="shared" si="22"/>
        <v>290</v>
      </c>
      <c r="W20" s="167">
        <f t="shared" si="23"/>
        <v>900</v>
      </c>
      <c r="X20" s="167">
        <f t="shared" si="24"/>
        <v>290</v>
      </c>
      <c r="Y20" s="168">
        <f t="shared" si="25"/>
        <v>3</v>
      </c>
      <c r="Z20" s="169">
        <f t="shared" si="27"/>
        <v>12</v>
      </c>
      <c r="AA20" s="169">
        <f t="shared" si="26"/>
        <v>28</v>
      </c>
      <c r="AC20" s="171">
        <f t="shared" si="10"/>
        <v>2.8750000000000004</v>
      </c>
      <c r="AD20" s="167">
        <f t="shared" si="11"/>
        <v>3</v>
      </c>
      <c r="AE20" s="169">
        <v>2</v>
      </c>
    </row>
    <row r="21" spans="1:31">
      <c r="A21" s="161" t="s">
        <v>1458</v>
      </c>
      <c r="B21" s="224" t="s">
        <v>1223</v>
      </c>
      <c r="C21" s="178">
        <v>300</v>
      </c>
      <c r="D21" s="178">
        <v>150</v>
      </c>
      <c r="E21" s="217">
        <v>6.9</v>
      </c>
      <c r="F21" s="178">
        <v>280</v>
      </c>
      <c r="G21" s="178">
        <v>210</v>
      </c>
      <c r="H21" s="178">
        <v>404</v>
      </c>
      <c r="I21" s="218">
        <v>260.5</v>
      </c>
      <c r="J21" s="218">
        <v>10.5</v>
      </c>
      <c r="K21" s="223" t="s">
        <v>1278</v>
      </c>
      <c r="L21" t="str">
        <f t="shared" si="12"/>
        <v>UNEQUAL TEE</v>
      </c>
      <c r="M21" s="167">
        <f t="shared" si="13"/>
        <v>1020</v>
      </c>
      <c r="N21" s="167">
        <f t="shared" si="14"/>
        <v>400</v>
      </c>
      <c r="O21" s="167">
        <f t="shared" si="15"/>
        <v>12</v>
      </c>
      <c r="P21" s="167">
        <f t="shared" si="16"/>
        <v>235</v>
      </c>
      <c r="Q21" s="167">
        <f t="shared" si="17"/>
        <v>290</v>
      </c>
      <c r="R21" s="167">
        <f t="shared" si="18"/>
        <v>28</v>
      </c>
      <c r="S21" s="167">
        <f t="shared" si="19"/>
        <v>150</v>
      </c>
      <c r="T21" s="167">
        <f t="shared" si="20"/>
        <v>75</v>
      </c>
      <c r="U21" s="167">
        <f t="shared" si="21"/>
        <v>900</v>
      </c>
      <c r="V21" s="167">
        <f t="shared" si="22"/>
        <v>290</v>
      </c>
      <c r="W21" s="167">
        <f t="shared" si="23"/>
        <v>900</v>
      </c>
      <c r="X21" s="167">
        <f t="shared" si="24"/>
        <v>290</v>
      </c>
      <c r="Y21" s="168">
        <f t="shared" si="25"/>
        <v>3</v>
      </c>
      <c r="Z21" s="169">
        <f t="shared" si="27"/>
        <v>12</v>
      </c>
      <c r="AA21" s="169">
        <f t="shared" si="26"/>
        <v>28</v>
      </c>
      <c r="AC21" s="171">
        <f t="shared" si="10"/>
        <v>2.8750000000000004</v>
      </c>
      <c r="AD21" s="167">
        <f t="shared" si="11"/>
        <v>3</v>
      </c>
      <c r="AE21" s="169">
        <v>2</v>
      </c>
    </row>
    <row r="22" spans="1:31">
      <c r="A22" s="161" t="s">
        <v>1459</v>
      </c>
      <c r="B22" s="224" t="s">
        <v>1223</v>
      </c>
      <c r="C22" s="178">
        <v>300</v>
      </c>
      <c r="D22" s="178">
        <v>200</v>
      </c>
      <c r="E22" s="217">
        <v>6.9</v>
      </c>
      <c r="F22" s="178">
        <v>420</v>
      </c>
      <c r="G22" s="178">
        <v>210</v>
      </c>
      <c r="H22" s="178">
        <v>544</v>
      </c>
      <c r="I22" s="218">
        <v>261</v>
      </c>
      <c r="J22" s="218">
        <v>13.5</v>
      </c>
      <c r="K22" s="223" t="s">
        <v>1279</v>
      </c>
      <c r="L22" t="str">
        <f t="shared" si="12"/>
        <v>UNEQUAL TEE</v>
      </c>
      <c r="M22" s="167">
        <f t="shared" si="13"/>
        <v>1020</v>
      </c>
      <c r="N22" s="167">
        <f t="shared" si="14"/>
        <v>540</v>
      </c>
      <c r="O22" s="167">
        <f t="shared" si="15"/>
        <v>12</v>
      </c>
      <c r="P22" s="167">
        <f t="shared" si="16"/>
        <v>225</v>
      </c>
      <c r="Q22" s="167">
        <f t="shared" si="17"/>
        <v>430</v>
      </c>
      <c r="R22" s="167">
        <f t="shared" si="18"/>
        <v>28</v>
      </c>
      <c r="S22" s="167">
        <f t="shared" si="19"/>
        <v>150</v>
      </c>
      <c r="T22" s="167">
        <f t="shared" si="20"/>
        <v>100</v>
      </c>
      <c r="U22" s="167">
        <f t="shared" si="21"/>
        <v>900</v>
      </c>
      <c r="V22" s="167">
        <f t="shared" si="22"/>
        <v>430</v>
      </c>
      <c r="W22" s="167">
        <f t="shared" si="23"/>
        <v>900</v>
      </c>
      <c r="X22" s="167">
        <f t="shared" si="24"/>
        <v>430</v>
      </c>
      <c r="Y22" s="168">
        <f t="shared" si="25"/>
        <v>3</v>
      </c>
      <c r="Z22" s="169">
        <f t="shared" si="27"/>
        <v>12</v>
      </c>
      <c r="AA22" s="169">
        <f t="shared" si="26"/>
        <v>28</v>
      </c>
      <c r="AC22" s="171">
        <f t="shared" si="10"/>
        <v>2.8750000000000004</v>
      </c>
      <c r="AD22" s="167">
        <f t="shared" si="11"/>
        <v>3</v>
      </c>
      <c r="AE22" s="169">
        <v>3</v>
      </c>
    </row>
    <row r="23" spans="1:31">
      <c r="A23" s="161" t="s">
        <v>1460</v>
      </c>
      <c r="B23" s="224" t="s">
        <v>1223</v>
      </c>
      <c r="C23" s="178">
        <v>300</v>
      </c>
      <c r="D23" s="178">
        <v>250</v>
      </c>
      <c r="E23" s="217">
        <v>6.9</v>
      </c>
      <c r="F23" s="178">
        <v>420</v>
      </c>
      <c r="G23" s="178">
        <v>210</v>
      </c>
      <c r="H23" s="178">
        <v>544</v>
      </c>
      <c r="I23" s="218">
        <v>272</v>
      </c>
      <c r="J23" s="218">
        <v>14</v>
      </c>
      <c r="K23" s="223" t="s">
        <v>1280</v>
      </c>
      <c r="L23" t="str">
        <f t="shared" si="12"/>
        <v>UNEQUAL TEE</v>
      </c>
      <c r="M23" s="167">
        <f t="shared" si="13"/>
        <v>1040</v>
      </c>
      <c r="N23" s="167">
        <f t="shared" si="14"/>
        <v>540</v>
      </c>
      <c r="O23" s="167">
        <f t="shared" si="15"/>
        <v>12</v>
      </c>
      <c r="P23" s="167">
        <f t="shared" si="16"/>
        <v>215</v>
      </c>
      <c r="Q23" s="167">
        <f t="shared" si="17"/>
        <v>430</v>
      </c>
      <c r="R23" s="167">
        <f t="shared" si="18"/>
        <v>28</v>
      </c>
      <c r="S23" s="167">
        <f t="shared" si="19"/>
        <v>150</v>
      </c>
      <c r="T23" s="167">
        <f t="shared" si="20"/>
        <v>125</v>
      </c>
      <c r="U23" s="167">
        <f t="shared" si="21"/>
        <v>900</v>
      </c>
      <c r="V23" s="167">
        <f t="shared" si="22"/>
        <v>430</v>
      </c>
      <c r="W23" s="167">
        <f t="shared" si="23"/>
        <v>900</v>
      </c>
      <c r="X23" s="167">
        <f t="shared" si="24"/>
        <v>430</v>
      </c>
      <c r="Y23" s="168">
        <f t="shared" si="25"/>
        <v>3</v>
      </c>
      <c r="Z23" s="169">
        <f t="shared" si="27"/>
        <v>12</v>
      </c>
      <c r="AA23" s="169">
        <f t="shared" si="26"/>
        <v>28</v>
      </c>
      <c r="AC23" s="171">
        <f t="shared" si="10"/>
        <v>2.8750000000000004</v>
      </c>
      <c r="AD23" s="167">
        <f t="shared" si="11"/>
        <v>3</v>
      </c>
      <c r="AE23" s="169">
        <v>3</v>
      </c>
    </row>
    <row r="24" spans="1:31">
      <c r="A24" s="161" t="s">
        <v>1461</v>
      </c>
      <c r="B24" s="224" t="s">
        <v>1223</v>
      </c>
      <c r="C24" s="178">
        <v>300</v>
      </c>
      <c r="D24" s="178">
        <v>300</v>
      </c>
      <c r="E24" s="217">
        <v>6.9</v>
      </c>
      <c r="F24" s="178">
        <v>420</v>
      </c>
      <c r="G24" s="178">
        <v>210</v>
      </c>
      <c r="H24" s="178">
        <v>544</v>
      </c>
      <c r="I24" s="218">
        <v>272</v>
      </c>
      <c r="J24" s="178">
        <v>14.5</v>
      </c>
      <c r="K24" s="223" t="s">
        <v>1227</v>
      </c>
      <c r="L24" t="str">
        <f t="shared" si="12"/>
        <v>EQUAL TEE</v>
      </c>
      <c r="M24" s="167">
        <f t="shared" si="13"/>
        <v>1040</v>
      </c>
      <c r="N24" s="167">
        <f t="shared" si="14"/>
        <v>540</v>
      </c>
      <c r="O24" s="167">
        <f t="shared" si="15"/>
        <v>12</v>
      </c>
      <c r="P24" s="167">
        <f t="shared" si="16"/>
        <v>210</v>
      </c>
      <c r="Q24" s="167">
        <f t="shared" si="17"/>
        <v>430</v>
      </c>
      <c r="R24" s="167">
        <f t="shared" si="18"/>
        <v>28</v>
      </c>
      <c r="S24" s="167">
        <f t="shared" si="19"/>
        <v>150</v>
      </c>
      <c r="T24" s="167">
        <f t="shared" si="20"/>
        <v>150</v>
      </c>
      <c r="U24" s="167">
        <f t="shared" si="21"/>
        <v>900</v>
      </c>
      <c r="V24" s="167">
        <f t="shared" si="22"/>
        <v>430</v>
      </c>
      <c r="W24" s="167">
        <f t="shared" si="23"/>
        <v>900</v>
      </c>
      <c r="X24" s="167">
        <f t="shared" si="24"/>
        <v>430</v>
      </c>
      <c r="Y24" s="168">
        <f t="shared" si="25"/>
        <v>3</v>
      </c>
      <c r="Z24" s="169">
        <f t="shared" si="27"/>
        <v>12</v>
      </c>
      <c r="AA24" s="169">
        <f t="shared" si="26"/>
        <v>28</v>
      </c>
      <c r="AC24" s="171">
        <f t="shared" si="10"/>
        <v>2.8750000000000004</v>
      </c>
      <c r="AD24" s="167">
        <f t="shared" si="11"/>
        <v>3</v>
      </c>
      <c r="AE24" s="169">
        <v>3</v>
      </c>
    </row>
    <row r="25" spans="1:31">
      <c r="A25" s="161" t="s">
        <v>1462</v>
      </c>
      <c r="B25" s="224" t="s">
        <v>1223</v>
      </c>
      <c r="C25" s="178">
        <v>350</v>
      </c>
      <c r="D25" s="178">
        <v>80</v>
      </c>
      <c r="E25" s="217">
        <v>7.9</v>
      </c>
      <c r="F25" s="178">
        <v>140</v>
      </c>
      <c r="G25" s="178">
        <v>245</v>
      </c>
      <c r="H25" s="178">
        <v>286</v>
      </c>
      <c r="I25" s="218">
        <v>285.5</v>
      </c>
      <c r="J25" s="218">
        <v>10.5</v>
      </c>
      <c r="K25" s="223" t="s">
        <v>1281</v>
      </c>
      <c r="L25" t="str">
        <f t="shared" si="12"/>
        <v>UNEQUAL TEE</v>
      </c>
      <c r="M25" s="167">
        <f t="shared" si="13"/>
        <v>1150</v>
      </c>
      <c r="N25" s="167">
        <f t="shared" si="14"/>
        <v>280</v>
      </c>
      <c r="O25" s="167">
        <f t="shared" si="15"/>
        <v>12</v>
      </c>
      <c r="P25" s="167">
        <f t="shared" si="16"/>
        <v>310</v>
      </c>
      <c r="Q25" s="167">
        <f t="shared" si="17"/>
        <v>150</v>
      </c>
      <c r="R25" s="167">
        <f t="shared" si="18"/>
        <v>28</v>
      </c>
      <c r="S25" s="167">
        <f t="shared" si="19"/>
        <v>175</v>
      </c>
      <c r="T25" s="167">
        <f t="shared" si="20"/>
        <v>50</v>
      </c>
      <c r="U25" s="167">
        <f t="shared" si="21"/>
        <v>1050</v>
      </c>
      <c r="V25" s="167">
        <f t="shared" si="22"/>
        <v>150</v>
      </c>
      <c r="W25" s="167">
        <f t="shared" si="23"/>
        <v>1050</v>
      </c>
      <c r="X25" s="167">
        <f t="shared" si="24"/>
        <v>150</v>
      </c>
      <c r="Y25" s="168">
        <f t="shared" si="25"/>
        <v>3</v>
      </c>
      <c r="Z25" s="169">
        <f t="shared" si="27"/>
        <v>12</v>
      </c>
      <c r="AA25" s="169">
        <f t="shared" si="26"/>
        <v>28</v>
      </c>
      <c r="AC25" s="171">
        <f t="shared" si="10"/>
        <v>3.291666666666667</v>
      </c>
      <c r="AD25" s="167">
        <f t="shared" si="11"/>
        <v>3</v>
      </c>
      <c r="AE25" s="169">
        <v>3</v>
      </c>
    </row>
    <row r="26" spans="1:31">
      <c r="A26" s="161" t="s">
        <v>1463</v>
      </c>
      <c r="B26" s="224" t="s">
        <v>1223</v>
      </c>
      <c r="C26" s="178">
        <v>350</v>
      </c>
      <c r="D26" s="178">
        <v>100</v>
      </c>
      <c r="E26" s="217">
        <v>7.9</v>
      </c>
      <c r="F26" s="178">
        <v>140</v>
      </c>
      <c r="G26" s="178">
        <v>245</v>
      </c>
      <c r="H26" s="178">
        <v>286</v>
      </c>
      <c r="I26" s="218">
        <v>285.5</v>
      </c>
      <c r="J26" s="218">
        <v>10.5</v>
      </c>
      <c r="K26" s="223" t="s">
        <v>1282</v>
      </c>
      <c r="L26" t="str">
        <f t="shared" si="12"/>
        <v>UNEQUAL TEE</v>
      </c>
      <c r="M26" s="167">
        <f t="shared" si="13"/>
        <v>1150</v>
      </c>
      <c r="N26" s="167">
        <f t="shared" si="14"/>
        <v>280</v>
      </c>
      <c r="O26" s="167">
        <f t="shared" si="15"/>
        <v>12</v>
      </c>
      <c r="P26" s="167">
        <f t="shared" si="16"/>
        <v>300</v>
      </c>
      <c r="Q26" s="167">
        <f t="shared" si="17"/>
        <v>150</v>
      </c>
      <c r="R26" s="167">
        <f t="shared" si="18"/>
        <v>28</v>
      </c>
      <c r="S26" s="167">
        <f t="shared" si="19"/>
        <v>175</v>
      </c>
      <c r="T26" s="167">
        <f t="shared" si="20"/>
        <v>50</v>
      </c>
      <c r="U26" s="167">
        <f t="shared" si="21"/>
        <v>1050</v>
      </c>
      <c r="V26" s="167">
        <f t="shared" si="22"/>
        <v>150</v>
      </c>
      <c r="W26" s="167">
        <f t="shared" si="23"/>
        <v>1050</v>
      </c>
      <c r="X26" s="167">
        <f t="shared" si="24"/>
        <v>150</v>
      </c>
      <c r="Y26" s="168">
        <f t="shared" si="25"/>
        <v>3</v>
      </c>
      <c r="Z26" s="169">
        <f t="shared" si="27"/>
        <v>12</v>
      </c>
      <c r="AA26" s="169">
        <f t="shared" si="26"/>
        <v>28</v>
      </c>
      <c r="AC26" s="171">
        <f t="shared" si="10"/>
        <v>3.291666666666667</v>
      </c>
      <c r="AD26" s="167">
        <f t="shared" si="11"/>
        <v>3</v>
      </c>
      <c r="AE26" s="169">
        <v>3</v>
      </c>
    </row>
    <row r="27" spans="1:31">
      <c r="A27" s="161" t="s">
        <v>1464</v>
      </c>
      <c r="B27" s="224" t="s">
        <v>1223</v>
      </c>
      <c r="C27" s="178">
        <v>350</v>
      </c>
      <c r="D27" s="178">
        <v>125</v>
      </c>
      <c r="E27" s="217">
        <v>7.9</v>
      </c>
      <c r="F27" s="178">
        <v>280</v>
      </c>
      <c r="G27" s="178">
        <v>245</v>
      </c>
      <c r="H27" s="178">
        <v>426</v>
      </c>
      <c r="I27" s="218">
        <v>296</v>
      </c>
      <c r="J27" s="218">
        <v>14.5</v>
      </c>
      <c r="K27" s="223" t="s">
        <v>1283</v>
      </c>
      <c r="L27" t="str">
        <f t="shared" si="12"/>
        <v>UNEQUAL TEE</v>
      </c>
      <c r="M27" s="167">
        <f t="shared" si="13"/>
        <v>1170</v>
      </c>
      <c r="N27" s="167">
        <f t="shared" si="14"/>
        <v>420</v>
      </c>
      <c r="O27" s="167">
        <f t="shared" si="15"/>
        <v>12</v>
      </c>
      <c r="P27" s="167">
        <f t="shared" si="16"/>
        <v>295</v>
      </c>
      <c r="Q27" s="167">
        <f t="shared" si="17"/>
        <v>290</v>
      </c>
      <c r="R27" s="167">
        <f t="shared" si="18"/>
        <v>28</v>
      </c>
      <c r="S27" s="167">
        <f t="shared" si="19"/>
        <v>175</v>
      </c>
      <c r="T27" s="167">
        <f t="shared" si="20"/>
        <v>75</v>
      </c>
      <c r="U27" s="167">
        <f t="shared" si="21"/>
        <v>1050</v>
      </c>
      <c r="V27" s="167">
        <f t="shared" si="22"/>
        <v>290</v>
      </c>
      <c r="W27" s="167">
        <f t="shared" si="23"/>
        <v>1050</v>
      </c>
      <c r="X27" s="167">
        <f t="shared" si="24"/>
        <v>290</v>
      </c>
      <c r="Y27" s="168">
        <f t="shared" si="25"/>
        <v>3</v>
      </c>
      <c r="Z27" s="169">
        <f t="shared" si="27"/>
        <v>12</v>
      </c>
      <c r="AA27" s="169">
        <f t="shared" si="26"/>
        <v>28</v>
      </c>
      <c r="AC27" s="171">
        <f t="shared" si="10"/>
        <v>3.291666666666667</v>
      </c>
      <c r="AD27" s="167">
        <f t="shared" si="11"/>
        <v>3</v>
      </c>
      <c r="AE27" s="169">
        <v>3</v>
      </c>
    </row>
    <row r="28" spans="1:31">
      <c r="A28" s="161" t="s">
        <v>1465</v>
      </c>
      <c r="B28" s="224" t="s">
        <v>1223</v>
      </c>
      <c r="C28" s="178">
        <v>350</v>
      </c>
      <c r="D28" s="178">
        <v>150</v>
      </c>
      <c r="E28" s="217">
        <v>7.9</v>
      </c>
      <c r="F28" s="178">
        <v>280</v>
      </c>
      <c r="G28" s="178">
        <v>245</v>
      </c>
      <c r="H28" s="178">
        <v>426</v>
      </c>
      <c r="I28" s="218">
        <v>295.5</v>
      </c>
      <c r="J28" s="218">
        <v>14.5</v>
      </c>
      <c r="K28" s="223" t="s">
        <v>1284</v>
      </c>
      <c r="L28" t="str">
        <f t="shared" si="12"/>
        <v>UNEQUAL TEE</v>
      </c>
      <c r="M28" s="167">
        <f t="shared" si="13"/>
        <v>1170</v>
      </c>
      <c r="N28" s="167">
        <f t="shared" si="14"/>
        <v>420</v>
      </c>
      <c r="O28" s="167">
        <f t="shared" si="15"/>
        <v>12</v>
      </c>
      <c r="P28" s="167">
        <f t="shared" si="16"/>
        <v>285</v>
      </c>
      <c r="Q28" s="167">
        <f t="shared" si="17"/>
        <v>290</v>
      </c>
      <c r="R28" s="167">
        <f t="shared" si="18"/>
        <v>28</v>
      </c>
      <c r="S28" s="167">
        <f t="shared" si="19"/>
        <v>175</v>
      </c>
      <c r="T28" s="167">
        <f t="shared" si="20"/>
        <v>75</v>
      </c>
      <c r="U28" s="167">
        <f t="shared" si="21"/>
        <v>1050</v>
      </c>
      <c r="V28" s="167">
        <f t="shared" si="22"/>
        <v>290</v>
      </c>
      <c r="W28" s="167">
        <f t="shared" si="23"/>
        <v>1050</v>
      </c>
      <c r="X28" s="167">
        <f t="shared" si="24"/>
        <v>290</v>
      </c>
      <c r="Y28" s="168">
        <f t="shared" si="25"/>
        <v>3</v>
      </c>
      <c r="Z28" s="169">
        <f t="shared" si="27"/>
        <v>12</v>
      </c>
      <c r="AA28" s="169">
        <f t="shared" si="26"/>
        <v>28</v>
      </c>
      <c r="AC28" s="171">
        <f t="shared" si="10"/>
        <v>3.291666666666667</v>
      </c>
      <c r="AD28" s="167">
        <f t="shared" si="11"/>
        <v>3</v>
      </c>
      <c r="AE28" s="169">
        <v>3</v>
      </c>
    </row>
    <row r="29" spans="1:31">
      <c r="A29" s="161" t="s">
        <v>1466</v>
      </c>
      <c r="B29" s="224" t="s">
        <v>1223</v>
      </c>
      <c r="C29" s="178">
        <v>350</v>
      </c>
      <c r="D29" s="178">
        <v>200</v>
      </c>
      <c r="E29" s="217">
        <v>7.9</v>
      </c>
      <c r="F29" s="178">
        <v>490</v>
      </c>
      <c r="G29" s="178">
        <v>245</v>
      </c>
      <c r="H29" s="178">
        <v>636</v>
      </c>
      <c r="I29" s="218">
        <v>296</v>
      </c>
      <c r="J29" s="218">
        <v>20.5</v>
      </c>
      <c r="K29" s="223" t="s">
        <v>1285</v>
      </c>
      <c r="L29" t="str">
        <f t="shared" si="12"/>
        <v>UNEQUAL TEE</v>
      </c>
      <c r="M29" s="167">
        <f t="shared" si="13"/>
        <v>1170</v>
      </c>
      <c r="N29" s="167">
        <f t="shared" si="14"/>
        <v>630</v>
      </c>
      <c r="O29" s="167">
        <f t="shared" si="15"/>
        <v>12</v>
      </c>
      <c r="P29" s="167">
        <f t="shared" si="16"/>
        <v>270</v>
      </c>
      <c r="Q29" s="167">
        <f t="shared" si="17"/>
        <v>500</v>
      </c>
      <c r="R29" s="167">
        <f t="shared" si="18"/>
        <v>28</v>
      </c>
      <c r="S29" s="167">
        <f t="shared" si="19"/>
        <v>175</v>
      </c>
      <c r="T29" s="167">
        <f t="shared" si="20"/>
        <v>100</v>
      </c>
      <c r="U29" s="167">
        <f t="shared" si="21"/>
        <v>1050</v>
      </c>
      <c r="V29" s="167">
        <f t="shared" si="22"/>
        <v>500</v>
      </c>
      <c r="W29" s="167">
        <f t="shared" si="23"/>
        <v>1050</v>
      </c>
      <c r="X29" s="167">
        <f t="shared" si="24"/>
        <v>500</v>
      </c>
      <c r="Y29" s="168">
        <f t="shared" si="25"/>
        <v>3</v>
      </c>
      <c r="Z29" s="169">
        <f t="shared" si="27"/>
        <v>12</v>
      </c>
      <c r="AA29" s="169">
        <f t="shared" si="26"/>
        <v>28</v>
      </c>
      <c r="AC29" s="171">
        <f t="shared" si="10"/>
        <v>3.291666666666667</v>
      </c>
      <c r="AD29" s="167">
        <f t="shared" si="11"/>
        <v>3</v>
      </c>
      <c r="AE29" s="169">
        <v>3</v>
      </c>
    </row>
    <row r="30" spans="1:31">
      <c r="A30" s="161" t="s">
        <v>1467</v>
      </c>
      <c r="B30" s="224" t="s">
        <v>1223</v>
      </c>
      <c r="C30" s="178">
        <v>350</v>
      </c>
      <c r="D30" s="178">
        <v>250</v>
      </c>
      <c r="E30" s="217">
        <v>7.9</v>
      </c>
      <c r="F30" s="178">
        <v>490</v>
      </c>
      <c r="G30" s="178">
        <v>245</v>
      </c>
      <c r="H30" s="178">
        <v>636</v>
      </c>
      <c r="I30" s="218">
        <v>307</v>
      </c>
      <c r="J30" s="218">
        <v>21</v>
      </c>
      <c r="K30" s="223" t="s">
        <v>1286</v>
      </c>
      <c r="L30" t="str">
        <f t="shared" si="12"/>
        <v>UNEQUAL TEE</v>
      </c>
      <c r="M30" s="167">
        <f t="shared" si="13"/>
        <v>1190</v>
      </c>
      <c r="N30" s="167">
        <f t="shared" si="14"/>
        <v>630</v>
      </c>
      <c r="O30" s="167">
        <f t="shared" si="15"/>
        <v>12</v>
      </c>
      <c r="P30" s="167">
        <f t="shared" si="16"/>
        <v>260</v>
      </c>
      <c r="Q30" s="167">
        <f t="shared" si="17"/>
        <v>500</v>
      </c>
      <c r="R30" s="167">
        <f t="shared" si="18"/>
        <v>28</v>
      </c>
      <c r="S30" s="167">
        <f t="shared" si="19"/>
        <v>175</v>
      </c>
      <c r="T30" s="167">
        <f t="shared" si="20"/>
        <v>125</v>
      </c>
      <c r="U30" s="167">
        <f t="shared" si="21"/>
        <v>1050</v>
      </c>
      <c r="V30" s="167">
        <f t="shared" si="22"/>
        <v>500</v>
      </c>
      <c r="W30" s="167">
        <f t="shared" si="23"/>
        <v>1050</v>
      </c>
      <c r="X30" s="167">
        <f t="shared" si="24"/>
        <v>500</v>
      </c>
      <c r="Y30" s="168">
        <f t="shared" si="25"/>
        <v>3</v>
      </c>
      <c r="Z30" s="169">
        <f t="shared" si="27"/>
        <v>12</v>
      </c>
      <c r="AA30" s="169">
        <f t="shared" si="26"/>
        <v>28</v>
      </c>
      <c r="AC30" s="171">
        <f t="shared" si="10"/>
        <v>3.291666666666667</v>
      </c>
      <c r="AD30" s="167">
        <f t="shared" si="11"/>
        <v>3</v>
      </c>
      <c r="AE30" s="169">
        <v>3</v>
      </c>
    </row>
    <row r="31" spans="1:31">
      <c r="A31" s="161" t="s">
        <v>1468</v>
      </c>
      <c r="B31" s="224" t="s">
        <v>1223</v>
      </c>
      <c r="C31" s="178">
        <v>350</v>
      </c>
      <c r="D31" s="178">
        <v>300</v>
      </c>
      <c r="E31" s="217">
        <v>7.9</v>
      </c>
      <c r="F31" s="178">
        <v>490</v>
      </c>
      <c r="G31" s="178">
        <v>245</v>
      </c>
      <c r="H31" s="178">
        <v>636</v>
      </c>
      <c r="I31" s="218">
        <v>307</v>
      </c>
      <c r="J31" s="218">
        <v>21.5</v>
      </c>
      <c r="K31" s="223" t="s">
        <v>1287</v>
      </c>
      <c r="L31" t="str">
        <f t="shared" si="12"/>
        <v>UNEQUAL TEE</v>
      </c>
      <c r="M31" s="167">
        <f t="shared" si="13"/>
        <v>1190</v>
      </c>
      <c r="N31" s="167">
        <f t="shared" si="14"/>
        <v>630</v>
      </c>
      <c r="O31" s="167">
        <f t="shared" si="15"/>
        <v>12</v>
      </c>
      <c r="P31" s="167">
        <f t="shared" si="16"/>
        <v>250</v>
      </c>
      <c r="Q31" s="167">
        <f t="shared" si="17"/>
        <v>500</v>
      </c>
      <c r="R31" s="167">
        <f t="shared" si="18"/>
        <v>28</v>
      </c>
      <c r="S31" s="167">
        <f t="shared" si="19"/>
        <v>175</v>
      </c>
      <c r="T31" s="167">
        <f t="shared" si="20"/>
        <v>150</v>
      </c>
      <c r="U31" s="167">
        <f t="shared" si="21"/>
        <v>1050</v>
      </c>
      <c r="V31" s="167">
        <f t="shared" si="22"/>
        <v>500</v>
      </c>
      <c r="W31" s="167">
        <f t="shared" si="23"/>
        <v>1050</v>
      </c>
      <c r="X31" s="167">
        <f t="shared" si="24"/>
        <v>500</v>
      </c>
      <c r="Y31" s="168">
        <f t="shared" si="25"/>
        <v>3</v>
      </c>
      <c r="Z31" s="169">
        <f t="shared" si="27"/>
        <v>12</v>
      </c>
      <c r="AA31" s="169">
        <f t="shared" si="26"/>
        <v>28</v>
      </c>
      <c r="AC31" s="171">
        <f t="shared" si="10"/>
        <v>3.291666666666667</v>
      </c>
      <c r="AD31" s="167">
        <f t="shared" si="11"/>
        <v>3</v>
      </c>
      <c r="AE31" s="169">
        <v>3</v>
      </c>
    </row>
    <row r="32" spans="1:31">
      <c r="A32" s="161" t="s">
        <v>1469</v>
      </c>
      <c r="B32" s="224" t="s">
        <v>1223</v>
      </c>
      <c r="C32" s="178">
        <v>350</v>
      </c>
      <c r="D32" s="178">
        <v>350</v>
      </c>
      <c r="E32" s="217">
        <v>7.9</v>
      </c>
      <c r="F32" s="178">
        <v>490</v>
      </c>
      <c r="G32" s="178">
        <v>245</v>
      </c>
      <c r="H32" s="178">
        <v>636</v>
      </c>
      <c r="I32" s="218">
        <v>318</v>
      </c>
      <c r="J32" s="178">
        <v>22.5</v>
      </c>
      <c r="K32" s="223" t="s">
        <v>1228</v>
      </c>
      <c r="L32" t="str">
        <f t="shared" si="12"/>
        <v>EQUAL TEE</v>
      </c>
      <c r="M32" s="167">
        <f t="shared" si="13"/>
        <v>1220</v>
      </c>
      <c r="N32" s="167">
        <f t="shared" si="14"/>
        <v>630</v>
      </c>
      <c r="O32" s="167">
        <f t="shared" si="15"/>
        <v>12</v>
      </c>
      <c r="P32" s="167">
        <f t="shared" si="16"/>
        <v>245</v>
      </c>
      <c r="Q32" s="167">
        <f t="shared" si="17"/>
        <v>500</v>
      </c>
      <c r="R32" s="167">
        <f t="shared" si="18"/>
        <v>28</v>
      </c>
      <c r="S32" s="167">
        <f t="shared" si="19"/>
        <v>175</v>
      </c>
      <c r="T32" s="167">
        <f t="shared" si="20"/>
        <v>175</v>
      </c>
      <c r="U32" s="167">
        <f t="shared" si="21"/>
        <v>1050</v>
      </c>
      <c r="V32" s="167">
        <f t="shared" si="22"/>
        <v>500</v>
      </c>
      <c r="W32" s="167">
        <f t="shared" si="23"/>
        <v>1050</v>
      </c>
      <c r="X32" s="167">
        <f t="shared" si="24"/>
        <v>500</v>
      </c>
      <c r="Y32" s="168">
        <f t="shared" si="25"/>
        <v>3</v>
      </c>
      <c r="Z32" s="169">
        <f t="shared" si="27"/>
        <v>12</v>
      </c>
      <c r="AA32" s="169">
        <f t="shared" si="26"/>
        <v>28</v>
      </c>
      <c r="AC32" s="171">
        <f t="shared" si="10"/>
        <v>3.291666666666667</v>
      </c>
      <c r="AD32" s="167">
        <f t="shared" si="11"/>
        <v>3</v>
      </c>
      <c r="AE32" s="169">
        <v>3</v>
      </c>
    </row>
    <row r="33" spans="1:32">
      <c r="A33" s="161" t="s">
        <v>1470</v>
      </c>
      <c r="B33" s="224" t="s">
        <v>1223</v>
      </c>
      <c r="C33" s="178">
        <v>400</v>
      </c>
      <c r="D33" s="178">
        <v>80</v>
      </c>
      <c r="E33" s="217">
        <v>9</v>
      </c>
      <c r="F33" s="178">
        <v>140</v>
      </c>
      <c r="G33" s="178">
        <v>280</v>
      </c>
      <c r="H33" s="178">
        <v>306</v>
      </c>
      <c r="I33" s="218">
        <v>320.5</v>
      </c>
      <c r="J33" s="218">
        <v>14</v>
      </c>
      <c r="K33" s="223" t="s">
        <v>1288</v>
      </c>
      <c r="L33" t="str">
        <f t="shared" si="12"/>
        <v>UNEQUAL TEE</v>
      </c>
      <c r="M33" s="167">
        <f t="shared" si="13"/>
        <v>1300</v>
      </c>
      <c r="N33" s="167">
        <f t="shared" si="14"/>
        <v>300</v>
      </c>
      <c r="O33" s="167">
        <f t="shared" si="15"/>
        <v>16</v>
      </c>
      <c r="P33" s="167">
        <f t="shared" si="16"/>
        <v>360</v>
      </c>
      <c r="Q33" s="167">
        <f t="shared" si="17"/>
        <v>150</v>
      </c>
      <c r="R33" s="167">
        <f t="shared" si="18"/>
        <v>36</v>
      </c>
      <c r="S33" s="167">
        <f t="shared" si="19"/>
        <v>200</v>
      </c>
      <c r="T33" s="167">
        <f t="shared" si="20"/>
        <v>50</v>
      </c>
      <c r="U33" s="167">
        <f t="shared" si="21"/>
        <v>1200</v>
      </c>
      <c r="V33" s="167">
        <f t="shared" si="22"/>
        <v>150</v>
      </c>
      <c r="W33" s="167">
        <f t="shared" si="23"/>
        <v>1200</v>
      </c>
      <c r="X33" s="167">
        <f t="shared" si="24"/>
        <v>150</v>
      </c>
      <c r="Y33" s="168">
        <f t="shared" si="25"/>
        <v>4</v>
      </c>
      <c r="Z33" s="169">
        <f t="shared" si="27"/>
        <v>16</v>
      </c>
      <c r="AA33" s="169">
        <f t="shared" si="26"/>
        <v>36</v>
      </c>
      <c r="AC33" s="171">
        <f t="shared" si="10"/>
        <v>3.75</v>
      </c>
      <c r="AD33" s="167">
        <f t="shared" si="11"/>
        <v>4</v>
      </c>
      <c r="AE33" s="169">
        <v>3</v>
      </c>
    </row>
    <row r="34" spans="1:32">
      <c r="A34" s="161" t="s">
        <v>1471</v>
      </c>
      <c r="B34" s="224" t="s">
        <v>1223</v>
      </c>
      <c r="C34" s="178">
        <v>400</v>
      </c>
      <c r="D34" s="178">
        <v>100</v>
      </c>
      <c r="E34" s="217">
        <v>9</v>
      </c>
      <c r="F34" s="178">
        <v>140</v>
      </c>
      <c r="G34" s="178">
        <v>280</v>
      </c>
      <c r="H34" s="178">
        <v>306</v>
      </c>
      <c r="I34" s="218">
        <v>320.5</v>
      </c>
      <c r="J34" s="218">
        <v>14</v>
      </c>
      <c r="K34" s="223" t="s">
        <v>1289</v>
      </c>
      <c r="L34" t="str">
        <f t="shared" si="12"/>
        <v>UNEQUAL TEE</v>
      </c>
      <c r="M34" s="167">
        <f t="shared" si="13"/>
        <v>1300</v>
      </c>
      <c r="N34" s="167">
        <f t="shared" si="14"/>
        <v>300</v>
      </c>
      <c r="O34" s="167">
        <f t="shared" si="15"/>
        <v>16</v>
      </c>
      <c r="P34" s="167">
        <f t="shared" si="16"/>
        <v>350</v>
      </c>
      <c r="Q34" s="167">
        <f t="shared" si="17"/>
        <v>150</v>
      </c>
      <c r="R34" s="167">
        <f t="shared" si="18"/>
        <v>36</v>
      </c>
      <c r="S34" s="167">
        <f t="shared" si="19"/>
        <v>200</v>
      </c>
      <c r="T34" s="167">
        <f t="shared" si="20"/>
        <v>50</v>
      </c>
      <c r="U34" s="167">
        <f t="shared" si="21"/>
        <v>1200</v>
      </c>
      <c r="V34" s="167">
        <f t="shared" si="22"/>
        <v>150</v>
      </c>
      <c r="W34" s="167">
        <f t="shared" si="23"/>
        <v>1200</v>
      </c>
      <c r="X34" s="167">
        <f t="shared" si="24"/>
        <v>150</v>
      </c>
      <c r="Y34" s="168">
        <f t="shared" si="25"/>
        <v>4</v>
      </c>
      <c r="Z34" s="169">
        <f t="shared" si="27"/>
        <v>16</v>
      </c>
      <c r="AA34" s="169">
        <f t="shared" si="26"/>
        <v>36</v>
      </c>
      <c r="AC34" s="171">
        <f t="shared" si="10"/>
        <v>3.75</v>
      </c>
      <c r="AD34" s="167">
        <f t="shared" si="11"/>
        <v>4</v>
      </c>
      <c r="AE34" s="169">
        <v>3</v>
      </c>
    </row>
    <row r="35" spans="1:32">
      <c r="A35" s="161" t="s">
        <v>1472</v>
      </c>
      <c r="B35" s="224" t="s">
        <v>1223</v>
      </c>
      <c r="C35" s="178">
        <v>400</v>
      </c>
      <c r="D35" s="178">
        <v>125</v>
      </c>
      <c r="E35" s="217">
        <v>9</v>
      </c>
      <c r="F35" s="178">
        <v>280</v>
      </c>
      <c r="G35" s="178">
        <v>280</v>
      </c>
      <c r="H35" s="178">
        <v>446</v>
      </c>
      <c r="I35" s="218">
        <v>331</v>
      </c>
      <c r="J35" s="218">
        <v>19.5</v>
      </c>
      <c r="K35" s="223" t="s">
        <v>1290</v>
      </c>
      <c r="L35" t="str">
        <f t="shared" si="12"/>
        <v>UNEQUAL TEE</v>
      </c>
      <c r="M35" s="167">
        <f t="shared" si="13"/>
        <v>1320</v>
      </c>
      <c r="N35" s="167">
        <f t="shared" si="14"/>
        <v>440</v>
      </c>
      <c r="O35" s="167">
        <f t="shared" si="15"/>
        <v>16</v>
      </c>
      <c r="P35" s="167">
        <f t="shared" si="16"/>
        <v>340</v>
      </c>
      <c r="Q35" s="167">
        <f t="shared" si="17"/>
        <v>290</v>
      </c>
      <c r="R35" s="167">
        <f t="shared" si="18"/>
        <v>36</v>
      </c>
      <c r="S35" s="167">
        <f t="shared" si="19"/>
        <v>200</v>
      </c>
      <c r="T35" s="167">
        <f t="shared" si="20"/>
        <v>75</v>
      </c>
      <c r="U35" s="167">
        <f t="shared" si="21"/>
        <v>1200</v>
      </c>
      <c r="V35" s="167">
        <f t="shared" si="22"/>
        <v>290</v>
      </c>
      <c r="W35" s="167">
        <f t="shared" si="23"/>
        <v>1200</v>
      </c>
      <c r="X35" s="167">
        <f t="shared" si="24"/>
        <v>290</v>
      </c>
      <c r="Y35" s="168">
        <f t="shared" si="25"/>
        <v>4</v>
      </c>
      <c r="Z35" s="169">
        <f t="shared" si="27"/>
        <v>16</v>
      </c>
      <c r="AA35" s="169">
        <f t="shared" si="26"/>
        <v>36</v>
      </c>
      <c r="AC35" s="171">
        <f t="shared" si="10"/>
        <v>3.75</v>
      </c>
      <c r="AD35" s="167">
        <f t="shared" si="11"/>
        <v>4</v>
      </c>
      <c r="AE35" s="169">
        <v>3</v>
      </c>
    </row>
    <row r="36" spans="1:32">
      <c r="A36" s="161" t="s">
        <v>1473</v>
      </c>
      <c r="B36" s="224" t="s">
        <v>1223</v>
      </c>
      <c r="C36" s="178">
        <v>400</v>
      </c>
      <c r="D36" s="178">
        <v>150</v>
      </c>
      <c r="E36" s="217">
        <v>9</v>
      </c>
      <c r="F36" s="178">
        <v>280</v>
      </c>
      <c r="G36" s="178">
        <v>280</v>
      </c>
      <c r="H36" s="178">
        <v>446</v>
      </c>
      <c r="I36" s="218">
        <v>330.5</v>
      </c>
      <c r="J36" s="218">
        <v>19.5</v>
      </c>
      <c r="K36" s="223" t="s">
        <v>1291</v>
      </c>
      <c r="L36" t="str">
        <f t="shared" si="12"/>
        <v>UNEQUAL TEE</v>
      </c>
      <c r="M36" s="167">
        <f t="shared" si="13"/>
        <v>1320</v>
      </c>
      <c r="N36" s="167">
        <f t="shared" si="14"/>
        <v>440</v>
      </c>
      <c r="O36" s="167">
        <f t="shared" si="15"/>
        <v>16</v>
      </c>
      <c r="P36" s="167">
        <f t="shared" si="16"/>
        <v>330</v>
      </c>
      <c r="Q36" s="167">
        <f t="shared" si="17"/>
        <v>290</v>
      </c>
      <c r="R36" s="167">
        <f t="shared" si="18"/>
        <v>36</v>
      </c>
      <c r="S36" s="167">
        <f t="shared" si="19"/>
        <v>200</v>
      </c>
      <c r="T36" s="167">
        <f t="shared" si="20"/>
        <v>75</v>
      </c>
      <c r="U36" s="167">
        <f t="shared" si="21"/>
        <v>1200</v>
      </c>
      <c r="V36" s="167">
        <f t="shared" si="22"/>
        <v>290</v>
      </c>
      <c r="W36" s="167">
        <f t="shared" si="23"/>
        <v>1200</v>
      </c>
      <c r="X36" s="167">
        <f t="shared" si="24"/>
        <v>290</v>
      </c>
      <c r="Y36" s="168">
        <f t="shared" si="25"/>
        <v>4</v>
      </c>
      <c r="Z36" s="169">
        <f t="shared" si="27"/>
        <v>16</v>
      </c>
      <c r="AA36" s="169">
        <f t="shared" si="26"/>
        <v>36</v>
      </c>
      <c r="AC36" s="171">
        <f t="shared" si="10"/>
        <v>3.75</v>
      </c>
      <c r="AD36" s="167">
        <f t="shared" si="11"/>
        <v>4</v>
      </c>
      <c r="AE36" s="169">
        <v>3</v>
      </c>
    </row>
    <row r="37" spans="1:32">
      <c r="A37" s="161" t="s">
        <v>1474</v>
      </c>
      <c r="B37" s="224" t="s">
        <v>1223</v>
      </c>
      <c r="C37" s="178">
        <v>400</v>
      </c>
      <c r="D37" s="178">
        <v>200</v>
      </c>
      <c r="E37" s="217">
        <v>9</v>
      </c>
      <c r="F37" s="178">
        <v>280</v>
      </c>
      <c r="G37" s="178">
        <v>280</v>
      </c>
      <c r="H37" s="178">
        <v>446</v>
      </c>
      <c r="I37" s="218">
        <v>331</v>
      </c>
      <c r="J37" s="218">
        <v>20</v>
      </c>
      <c r="K37" s="223" t="s">
        <v>1292</v>
      </c>
      <c r="L37" t="str">
        <f t="shared" si="12"/>
        <v>UNEQUAL TEE</v>
      </c>
      <c r="M37" s="167">
        <f t="shared" si="13"/>
        <v>1320</v>
      </c>
      <c r="N37" s="167">
        <f t="shared" si="14"/>
        <v>440</v>
      </c>
      <c r="O37" s="167">
        <f t="shared" si="15"/>
        <v>16</v>
      </c>
      <c r="P37" s="167">
        <f t="shared" si="16"/>
        <v>315</v>
      </c>
      <c r="Q37" s="167">
        <f t="shared" si="17"/>
        <v>290</v>
      </c>
      <c r="R37" s="167">
        <f t="shared" si="18"/>
        <v>36</v>
      </c>
      <c r="S37" s="167">
        <f t="shared" si="19"/>
        <v>200</v>
      </c>
      <c r="T37" s="167">
        <f t="shared" si="20"/>
        <v>100</v>
      </c>
      <c r="U37" s="167">
        <f t="shared" si="21"/>
        <v>1200</v>
      </c>
      <c r="V37" s="167">
        <f t="shared" si="22"/>
        <v>290</v>
      </c>
      <c r="W37" s="167">
        <f t="shared" si="23"/>
        <v>1200</v>
      </c>
      <c r="X37" s="167">
        <f t="shared" si="24"/>
        <v>290</v>
      </c>
      <c r="Y37" s="168">
        <f t="shared" si="25"/>
        <v>4</v>
      </c>
      <c r="Z37" s="169">
        <f t="shared" si="27"/>
        <v>16</v>
      </c>
      <c r="AA37" s="169">
        <f t="shared" si="26"/>
        <v>36</v>
      </c>
      <c r="AC37" s="171">
        <f t="shared" si="10"/>
        <v>3.75</v>
      </c>
      <c r="AD37" s="167">
        <f t="shared" si="11"/>
        <v>4</v>
      </c>
      <c r="AE37" s="169">
        <v>3</v>
      </c>
    </row>
    <row r="38" spans="1:32">
      <c r="A38" s="161" t="s">
        <v>1475</v>
      </c>
      <c r="B38" s="224" t="s">
        <v>1223</v>
      </c>
      <c r="C38" s="178">
        <v>400</v>
      </c>
      <c r="D38" s="178">
        <v>250</v>
      </c>
      <c r="E38" s="217">
        <v>9</v>
      </c>
      <c r="F38" s="178">
        <v>560</v>
      </c>
      <c r="G38" s="178">
        <v>280</v>
      </c>
      <c r="H38" s="178">
        <v>726</v>
      </c>
      <c r="I38" s="218">
        <v>342</v>
      </c>
      <c r="J38" s="218">
        <v>30.5</v>
      </c>
      <c r="K38" s="223" t="s">
        <v>1293</v>
      </c>
      <c r="L38" t="str">
        <f t="shared" si="12"/>
        <v>UNEQUAL TEE</v>
      </c>
      <c r="M38" s="167">
        <f t="shared" si="13"/>
        <v>1350</v>
      </c>
      <c r="N38" s="167">
        <f t="shared" si="14"/>
        <v>720</v>
      </c>
      <c r="O38" s="167">
        <f t="shared" si="15"/>
        <v>16</v>
      </c>
      <c r="P38" s="167">
        <f t="shared" si="16"/>
        <v>305</v>
      </c>
      <c r="Q38" s="167">
        <f t="shared" si="17"/>
        <v>570</v>
      </c>
      <c r="R38" s="167">
        <f t="shared" si="18"/>
        <v>36</v>
      </c>
      <c r="S38" s="167">
        <f t="shared" si="19"/>
        <v>200</v>
      </c>
      <c r="T38" s="167">
        <f t="shared" si="20"/>
        <v>125</v>
      </c>
      <c r="U38" s="167">
        <f t="shared" si="21"/>
        <v>1200</v>
      </c>
      <c r="V38" s="167">
        <f t="shared" si="22"/>
        <v>570</v>
      </c>
      <c r="W38" s="167">
        <f t="shared" si="23"/>
        <v>1200</v>
      </c>
      <c r="X38" s="167">
        <f t="shared" si="24"/>
        <v>570</v>
      </c>
      <c r="Y38" s="168">
        <f t="shared" si="25"/>
        <v>4</v>
      </c>
      <c r="Z38" s="169">
        <f t="shared" si="27"/>
        <v>16</v>
      </c>
      <c r="AA38" s="169">
        <f t="shared" si="26"/>
        <v>36</v>
      </c>
      <c r="AC38" s="171">
        <f t="shared" si="10"/>
        <v>3.75</v>
      </c>
      <c r="AD38" s="167">
        <f t="shared" si="11"/>
        <v>4</v>
      </c>
      <c r="AE38" s="169">
        <v>3</v>
      </c>
    </row>
    <row r="39" spans="1:32">
      <c r="A39" s="161" t="s">
        <v>1476</v>
      </c>
      <c r="B39" s="224" t="s">
        <v>1223</v>
      </c>
      <c r="C39" s="178">
        <v>400</v>
      </c>
      <c r="D39" s="178">
        <v>300</v>
      </c>
      <c r="E39" s="217">
        <v>9</v>
      </c>
      <c r="F39" s="178">
        <v>560</v>
      </c>
      <c r="G39" s="178">
        <v>280</v>
      </c>
      <c r="H39" s="178">
        <v>726</v>
      </c>
      <c r="I39" s="218">
        <v>342</v>
      </c>
      <c r="J39" s="218">
        <v>30.5</v>
      </c>
      <c r="K39" s="223" t="s">
        <v>1294</v>
      </c>
      <c r="L39" t="str">
        <f t="shared" si="12"/>
        <v>UNEQUAL TEE</v>
      </c>
      <c r="M39" s="167">
        <f t="shared" si="13"/>
        <v>1350</v>
      </c>
      <c r="N39" s="167">
        <f t="shared" si="14"/>
        <v>720</v>
      </c>
      <c r="O39" s="167">
        <f t="shared" si="15"/>
        <v>16</v>
      </c>
      <c r="P39" s="167">
        <f t="shared" si="16"/>
        <v>290</v>
      </c>
      <c r="Q39" s="167">
        <f t="shared" si="17"/>
        <v>570</v>
      </c>
      <c r="R39" s="167">
        <f t="shared" si="18"/>
        <v>36</v>
      </c>
      <c r="S39" s="167">
        <f t="shared" si="19"/>
        <v>200</v>
      </c>
      <c r="T39" s="167">
        <f t="shared" si="20"/>
        <v>150</v>
      </c>
      <c r="U39" s="167">
        <f t="shared" si="21"/>
        <v>1200</v>
      </c>
      <c r="V39" s="167">
        <f t="shared" si="22"/>
        <v>570</v>
      </c>
      <c r="W39" s="167">
        <f t="shared" si="23"/>
        <v>1200</v>
      </c>
      <c r="X39" s="167">
        <f t="shared" si="24"/>
        <v>570</v>
      </c>
      <c r="Y39" s="168">
        <f t="shared" si="25"/>
        <v>4</v>
      </c>
      <c r="Z39" s="169">
        <f t="shared" si="27"/>
        <v>16</v>
      </c>
      <c r="AA39" s="169">
        <f t="shared" si="26"/>
        <v>36</v>
      </c>
      <c r="AC39" s="171">
        <f t="shared" si="10"/>
        <v>3.75</v>
      </c>
      <c r="AD39" s="167">
        <f t="shared" si="11"/>
        <v>4</v>
      </c>
      <c r="AE39" s="169">
        <v>3</v>
      </c>
    </row>
    <row r="40" spans="1:32">
      <c r="A40" s="161" t="s">
        <v>1477</v>
      </c>
      <c r="B40" s="224" t="s">
        <v>1223</v>
      </c>
      <c r="C40" s="178">
        <v>400</v>
      </c>
      <c r="D40" s="178">
        <v>350</v>
      </c>
      <c r="E40" s="217">
        <v>9</v>
      </c>
      <c r="F40" s="178">
        <v>560</v>
      </c>
      <c r="G40" s="178">
        <v>280</v>
      </c>
      <c r="H40" s="178">
        <v>726</v>
      </c>
      <c r="I40" s="218">
        <v>353</v>
      </c>
      <c r="J40" s="218">
        <v>31.5</v>
      </c>
      <c r="K40" s="223" t="s">
        <v>1295</v>
      </c>
      <c r="L40" t="str">
        <f t="shared" si="12"/>
        <v>UNEQUAL TEE</v>
      </c>
      <c r="M40" s="167">
        <f t="shared" si="13"/>
        <v>1370</v>
      </c>
      <c r="N40" s="167">
        <f t="shared" si="14"/>
        <v>720</v>
      </c>
      <c r="O40" s="167">
        <f t="shared" si="15"/>
        <v>16</v>
      </c>
      <c r="P40" s="167">
        <f t="shared" si="16"/>
        <v>285</v>
      </c>
      <c r="Q40" s="167">
        <f t="shared" si="17"/>
        <v>570</v>
      </c>
      <c r="R40" s="167">
        <f t="shared" si="18"/>
        <v>36</v>
      </c>
      <c r="S40" s="167">
        <f t="shared" si="19"/>
        <v>200</v>
      </c>
      <c r="T40" s="167">
        <f t="shared" si="20"/>
        <v>175</v>
      </c>
      <c r="U40" s="167">
        <f t="shared" si="21"/>
        <v>1200</v>
      </c>
      <c r="V40" s="167">
        <f t="shared" si="22"/>
        <v>570</v>
      </c>
      <c r="W40" s="167">
        <f t="shared" si="23"/>
        <v>1200</v>
      </c>
      <c r="X40" s="167">
        <f t="shared" si="24"/>
        <v>570</v>
      </c>
      <c r="Y40" s="168">
        <f t="shared" si="25"/>
        <v>4</v>
      </c>
      <c r="Z40" s="169">
        <f t="shared" si="27"/>
        <v>16</v>
      </c>
      <c r="AA40" s="169">
        <f t="shared" si="26"/>
        <v>36</v>
      </c>
      <c r="AC40" s="171">
        <f t="shared" si="10"/>
        <v>3.75</v>
      </c>
      <c r="AD40" s="167">
        <f t="shared" si="11"/>
        <v>4</v>
      </c>
      <c r="AE40" s="169">
        <v>3</v>
      </c>
    </row>
    <row r="41" spans="1:32">
      <c r="A41" s="161" t="s">
        <v>1478</v>
      </c>
      <c r="B41" s="224" t="s">
        <v>1223</v>
      </c>
      <c r="C41" s="178">
        <v>400</v>
      </c>
      <c r="D41" s="178">
        <v>400</v>
      </c>
      <c r="E41" s="217">
        <v>9</v>
      </c>
      <c r="F41" s="178">
        <v>560</v>
      </c>
      <c r="G41" s="178">
        <v>280</v>
      </c>
      <c r="H41" s="178">
        <v>726</v>
      </c>
      <c r="I41" s="218">
        <v>363</v>
      </c>
      <c r="J41" s="178">
        <v>33</v>
      </c>
      <c r="K41" s="223" t="s">
        <v>1229</v>
      </c>
      <c r="L41" t="str">
        <f t="shared" si="12"/>
        <v>EQUAL TEE</v>
      </c>
      <c r="M41" s="167">
        <f t="shared" si="13"/>
        <v>1390</v>
      </c>
      <c r="N41" s="167">
        <f t="shared" si="14"/>
        <v>720</v>
      </c>
      <c r="O41" s="167">
        <f t="shared" si="15"/>
        <v>16</v>
      </c>
      <c r="P41" s="167">
        <f t="shared" si="16"/>
        <v>280</v>
      </c>
      <c r="Q41" s="167">
        <f t="shared" si="17"/>
        <v>570</v>
      </c>
      <c r="R41" s="167">
        <f t="shared" si="18"/>
        <v>36</v>
      </c>
      <c r="S41" s="167">
        <f t="shared" si="19"/>
        <v>200</v>
      </c>
      <c r="T41" s="167">
        <f t="shared" si="20"/>
        <v>200</v>
      </c>
      <c r="U41" s="167">
        <f t="shared" si="21"/>
        <v>1200</v>
      </c>
      <c r="V41" s="167">
        <f t="shared" si="22"/>
        <v>570</v>
      </c>
      <c r="W41" s="167">
        <f t="shared" si="23"/>
        <v>1200</v>
      </c>
      <c r="X41" s="167">
        <f t="shared" si="24"/>
        <v>570</v>
      </c>
      <c r="Y41" s="168">
        <f t="shared" si="25"/>
        <v>4</v>
      </c>
      <c r="Z41" s="169">
        <f t="shared" si="27"/>
        <v>16</v>
      </c>
      <c r="AA41" s="169">
        <f t="shared" si="26"/>
        <v>36</v>
      </c>
      <c r="AC41" s="171">
        <f t="shared" si="10"/>
        <v>3.75</v>
      </c>
      <c r="AD41" s="167">
        <f t="shared" si="11"/>
        <v>4</v>
      </c>
      <c r="AE41" s="169">
        <v>3</v>
      </c>
      <c r="AF41" s="172"/>
    </row>
    <row r="42" spans="1:32">
      <c r="A42" s="161" t="s">
        <v>1479</v>
      </c>
      <c r="B42" s="224" t="s">
        <v>1230</v>
      </c>
      <c r="C42" s="178">
        <v>200</v>
      </c>
      <c r="D42" s="178">
        <v>80</v>
      </c>
      <c r="E42" s="217">
        <v>4.9000000000000004</v>
      </c>
      <c r="F42" s="178">
        <v>140</v>
      </c>
      <c r="G42" s="178">
        <v>140</v>
      </c>
      <c r="H42" s="178">
        <v>244</v>
      </c>
      <c r="I42" s="218">
        <v>180.5</v>
      </c>
      <c r="J42" s="212">
        <v>4</v>
      </c>
      <c r="K42" s="223" t="s">
        <v>1296</v>
      </c>
      <c r="L42" t="str">
        <f t="shared" si="12"/>
        <v>UNEQUAL TEE</v>
      </c>
      <c r="M42" s="167">
        <f t="shared" si="13"/>
        <v>700</v>
      </c>
      <c r="N42" s="167">
        <f t="shared" si="14"/>
        <v>240</v>
      </c>
      <c r="O42" s="167">
        <f t="shared" si="15"/>
        <v>8</v>
      </c>
      <c r="P42" s="167">
        <f t="shared" si="16"/>
        <v>165</v>
      </c>
      <c r="Q42" s="167">
        <f t="shared" si="17"/>
        <v>150</v>
      </c>
      <c r="R42" s="167">
        <f t="shared" si="18"/>
        <v>20</v>
      </c>
      <c r="S42" s="167">
        <f t="shared" si="19"/>
        <v>100</v>
      </c>
      <c r="T42" s="167">
        <f t="shared" si="20"/>
        <v>50</v>
      </c>
      <c r="U42" s="167">
        <f t="shared" si="21"/>
        <v>600</v>
      </c>
      <c r="V42" s="167">
        <f t="shared" si="22"/>
        <v>150</v>
      </c>
      <c r="W42" s="167">
        <f t="shared" si="23"/>
        <v>600</v>
      </c>
      <c r="X42" s="167">
        <f t="shared" si="24"/>
        <v>150</v>
      </c>
      <c r="Y42" s="168">
        <f t="shared" si="25"/>
        <v>2</v>
      </c>
      <c r="Z42" s="169">
        <f t="shared" si="27"/>
        <v>8</v>
      </c>
      <c r="AA42" s="169">
        <f t="shared" si="26"/>
        <v>20</v>
      </c>
      <c r="AC42" s="171">
        <f t="shared" si="10"/>
        <v>2.041666666666667</v>
      </c>
      <c r="AD42" s="167">
        <f t="shared" si="11"/>
        <v>2</v>
      </c>
      <c r="AE42" s="169">
        <v>3</v>
      </c>
    </row>
    <row r="43" spans="1:32">
      <c r="A43" s="161" t="s">
        <v>1480</v>
      </c>
      <c r="B43" s="224" t="s">
        <v>1230</v>
      </c>
      <c r="C43" s="178">
        <v>200</v>
      </c>
      <c r="D43" s="178">
        <v>100</v>
      </c>
      <c r="E43" s="217">
        <v>4.9000000000000004</v>
      </c>
      <c r="F43" s="178">
        <v>140</v>
      </c>
      <c r="G43" s="178">
        <v>140</v>
      </c>
      <c r="H43" s="178">
        <v>244</v>
      </c>
      <c r="I43" s="218">
        <v>180.5</v>
      </c>
      <c r="J43" s="212">
        <v>4</v>
      </c>
      <c r="K43" s="223" t="s">
        <v>1297</v>
      </c>
      <c r="L43" t="str">
        <f t="shared" si="12"/>
        <v>UNEQUAL TEE</v>
      </c>
      <c r="M43" s="167">
        <f t="shared" si="13"/>
        <v>700</v>
      </c>
      <c r="N43" s="167">
        <f t="shared" si="14"/>
        <v>240</v>
      </c>
      <c r="O43" s="167">
        <f t="shared" si="15"/>
        <v>8</v>
      </c>
      <c r="P43" s="167">
        <f t="shared" si="16"/>
        <v>160</v>
      </c>
      <c r="Q43" s="167">
        <f t="shared" si="17"/>
        <v>150</v>
      </c>
      <c r="R43" s="167">
        <f t="shared" si="18"/>
        <v>20</v>
      </c>
      <c r="S43" s="167">
        <f t="shared" si="19"/>
        <v>100</v>
      </c>
      <c r="T43" s="167">
        <f t="shared" si="20"/>
        <v>50</v>
      </c>
      <c r="U43" s="167">
        <f t="shared" si="21"/>
        <v>600</v>
      </c>
      <c r="V43" s="167">
        <f t="shared" si="22"/>
        <v>150</v>
      </c>
      <c r="W43" s="167">
        <f t="shared" si="23"/>
        <v>600</v>
      </c>
      <c r="X43" s="167">
        <f t="shared" si="24"/>
        <v>150</v>
      </c>
      <c r="Y43" s="168">
        <f t="shared" si="25"/>
        <v>2</v>
      </c>
      <c r="Z43" s="169">
        <f t="shared" si="27"/>
        <v>8</v>
      </c>
      <c r="AA43" s="169">
        <f t="shared" si="26"/>
        <v>20</v>
      </c>
      <c r="AC43" s="171">
        <f t="shared" si="10"/>
        <v>2.041666666666667</v>
      </c>
      <c r="AD43" s="167">
        <f t="shared" si="11"/>
        <v>2</v>
      </c>
      <c r="AE43" s="169">
        <v>4</v>
      </c>
    </row>
    <row r="44" spans="1:32">
      <c r="A44" s="161" t="s">
        <v>1481</v>
      </c>
      <c r="B44" s="224" t="s">
        <v>1230</v>
      </c>
      <c r="C44" s="178">
        <v>200</v>
      </c>
      <c r="D44" s="178">
        <v>125</v>
      </c>
      <c r="E44" s="217">
        <v>4.9000000000000004</v>
      </c>
      <c r="F44" s="178">
        <v>280</v>
      </c>
      <c r="G44" s="178">
        <v>140</v>
      </c>
      <c r="H44" s="178">
        <v>384</v>
      </c>
      <c r="I44" s="218">
        <v>191</v>
      </c>
      <c r="J44" s="212">
        <v>5.5</v>
      </c>
      <c r="K44" s="223" t="s">
        <v>1298</v>
      </c>
      <c r="L44" t="str">
        <f t="shared" si="12"/>
        <v>UNEQUAL TEE</v>
      </c>
      <c r="M44" s="167">
        <f t="shared" si="13"/>
        <v>720</v>
      </c>
      <c r="N44" s="167">
        <f t="shared" si="14"/>
        <v>380</v>
      </c>
      <c r="O44" s="167">
        <f t="shared" si="15"/>
        <v>8</v>
      </c>
      <c r="P44" s="167">
        <f t="shared" si="16"/>
        <v>150</v>
      </c>
      <c r="Q44" s="167">
        <f t="shared" si="17"/>
        <v>290</v>
      </c>
      <c r="R44" s="167">
        <f t="shared" si="18"/>
        <v>20</v>
      </c>
      <c r="S44" s="167">
        <f t="shared" si="19"/>
        <v>100</v>
      </c>
      <c r="T44" s="167">
        <f t="shared" si="20"/>
        <v>75</v>
      </c>
      <c r="U44" s="167">
        <f t="shared" si="21"/>
        <v>600</v>
      </c>
      <c r="V44" s="167">
        <f t="shared" si="22"/>
        <v>290</v>
      </c>
      <c r="W44" s="167">
        <f t="shared" si="23"/>
        <v>600</v>
      </c>
      <c r="X44" s="167">
        <f t="shared" si="24"/>
        <v>290</v>
      </c>
      <c r="Y44" s="168">
        <f t="shared" si="25"/>
        <v>2</v>
      </c>
      <c r="Z44" s="169">
        <f t="shared" si="27"/>
        <v>8</v>
      </c>
      <c r="AA44" s="169">
        <f t="shared" si="26"/>
        <v>20</v>
      </c>
      <c r="AC44" s="171">
        <f t="shared" si="10"/>
        <v>2.041666666666667</v>
      </c>
      <c r="AD44" s="167">
        <f t="shared" si="11"/>
        <v>2</v>
      </c>
      <c r="AE44" s="169">
        <v>4</v>
      </c>
    </row>
    <row r="45" spans="1:32">
      <c r="A45" s="161" t="s">
        <v>1482</v>
      </c>
      <c r="B45" s="224" t="s">
        <v>1230</v>
      </c>
      <c r="C45" s="178">
        <v>200</v>
      </c>
      <c r="D45" s="178">
        <v>150</v>
      </c>
      <c r="E45" s="217">
        <v>4.9000000000000004</v>
      </c>
      <c r="F45" s="178">
        <v>280</v>
      </c>
      <c r="G45" s="178">
        <v>140</v>
      </c>
      <c r="H45" s="178">
        <v>384</v>
      </c>
      <c r="I45" s="218">
        <v>191.5</v>
      </c>
      <c r="J45" s="212">
        <v>5.5</v>
      </c>
      <c r="K45" s="223" t="s">
        <v>1299</v>
      </c>
      <c r="L45" t="str">
        <f t="shared" si="12"/>
        <v>UNEQUAL TEE</v>
      </c>
      <c r="M45" s="167">
        <f t="shared" si="13"/>
        <v>720</v>
      </c>
      <c r="N45" s="167">
        <f t="shared" si="14"/>
        <v>380</v>
      </c>
      <c r="O45" s="167">
        <f t="shared" si="15"/>
        <v>8</v>
      </c>
      <c r="P45" s="167">
        <f t="shared" si="16"/>
        <v>145</v>
      </c>
      <c r="Q45" s="167">
        <f t="shared" si="17"/>
        <v>290</v>
      </c>
      <c r="R45" s="167">
        <f t="shared" si="18"/>
        <v>20</v>
      </c>
      <c r="S45" s="167">
        <f t="shared" si="19"/>
        <v>100</v>
      </c>
      <c r="T45" s="167">
        <f t="shared" si="20"/>
        <v>75</v>
      </c>
      <c r="U45" s="167">
        <f t="shared" si="21"/>
        <v>600</v>
      </c>
      <c r="V45" s="167">
        <f t="shared" si="22"/>
        <v>290</v>
      </c>
      <c r="W45" s="167">
        <f t="shared" si="23"/>
        <v>600</v>
      </c>
      <c r="X45" s="167">
        <f t="shared" si="24"/>
        <v>290</v>
      </c>
      <c r="Y45" s="168">
        <f t="shared" si="25"/>
        <v>2</v>
      </c>
      <c r="Z45" s="169">
        <f t="shared" si="27"/>
        <v>8</v>
      </c>
      <c r="AA45" s="169">
        <f t="shared" si="26"/>
        <v>20</v>
      </c>
      <c r="AC45" s="171">
        <f t="shared" si="10"/>
        <v>2.041666666666667</v>
      </c>
      <c r="AD45" s="167">
        <f t="shared" si="11"/>
        <v>2</v>
      </c>
      <c r="AE45" s="169">
        <v>4</v>
      </c>
    </row>
    <row r="46" spans="1:32">
      <c r="A46" s="161" t="s">
        <v>1483</v>
      </c>
      <c r="B46" s="224" t="s">
        <v>1230</v>
      </c>
      <c r="C46" s="178">
        <v>200</v>
      </c>
      <c r="D46" s="178">
        <v>200</v>
      </c>
      <c r="E46" s="217">
        <v>4.9000000000000004</v>
      </c>
      <c r="F46" s="178">
        <v>280</v>
      </c>
      <c r="G46" s="178">
        <v>140</v>
      </c>
      <c r="H46" s="178">
        <v>384</v>
      </c>
      <c r="I46" s="218">
        <v>192</v>
      </c>
      <c r="J46" s="178">
        <v>6</v>
      </c>
      <c r="K46" s="223" t="s">
        <v>1231</v>
      </c>
      <c r="L46" t="str">
        <f t="shared" si="12"/>
        <v>EQUAL TEE</v>
      </c>
      <c r="M46" s="167">
        <f t="shared" si="13"/>
        <v>720</v>
      </c>
      <c r="N46" s="167">
        <f t="shared" si="14"/>
        <v>380</v>
      </c>
      <c r="O46" s="167">
        <f t="shared" si="15"/>
        <v>8</v>
      </c>
      <c r="P46" s="167">
        <f t="shared" si="16"/>
        <v>140</v>
      </c>
      <c r="Q46" s="167">
        <f t="shared" si="17"/>
        <v>290</v>
      </c>
      <c r="R46" s="167">
        <f t="shared" si="18"/>
        <v>20</v>
      </c>
      <c r="S46" s="167">
        <f t="shared" si="19"/>
        <v>100</v>
      </c>
      <c r="T46" s="167">
        <f t="shared" si="20"/>
        <v>100</v>
      </c>
      <c r="U46" s="167">
        <f t="shared" si="21"/>
        <v>600</v>
      </c>
      <c r="V46" s="167">
        <f t="shared" si="22"/>
        <v>290</v>
      </c>
      <c r="W46" s="167">
        <f t="shared" si="23"/>
        <v>600</v>
      </c>
      <c r="X46" s="167">
        <f t="shared" si="24"/>
        <v>290</v>
      </c>
      <c r="Y46" s="168">
        <f t="shared" si="25"/>
        <v>2</v>
      </c>
      <c r="Z46" s="169">
        <f t="shared" si="27"/>
        <v>8</v>
      </c>
      <c r="AA46" s="169">
        <f t="shared" si="26"/>
        <v>20</v>
      </c>
      <c r="AC46" s="171">
        <f t="shared" si="10"/>
        <v>2.041666666666667</v>
      </c>
      <c r="AD46" s="167">
        <f t="shared" si="11"/>
        <v>2</v>
      </c>
      <c r="AE46" s="169">
        <v>4</v>
      </c>
    </row>
    <row r="47" spans="1:32">
      <c r="A47" s="161" t="s">
        <v>1484</v>
      </c>
      <c r="B47" s="224" t="s">
        <v>1230</v>
      </c>
      <c r="C47" s="178">
        <v>250</v>
      </c>
      <c r="D47" s="178">
        <v>80</v>
      </c>
      <c r="E47" s="217">
        <v>5.9</v>
      </c>
      <c r="F47" s="178">
        <v>140</v>
      </c>
      <c r="G47" s="178">
        <v>175</v>
      </c>
      <c r="H47" s="178">
        <v>264</v>
      </c>
      <c r="I47" s="218">
        <v>215.5</v>
      </c>
      <c r="J47" s="212">
        <v>5.5</v>
      </c>
      <c r="K47" s="223" t="s">
        <v>1300</v>
      </c>
      <c r="L47" t="str">
        <f t="shared" si="12"/>
        <v>UNEQUAL TEE</v>
      </c>
      <c r="M47" s="167">
        <f t="shared" si="13"/>
        <v>850</v>
      </c>
      <c r="N47" s="167">
        <f t="shared" si="14"/>
        <v>260</v>
      </c>
      <c r="O47" s="167">
        <f t="shared" si="15"/>
        <v>8</v>
      </c>
      <c r="P47" s="167">
        <f t="shared" si="16"/>
        <v>210</v>
      </c>
      <c r="Q47" s="167">
        <f t="shared" si="17"/>
        <v>150</v>
      </c>
      <c r="R47" s="167">
        <f t="shared" si="18"/>
        <v>20</v>
      </c>
      <c r="S47" s="167">
        <f t="shared" si="19"/>
        <v>125</v>
      </c>
      <c r="T47" s="167">
        <f t="shared" si="20"/>
        <v>50</v>
      </c>
      <c r="U47" s="167">
        <f t="shared" si="21"/>
        <v>750</v>
      </c>
      <c r="V47" s="167">
        <f t="shared" si="22"/>
        <v>150</v>
      </c>
      <c r="W47" s="167">
        <f t="shared" si="23"/>
        <v>750</v>
      </c>
      <c r="X47" s="167">
        <f t="shared" si="24"/>
        <v>150</v>
      </c>
      <c r="Y47" s="168">
        <f t="shared" si="25"/>
        <v>2</v>
      </c>
      <c r="Z47" s="169">
        <f t="shared" si="27"/>
        <v>8</v>
      </c>
      <c r="AA47" s="169">
        <f t="shared" si="26"/>
        <v>20</v>
      </c>
      <c r="AC47" s="171">
        <f t="shared" si="10"/>
        <v>2.4583333333333335</v>
      </c>
      <c r="AD47" s="167">
        <f t="shared" si="11"/>
        <v>2</v>
      </c>
      <c r="AE47" s="169">
        <v>4</v>
      </c>
    </row>
    <row r="48" spans="1:32">
      <c r="A48" s="161" t="s">
        <v>1485</v>
      </c>
      <c r="B48" s="224" t="s">
        <v>1230</v>
      </c>
      <c r="C48" s="178">
        <v>250</v>
      </c>
      <c r="D48" s="178">
        <v>100</v>
      </c>
      <c r="E48" s="217">
        <v>5.9</v>
      </c>
      <c r="F48" s="178">
        <v>140</v>
      </c>
      <c r="G48" s="178">
        <v>175</v>
      </c>
      <c r="H48" s="178">
        <v>264</v>
      </c>
      <c r="I48" s="218">
        <v>215.5</v>
      </c>
      <c r="J48" s="212">
        <v>5.5</v>
      </c>
      <c r="K48" s="223" t="s">
        <v>1301</v>
      </c>
      <c r="L48" t="str">
        <f t="shared" si="12"/>
        <v>UNEQUAL TEE</v>
      </c>
      <c r="M48" s="167">
        <f t="shared" si="13"/>
        <v>850</v>
      </c>
      <c r="N48" s="167">
        <f t="shared" si="14"/>
        <v>260</v>
      </c>
      <c r="O48" s="167">
        <f t="shared" si="15"/>
        <v>8</v>
      </c>
      <c r="P48" s="167">
        <f t="shared" si="16"/>
        <v>205</v>
      </c>
      <c r="Q48" s="167">
        <f t="shared" si="17"/>
        <v>150</v>
      </c>
      <c r="R48" s="167">
        <f t="shared" si="18"/>
        <v>20</v>
      </c>
      <c r="S48" s="167">
        <f t="shared" si="19"/>
        <v>125</v>
      </c>
      <c r="T48" s="167">
        <f t="shared" si="20"/>
        <v>50</v>
      </c>
      <c r="U48" s="167">
        <f t="shared" si="21"/>
        <v>750</v>
      </c>
      <c r="V48" s="167">
        <f t="shared" si="22"/>
        <v>150</v>
      </c>
      <c r="W48" s="167">
        <f t="shared" si="23"/>
        <v>750</v>
      </c>
      <c r="X48" s="167">
        <f t="shared" si="24"/>
        <v>150</v>
      </c>
      <c r="Y48" s="168">
        <f t="shared" si="25"/>
        <v>2</v>
      </c>
      <c r="Z48" s="169">
        <f t="shared" si="27"/>
        <v>8</v>
      </c>
      <c r="AA48" s="169">
        <f t="shared" si="26"/>
        <v>20</v>
      </c>
      <c r="AC48" s="171">
        <f t="shared" si="10"/>
        <v>2.4583333333333335</v>
      </c>
      <c r="AD48" s="167">
        <f t="shared" si="11"/>
        <v>2</v>
      </c>
      <c r="AE48" s="169">
        <v>4</v>
      </c>
    </row>
    <row r="49" spans="1:31">
      <c r="A49" s="161" t="s">
        <v>1486</v>
      </c>
      <c r="B49" s="224" t="s">
        <v>1230</v>
      </c>
      <c r="C49" s="178">
        <v>250</v>
      </c>
      <c r="D49" s="178">
        <v>125</v>
      </c>
      <c r="E49" s="217">
        <v>5.9</v>
      </c>
      <c r="F49" s="178">
        <v>280</v>
      </c>
      <c r="G49" s="178">
        <v>175</v>
      </c>
      <c r="H49" s="178">
        <v>404</v>
      </c>
      <c r="I49" s="218">
        <v>226</v>
      </c>
      <c r="J49" s="212">
        <v>8</v>
      </c>
      <c r="K49" s="223" t="s">
        <v>1302</v>
      </c>
      <c r="L49" t="str">
        <f t="shared" si="12"/>
        <v>UNEQUAL TEE</v>
      </c>
      <c r="M49" s="167">
        <f t="shared" si="13"/>
        <v>870</v>
      </c>
      <c r="N49" s="167">
        <f t="shared" si="14"/>
        <v>400</v>
      </c>
      <c r="O49" s="167">
        <f t="shared" si="15"/>
        <v>8</v>
      </c>
      <c r="P49" s="167">
        <f t="shared" si="16"/>
        <v>200</v>
      </c>
      <c r="Q49" s="167">
        <f t="shared" si="17"/>
        <v>290</v>
      </c>
      <c r="R49" s="167">
        <f t="shared" si="18"/>
        <v>20</v>
      </c>
      <c r="S49" s="167">
        <f t="shared" si="19"/>
        <v>125</v>
      </c>
      <c r="T49" s="167">
        <f t="shared" si="20"/>
        <v>75</v>
      </c>
      <c r="U49" s="167">
        <f t="shared" si="21"/>
        <v>750</v>
      </c>
      <c r="V49" s="167">
        <f t="shared" si="22"/>
        <v>290</v>
      </c>
      <c r="W49" s="167">
        <f t="shared" si="23"/>
        <v>750</v>
      </c>
      <c r="X49" s="167">
        <f t="shared" si="24"/>
        <v>290</v>
      </c>
      <c r="Y49" s="168">
        <f t="shared" si="25"/>
        <v>2</v>
      </c>
      <c r="Z49" s="169">
        <f t="shared" si="27"/>
        <v>8</v>
      </c>
      <c r="AA49" s="169">
        <f t="shared" si="26"/>
        <v>20</v>
      </c>
      <c r="AC49" s="171">
        <f t="shared" si="10"/>
        <v>2.4583333333333335</v>
      </c>
      <c r="AD49" s="167">
        <f t="shared" si="11"/>
        <v>2</v>
      </c>
      <c r="AE49" s="169">
        <v>4</v>
      </c>
    </row>
    <row r="50" spans="1:31">
      <c r="A50" s="161" t="s">
        <v>1487</v>
      </c>
      <c r="B50" s="224" t="s">
        <v>1230</v>
      </c>
      <c r="C50" s="178">
        <v>250</v>
      </c>
      <c r="D50" s="178">
        <v>150</v>
      </c>
      <c r="E50" s="217">
        <v>5.9</v>
      </c>
      <c r="F50" s="178">
        <v>350</v>
      </c>
      <c r="G50" s="178">
        <v>175</v>
      </c>
      <c r="H50" s="178">
        <v>474</v>
      </c>
      <c r="I50" s="218">
        <v>226.5</v>
      </c>
      <c r="J50" s="212">
        <v>9</v>
      </c>
      <c r="K50" s="223" t="s">
        <v>1303</v>
      </c>
      <c r="L50" t="str">
        <f t="shared" si="12"/>
        <v>UNEQUAL TEE</v>
      </c>
      <c r="M50" s="167">
        <f t="shared" si="13"/>
        <v>870</v>
      </c>
      <c r="N50" s="167">
        <f t="shared" si="14"/>
        <v>470</v>
      </c>
      <c r="O50" s="167">
        <f t="shared" si="15"/>
        <v>8</v>
      </c>
      <c r="P50" s="167">
        <f t="shared" si="16"/>
        <v>190</v>
      </c>
      <c r="Q50" s="167">
        <f t="shared" si="17"/>
        <v>360</v>
      </c>
      <c r="R50" s="167">
        <f t="shared" si="18"/>
        <v>20</v>
      </c>
      <c r="S50" s="167">
        <f t="shared" si="19"/>
        <v>125</v>
      </c>
      <c r="T50" s="167">
        <f t="shared" si="20"/>
        <v>75</v>
      </c>
      <c r="U50" s="167">
        <f t="shared" si="21"/>
        <v>750</v>
      </c>
      <c r="V50" s="167">
        <f t="shared" si="22"/>
        <v>360</v>
      </c>
      <c r="W50" s="167">
        <f t="shared" si="23"/>
        <v>750</v>
      </c>
      <c r="X50" s="167">
        <f t="shared" si="24"/>
        <v>360</v>
      </c>
      <c r="Y50" s="168">
        <f t="shared" si="25"/>
        <v>2</v>
      </c>
      <c r="Z50" s="169">
        <f t="shared" si="27"/>
        <v>8</v>
      </c>
      <c r="AA50" s="169">
        <f t="shared" si="26"/>
        <v>20</v>
      </c>
      <c r="AC50" s="171">
        <f t="shared" si="10"/>
        <v>2.4583333333333335</v>
      </c>
      <c r="AD50" s="167">
        <f t="shared" si="11"/>
        <v>2</v>
      </c>
      <c r="AE50" s="169">
        <v>2</v>
      </c>
    </row>
    <row r="51" spans="1:31">
      <c r="A51" s="161" t="s">
        <v>1488</v>
      </c>
      <c r="B51" s="224" t="s">
        <v>1230</v>
      </c>
      <c r="C51" s="178">
        <v>250</v>
      </c>
      <c r="D51" s="178">
        <v>200</v>
      </c>
      <c r="E51" s="217">
        <v>5.9</v>
      </c>
      <c r="F51" s="178">
        <v>350</v>
      </c>
      <c r="G51" s="178">
        <v>175</v>
      </c>
      <c r="H51" s="178">
        <v>474</v>
      </c>
      <c r="I51" s="218">
        <v>227</v>
      </c>
      <c r="J51" s="212">
        <v>9</v>
      </c>
      <c r="K51" s="223" t="s">
        <v>1304</v>
      </c>
      <c r="L51" t="str">
        <f t="shared" si="12"/>
        <v>UNEQUAL TEE</v>
      </c>
      <c r="M51" s="167">
        <f t="shared" si="13"/>
        <v>870</v>
      </c>
      <c r="N51" s="167">
        <f t="shared" si="14"/>
        <v>470</v>
      </c>
      <c r="O51" s="167">
        <f t="shared" si="15"/>
        <v>8</v>
      </c>
      <c r="P51" s="167">
        <f t="shared" si="16"/>
        <v>180</v>
      </c>
      <c r="Q51" s="167">
        <f t="shared" si="17"/>
        <v>360</v>
      </c>
      <c r="R51" s="167">
        <f t="shared" si="18"/>
        <v>20</v>
      </c>
      <c r="S51" s="167">
        <f t="shared" si="19"/>
        <v>125</v>
      </c>
      <c r="T51" s="167">
        <f t="shared" si="20"/>
        <v>100</v>
      </c>
      <c r="U51" s="167">
        <f t="shared" si="21"/>
        <v>750</v>
      </c>
      <c r="V51" s="167">
        <f t="shared" si="22"/>
        <v>360</v>
      </c>
      <c r="W51" s="167">
        <f t="shared" si="23"/>
        <v>750</v>
      </c>
      <c r="X51" s="167">
        <f t="shared" si="24"/>
        <v>360</v>
      </c>
      <c r="Y51" s="168">
        <f t="shared" si="25"/>
        <v>2</v>
      </c>
      <c r="Z51" s="169">
        <f t="shared" si="27"/>
        <v>8</v>
      </c>
      <c r="AA51" s="169">
        <f t="shared" si="26"/>
        <v>20</v>
      </c>
      <c r="AC51" s="171">
        <f t="shared" si="10"/>
        <v>2.4583333333333335</v>
      </c>
      <c r="AD51" s="167">
        <f t="shared" si="11"/>
        <v>2</v>
      </c>
      <c r="AE51" s="169">
        <v>2</v>
      </c>
    </row>
    <row r="52" spans="1:31">
      <c r="A52" s="161" t="s">
        <v>1489</v>
      </c>
      <c r="B52" s="224" t="s">
        <v>1230</v>
      </c>
      <c r="C52" s="178">
        <v>250</v>
      </c>
      <c r="D52" s="178">
        <v>250</v>
      </c>
      <c r="E52" s="178">
        <v>5.9</v>
      </c>
      <c r="F52" s="178">
        <v>350</v>
      </c>
      <c r="G52" s="178">
        <v>175</v>
      </c>
      <c r="H52" s="178">
        <v>474</v>
      </c>
      <c r="I52" s="218">
        <v>237</v>
      </c>
      <c r="J52" s="178">
        <v>10</v>
      </c>
      <c r="K52" s="223" t="s">
        <v>1232</v>
      </c>
      <c r="L52" t="str">
        <f t="shared" si="12"/>
        <v>EQUAL TEE</v>
      </c>
      <c r="M52" s="167">
        <f t="shared" si="13"/>
        <v>890</v>
      </c>
      <c r="N52" s="167">
        <f t="shared" si="14"/>
        <v>470</v>
      </c>
      <c r="O52" s="167">
        <f t="shared" si="15"/>
        <v>8</v>
      </c>
      <c r="P52" s="167">
        <f t="shared" si="16"/>
        <v>175</v>
      </c>
      <c r="Q52" s="167">
        <f t="shared" si="17"/>
        <v>360</v>
      </c>
      <c r="R52" s="167">
        <f t="shared" si="18"/>
        <v>20</v>
      </c>
      <c r="S52" s="167">
        <f t="shared" si="19"/>
        <v>125</v>
      </c>
      <c r="T52" s="167">
        <f t="shared" si="20"/>
        <v>125</v>
      </c>
      <c r="U52" s="167">
        <f t="shared" si="21"/>
        <v>750</v>
      </c>
      <c r="V52" s="167">
        <f t="shared" si="22"/>
        <v>360</v>
      </c>
      <c r="W52" s="167">
        <f t="shared" si="23"/>
        <v>750</v>
      </c>
      <c r="X52" s="167">
        <f t="shared" si="24"/>
        <v>360</v>
      </c>
      <c r="Y52" s="168">
        <f t="shared" si="25"/>
        <v>2</v>
      </c>
      <c r="Z52" s="169">
        <f t="shared" si="27"/>
        <v>8</v>
      </c>
      <c r="AA52" s="169">
        <f t="shared" si="26"/>
        <v>20</v>
      </c>
      <c r="AC52" s="171">
        <f t="shared" si="10"/>
        <v>2.4583333333333335</v>
      </c>
      <c r="AD52" s="167">
        <f t="shared" si="11"/>
        <v>2</v>
      </c>
      <c r="AE52" s="169">
        <v>2</v>
      </c>
    </row>
    <row r="53" spans="1:31">
      <c r="A53" s="161" t="s">
        <v>1490</v>
      </c>
      <c r="B53" s="224" t="s">
        <v>1230</v>
      </c>
      <c r="C53" s="178">
        <v>300</v>
      </c>
      <c r="D53" s="178">
        <v>80</v>
      </c>
      <c r="E53" s="217">
        <v>6.9</v>
      </c>
      <c r="F53" s="178">
        <v>140</v>
      </c>
      <c r="G53" s="178">
        <v>210</v>
      </c>
      <c r="H53" s="178">
        <v>266</v>
      </c>
      <c r="I53" s="218">
        <v>250.5</v>
      </c>
      <c r="J53" s="212">
        <v>7.5</v>
      </c>
      <c r="K53" s="223" t="s">
        <v>1305</v>
      </c>
      <c r="L53" t="str">
        <f t="shared" si="12"/>
        <v>UNEQUAL TEE</v>
      </c>
      <c r="M53" s="167">
        <f t="shared" si="13"/>
        <v>1000</v>
      </c>
      <c r="N53" s="167">
        <f t="shared" si="14"/>
        <v>260</v>
      </c>
      <c r="O53" s="167">
        <f t="shared" si="15"/>
        <v>12</v>
      </c>
      <c r="P53" s="167">
        <f t="shared" si="16"/>
        <v>260</v>
      </c>
      <c r="Q53" s="167">
        <f t="shared" si="17"/>
        <v>150</v>
      </c>
      <c r="R53" s="167">
        <f t="shared" si="18"/>
        <v>28</v>
      </c>
      <c r="S53" s="167">
        <f t="shared" si="19"/>
        <v>150</v>
      </c>
      <c r="T53" s="167">
        <f t="shared" si="20"/>
        <v>50</v>
      </c>
      <c r="U53" s="167">
        <f t="shared" si="21"/>
        <v>900</v>
      </c>
      <c r="V53" s="167">
        <f t="shared" si="22"/>
        <v>150</v>
      </c>
      <c r="W53" s="167">
        <f t="shared" si="23"/>
        <v>900</v>
      </c>
      <c r="X53" s="167">
        <f t="shared" si="24"/>
        <v>150</v>
      </c>
      <c r="Y53" s="168">
        <f t="shared" si="25"/>
        <v>3</v>
      </c>
      <c r="Z53" s="169">
        <f t="shared" si="27"/>
        <v>12</v>
      </c>
      <c r="AA53" s="169">
        <f t="shared" si="26"/>
        <v>28</v>
      </c>
      <c r="AC53" s="171">
        <f t="shared" si="10"/>
        <v>2.8750000000000004</v>
      </c>
      <c r="AD53" s="167">
        <f t="shared" si="11"/>
        <v>3</v>
      </c>
      <c r="AE53" s="169">
        <v>2</v>
      </c>
    </row>
    <row r="54" spans="1:31">
      <c r="A54" s="161" t="s">
        <v>1491</v>
      </c>
      <c r="B54" s="224" t="s">
        <v>1230</v>
      </c>
      <c r="C54" s="178">
        <v>300</v>
      </c>
      <c r="D54" s="178">
        <v>100</v>
      </c>
      <c r="E54" s="217">
        <v>6.9</v>
      </c>
      <c r="F54" s="178">
        <v>140</v>
      </c>
      <c r="G54" s="178">
        <v>210</v>
      </c>
      <c r="H54" s="178">
        <v>266</v>
      </c>
      <c r="I54" s="218">
        <v>250.5</v>
      </c>
      <c r="J54" s="212">
        <v>7.5</v>
      </c>
      <c r="K54" s="223" t="s">
        <v>1306</v>
      </c>
      <c r="L54" t="str">
        <f t="shared" si="12"/>
        <v>UNEQUAL TEE</v>
      </c>
      <c r="M54" s="167">
        <f t="shared" si="13"/>
        <v>1000</v>
      </c>
      <c r="N54" s="167">
        <f t="shared" si="14"/>
        <v>260</v>
      </c>
      <c r="O54" s="167">
        <f t="shared" si="15"/>
        <v>12</v>
      </c>
      <c r="P54" s="167">
        <f t="shared" si="16"/>
        <v>255</v>
      </c>
      <c r="Q54" s="167">
        <f t="shared" si="17"/>
        <v>150</v>
      </c>
      <c r="R54" s="167">
        <f t="shared" si="18"/>
        <v>28</v>
      </c>
      <c r="S54" s="167">
        <f t="shared" si="19"/>
        <v>150</v>
      </c>
      <c r="T54" s="167">
        <f t="shared" si="20"/>
        <v>50</v>
      </c>
      <c r="U54" s="167">
        <f t="shared" si="21"/>
        <v>900</v>
      </c>
      <c r="V54" s="167">
        <f t="shared" si="22"/>
        <v>150</v>
      </c>
      <c r="W54" s="167">
        <f t="shared" si="23"/>
        <v>900</v>
      </c>
      <c r="X54" s="167">
        <f t="shared" si="24"/>
        <v>150</v>
      </c>
      <c r="Y54" s="168">
        <f t="shared" si="25"/>
        <v>3</v>
      </c>
      <c r="Z54" s="169">
        <f t="shared" si="27"/>
        <v>12</v>
      </c>
      <c r="AA54" s="169">
        <f t="shared" si="26"/>
        <v>28</v>
      </c>
      <c r="AC54" s="171">
        <f t="shared" si="10"/>
        <v>2.8750000000000004</v>
      </c>
      <c r="AD54" s="167">
        <f t="shared" si="11"/>
        <v>3</v>
      </c>
      <c r="AE54" s="169">
        <v>2</v>
      </c>
    </row>
    <row r="55" spans="1:31">
      <c r="A55" s="161" t="s">
        <v>1492</v>
      </c>
      <c r="B55" s="224" t="s">
        <v>1230</v>
      </c>
      <c r="C55" s="178">
        <v>300</v>
      </c>
      <c r="D55" s="178">
        <v>125</v>
      </c>
      <c r="E55" s="217">
        <v>6.9</v>
      </c>
      <c r="F55" s="178">
        <v>280</v>
      </c>
      <c r="G55" s="178">
        <v>210</v>
      </c>
      <c r="H55" s="178">
        <v>406</v>
      </c>
      <c r="I55" s="218">
        <v>261</v>
      </c>
      <c r="J55" s="218">
        <v>10.5</v>
      </c>
      <c r="K55" s="223" t="s">
        <v>1307</v>
      </c>
      <c r="L55" t="str">
        <f t="shared" si="12"/>
        <v>UNEQUAL TEE</v>
      </c>
      <c r="M55" s="167">
        <f t="shared" si="13"/>
        <v>1020</v>
      </c>
      <c r="N55" s="167">
        <f t="shared" si="14"/>
        <v>400</v>
      </c>
      <c r="O55" s="167">
        <f t="shared" si="15"/>
        <v>12</v>
      </c>
      <c r="P55" s="167">
        <f t="shared" si="16"/>
        <v>245</v>
      </c>
      <c r="Q55" s="167">
        <f t="shared" si="17"/>
        <v>290</v>
      </c>
      <c r="R55" s="167">
        <f t="shared" si="18"/>
        <v>28</v>
      </c>
      <c r="S55" s="167">
        <f t="shared" si="19"/>
        <v>150</v>
      </c>
      <c r="T55" s="167">
        <f t="shared" si="20"/>
        <v>75</v>
      </c>
      <c r="U55" s="167">
        <f t="shared" si="21"/>
        <v>900</v>
      </c>
      <c r="V55" s="167">
        <f t="shared" si="22"/>
        <v>290</v>
      </c>
      <c r="W55" s="167">
        <f t="shared" si="23"/>
        <v>900</v>
      </c>
      <c r="X55" s="167">
        <f t="shared" si="24"/>
        <v>290</v>
      </c>
      <c r="Y55" s="168">
        <f t="shared" si="25"/>
        <v>3</v>
      </c>
      <c r="Z55" s="169">
        <f t="shared" si="27"/>
        <v>12</v>
      </c>
      <c r="AA55" s="169">
        <f t="shared" si="26"/>
        <v>28</v>
      </c>
      <c r="AC55" s="171">
        <f t="shared" si="10"/>
        <v>2.8750000000000004</v>
      </c>
      <c r="AD55" s="167">
        <f t="shared" si="11"/>
        <v>3</v>
      </c>
      <c r="AE55" s="169">
        <v>3</v>
      </c>
    </row>
    <row r="56" spans="1:31">
      <c r="A56" s="161" t="s">
        <v>1493</v>
      </c>
      <c r="B56" s="224" t="s">
        <v>1230</v>
      </c>
      <c r="C56" s="178">
        <v>300</v>
      </c>
      <c r="D56" s="178">
        <v>150</v>
      </c>
      <c r="E56" s="217">
        <v>6.9</v>
      </c>
      <c r="F56" s="178">
        <v>280</v>
      </c>
      <c r="G56" s="178">
        <v>210</v>
      </c>
      <c r="H56" s="178">
        <v>406</v>
      </c>
      <c r="I56" s="218">
        <v>261.5</v>
      </c>
      <c r="J56" s="218">
        <v>10.5</v>
      </c>
      <c r="K56" s="223" t="s">
        <v>1308</v>
      </c>
      <c r="L56" t="str">
        <f t="shared" si="12"/>
        <v>UNEQUAL TEE</v>
      </c>
      <c r="M56" s="167">
        <f t="shared" si="13"/>
        <v>1020</v>
      </c>
      <c r="N56" s="167">
        <f t="shared" si="14"/>
        <v>400</v>
      </c>
      <c r="O56" s="167">
        <f t="shared" si="15"/>
        <v>12</v>
      </c>
      <c r="P56" s="167">
        <f t="shared" si="16"/>
        <v>235</v>
      </c>
      <c r="Q56" s="167">
        <f t="shared" si="17"/>
        <v>290</v>
      </c>
      <c r="R56" s="167">
        <f t="shared" si="18"/>
        <v>28</v>
      </c>
      <c r="S56" s="167">
        <f t="shared" si="19"/>
        <v>150</v>
      </c>
      <c r="T56" s="167">
        <f t="shared" si="20"/>
        <v>75</v>
      </c>
      <c r="U56" s="167">
        <f t="shared" si="21"/>
        <v>900</v>
      </c>
      <c r="V56" s="167">
        <f t="shared" si="22"/>
        <v>290</v>
      </c>
      <c r="W56" s="167">
        <f t="shared" si="23"/>
        <v>900</v>
      </c>
      <c r="X56" s="167">
        <f t="shared" si="24"/>
        <v>290</v>
      </c>
      <c r="Y56" s="168">
        <f t="shared" si="25"/>
        <v>3</v>
      </c>
      <c r="Z56" s="169">
        <f t="shared" si="27"/>
        <v>12</v>
      </c>
      <c r="AA56" s="169">
        <f t="shared" si="26"/>
        <v>28</v>
      </c>
      <c r="AC56" s="171">
        <f t="shared" si="10"/>
        <v>2.8750000000000004</v>
      </c>
      <c r="AD56" s="167">
        <f t="shared" si="11"/>
        <v>3</v>
      </c>
      <c r="AE56" s="169">
        <v>3</v>
      </c>
    </row>
    <row r="57" spans="1:31">
      <c r="A57" s="161" t="s">
        <v>1494</v>
      </c>
      <c r="B57" s="224" t="s">
        <v>1230</v>
      </c>
      <c r="C57" s="178">
        <v>300</v>
      </c>
      <c r="D57" s="178">
        <v>200</v>
      </c>
      <c r="E57" s="217">
        <v>6.9</v>
      </c>
      <c r="F57" s="178">
        <v>420</v>
      </c>
      <c r="G57" s="178">
        <v>210</v>
      </c>
      <c r="H57" s="178">
        <v>546</v>
      </c>
      <c r="I57" s="218">
        <v>262</v>
      </c>
      <c r="J57" s="218">
        <v>13.5</v>
      </c>
      <c r="K57" s="223" t="s">
        <v>1309</v>
      </c>
      <c r="L57" t="str">
        <f t="shared" si="12"/>
        <v>UNEQUAL TEE</v>
      </c>
      <c r="M57" s="167">
        <f t="shared" si="13"/>
        <v>1020</v>
      </c>
      <c r="N57" s="167">
        <f t="shared" si="14"/>
        <v>540</v>
      </c>
      <c r="O57" s="167">
        <f t="shared" si="15"/>
        <v>12</v>
      </c>
      <c r="P57" s="167">
        <f t="shared" si="16"/>
        <v>225</v>
      </c>
      <c r="Q57" s="167">
        <f t="shared" si="17"/>
        <v>430</v>
      </c>
      <c r="R57" s="167">
        <f t="shared" si="18"/>
        <v>28</v>
      </c>
      <c r="S57" s="167">
        <f t="shared" si="19"/>
        <v>150</v>
      </c>
      <c r="T57" s="167">
        <f t="shared" si="20"/>
        <v>100</v>
      </c>
      <c r="U57" s="167">
        <f t="shared" si="21"/>
        <v>900</v>
      </c>
      <c r="V57" s="167">
        <f t="shared" si="22"/>
        <v>430</v>
      </c>
      <c r="W57" s="167">
        <f t="shared" si="23"/>
        <v>900</v>
      </c>
      <c r="X57" s="167">
        <f t="shared" si="24"/>
        <v>430</v>
      </c>
      <c r="Y57" s="168">
        <f t="shared" si="25"/>
        <v>3</v>
      </c>
      <c r="Z57" s="169">
        <f t="shared" si="27"/>
        <v>12</v>
      </c>
      <c r="AA57" s="169">
        <f t="shared" si="26"/>
        <v>28</v>
      </c>
      <c r="AC57" s="171">
        <f t="shared" si="10"/>
        <v>2.8750000000000004</v>
      </c>
      <c r="AD57" s="167">
        <f t="shared" si="11"/>
        <v>3</v>
      </c>
      <c r="AE57" s="169">
        <v>3</v>
      </c>
    </row>
    <row r="58" spans="1:31">
      <c r="A58" s="161" t="s">
        <v>1495</v>
      </c>
      <c r="B58" s="224" t="s">
        <v>1230</v>
      </c>
      <c r="C58" s="178">
        <v>300</v>
      </c>
      <c r="D58" s="178">
        <v>250</v>
      </c>
      <c r="E58" s="217">
        <v>6.9</v>
      </c>
      <c r="F58" s="178">
        <v>420</v>
      </c>
      <c r="G58" s="178">
        <v>210</v>
      </c>
      <c r="H58" s="178">
        <v>546</v>
      </c>
      <c r="I58" s="218">
        <v>272</v>
      </c>
      <c r="J58" s="218">
        <v>14</v>
      </c>
      <c r="K58" s="223" t="s">
        <v>1310</v>
      </c>
      <c r="L58" t="str">
        <f t="shared" si="12"/>
        <v>UNEQUAL TEE</v>
      </c>
      <c r="M58" s="167">
        <f t="shared" si="13"/>
        <v>1040</v>
      </c>
      <c r="N58" s="167">
        <f t="shared" si="14"/>
        <v>540</v>
      </c>
      <c r="O58" s="167">
        <f t="shared" si="15"/>
        <v>12</v>
      </c>
      <c r="P58" s="167">
        <f t="shared" si="16"/>
        <v>215</v>
      </c>
      <c r="Q58" s="167">
        <f t="shared" si="17"/>
        <v>430</v>
      </c>
      <c r="R58" s="167">
        <f t="shared" si="18"/>
        <v>28</v>
      </c>
      <c r="S58" s="167">
        <f t="shared" si="19"/>
        <v>150</v>
      </c>
      <c r="T58" s="167">
        <f t="shared" si="20"/>
        <v>125</v>
      </c>
      <c r="U58" s="167">
        <f t="shared" si="21"/>
        <v>900</v>
      </c>
      <c r="V58" s="167">
        <f t="shared" si="22"/>
        <v>430</v>
      </c>
      <c r="W58" s="167">
        <f t="shared" si="23"/>
        <v>900</v>
      </c>
      <c r="X58" s="167">
        <f t="shared" si="24"/>
        <v>430</v>
      </c>
      <c r="Y58" s="168">
        <f t="shared" si="25"/>
        <v>3</v>
      </c>
      <c r="Z58" s="169">
        <f t="shared" si="27"/>
        <v>12</v>
      </c>
      <c r="AA58" s="169">
        <f t="shared" si="26"/>
        <v>28</v>
      </c>
      <c r="AC58" s="171">
        <f t="shared" si="10"/>
        <v>2.8750000000000004</v>
      </c>
      <c r="AD58" s="167">
        <f t="shared" si="11"/>
        <v>3</v>
      </c>
      <c r="AE58" s="169">
        <v>3</v>
      </c>
    </row>
    <row r="59" spans="1:31">
      <c r="A59" s="161" t="s">
        <v>1496</v>
      </c>
      <c r="B59" s="224" t="s">
        <v>1230</v>
      </c>
      <c r="C59" s="178">
        <v>300</v>
      </c>
      <c r="D59" s="178">
        <v>300</v>
      </c>
      <c r="E59" s="178">
        <v>6.9</v>
      </c>
      <c r="F59" s="178">
        <v>420</v>
      </c>
      <c r="G59" s="178">
        <v>210</v>
      </c>
      <c r="H59" s="178">
        <v>546</v>
      </c>
      <c r="I59" s="218">
        <v>273</v>
      </c>
      <c r="J59" s="178">
        <v>15</v>
      </c>
      <c r="K59" s="223" t="s">
        <v>1233</v>
      </c>
      <c r="L59" t="str">
        <f t="shared" si="12"/>
        <v>EQUAL TEE</v>
      </c>
      <c r="M59" s="167">
        <f t="shared" si="13"/>
        <v>1040</v>
      </c>
      <c r="N59" s="167">
        <f t="shared" si="14"/>
        <v>540</v>
      </c>
      <c r="O59" s="167">
        <f t="shared" si="15"/>
        <v>12</v>
      </c>
      <c r="P59" s="167">
        <f t="shared" si="16"/>
        <v>210</v>
      </c>
      <c r="Q59" s="167">
        <f t="shared" si="17"/>
        <v>430</v>
      </c>
      <c r="R59" s="167">
        <f t="shared" si="18"/>
        <v>28</v>
      </c>
      <c r="S59" s="167">
        <f t="shared" si="19"/>
        <v>150</v>
      </c>
      <c r="T59" s="167">
        <f t="shared" si="20"/>
        <v>150</v>
      </c>
      <c r="U59" s="167">
        <f t="shared" si="21"/>
        <v>900</v>
      </c>
      <c r="V59" s="167">
        <f t="shared" si="22"/>
        <v>430</v>
      </c>
      <c r="W59" s="167">
        <f t="shared" si="23"/>
        <v>900</v>
      </c>
      <c r="X59" s="167">
        <f t="shared" si="24"/>
        <v>430</v>
      </c>
      <c r="Y59" s="168">
        <f t="shared" si="25"/>
        <v>3</v>
      </c>
      <c r="Z59" s="169">
        <f t="shared" si="27"/>
        <v>12</v>
      </c>
      <c r="AA59" s="169">
        <f t="shared" si="26"/>
        <v>28</v>
      </c>
      <c r="AC59" s="171">
        <f t="shared" si="10"/>
        <v>2.8750000000000004</v>
      </c>
      <c r="AD59" s="167">
        <f t="shared" si="11"/>
        <v>3</v>
      </c>
      <c r="AE59" s="169">
        <v>3</v>
      </c>
    </row>
    <row r="60" spans="1:31">
      <c r="A60" s="161" t="s">
        <v>1497</v>
      </c>
      <c r="B60" s="224" t="s">
        <v>1230</v>
      </c>
      <c r="C60" s="178">
        <v>350</v>
      </c>
      <c r="D60" s="178">
        <v>80</v>
      </c>
      <c r="E60" s="217">
        <v>7.9</v>
      </c>
      <c r="F60" s="178">
        <v>140</v>
      </c>
      <c r="G60" s="178">
        <v>245</v>
      </c>
      <c r="H60" s="178">
        <v>286</v>
      </c>
      <c r="I60" s="218">
        <v>285.5</v>
      </c>
      <c r="J60" s="218">
        <v>10.5</v>
      </c>
      <c r="K60" s="223" t="s">
        <v>1311</v>
      </c>
      <c r="L60" t="str">
        <f t="shared" si="12"/>
        <v>UNEQUAL TEE</v>
      </c>
      <c r="M60" s="167">
        <f t="shared" si="13"/>
        <v>1150</v>
      </c>
      <c r="N60" s="167">
        <f t="shared" si="14"/>
        <v>280</v>
      </c>
      <c r="O60" s="167">
        <f t="shared" si="15"/>
        <v>12</v>
      </c>
      <c r="P60" s="167">
        <f t="shared" si="16"/>
        <v>310</v>
      </c>
      <c r="Q60" s="167">
        <f t="shared" si="17"/>
        <v>150</v>
      </c>
      <c r="R60" s="167">
        <f t="shared" si="18"/>
        <v>28</v>
      </c>
      <c r="S60" s="167">
        <f t="shared" si="19"/>
        <v>175</v>
      </c>
      <c r="T60" s="167">
        <f t="shared" si="20"/>
        <v>50</v>
      </c>
      <c r="U60" s="167">
        <f t="shared" si="21"/>
        <v>1050</v>
      </c>
      <c r="V60" s="167">
        <f t="shared" si="22"/>
        <v>150</v>
      </c>
      <c r="W60" s="167">
        <f t="shared" si="23"/>
        <v>1050</v>
      </c>
      <c r="X60" s="167">
        <f t="shared" si="24"/>
        <v>150</v>
      </c>
      <c r="Y60" s="168">
        <f t="shared" si="25"/>
        <v>3</v>
      </c>
      <c r="Z60" s="169">
        <f t="shared" si="27"/>
        <v>12</v>
      </c>
      <c r="AA60" s="169">
        <f t="shared" si="26"/>
        <v>28</v>
      </c>
      <c r="AC60" s="171">
        <f t="shared" si="10"/>
        <v>3.291666666666667</v>
      </c>
      <c r="AD60" s="167">
        <f t="shared" si="11"/>
        <v>3</v>
      </c>
      <c r="AE60" s="169">
        <v>3</v>
      </c>
    </row>
    <row r="61" spans="1:31">
      <c r="A61" s="161" t="s">
        <v>1498</v>
      </c>
      <c r="B61" s="224" t="s">
        <v>1230</v>
      </c>
      <c r="C61" s="178">
        <v>350</v>
      </c>
      <c r="D61" s="178">
        <v>100</v>
      </c>
      <c r="E61" s="217">
        <v>7.9</v>
      </c>
      <c r="F61" s="178">
        <v>140</v>
      </c>
      <c r="G61" s="178">
        <v>245</v>
      </c>
      <c r="H61" s="178">
        <v>286</v>
      </c>
      <c r="I61" s="218">
        <v>285.5</v>
      </c>
      <c r="J61" s="218">
        <v>10.5</v>
      </c>
      <c r="K61" s="223" t="s">
        <v>1312</v>
      </c>
      <c r="L61" t="str">
        <f t="shared" si="12"/>
        <v>UNEQUAL TEE</v>
      </c>
      <c r="M61" s="167">
        <f t="shared" si="13"/>
        <v>1150</v>
      </c>
      <c r="N61" s="167">
        <f t="shared" si="14"/>
        <v>280</v>
      </c>
      <c r="O61" s="167">
        <f t="shared" si="15"/>
        <v>12</v>
      </c>
      <c r="P61" s="167">
        <f t="shared" si="16"/>
        <v>300</v>
      </c>
      <c r="Q61" s="167">
        <f t="shared" si="17"/>
        <v>150</v>
      </c>
      <c r="R61" s="167">
        <f t="shared" si="18"/>
        <v>28</v>
      </c>
      <c r="S61" s="167">
        <f t="shared" si="19"/>
        <v>175</v>
      </c>
      <c r="T61" s="167">
        <f t="shared" si="20"/>
        <v>50</v>
      </c>
      <c r="U61" s="167">
        <f t="shared" si="21"/>
        <v>1050</v>
      </c>
      <c r="V61" s="167">
        <f t="shared" si="22"/>
        <v>150</v>
      </c>
      <c r="W61" s="167">
        <f t="shared" si="23"/>
        <v>1050</v>
      </c>
      <c r="X61" s="167">
        <f t="shared" si="24"/>
        <v>150</v>
      </c>
      <c r="Y61" s="168">
        <f t="shared" si="25"/>
        <v>3</v>
      </c>
      <c r="Z61" s="169">
        <f t="shared" si="27"/>
        <v>12</v>
      </c>
      <c r="AA61" s="169">
        <f t="shared" si="26"/>
        <v>28</v>
      </c>
      <c r="AC61" s="171">
        <f t="shared" si="10"/>
        <v>3.291666666666667</v>
      </c>
      <c r="AD61" s="167">
        <f t="shared" si="11"/>
        <v>3</v>
      </c>
      <c r="AE61" s="169">
        <v>3</v>
      </c>
    </row>
    <row r="62" spans="1:31">
      <c r="A62" s="161" t="s">
        <v>1499</v>
      </c>
      <c r="B62" s="224" t="s">
        <v>1230</v>
      </c>
      <c r="C62" s="178">
        <v>350</v>
      </c>
      <c r="D62" s="178">
        <v>125</v>
      </c>
      <c r="E62" s="217">
        <v>7.9</v>
      </c>
      <c r="F62" s="178">
        <v>280</v>
      </c>
      <c r="G62" s="178">
        <v>245</v>
      </c>
      <c r="H62" s="178">
        <v>426</v>
      </c>
      <c r="I62" s="218">
        <v>296</v>
      </c>
      <c r="J62" s="218">
        <v>14.5</v>
      </c>
      <c r="K62" s="223" t="s">
        <v>1313</v>
      </c>
      <c r="L62" t="str">
        <f t="shared" si="12"/>
        <v>UNEQUAL TEE</v>
      </c>
      <c r="M62" s="167">
        <f t="shared" si="13"/>
        <v>1170</v>
      </c>
      <c r="N62" s="167">
        <f t="shared" si="14"/>
        <v>420</v>
      </c>
      <c r="O62" s="167">
        <f t="shared" si="15"/>
        <v>12</v>
      </c>
      <c r="P62" s="167">
        <f t="shared" si="16"/>
        <v>295</v>
      </c>
      <c r="Q62" s="167">
        <f t="shared" si="17"/>
        <v>290</v>
      </c>
      <c r="R62" s="167">
        <f t="shared" si="18"/>
        <v>28</v>
      </c>
      <c r="S62" s="167">
        <f t="shared" si="19"/>
        <v>175</v>
      </c>
      <c r="T62" s="167">
        <f t="shared" si="20"/>
        <v>75</v>
      </c>
      <c r="U62" s="167">
        <f t="shared" si="21"/>
        <v>1050</v>
      </c>
      <c r="V62" s="167">
        <f t="shared" si="22"/>
        <v>290</v>
      </c>
      <c r="W62" s="167">
        <f t="shared" si="23"/>
        <v>1050</v>
      </c>
      <c r="X62" s="167">
        <f t="shared" si="24"/>
        <v>290</v>
      </c>
      <c r="Y62" s="168">
        <f t="shared" si="25"/>
        <v>3</v>
      </c>
      <c r="Z62" s="169">
        <f t="shared" si="27"/>
        <v>12</v>
      </c>
      <c r="AA62" s="169">
        <f t="shared" si="26"/>
        <v>28</v>
      </c>
      <c r="AC62" s="171">
        <f t="shared" si="10"/>
        <v>3.291666666666667</v>
      </c>
      <c r="AD62" s="167">
        <f t="shared" si="11"/>
        <v>3</v>
      </c>
      <c r="AE62" s="169">
        <v>3</v>
      </c>
    </row>
    <row r="63" spans="1:31">
      <c r="A63" s="161" t="s">
        <v>1500</v>
      </c>
      <c r="B63" s="224" t="s">
        <v>1230</v>
      </c>
      <c r="C63" s="178">
        <v>350</v>
      </c>
      <c r="D63" s="178">
        <v>150</v>
      </c>
      <c r="E63" s="217">
        <v>7.9</v>
      </c>
      <c r="F63" s="178">
        <v>280</v>
      </c>
      <c r="G63" s="178">
        <v>245</v>
      </c>
      <c r="H63" s="178">
        <v>426</v>
      </c>
      <c r="I63" s="218">
        <v>296.5</v>
      </c>
      <c r="J63" s="218">
        <v>14.5</v>
      </c>
      <c r="K63" s="223" t="s">
        <v>1314</v>
      </c>
      <c r="L63" t="str">
        <f t="shared" si="12"/>
        <v>UNEQUAL TEE</v>
      </c>
      <c r="M63" s="167">
        <f t="shared" si="13"/>
        <v>1170</v>
      </c>
      <c r="N63" s="167">
        <f t="shared" si="14"/>
        <v>420</v>
      </c>
      <c r="O63" s="167">
        <f t="shared" si="15"/>
        <v>12</v>
      </c>
      <c r="P63" s="167">
        <f t="shared" si="16"/>
        <v>285</v>
      </c>
      <c r="Q63" s="167">
        <f t="shared" si="17"/>
        <v>290</v>
      </c>
      <c r="R63" s="167">
        <f t="shared" si="18"/>
        <v>28</v>
      </c>
      <c r="S63" s="167">
        <f t="shared" si="19"/>
        <v>175</v>
      </c>
      <c r="T63" s="167">
        <f t="shared" si="20"/>
        <v>75</v>
      </c>
      <c r="U63" s="167">
        <f t="shared" si="21"/>
        <v>1050</v>
      </c>
      <c r="V63" s="167">
        <f t="shared" si="22"/>
        <v>290</v>
      </c>
      <c r="W63" s="167">
        <f t="shared" si="23"/>
        <v>1050</v>
      </c>
      <c r="X63" s="167">
        <f t="shared" si="24"/>
        <v>290</v>
      </c>
      <c r="Y63" s="168">
        <f t="shared" si="25"/>
        <v>3</v>
      </c>
      <c r="Z63" s="169">
        <f t="shared" si="27"/>
        <v>12</v>
      </c>
      <c r="AA63" s="169">
        <f t="shared" si="26"/>
        <v>28</v>
      </c>
      <c r="AC63" s="171">
        <f t="shared" si="10"/>
        <v>3.291666666666667</v>
      </c>
      <c r="AD63" s="167">
        <f t="shared" si="11"/>
        <v>3</v>
      </c>
      <c r="AE63" s="169">
        <v>3</v>
      </c>
    </row>
    <row r="64" spans="1:31">
      <c r="A64" s="161" t="s">
        <v>1501</v>
      </c>
      <c r="B64" s="224" t="s">
        <v>1230</v>
      </c>
      <c r="C64" s="178">
        <v>350</v>
      </c>
      <c r="D64" s="178">
        <v>200</v>
      </c>
      <c r="E64" s="217">
        <v>7.9</v>
      </c>
      <c r="F64" s="178">
        <v>490</v>
      </c>
      <c r="G64" s="178">
        <v>245</v>
      </c>
      <c r="H64" s="178">
        <v>636</v>
      </c>
      <c r="I64" s="218">
        <v>297</v>
      </c>
      <c r="J64" s="218">
        <v>20.5</v>
      </c>
      <c r="K64" s="223" t="s">
        <v>1315</v>
      </c>
      <c r="L64" t="str">
        <f t="shared" si="12"/>
        <v>UNEQUAL TEE</v>
      </c>
      <c r="M64" s="167">
        <f t="shared" si="13"/>
        <v>1170</v>
      </c>
      <c r="N64" s="167">
        <f t="shared" si="14"/>
        <v>630</v>
      </c>
      <c r="O64" s="167">
        <f t="shared" si="15"/>
        <v>12</v>
      </c>
      <c r="P64" s="167">
        <f t="shared" si="16"/>
        <v>270</v>
      </c>
      <c r="Q64" s="167">
        <f t="shared" si="17"/>
        <v>500</v>
      </c>
      <c r="R64" s="167">
        <f t="shared" si="18"/>
        <v>28</v>
      </c>
      <c r="S64" s="167">
        <f t="shared" si="19"/>
        <v>175</v>
      </c>
      <c r="T64" s="167">
        <f t="shared" si="20"/>
        <v>100</v>
      </c>
      <c r="U64" s="167">
        <f t="shared" si="21"/>
        <v>1050</v>
      </c>
      <c r="V64" s="167">
        <f t="shared" si="22"/>
        <v>500</v>
      </c>
      <c r="W64" s="167">
        <f t="shared" si="23"/>
        <v>1050</v>
      </c>
      <c r="X64" s="167">
        <f t="shared" si="24"/>
        <v>500</v>
      </c>
      <c r="Y64" s="168">
        <f t="shared" si="25"/>
        <v>3</v>
      </c>
      <c r="Z64" s="169">
        <f t="shared" si="27"/>
        <v>12</v>
      </c>
      <c r="AA64" s="169">
        <f t="shared" si="26"/>
        <v>28</v>
      </c>
      <c r="AC64" s="171">
        <f t="shared" si="10"/>
        <v>3.291666666666667</v>
      </c>
      <c r="AD64" s="167">
        <f t="shared" si="11"/>
        <v>3</v>
      </c>
      <c r="AE64" s="169">
        <v>3</v>
      </c>
    </row>
    <row r="65" spans="1:31">
      <c r="A65" s="161" t="s">
        <v>1502</v>
      </c>
      <c r="B65" s="224" t="s">
        <v>1230</v>
      </c>
      <c r="C65" s="178">
        <v>350</v>
      </c>
      <c r="D65" s="178">
        <v>250</v>
      </c>
      <c r="E65" s="217">
        <v>7.9</v>
      </c>
      <c r="F65" s="178">
        <v>490</v>
      </c>
      <c r="G65" s="178">
        <v>245</v>
      </c>
      <c r="H65" s="178">
        <v>636</v>
      </c>
      <c r="I65" s="218">
        <v>307</v>
      </c>
      <c r="J65" s="218">
        <v>21</v>
      </c>
      <c r="K65" s="223" t="s">
        <v>1316</v>
      </c>
      <c r="L65" t="str">
        <f t="shared" si="12"/>
        <v>UNEQUAL TEE</v>
      </c>
      <c r="M65" s="167">
        <f t="shared" si="13"/>
        <v>1190</v>
      </c>
      <c r="N65" s="167">
        <f t="shared" si="14"/>
        <v>630</v>
      </c>
      <c r="O65" s="167">
        <f t="shared" si="15"/>
        <v>12</v>
      </c>
      <c r="P65" s="167">
        <f t="shared" si="16"/>
        <v>260</v>
      </c>
      <c r="Q65" s="167">
        <f t="shared" si="17"/>
        <v>500</v>
      </c>
      <c r="R65" s="167">
        <f t="shared" si="18"/>
        <v>28</v>
      </c>
      <c r="S65" s="167">
        <f t="shared" si="19"/>
        <v>175</v>
      </c>
      <c r="T65" s="167">
        <f t="shared" si="20"/>
        <v>125</v>
      </c>
      <c r="U65" s="167">
        <f t="shared" si="21"/>
        <v>1050</v>
      </c>
      <c r="V65" s="167">
        <f t="shared" si="22"/>
        <v>500</v>
      </c>
      <c r="W65" s="167">
        <f t="shared" si="23"/>
        <v>1050</v>
      </c>
      <c r="X65" s="167">
        <f t="shared" si="24"/>
        <v>500</v>
      </c>
      <c r="Y65" s="168">
        <f t="shared" si="25"/>
        <v>3</v>
      </c>
      <c r="Z65" s="169">
        <f t="shared" si="27"/>
        <v>12</v>
      </c>
      <c r="AA65" s="169">
        <f t="shared" si="26"/>
        <v>28</v>
      </c>
      <c r="AC65" s="171">
        <f t="shared" si="10"/>
        <v>3.291666666666667</v>
      </c>
      <c r="AD65" s="167">
        <f t="shared" si="11"/>
        <v>3</v>
      </c>
      <c r="AE65" s="169">
        <v>4</v>
      </c>
    </row>
    <row r="66" spans="1:31">
      <c r="A66" s="161" t="s">
        <v>1503</v>
      </c>
      <c r="B66" s="224" t="s">
        <v>1230</v>
      </c>
      <c r="C66" s="178">
        <v>350</v>
      </c>
      <c r="D66" s="178">
        <v>300</v>
      </c>
      <c r="E66" s="217">
        <v>7.9</v>
      </c>
      <c r="F66" s="178">
        <v>490</v>
      </c>
      <c r="G66" s="178">
        <v>245</v>
      </c>
      <c r="H66" s="178">
        <v>636</v>
      </c>
      <c r="I66" s="218">
        <v>308</v>
      </c>
      <c r="J66" s="218">
        <v>21.5</v>
      </c>
      <c r="K66" s="223" t="s">
        <v>1317</v>
      </c>
      <c r="L66" t="str">
        <f t="shared" si="12"/>
        <v>UNEQUAL TEE</v>
      </c>
      <c r="M66" s="167">
        <f t="shared" si="13"/>
        <v>1200</v>
      </c>
      <c r="N66" s="167">
        <f t="shared" si="14"/>
        <v>630</v>
      </c>
      <c r="O66" s="167">
        <f t="shared" si="15"/>
        <v>12</v>
      </c>
      <c r="P66" s="167">
        <f t="shared" si="16"/>
        <v>250</v>
      </c>
      <c r="Q66" s="167">
        <f t="shared" si="17"/>
        <v>500</v>
      </c>
      <c r="R66" s="167">
        <f t="shared" si="18"/>
        <v>28</v>
      </c>
      <c r="S66" s="167">
        <f t="shared" si="19"/>
        <v>175</v>
      </c>
      <c r="T66" s="167">
        <f t="shared" si="20"/>
        <v>150</v>
      </c>
      <c r="U66" s="167">
        <f t="shared" si="21"/>
        <v>1050</v>
      </c>
      <c r="V66" s="167">
        <f t="shared" si="22"/>
        <v>500</v>
      </c>
      <c r="W66" s="167">
        <f t="shared" si="23"/>
        <v>1050</v>
      </c>
      <c r="X66" s="167">
        <f t="shared" si="24"/>
        <v>500</v>
      </c>
      <c r="Y66" s="168">
        <f t="shared" si="25"/>
        <v>3</v>
      </c>
      <c r="Z66" s="169">
        <f t="shared" si="27"/>
        <v>12</v>
      </c>
      <c r="AA66" s="169">
        <f t="shared" si="26"/>
        <v>28</v>
      </c>
      <c r="AC66" s="171">
        <f t="shared" si="10"/>
        <v>3.291666666666667</v>
      </c>
      <c r="AD66" s="167">
        <f t="shared" si="11"/>
        <v>3</v>
      </c>
      <c r="AE66" s="169">
        <v>4</v>
      </c>
    </row>
    <row r="67" spans="1:31">
      <c r="A67" s="161" t="s">
        <v>1504</v>
      </c>
      <c r="B67" s="224" t="s">
        <v>1230</v>
      </c>
      <c r="C67" s="178">
        <v>350</v>
      </c>
      <c r="D67" s="178">
        <v>350</v>
      </c>
      <c r="E67" s="178">
        <v>7.9</v>
      </c>
      <c r="F67" s="178">
        <v>490</v>
      </c>
      <c r="G67" s="178">
        <v>245</v>
      </c>
      <c r="H67" s="178">
        <v>636</v>
      </c>
      <c r="I67" s="218">
        <v>318</v>
      </c>
      <c r="J67" s="178">
        <v>23</v>
      </c>
      <c r="K67" s="223" t="s">
        <v>1234</v>
      </c>
      <c r="L67" t="str">
        <f t="shared" si="12"/>
        <v>EQUAL TEE</v>
      </c>
      <c r="M67" s="167">
        <f t="shared" si="13"/>
        <v>1220</v>
      </c>
      <c r="N67" s="167">
        <f t="shared" si="14"/>
        <v>630</v>
      </c>
      <c r="O67" s="167">
        <f t="shared" si="15"/>
        <v>12</v>
      </c>
      <c r="P67" s="167">
        <f t="shared" si="16"/>
        <v>245</v>
      </c>
      <c r="Q67" s="167">
        <f t="shared" si="17"/>
        <v>500</v>
      </c>
      <c r="R67" s="167">
        <f t="shared" si="18"/>
        <v>28</v>
      </c>
      <c r="S67" s="167">
        <f t="shared" si="19"/>
        <v>175</v>
      </c>
      <c r="T67" s="167">
        <f t="shared" si="20"/>
        <v>175</v>
      </c>
      <c r="U67" s="167">
        <f t="shared" si="21"/>
        <v>1050</v>
      </c>
      <c r="V67" s="167">
        <f t="shared" si="22"/>
        <v>500</v>
      </c>
      <c r="W67" s="167">
        <f t="shared" si="23"/>
        <v>1050</v>
      </c>
      <c r="X67" s="167">
        <f t="shared" si="24"/>
        <v>500</v>
      </c>
      <c r="Y67" s="168">
        <f t="shared" si="25"/>
        <v>3</v>
      </c>
      <c r="Z67" s="169">
        <f t="shared" si="27"/>
        <v>12</v>
      </c>
      <c r="AA67" s="169">
        <f t="shared" si="26"/>
        <v>28</v>
      </c>
      <c r="AC67" s="171">
        <f t="shared" ref="AC67:AC130" si="28">E67/$AJ$6</f>
        <v>3.291666666666667</v>
      </c>
      <c r="AD67" s="167">
        <f t="shared" ref="AD67:AD130" si="29">IF(MOD(E67/$AJ$6,1)=0,CEILING(E67/$AJ$6,1),
IF(MOD(E67/$AJ$6,1)&lt;0.5,CEILING(E67/$AJ$6,1)-1,CEILING(E67/$AJ$6,1)))</f>
        <v>3</v>
      </c>
      <c r="AE67" s="169">
        <v>4</v>
      </c>
    </row>
    <row r="68" spans="1:31">
      <c r="A68" s="161" t="s">
        <v>1505</v>
      </c>
      <c r="B68" s="224" t="s">
        <v>1230</v>
      </c>
      <c r="C68" s="178">
        <v>400</v>
      </c>
      <c r="D68" s="178">
        <v>80</v>
      </c>
      <c r="E68" s="217">
        <v>9</v>
      </c>
      <c r="F68" s="178">
        <v>140</v>
      </c>
      <c r="G68" s="178">
        <v>280</v>
      </c>
      <c r="H68" s="178">
        <v>308</v>
      </c>
      <c r="I68" s="218">
        <v>320.5</v>
      </c>
      <c r="J68" s="218">
        <v>14</v>
      </c>
      <c r="K68" s="223" t="s">
        <v>1318</v>
      </c>
      <c r="L68" t="str">
        <f t="shared" ref="L68:L131" si="30">IF(MID(K68,1,2)=MID(K68,3,2),"EQUAL TEE","UNEQUAL TEE")</f>
        <v>UNEQUAL TEE</v>
      </c>
      <c r="M68" s="167">
        <f t="shared" ref="M68:M131" si="31">CEILING(PI()*(C68+2*E68)*0.5+2*I68,10)</f>
        <v>1300</v>
      </c>
      <c r="N68" s="167">
        <f t="shared" ref="N68:N131" si="32">_xlfn.FLOOR.MATH(H68,10)</f>
        <v>300</v>
      </c>
      <c r="O68" s="167">
        <f t="shared" ref="O68:O131" si="33">Z68</f>
        <v>16</v>
      </c>
      <c r="P68" s="167">
        <f t="shared" ref="P68:P131" si="34">IF(C68=D68,G68,MROUND((ACOS((0.5*$D68)/(0.5*$C68))*0.5*$C68)+G68-SQRT((0.5*$C68)^2-(0.5*$D68)^2),5))</f>
        <v>360</v>
      </c>
      <c r="Q68" s="167">
        <f t="shared" ref="Q68:Q131" si="35">V68</f>
        <v>150</v>
      </c>
      <c r="R68" s="167">
        <f t="shared" ref="R68:R131" si="36">AA68</f>
        <v>36</v>
      </c>
      <c r="S68" s="167">
        <f t="shared" ref="S68:S131" si="37">C68/2</f>
        <v>200</v>
      </c>
      <c r="T68" s="167">
        <f t="shared" ref="T68:T131" si="38">CEILING(0.5*D68*SIN(RADIANS(30))*2,25)</f>
        <v>50</v>
      </c>
      <c r="U68" s="167">
        <f t="shared" ref="U68:U131" si="39">FLOOR(0.5*PI()*(C68+2*E68)+2*G68,50)</f>
        <v>1200</v>
      </c>
      <c r="V68" s="167">
        <f t="shared" ref="V68:V131" si="40">CEILING(F68+2*5,1)</f>
        <v>150</v>
      </c>
      <c r="W68" s="167">
        <f t="shared" ref="W68:W131" si="41">U68</f>
        <v>1200</v>
      </c>
      <c r="X68" s="167">
        <f t="shared" ref="X68:X131" si="42">V68</f>
        <v>150</v>
      </c>
      <c r="Y68" s="168">
        <f t="shared" ref="Y68:Y131" si="43">AD68</f>
        <v>4</v>
      </c>
      <c r="Z68" s="169">
        <f t="shared" si="27"/>
        <v>16</v>
      </c>
      <c r="AA68" s="169">
        <f t="shared" ref="AA68:AA131" si="44">Z68*2+4</f>
        <v>36</v>
      </c>
      <c r="AC68" s="171">
        <f t="shared" si="28"/>
        <v>3.75</v>
      </c>
      <c r="AD68" s="167">
        <f t="shared" si="29"/>
        <v>4</v>
      </c>
      <c r="AE68" s="169">
        <v>3</v>
      </c>
    </row>
    <row r="69" spans="1:31">
      <c r="A69" s="161" t="s">
        <v>1506</v>
      </c>
      <c r="B69" s="224" t="s">
        <v>1230</v>
      </c>
      <c r="C69" s="178">
        <v>400</v>
      </c>
      <c r="D69" s="178">
        <v>100</v>
      </c>
      <c r="E69" s="217">
        <v>9</v>
      </c>
      <c r="F69" s="178">
        <v>140</v>
      </c>
      <c r="G69" s="178">
        <v>280</v>
      </c>
      <c r="H69" s="178">
        <v>308</v>
      </c>
      <c r="I69" s="218">
        <v>320.5</v>
      </c>
      <c r="J69" s="218">
        <v>14</v>
      </c>
      <c r="K69" s="223" t="s">
        <v>1319</v>
      </c>
      <c r="L69" t="str">
        <f t="shared" si="30"/>
        <v>UNEQUAL TEE</v>
      </c>
      <c r="M69" s="167">
        <f t="shared" si="31"/>
        <v>1300</v>
      </c>
      <c r="N69" s="167">
        <f t="shared" si="32"/>
        <v>300</v>
      </c>
      <c r="O69" s="167">
        <f t="shared" si="33"/>
        <v>16</v>
      </c>
      <c r="P69" s="167">
        <f t="shared" si="34"/>
        <v>350</v>
      </c>
      <c r="Q69" s="167">
        <f t="shared" si="35"/>
        <v>150</v>
      </c>
      <c r="R69" s="167">
        <f t="shared" si="36"/>
        <v>36</v>
      </c>
      <c r="S69" s="167">
        <f t="shared" si="37"/>
        <v>200</v>
      </c>
      <c r="T69" s="167">
        <f t="shared" si="38"/>
        <v>50</v>
      </c>
      <c r="U69" s="167">
        <f t="shared" si="39"/>
        <v>1200</v>
      </c>
      <c r="V69" s="167">
        <f t="shared" si="40"/>
        <v>150</v>
      </c>
      <c r="W69" s="167">
        <f t="shared" si="41"/>
        <v>1200</v>
      </c>
      <c r="X69" s="167">
        <f t="shared" si="42"/>
        <v>150</v>
      </c>
      <c r="Y69" s="168">
        <f t="shared" si="43"/>
        <v>4</v>
      </c>
      <c r="Z69" s="169">
        <f t="shared" ref="Z69:Z132" si="45">Y69*4</f>
        <v>16</v>
      </c>
      <c r="AA69" s="169">
        <f t="shared" si="44"/>
        <v>36</v>
      </c>
      <c r="AC69" s="171">
        <f t="shared" si="28"/>
        <v>3.75</v>
      </c>
      <c r="AD69" s="167">
        <f t="shared" si="29"/>
        <v>4</v>
      </c>
      <c r="AE69" s="169">
        <v>3</v>
      </c>
    </row>
    <row r="70" spans="1:31">
      <c r="A70" s="161" t="s">
        <v>1507</v>
      </c>
      <c r="B70" s="224" t="s">
        <v>1230</v>
      </c>
      <c r="C70" s="178">
        <v>400</v>
      </c>
      <c r="D70" s="178">
        <v>125</v>
      </c>
      <c r="E70" s="217">
        <v>9</v>
      </c>
      <c r="F70" s="178">
        <v>280</v>
      </c>
      <c r="G70" s="178">
        <v>280</v>
      </c>
      <c r="H70" s="178">
        <v>448</v>
      </c>
      <c r="I70" s="218">
        <v>331</v>
      </c>
      <c r="J70" s="218">
        <v>19.5</v>
      </c>
      <c r="K70" s="223" t="s">
        <v>1320</v>
      </c>
      <c r="L70" t="str">
        <f t="shared" si="30"/>
        <v>UNEQUAL TEE</v>
      </c>
      <c r="M70" s="167">
        <f t="shared" si="31"/>
        <v>1320</v>
      </c>
      <c r="N70" s="167">
        <f t="shared" si="32"/>
        <v>440</v>
      </c>
      <c r="O70" s="167">
        <f t="shared" si="33"/>
        <v>16</v>
      </c>
      <c r="P70" s="167">
        <f t="shared" si="34"/>
        <v>340</v>
      </c>
      <c r="Q70" s="167">
        <f t="shared" si="35"/>
        <v>290</v>
      </c>
      <c r="R70" s="167">
        <f t="shared" si="36"/>
        <v>36</v>
      </c>
      <c r="S70" s="167">
        <f t="shared" si="37"/>
        <v>200</v>
      </c>
      <c r="T70" s="167">
        <f t="shared" si="38"/>
        <v>75</v>
      </c>
      <c r="U70" s="167">
        <f t="shared" si="39"/>
        <v>1200</v>
      </c>
      <c r="V70" s="167">
        <f t="shared" si="40"/>
        <v>290</v>
      </c>
      <c r="W70" s="167">
        <f t="shared" si="41"/>
        <v>1200</v>
      </c>
      <c r="X70" s="167">
        <f t="shared" si="42"/>
        <v>290</v>
      </c>
      <c r="Y70" s="168">
        <f t="shared" si="43"/>
        <v>4</v>
      </c>
      <c r="Z70" s="169">
        <f t="shared" si="45"/>
        <v>16</v>
      </c>
      <c r="AA70" s="169">
        <f t="shared" si="44"/>
        <v>36</v>
      </c>
      <c r="AC70" s="171">
        <f t="shared" si="28"/>
        <v>3.75</v>
      </c>
      <c r="AD70" s="167">
        <f t="shared" si="29"/>
        <v>4</v>
      </c>
      <c r="AE70" s="169">
        <v>3</v>
      </c>
    </row>
    <row r="71" spans="1:31">
      <c r="A71" s="161" t="s">
        <v>1508</v>
      </c>
      <c r="B71" s="224" t="s">
        <v>1230</v>
      </c>
      <c r="C71" s="178">
        <v>400</v>
      </c>
      <c r="D71" s="178">
        <v>150</v>
      </c>
      <c r="E71" s="217">
        <v>9</v>
      </c>
      <c r="F71" s="178">
        <v>280</v>
      </c>
      <c r="G71" s="178">
        <v>280</v>
      </c>
      <c r="H71" s="178">
        <v>448</v>
      </c>
      <c r="I71" s="218">
        <v>331.5</v>
      </c>
      <c r="J71" s="218">
        <v>19.5</v>
      </c>
      <c r="K71" s="223" t="s">
        <v>1321</v>
      </c>
      <c r="L71" t="str">
        <f t="shared" si="30"/>
        <v>UNEQUAL TEE</v>
      </c>
      <c r="M71" s="167">
        <f t="shared" si="31"/>
        <v>1320</v>
      </c>
      <c r="N71" s="167">
        <f t="shared" si="32"/>
        <v>440</v>
      </c>
      <c r="O71" s="167">
        <f t="shared" si="33"/>
        <v>16</v>
      </c>
      <c r="P71" s="167">
        <f t="shared" si="34"/>
        <v>330</v>
      </c>
      <c r="Q71" s="167">
        <f t="shared" si="35"/>
        <v>290</v>
      </c>
      <c r="R71" s="167">
        <f t="shared" si="36"/>
        <v>36</v>
      </c>
      <c r="S71" s="167">
        <f t="shared" si="37"/>
        <v>200</v>
      </c>
      <c r="T71" s="167">
        <f t="shared" si="38"/>
        <v>75</v>
      </c>
      <c r="U71" s="167">
        <f t="shared" si="39"/>
        <v>1200</v>
      </c>
      <c r="V71" s="167">
        <f t="shared" si="40"/>
        <v>290</v>
      </c>
      <c r="W71" s="167">
        <f t="shared" si="41"/>
        <v>1200</v>
      </c>
      <c r="X71" s="167">
        <f t="shared" si="42"/>
        <v>290</v>
      </c>
      <c r="Y71" s="168">
        <f t="shared" si="43"/>
        <v>4</v>
      </c>
      <c r="Z71" s="169">
        <f t="shared" si="45"/>
        <v>16</v>
      </c>
      <c r="AA71" s="169">
        <f t="shared" si="44"/>
        <v>36</v>
      </c>
      <c r="AC71" s="171">
        <f t="shared" si="28"/>
        <v>3.75</v>
      </c>
      <c r="AD71" s="167">
        <f t="shared" si="29"/>
        <v>4</v>
      </c>
      <c r="AE71" s="169">
        <v>3</v>
      </c>
    </row>
    <row r="72" spans="1:31">
      <c r="A72" s="161" t="s">
        <v>1509</v>
      </c>
      <c r="B72" s="224" t="s">
        <v>1230</v>
      </c>
      <c r="C72" s="178">
        <v>400</v>
      </c>
      <c r="D72" s="178">
        <v>200</v>
      </c>
      <c r="E72" s="217">
        <v>9</v>
      </c>
      <c r="F72" s="178">
        <v>280</v>
      </c>
      <c r="G72" s="178">
        <v>280</v>
      </c>
      <c r="H72" s="178">
        <v>448</v>
      </c>
      <c r="I72" s="218">
        <v>332</v>
      </c>
      <c r="J72" s="218">
        <v>19.5</v>
      </c>
      <c r="K72" s="223" t="s">
        <v>1322</v>
      </c>
      <c r="L72" t="str">
        <f t="shared" si="30"/>
        <v>UNEQUAL TEE</v>
      </c>
      <c r="M72" s="167">
        <f t="shared" si="31"/>
        <v>1330</v>
      </c>
      <c r="N72" s="167">
        <f t="shared" si="32"/>
        <v>440</v>
      </c>
      <c r="O72" s="167">
        <f t="shared" si="33"/>
        <v>16</v>
      </c>
      <c r="P72" s="167">
        <f t="shared" si="34"/>
        <v>315</v>
      </c>
      <c r="Q72" s="167">
        <f t="shared" si="35"/>
        <v>290</v>
      </c>
      <c r="R72" s="167">
        <f t="shared" si="36"/>
        <v>36</v>
      </c>
      <c r="S72" s="167">
        <f t="shared" si="37"/>
        <v>200</v>
      </c>
      <c r="T72" s="167">
        <f t="shared" si="38"/>
        <v>100</v>
      </c>
      <c r="U72" s="167">
        <f t="shared" si="39"/>
        <v>1200</v>
      </c>
      <c r="V72" s="167">
        <f t="shared" si="40"/>
        <v>290</v>
      </c>
      <c r="W72" s="167">
        <f t="shared" si="41"/>
        <v>1200</v>
      </c>
      <c r="X72" s="167">
        <f t="shared" si="42"/>
        <v>290</v>
      </c>
      <c r="Y72" s="168">
        <f t="shared" si="43"/>
        <v>4</v>
      </c>
      <c r="Z72" s="169">
        <f t="shared" si="45"/>
        <v>16</v>
      </c>
      <c r="AA72" s="169">
        <f t="shared" si="44"/>
        <v>36</v>
      </c>
      <c r="AC72" s="171">
        <f t="shared" si="28"/>
        <v>3.75</v>
      </c>
      <c r="AD72" s="167">
        <f t="shared" si="29"/>
        <v>4</v>
      </c>
      <c r="AE72" s="169">
        <v>4</v>
      </c>
    </row>
    <row r="73" spans="1:31">
      <c r="A73" s="161" t="s">
        <v>1510</v>
      </c>
      <c r="B73" s="224" t="s">
        <v>1230</v>
      </c>
      <c r="C73" s="178">
        <v>400</v>
      </c>
      <c r="D73" s="178">
        <v>250</v>
      </c>
      <c r="E73" s="217">
        <v>9</v>
      </c>
      <c r="F73" s="178">
        <v>560</v>
      </c>
      <c r="G73" s="178">
        <v>280</v>
      </c>
      <c r="H73" s="178">
        <v>728</v>
      </c>
      <c r="I73" s="218">
        <v>342</v>
      </c>
      <c r="J73" s="218">
        <v>30</v>
      </c>
      <c r="K73" s="223" t="s">
        <v>1323</v>
      </c>
      <c r="L73" t="str">
        <f t="shared" si="30"/>
        <v>UNEQUAL TEE</v>
      </c>
      <c r="M73" s="167">
        <f t="shared" si="31"/>
        <v>1350</v>
      </c>
      <c r="N73" s="167">
        <f t="shared" si="32"/>
        <v>720</v>
      </c>
      <c r="O73" s="167">
        <f t="shared" si="33"/>
        <v>16</v>
      </c>
      <c r="P73" s="167">
        <f t="shared" si="34"/>
        <v>305</v>
      </c>
      <c r="Q73" s="167">
        <f t="shared" si="35"/>
        <v>570</v>
      </c>
      <c r="R73" s="167">
        <f t="shared" si="36"/>
        <v>36</v>
      </c>
      <c r="S73" s="167">
        <f t="shared" si="37"/>
        <v>200</v>
      </c>
      <c r="T73" s="167">
        <f t="shared" si="38"/>
        <v>125</v>
      </c>
      <c r="U73" s="167">
        <f t="shared" si="39"/>
        <v>1200</v>
      </c>
      <c r="V73" s="167">
        <f t="shared" si="40"/>
        <v>570</v>
      </c>
      <c r="W73" s="167">
        <f t="shared" si="41"/>
        <v>1200</v>
      </c>
      <c r="X73" s="167">
        <f t="shared" si="42"/>
        <v>570</v>
      </c>
      <c r="Y73" s="168">
        <f t="shared" si="43"/>
        <v>4</v>
      </c>
      <c r="Z73" s="169">
        <f t="shared" si="45"/>
        <v>16</v>
      </c>
      <c r="AA73" s="169">
        <f t="shared" si="44"/>
        <v>36</v>
      </c>
      <c r="AC73" s="171">
        <f t="shared" si="28"/>
        <v>3.75</v>
      </c>
      <c r="AD73" s="167">
        <f t="shared" si="29"/>
        <v>4</v>
      </c>
      <c r="AE73" s="169">
        <v>4</v>
      </c>
    </row>
    <row r="74" spans="1:31">
      <c r="A74" s="161" t="s">
        <v>1511</v>
      </c>
      <c r="B74" s="224" t="s">
        <v>1230</v>
      </c>
      <c r="C74" s="178">
        <v>400</v>
      </c>
      <c r="D74" s="178">
        <v>300</v>
      </c>
      <c r="E74" s="217">
        <v>9</v>
      </c>
      <c r="F74" s="178">
        <v>560</v>
      </c>
      <c r="G74" s="178">
        <v>280</v>
      </c>
      <c r="H74" s="178">
        <v>728</v>
      </c>
      <c r="I74" s="218">
        <v>343</v>
      </c>
      <c r="J74" s="218">
        <v>30.5</v>
      </c>
      <c r="K74" s="223" t="s">
        <v>1324</v>
      </c>
      <c r="L74" t="str">
        <f t="shared" si="30"/>
        <v>UNEQUAL TEE</v>
      </c>
      <c r="M74" s="167">
        <f t="shared" si="31"/>
        <v>1350</v>
      </c>
      <c r="N74" s="167">
        <f t="shared" si="32"/>
        <v>720</v>
      </c>
      <c r="O74" s="167">
        <f t="shared" si="33"/>
        <v>16</v>
      </c>
      <c r="P74" s="167">
        <f t="shared" si="34"/>
        <v>290</v>
      </c>
      <c r="Q74" s="167">
        <f t="shared" si="35"/>
        <v>570</v>
      </c>
      <c r="R74" s="167">
        <f t="shared" si="36"/>
        <v>36</v>
      </c>
      <c r="S74" s="167">
        <f t="shared" si="37"/>
        <v>200</v>
      </c>
      <c r="T74" s="167">
        <f t="shared" si="38"/>
        <v>150</v>
      </c>
      <c r="U74" s="167">
        <f t="shared" si="39"/>
        <v>1200</v>
      </c>
      <c r="V74" s="167">
        <f t="shared" si="40"/>
        <v>570</v>
      </c>
      <c r="W74" s="167">
        <f t="shared" si="41"/>
        <v>1200</v>
      </c>
      <c r="X74" s="167">
        <f t="shared" si="42"/>
        <v>570</v>
      </c>
      <c r="Y74" s="168">
        <f t="shared" si="43"/>
        <v>4</v>
      </c>
      <c r="Z74" s="169">
        <f t="shared" si="45"/>
        <v>16</v>
      </c>
      <c r="AA74" s="169">
        <f t="shared" si="44"/>
        <v>36</v>
      </c>
      <c r="AC74" s="171">
        <f t="shared" si="28"/>
        <v>3.75</v>
      </c>
      <c r="AD74" s="167">
        <f t="shared" si="29"/>
        <v>4</v>
      </c>
      <c r="AE74" s="169">
        <v>4</v>
      </c>
    </row>
    <row r="75" spans="1:31">
      <c r="A75" s="161" t="s">
        <v>1512</v>
      </c>
      <c r="B75" s="224" t="s">
        <v>1230</v>
      </c>
      <c r="C75" s="178">
        <v>400</v>
      </c>
      <c r="D75" s="178">
        <v>350</v>
      </c>
      <c r="E75" s="217">
        <v>9</v>
      </c>
      <c r="F75" s="178">
        <v>560</v>
      </c>
      <c r="G75" s="178">
        <v>280</v>
      </c>
      <c r="H75" s="178">
        <v>728</v>
      </c>
      <c r="I75" s="218">
        <v>353</v>
      </c>
      <c r="J75" s="218">
        <v>31.5</v>
      </c>
      <c r="K75" s="223" t="s">
        <v>1325</v>
      </c>
      <c r="L75" t="str">
        <f t="shared" si="30"/>
        <v>UNEQUAL TEE</v>
      </c>
      <c r="M75" s="167">
        <f t="shared" si="31"/>
        <v>1370</v>
      </c>
      <c r="N75" s="167">
        <f t="shared" si="32"/>
        <v>720</v>
      </c>
      <c r="O75" s="167">
        <f t="shared" si="33"/>
        <v>16</v>
      </c>
      <c r="P75" s="167">
        <f t="shared" si="34"/>
        <v>285</v>
      </c>
      <c r="Q75" s="167">
        <f t="shared" si="35"/>
        <v>570</v>
      </c>
      <c r="R75" s="167">
        <f t="shared" si="36"/>
        <v>36</v>
      </c>
      <c r="S75" s="167">
        <f t="shared" si="37"/>
        <v>200</v>
      </c>
      <c r="T75" s="167">
        <f t="shared" si="38"/>
        <v>175</v>
      </c>
      <c r="U75" s="167">
        <f t="shared" si="39"/>
        <v>1200</v>
      </c>
      <c r="V75" s="167">
        <f t="shared" si="40"/>
        <v>570</v>
      </c>
      <c r="W75" s="167">
        <f t="shared" si="41"/>
        <v>1200</v>
      </c>
      <c r="X75" s="167">
        <f t="shared" si="42"/>
        <v>570</v>
      </c>
      <c r="Y75" s="168">
        <f t="shared" si="43"/>
        <v>4</v>
      </c>
      <c r="Z75" s="169">
        <f t="shared" si="45"/>
        <v>16</v>
      </c>
      <c r="AA75" s="169">
        <f t="shared" si="44"/>
        <v>36</v>
      </c>
      <c r="AC75" s="171">
        <f t="shared" si="28"/>
        <v>3.75</v>
      </c>
      <c r="AD75" s="167">
        <f t="shared" si="29"/>
        <v>4</v>
      </c>
      <c r="AE75" s="169">
        <v>4</v>
      </c>
    </row>
    <row r="76" spans="1:31">
      <c r="A76" s="161" t="s">
        <v>1513</v>
      </c>
      <c r="B76" s="224" t="s">
        <v>1230</v>
      </c>
      <c r="C76" s="178">
        <v>400</v>
      </c>
      <c r="D76" s="178">
        <v>400</v>
      </c>
      <c r="E76" s="217">
        <v>9</v>
      </c>
      <c r="F76" s="178">
        <v>560</v>
      </c>
      <c r="G76" s="178">
        <v>280</v>
      </c>
      <c r="H76" s="178">
        <v>728</v>
      </c>
      <c r="I76" s="218">
        <v>364</v>
      </c>
      <c r="J76" s="178">
        <v>34</v>
      </c>
      <c r="K76" s="223" t="s">
        <v>1235</v>
      </c>
      <c r="L76" t="str">
        <f t="shared" si="30"/>
        <v>EQUAL TEE</v>
      </c>
      <c r="M76" s="167">
        <f t="shared" si="31"/>
        <v>1390</v>
      </c>
      <c r="N76" s="167">
        <f t="shared" si="32"/>
        <v>720</v>
      </c>
      <c r="O76" s="167">
        <f t="shared" si="33"/>
        <v>16</v>
      </c>
      <c r="P76" s="167">
        <f t="shared" si="34"/>
        <v>280</v>
      </c>
      <c r="Q76" s="167">
        <f t="shared" si="35"/>
        <v>570</v>
      </c>
      <c r="R76" s="167">
        <f t="shared" si="36"/>
        <v>36</v>
      </c>
      <c r="S76" s="167">
        <f t="shared" si="37"/>
        <v>200</v>
      </c>
      <c r="T76" s="167">
        <f t="shared" si="38"/>
        <v>200</v>
      </c>
      <c r="U76" s="167">
        <f t="shared" si="39"/>
        <v>1200</v>
      </c>
      <c r="V76" s="167">
        <f t="shared" si="40"/>
        <v>570</v>
      </c>
      <c r="W76" s="167">
        <f t="shared" si="41"/>
        <v>1200</v>
      </c>
      <c r="X76" s="167">
        <f t="shared" si="42"/>
        <v>570</v>
      </c>
      <c r="Y76" s="168">
        <f t="shared" si="43"/>
        <v>4</v>
      </c>
      <c r="Z76" s="169">
        <f t="shared" si="45"/>
        <v>16</v>
      </c>
      <c r="AA76" s="169">
        <f t="shared" si="44"/>
        <v>36</v>
      </c>
      <c r="AC76" s="171">
        <f t="shared" si="28"/>
        <v>3.75</v>
      </c>
      <c r="AD76" s="167">
        <f t="shared" si="29"/>
        <v>4</v>
      </c>
      <c r="AE76" s="169">
        <v>4</v>
      </c>
    </row>
    <row r="77" spans="1:31">
      <c r="A77" s="161" t="s">
        <v>1514</v>
      </c>
      <c r="B77" s="225" t="s">
        <v>1236</v>
      </c>
      <c r="C77" s="178">
        <v>200</v>
      </c>
      <c r="D77" s="178">
        <v>80</v>
      </c>
      <c r="E77" s="217">
        <v>4.9000000000000004</v>
      </c>
      <c r="F77" s="178">
        <v>140</v>
      </c>
      <c r="G77" s="178">
        <v>140</v>
      </c>
      <c r="H77" s="178">
        <v>244</v>
      </c>
      <c r="I77" s="218">
        <v>180.5</v>
      </c>
      <c r="J77" s="212">
        <v>4</v>
      </c>
      <c r="K77" s="223" t="s">
        <v>1326</v>
      </c>
      <c r="L77" t="str">
        <f t="shared" si="30"/>
        <v>UNEQUAL TEE</v>
      </c>
      <c r="M77" s="167">
        <f t="shared" si="31"/>
        <v>700</v>
      </c>
      <c r="N77" s="167">
        <f t="shared" si="32"/>
        <v>240</v>
      </c>
      <c r="O77" s="167">
        <f t="shared" si="33"/>
        <v>8</v>
      </c>
      <c r="P77" s="167">
        <f t="shared" si="34"/>
        <v>165</v>
      </c>
      <c r="Q77" s="167">
        <f t="shared" si="35"/>
        <v>150</v>
      </c>
      <c r="R77" s="167">
        <f t="shared" si="36"/>
        <v>20</v>
      </c>
      <c r="S77" s="167">
        <f t="shared" si="37"/>
        <v>100</v>
      </c>
      <c r="T77" s="167">
        <f t="shared" si="38"/>
        <v>50</v>
      </c>
      <c r="U77" s="167">
        <f t="shared" si="39"/>
        <v>600</v>
      </c>
      <c r="V77" s="167">
        <f t="shared" si="40"/>
        <v>150</v>
      </c>
      <c r="W77" s="167">
        <f t="shared" si="41"/>
        <v>600</v>
      </c>
      <c r="X77" s="167">
        <f t="shared" si="42"/>
        <v>150</v>
      </c>
      <c r="Y77" s="168">
        <f t="shared" si="43"/>
        <v>2</v>
      </c>
      <c r="Z77" s="169">
        <f t="shared" si="45"/>
        <v>8</v>
      </c>
      <c r="AA77" s="169">
        <f t="shared" si="44"/>
        <v>20</v>
      </c>
      <c r="AC77" s="171">
        <f t="shared" si="28"/>
        <v>2.041666666666667</v>
      </c>
      <c r="AD77" s="167">
        <f t="shared" si="29"/>
        <v>2</v>
      </c>
      <c r="AE77" s="169">
        <v>4</v>
      </c>
    </row>
    <row r="78" spans="1:31">
      <c r="A78" s="161" t="s">
        <v>1515</v>
      </c>
      <c r="B78" s="225" t="s">
        <v>1236</v>
      </c>
      <c r="C78" s="178">
        <v>200</v>
      </c>
      <c r="D78" s="178">
        <v>100</v>
      </c>
      <c r="E78" s="217">
        <v>4.9000000000000004</v>
      </c>
      <c r="F78" s="178">
        <v>140</v>
      </c>
      <c r="G78" s="178">
        <v>140</v>
      </c>
      <c r="H78" s="178">
        <v>244</v>
      </c>
      <c r="I78" s="218">
        <v>180.5</v>
      </c>
      <c r="J78" s="212">
        <v>4</v>
      </c>
      <c r="K78" s="223" t="s">
        <v>1327</v>
      </c>
      <c r="L78" t="str">
        <f t="shared" si="30"/>
        <v>UNEQUAL TEE</v>
      </c>
      <c r="M78" s="167">
        <f t="shared" si="31"/>
        <v>700</v>
      </c>
      <c r="N78" s="167">
        <f t="shared" si="32"/>
        <v>240</v>
      </c>
      <c r="O78" s="167">
        <f t="shared" si="33"/>
        <v>8</v>
      </c>
      <c r="P78" s="167">
        <f t="shared" si="34"/>
        <v>160</v>
      </c>
      <c r="Q78" s="167">
        <f t="shared" si="35"/>
        <v>150</v>
      </c>
      <c r="R78" s="167">
        <f t="shared" si="36"/>
        <v>20</v>
      </c>
      <c r="S78" s="167">
        <f t="shared" si="37"/>
        <v>100</v>
      </c>
      <c r="T78" s="167">
        <f t="shared" si="38"/>
        <v>50</v>
      </c>
      <c r="U78" s="167">
        <f t="shared" si="39"/>
        <v>600</v>
      </c>
      <c r="V78" s="167">
        <f t="shared" si="40"/>
        <v>150</v>
      </c>
      <c r="W78" s="167">
        <f t="shared" si="41"/>
        <v>600</v>
      </c>
      <c r="X78" s="167">
        <f t="shared" si="42"/>
        <v>150</v>
      </c>
      <c r="Y78" s="168">
        <f t="shared" si="43"/>
        <v>2</v>
      </c>
      <c r="Z78" s="169">
        <f t="shared" si="45"/>
        <v>8</v>
      </c>
      <c r="AA78" s="169">
        <f t="shared" si="44"/>
        <v>20</v>
      </c>
      <c r="AC78" s="171">
        <f t="shared" si="28"/>
        <v>2.041666666666667</v>
      </c>
      <c r="AD78" s="167">
        <f t="shared" si="29"/>
        <v>2</v>
      </c>
      <c r="AE78" s="169">
        <v>4</v>
      </c>
    </row>
    <row r="79" spans="1:31">
      <c r="A79" s="161" t="s">
        <v>1516</v>
      </c>
      <c r="B79" s="225" t="s">
        <v>1236</v>
      </c>
      <c r="C79" s="178">
        <v>200</v>
      </c>
      <c r="D79" s="178">
        <v>125</v>
      </c>
      <c r="E79" s="217">
        <v>4.9000000000000004</v>
      </c>
      <c r="F79" s="178">
        <v>280</v>
      </c>
      <c r="G79" s="178">
        <v>140</v>
      </c>
      <c r="H79" s="178">
        <v>384</v>
      </c>
      <c r="I79" s="218">
        <v>191</v>
      </c>
      <c r="J79" s="212">
        <v>5.5</v>
      </c>
      <c r="K79" s="223" t="s">
        <v>1328</v>
      </c>
      <c r="L79" t="str">
        <f t="shared" si="30"/>
        <v>UNEQUAL TEE</v>
      </c>
      <c r="M79" s="167">
        <f t="shared" si="31"/>
        <v>720</v>
      </c>
      <c r="N79" s="167">
        <f t="shared" si="32"/>
        <v>380</v>
      </c>
      <c r="O79" s="167">
        <f t="shared" si="33"/>
        <v>8</v>
      </c>
      <c r="P79" s="167">
        <f t="shared" si="34"/>
        <v>150</v>
      </c>
      <c r="Q79" s="167">
        <f t="shared" si="35"/>
        <v>290</v>
      </c>
      <c r="R79" s="167">
        <f t="shared" si="36"/>
        <v>20</v>
      </c>
      <c r="S79" s="167">
        <f t="shared" si="37"/>
        <v>100</v>
      </c>
      <c r="T79" s="167">
        <f t="shared" si="38"/>
        <v>75</v>
      </c>
      <c r="U79" s="167">
        <f t="shared" si="39"/>
        <v>600</v>
      </c>
      <c r="V79" s="167">
        <f t="shared" si="40"/>
        <v>290</v>
      </c>
      <c r="W79" s="167">
        <f t="shared" si="41"/>
        <v>600</v>
      </c>
      <c r="X79" s="167">
        <f t="shared" si="42"/>
        <v>290</v>
      </c>
      <c r="Y79" s="168">
        <f t="shared" si="43"/>
        <v>2</v>
      </c>
      <c r="Z79" s="169">
        <f t="shared" si="45"/>
        <v>8</v>
      </c>
      <c r="AA79" s="169">
        <f t="shared" si="44"/>
        <v>20</v>
      </c>
      <c r="AC79" s="171">
        <f t="shared" si="28"/>
        <v>2.041666666666667</v>
      </c>
      <c r="AD79" s="167">
        <f t="shared" si="29"/>
        <v>2</v>
      </c>
      <c r="AE79" s="169">
        <v>4</v>
      </c>
    </row>
    <row r="80" spans="1:31">
      <c r="A80" s="161" t="s">
        <v>1517</v>
      </c>
      <c r="B80" s="225" t="s">
        <v>1236</v>
      </c>
      <c r="C80" s="178">
        <v>200</v>
      </c>
      <c r="D80" s="178">
        <v>150</v>
      </c>
      <c r="E80" s="217">
        <v>4.9000000000000004</v>
      </c>
      <c r="F80" s="178">
        <v>280</v>
      </c>
      <c r="G80" s="178">
        <v>140</v>
      </c>
      <c r="H80" s="178">
        <v>384</v>
      </c>
      <c r="I80" s="218">
        <v>191.5</v>
      </c>
      <c r="J80" s="212">
        <v>5.5</v>
      </c>
      <c r="K80" s="223" t="s">
        <v>1329</v>
      </c>
      <c r="L80" t="str">
        <f t="shared" si="30"/>
        <v>UNEQUAL TEE</v>
      </c>
      <c r="M80" s="167">
        <f t="shared" si="31"/>
        <v>720</v>
      </c>
      <c r="N80" s="167">
        <f t="shared" si="32"/>
        <v>380</v>
      </c>
      <c r="O80" s="167">
        <f t="shared" si="33"/>
        <v>8</v>
      </c>
      <c r="P80" s="167">
        <f t="shared" si="34"/>
        <v>145</v>
      </c>
      <c r="Q80" s="167">
        <f t="shared" si="35"/>
        <v>290</v>
      </c>
      <c r="R80" s="167">
        <f t="shared" si="36"/>
        <v>20</v>
      </c>
      <c r="S80" s="167">
        <f t="shared" si="37"/>
        <v>100</v>
      </c>
      <c r="T80" s="167">
        <f t="shared" si="38"/>
        <v>75</v>
      </c>
      <c r="U80" s="167">
        <f t="shared" si="39"/>
        <v>600</v>
      </c>
      <c r="V80" s="167">
        <f t="shared" si="40"/>
        <v>290</v>
      </c>
      <c r="W80" s="167">
        <f t="shared" si="41"/>
        <v>600</v>
      </c>
      <c r="X80" s="167">
        <f t="shared" si="42"/>
        <v>290</v>
      </c>
      <c r="Y80" s="168">
        <f t="shared" si="43"/>
        <v>2</v>
      </c>
      <c r="Z80" s="169">
        <f t="shared" si="45"/>
        <v>8</v>
      </c>
      <c r="AA80" s="169">
        <f t="shared" si="44"/>
        <v>20</v>
      </c>
      <c r="AC80" s="171">
        <f t="shared" si="28"/>
        <v>2.041666666666667</v>
      </c>
      <c r="AD80" s="167">
        <f t="shared" si="29"/>
        <v>2</v>
      </c>
      <c r="AE80" s="169">
        <v>4</v>
      </c>
    </row>
    <row r="81" spans="1:31">
      <c r="A81" s="161" t="s">
        <v>1518</v>
      </c>
      <c r="B81" s="225" t="s">
        <v>1236</v>
      </c>
      <c r="C81" s="178">
        <v>200</v>
      </c>
      <c r="D81" s="178">
        <v>200</v>
      </c>
      <c r="E81" s="178">
        <v>4.9000000000000004</v>
      </c>
      <c r="F81" s="178">
        <v>280</v>
      </c>
      <c r="G81" s="178">
        <v>140</v>
      </c>
      <c r="H81" s="178">
        <v>384</v>
      </c>
      <c r="I81" s="218">
        <v>192</v>
      </c>
      <c r="J81" s="178">
        <v>6</v>
      </c>
      <c r="K81" s="223" t="s">
        <v>1237</v>
      </c>
      <c r="L81" t="str">
        <f t="shared" si="30"/>
        <v>EQUAL TEE</v>
      </c>
      <c r="M81" s="167">
        <f t="shared" si="31"/>
        <v>720</v>
      </c>
      <c r="N81" s="167">
        <f t="shared" si="32"/>
        <v>380</v>
      </c>
      <c r="O81" s="167">
        <f t="shared" si="33"/>
        <v>8</v>
      </c>
      <c r="P81" s="167">
        <f t="shared" si="34"/>
        <v>140</v>
      </c>
      <c r="Q81" s="167">
        <f t="shared" si="35"/>
        <v>290</v>
      </c>
      <c r="R81" s="167">
        <f t="shared" si="36"/>
        <v>20</v>
      </c>
      <c r="S81" s="167">
        <f t="shared" si="37"/>
        <v>100</v>
      </c>
      <c r="T81" s="167">
        <f t="shared" si="38"/>
        <v>100</v>
      </c>
      <c r="U81" s="167">
        <f t="shared" si="39"/>
        <v>600</v>
      </c>
      <c r="V81" s="167">
        <f t="shared" si="40"/>
        <v>290</v>
      </c>
      <c r="W81" s="167">
        <f t="shared" si="41"/>
        <v>600</v>
      </c>
      <c r="X81" s="167">
        <f t="shared" si="42"/>
        <v>290</v>
      </c>
      <c r="Y81" s="168">
        <f t="shared" si="43"/>
        <v>2</v>
      </c>
      <c r="Z81" s="169">
        <f t="shared" si="45"/>
        <v>8</v>
      </c>
      <c r="AA81" s="169">
        <f t="shared" si="44"/>
        <v>20</v>
      </c>
      <c r="AC81" s="171">
        <f t="shared" si="28"/>
        <v>2.041666666666667</v>
      </c>
      <c r="AD81" s="167">
        <f t="shared" si="29"/>
        <v>2</v>
      </c>
      <c r="AE81" s="169">
        <v>5</v>
      </c>
    </row>
    <row r="82" spans="1:31">
      <c r="A82" s="161" t="s">
        <v>1519</v>
      </c>
      <c r="B82" s="225" t="s">
        <v>1236</v>
      </c>
      <c r="C82" s="178">
        <v>250</v>
      </c>
      <c r="D82" s="178">
        <v>80</v>
      </c>
      <c r="E82" s="217">
        <v>5.9</v>
      </c>
      <c r="F82" s="178">
        <v>140</v>
      </c>
      <c r="G82" s="178">
        <v>175</v>
      </c>
      <c r="H82" s="178">
        <v>266</v>
      </c>
      <c r="I82" s="218">
        <v>215.5</v>
      </c>
      <c r="J82" s="212">
        <v>5.5</v>
      </c>
      <c r="K82" s="223" t="s">
        <v>1330</v>
      </c>
      <c r="L82" t="str">
        <f t="shared" si="30"/>
        <v>UNEQUAL TEE</v>
      </c>
      <c r="M82" s="167">
        <f t="shared" si="31"/>
        <v>850</v>
      </c>
      <c r="N82" s="167">
        <f t="shared" si="32"/>
        <v>260</v>
      </c>
      <c r="O82" s="167">
        <f t="shared" si="33"/>
        <v>8</v>
      </c>
      <c r="P82" s="167">
        <f t="shared" si="34"/>
        <v>210</v>
      </c>
      <c r="Q82" s="167">
        <f t="shared" si="35"/>
        <v>150</v>
      </c>
      <c r="R82" s="167">
        <f t="shared" si="36"/>
        <v>20</v>
      </c>
      <c r="S82" s="167">
        <f t="shared" si="37"/>
        <v>125</v>
      </c>
      <c r="T82" s="167">
        <f t="shared" si="38"/>
        <v>50</v>
      </c>
      <c r="U82" s="167">
        <f t="shared" si="39"/>
        <v>750</v>
      </c>
      <c r="V82" s="167">
        <f t="shared" si="40"/>
        <v>150</v>
      </c>
      <c r="W82" s="167">
        <f t="shared" si="41"/>
        <v>750</v>
      </c>
      <c r="X82" s="167">
        <f t="shared" si="42"/>
        <v>150</v>
      </c>
      <c r="Y82" s="168">
        <f t="shared" si="43"/>
        <v>2</v>
      </c>
      <c r="Z82" s="169">
        <f t="shared" si="45"/>
        <v>8</v>
      </c>
      <c r="AA82" s="169">
        <f t="shared" si="44"/>
        <v>20</v>
      </c>
      <c r="AC82" s="171">
        <f t="shared" si="28"/>
        <v>2.4583333333333335</v>
      </c>
      <c r="AD82" s="167">
        <f t="shared" si="29"/>
        <v>2</v>
      </c>
      <c r="AE82" s="169">
        <v>4</v>
      </c>
    </row>
    <row r="83" spans="1:31">
      <c r="A83" s="161" t="s">
        <v>1520</v>
      </c>
      <c r="B83" s="225" t="s">
        <v>1236</v>
      </c>
      <c r="C83" s="178">
        <v>250</v>
      </c>
      <c r="D83" s="178">
        <v>100</v>
      </c>
      <c r="E83" s="217">
        <v>5.9</v>
      </c>
      <c r="F83" s="178">
        <v>140</v>
      </c>
      <c r="G83" s="178">
        <v>175</v>
      </c>
      <c r="H83" s="178">
        <v>266</v>
      </c>
      <c r="I83" s="218">
        <v>215.5</v>
      </c>
      <c r="J83" s="212">
        <v>6</v>
      </c>
      <c r="K83" s="223" t="s">
        <v>1331</v>
      </c>
      <c r="L83" t="str">
        <f t="shared" si="30"/>
        <v>UNEQUAL TEE</v>
      </c>
      <c r="M83" s="167">
        <f t="shared" si="31"/>
        <v>850</v>
      </c>
      <c r="N83" s="167">
        <f t="shared" si="32"/>
        <v>260</v>
      </c>
      <c r="O83" s="167">
        <f t="shared" si="33"/>
        <v>8</v>
      </c>
      <c r="P83" s="167">
        <f t="shared" si="34"/>
        <v>205</v>
      </c>
      <c r="Q83" s="167">
        <f t="shared" si="35"/>
        <v>150</v>
      </c>
      <c r="R83" s="167">
        <f t="shared" si="36"/>
        <v>20</v>
      </c>
      <c r="S83" s="167">
        <f t="shared" si="37"/>
        <v>125</v>
      </c>
      <c r="T83" s="167">
        <f t="shared" si="38"/>
        <v>50</v>
      </c>
      <c r="U83" s="167">
        <f t="shared" si="39"/>
        <v>750</v>
      </c>
      <c r="V83" s="167">
        <f t="shared" si="40"/>
        <v>150</v>
      </c>
      <c r="W83" s="167">
        <f t="shared" si="41"/>
        <v>750</v>
      </c>
      <c r="X83" s="167">
        <f t="shared" si="42"/>
        <v>150</v>
      </c>
      <c r="Y83" s="168">
        <f t="shared" si="43"/>
        <v>2</v>
      </c>
      <c r="Z83" s="169">
        <f t="shared" si="45"/>
        <v>8</v>
      </c>
      <c r="AA83" s="169">
        <f t="shared" si="44"/>
        <v>20</v>
      </c>
      <c r="AC83" s="171">
        <f t="shared" si="28"/>
        <v>2.4583333333333335</v>
      </c>
      <c r="AD83" s="167">
        <f t="shared" si="29"/>
        <v>2</v>
      </c>
      <c r="AE83" s="169">
        <v>4</v>
      </c>
    </row>
    <row r="84" spans="1:31">
      <c r="A84" s="161" t="s">
        <v>1521</v>
      </c>
      <c r="B84" s="225" t="s">
        <v>1236</v>
      </c>
      <c r="C84" s="178">
        <v>250</v>
      </c>
      <c r="D84" s="178">
        <v>125</v>
      </c>
      <c r="E84" s="217">
        <v>5.9</v>
      </c>
      <c r="F84" s="178">
        <v>280</v>
      </c>
      <c r="G84" s="178">
        <v>175</v>
      </c>
      <c r="H84" s="178">
        <v>406</v>
      </c>
      <c r="I84" s="218">
        <v>226</v>
      </c>
      <c r="J84" s="212">
        <v>8</v>
      </c>
      <c r="K84" s="223" t="s">
        <v>1332</v>
      </c>
      <c r="L84" t="str">
        <f t="shared" si="30"/>
        <v>UNEQUAL TEE</v>
      </c>
      <c r="M84" s="167">
        <f t="shared" si="31"/>
        <v>870</v>
      </c>
      <c r="N84" s="167">
        <f t="shared" si="32"/>
        <v>400</v>
      </c>
      <c r="O84" s="167">
        <f t="shared" si="33"/>
        <v>8</v>
      </c>
      <c r="P84" s="167">
        <f t="shared" si="34"/>
        <v>200</v>
      </c>
      <c r="Q84" s="167">
        <f t="shared" si="35"/>
        <v>290</v>
      </c>
      <c r="R84" s="167">
        <f t="shared" si="36"/>
        <v>20</v>
      </c>
      <c r="S84" s="167">
        <f t="shared" si="37"/>
        <v>125</v>
      </c>
      <c r="T84" s="167">
        <f t="shared" si="38"/>
        <v>75</v>
      </c>
      <c r="U84" s="167">
        <f t="shared" si="39"/>
        <v>750</v>
      </c>
      <c r="V84" s="167">
        <f t="shared" si="40"/>
        <v>290</v>
      </c>
      <c r="W84" s="167">
        <f t="shared" si="41"/>
        <v>750</v>
      </c>
      <c r="X84" s="167">
        <f t="shared" si="42"/>
        <v>290</v>
      </c>
      <c r="Y84" s="168">
        <f t="shared" si="43"/>
        <v>2</v>
      </c>
      <c r="Z84" s="169">
        <f t="shared" si="45"/>
        <v>8</v>
      </c>
      <c r="AA84" s="169">
        <f t="shared" si="44"/>
        <v>20</v>
      </c>
      <c r="AC84" s="171">
        <f t="shared" si="28"/>
        <v>2.4583333333333335</v>
      </c>
      <c r="AD84" s="167">
        <f t="shared" si="29"/>
        <v>2</v>
      </c>
      <c r="AE84" s="169">
        <v>4</v>
      </c>
    </row>
    <row r="85" spans="1:31">
      <c r="A85" s="161" t="s">
        <v>1522</v>
      </c>
      <c r="B85" s="225" t="s">
        <v>1236</v>
      </c>
      <c r="C85" s="178">
        <v>250</v>
      </c>
      <c r="D85" s="178">
        <v>150</v>
      </c>
      <c r="E85" s="217">
        <v>5.9</v>
      </c>
      <c r="F85" s="178">
        <v>350</v>
      </c>
      <c r="G85" s="178">
        <v>175</v>
      </c>
      <c r="H85" s="178">
        <v>476</v>
      </c>
      <c r="I85" s="218">
        <v>226.5</v>
      </c>
      <c r="J85" s="212">
        <v>9</v>
      </c>
      <c r="K85" s="223" t="s">
        <v>1333</v>
      </c>
      <c r="L85" t="str">
        <f t="shared" si="30"/>
        <v>UNEQUAL TEE</v>
      </c>
      <c r="M85" s="167">
        <f t="shared" si="31"/>
        <v>870</v>
      </c>
      <c r="N85" s="167">
        <f t="shared" si="32"/>
        <v>470</v>
      </c>
      <c r="O85" s="167">
        <f t="shared" si="33"/>
        <v>8</v>
      </c>
      <c r="P85" s="167">
        <f t="shared" si="34"/>
        <v>190</v>
      </c>
      <c r="Q85" s="167">
        <f t="shared" si="35"/>
        <v>360</v>
      </c>
      <c r="R85" s="167">
        <f t="shared" si="36"/>
        <v>20</v>
      </c>
      <c r="S85" s="167">
        <f t="shared" si="37"/>
        <v>125</v>
      </c>
      <c r="T85" s="167">
        <f t="shared" si="38"/>
        <v>75</v>
      </c>
      <c r="U85" s="167">
        <f t="shared" si="39"/>
        <v>750</v>
      </c>
      <c r="V85" s="167">
        <f t="shared" si="40"/>
        <v>360</v>
      </c>
      <c r="W85" s="167">
        <f t="shared" si="41"/>
        <v>750</v>
      </c>
      <c r="X85" s="167">
        <f t="shared" si="42"/>
        <v>360</v>
      </c>
      <c r="Y85" s="168">
        <f t="shared" si="43"/>
        <v>2</v>
      </c>
      <c r="Z85" s="169">
        <f t="shared" si="45"/>
        <v>8</v>
      </c>
      <c r="AA85" s="169">
        <f t="shared" si="44"/>
        <v>20</v>
      </c>
      <c r="AC85" s="171">
        <f t="shared" si="28"/>
        <v>2.4583333333333335</v>
      </c>
      <c r="AD85" s="167">
        <f t="shared" si="29"/>
        <v>2</v>
      </c>
      <c r="AE85" s="169">
        <v>2</v>
      </c>
    </row>
    <row r="86" spans="1:31">
      <c r="A86" s="161" t="s">
        <v>1523</v>
      </c>
      <c r="B86" s="225" t="s">
        <v>1236</v>
      </c>
      <c r="C86" s="178">
        <v>250</v>
      </c>
      <c r="D86" s="178">
        <v>200</v>
      </c>
      <c r="E86" s="217">
        <v>5.9</v>
      </c>
      <c r="F86" s="178">
        <v>350</v>
      </c>
      <c r="G86" s="178">
        <v>175</v>
      </c>
      <c r="H86" s="178">
        <v>476</v>
      </c>
      <c r="I86" s="218">
        <v>227</v>
      </c>
      <c r="J86" s="212">
        <v>9.5</v>
      </c>
      <c r="K86" s="223" t="s">
        <v>1334</v>
      </c>
      <c r="L86" t="str">
        <f t="shared" si="30"/>
        <v>UNEQUAL TEE</v>
      </c>
      <c r="M86" s="167">
        <f t="shared" si="31"/>
        <v>870</v>
      </c>
      <c r="N86" s="167">
        <f t="shared" si="32"/>
        <v>470</v>
      </c>
      <c r="O86" s="167">
        <f t="shared" si="33"/>
        <v>8</v>
      </c>
      <c r="P86" s="167">
        <f t="shared" si="34"/>
        <v>180</v>
      </c>
      <c r="Q86" s="167">
        <f t="shared" si="35"/>
        <v>360</v>
      </c>
      <c r="R86" s="167">
        <f t="shared" si="36"/>
        <v>20</v>
      </c>
      <c r="S86" s="167">
        <f t="shared" si="37"/>
        <v>125</v>
      </c>
      <c r="T86" s="167">
        <f t="shared" si="38"/>
        <v>100</v>
      </c>
      <c r="U86" s="167">
        <f t="shared" si="39"/>
        <v>750</v>
      </c>
      <c r="V86" s="167">
        <f t="shared" si="40"/>
        <v>360</v>
      </c>
      <c r="W86" s="167">
        <f t="shared" si="41"/>
        <v>750</v>
      </c>
      <c r="X86" s="167">
        <f t="shared" si="42"/>
        <v>360</v>
      </c>
      <c r="Y86" s="168">
        <f t="shared" si="43"/>
        <v>2</v>
      </c>
      <c r="Z86" s="169">
        <f t="shared" si="45"/>
        <v>8</v>
      </c>
      <c r="AA86" s="169">
        <f t="shared" si="44"/>
        <v>20</v>
      </c>
      <c r="AC86" s="171">
        <f t="shared" si="28"/>
        <v>2.4583333333333335</v>
      </c>
      <c r="AD86" s="167">
        <f t="shared" si="29"/>
        <v>2</v>
      </c>
      <c r="AE86" s="169">
        <v>2</v>
      </c>
    </row>
    <row r="87" spans="1:31">
      <c r="A87" s="161" t="s">
        <v>1524</v>
      </c>
      <c r="B87" s="225" t="s">
        <v>1236</v>
      </c>
      <c r="C87" s="178">
        <v>250</v>
      </c>
      <c r="D87" s="178">
        <v>250</v>
      </c>
      <c r="E87" s="178">
        <v>5.9</v>
      </c>
      <c r="F87" s="178">
        <v>350</v>
      </c>
      <c r="G87" s="178">
        <v>175</v>
      </c>
      <c r="H87" s="178">
        <v>476</v>
      </c>
      <c r="I87" s="218">
        <v>238</v>
      </c>
      <c r="J87" s="178">
        <v>10</v>
      </c>
      <c r="K87" s="223" t="s">
        <v>1238</v>
      </c>
      <c r="L87" t="str">
        <f t="shared" si="30"/>
        <v>EQUAL TEE</v>
      </c>
      <c r="M87" s="167">
        <f t="shared" si="31"/>
        <v>890</v>
      </c>
      <c r="N87" s="167">
        <f t="shared" si="32"/>
        <v>470</v>
      </c>
      <c r="O87" s="167">
        <f t="shared" si="33"/>
        <v>8</v>
      </c>
      <c r="P87" s="167">
        <f t="shared" si="34"/>
        <v>175</v>
      </c>
      <c r="Q87" s="167">
        <f t="shared" si="35"/>
        <v>360</v>
      </c>
      <c r="R87" s="167">
        <f t="shared" si="36"/>
        <v>20</v>
      </c>
      <c r="S87" s="167">
        <f t="shared" si="37"/>
        <v>125</v>
      </c>
      <c r="T87" s="167">
        <f t="shared" si="38"/>
        <v>125</v>
      </c>
      <c r="U87" s="167">
        <f t="shared" si="39"/>
        <v>750</v>
      </c>
      <c r="V87" s="167">
        <f t="shared" si="40"/>
        <v>360</v>
      </c>
      <c r="W87" s="167">
        <f t="shared" si="41"/>
        <v>750</v>
      </c>
      <c r="X87" s="167">
        <f t="shared" si="42"/>
        <v>360</v>
      </c>
      <c r="Y87" s="168">
        <f t="shared" si="43"/>
        <v>2</v>
      </c>
      <c r="Z87" s="169">
        <f t="shared" si="45"/>
        <v>8</v>
      </c>
      <c r="AA87" s="169">
        <f t="shared" si="44"/>
        <v>20</v>
      </c>
      <c r="AC87" s="171">
        <f t="shared" si="28"/>
        <v>2.4583333333333335</v>
      </c>
      <c r="AD87" s="167">
        <f t="shared" si="29"/>
        <v>2</v>
      </c>
      <c r="AE87" s="169">
        <v>2</v>
      </c>
    </row>
    <row r="88" spans="1:31">
      <c r="A88" s="161" t="s">
        <v>1525</v>
      </c>
      <c r="B88" s="225" t="s">
        <v>1236</v>
      </c>
      <c r="C88" s="178">
        <v>300</v>
      </c>
      <c r="D88" s="178">
        <v>80</v>
      </c>
      <c r="E88" s="217">
        <v>6.9</v>
      </c>
      <c r="F88" s="178">
        <v>140</v>
      </c>
      <c r="G88" s="178">
        <v>210</v>
      </c>
      <c r="H88" s="178">
        <v>268</v>
      </c>
      <c r="I88" s="218">
        <v>250.5</v>
      </c>
      <c r="J88" s="212">
        <v>7.5</v>
      </c>
      <c r="K88" s="223" t="s">
        <v>1335</v>
      </c>
      <c r="L88" t="str">
        <f t="shared" si="30"/>
        <v>UNEQUAL TEE</v>
      </c>
      <c r="M88" s="167">
        <f t="shared" si="31"/>
        <v>1000</v>
      </c>
      <c r="N88" s="167">
        <f t="shared" si="32"/>
        <v>260</v>
      </c>
      <c r="O88" s="167">
        <f t="shared" si="33"/>
        <v>12</v>
      </c>
      <c r="P88" s="167">
        <f t="shared" si="34"/>
        <v>260</v>
      </c>
      <c r="Q88" s="167">
        <f t="shared" si="35"/>
        <v>150</v>
      </c>
      <c r="R88" s="167">
        <f t="shared" si="36"/>
        <v>28</v>
      </c>
      <c r="S88" s="167">
        <f t="shared" si="37"/>
        <v>150</v>
      </c>
      <c r="T88" s="167">
        <f t="shared" si="38"/>
        <v>50</v>
      </c>
      <c r="U88" s="167">
        <f t="shared" si="39"/>
        <v>900</v>
      </c>
      <c r="V88" s="167">
        <f t="shared" si="40"/>
        <v>150</v>
      </c>
      <c r="W88" s="167">
        <f t="shared" si="41"/>
        <v>900</v>
      </c>
      <c r="X88" s="167">
        <f t="shared" si="42"/>
        <v>150</v>
      </c>
      <c r="Y88" s="168">
        <f t="shared" si="43"/>
        <v>3</v>
      </c>
      <c r="Z88" s="169">
        <f t="shared" si="45"/>
        <v>12</v>
      </c>
      <c r="AA88" s="169">
        <f t="shared" si="44"/>
        <v>28</v>
      </c>
      <c r="AC88" s="171">
        <f t="shared" si="28"/>
        <v>2.8750000000000004</v>
      </c>
      <c r="AD88" s="167">
        <f t="shared" si="29"/>
        <v>3</v>
      </c>
      <c r="AE88" s="169">
        <v>2</v>
      </c>
    </row>
    <row r="89" spans="1:31">
      <c r="A89" s="161" t="s">
        <v>1526</v>
      </c>
      <c r="B89" s="225" t="s">
        <v>1236</v>
      </c>
      <c r="C89" s="178">
        <v>300</v>
      </c>
      <c r="D89" s="178">
        <v>100</v>
      </c>
      <c r="E89" s="217">
        <v>6.9</v>
      </c>
      <c r="F89" s="178">
        <v>140</v>
      </c>
      <c r="G89" s="178">
        <v>210</v>
      </c>
      <c r="H89" s="178">
        <v>268</v>
      </c>
      <c r="I89" s="218">
        <v>250.5</v>
      </c>
      <c r="J89" s="212">
        <v>7.5</v>
      </c>
      <c r="K89" s="223" t="s">
        <v>1336</v>
      </c>
      <c r="L89" t="str">
        <f t="shared" si="30"/>
        <v>UNEQUAL TEE</v>
      </c>
      <c r="M89" s="167">
        <f t="shared" si="31"/>
        <v>1000</v>
      </c>
      <c r="N89" s="167">
        <f t="shared" si="32"/>
        <v>260</v>
      </c>
      <c r="O89" s="167">
        <f t="shared" si="33"/>
        <v>12</v>
      </c>
      <c r="P89" s="167">
        <f t="shared" si="34"/>
        <v>255</v>
      </c>
      <c r="Q89" s="167">
        <f t="shared" si="35"/>
        <v>150</v>
      </c>
      <c r="R89" s="167">
        <f t="shared" si="36"/>
        <v>28</v>
      </c>
      <c r="S89" s="167">
        <f t="shared" si="37"/>
        <v>150</v>
      </c>
      <c r="T89" s="167">
        <f t="shared" si="38"/>
        <v>50</v>
      </c>
      <c r="U89" s="167">
        <f t="shared" si="39"/>
        <v>900</v>
      </c>
      <c r="V89" s="167">
        <f t="shared" si="40"/>
        <v>150</v>
      </c>
      <c r="W89" s="167">
        <f t="shared" si="41"/>
        <v>900</v>
      </c>
      <c r="X89" s="167">
        <f t="shared" si="42"/>
        <v>150</v>
      </c>
      <c r="Y89" s="168">
        <f t="shared" si="43"/>
        <v>3</v>
      </c>
      <c r="Z89" s="169">
        <f t="shared" si="45"/>
        <v>12</v>
      </c>
      <c r="AA89" s="169">
        <f t="shared" si="44"/>
        <v>28</v>
      </c>
      <c r="AC89" s="171">
        <f t="shared" si="28"/>
        <v>2.8750000000000004</v>
      </c>
      <c r="AD89" s="167">
        <f t="shared" si="29"/>
        <v>3</v>
      </c>
      <c r="AE89" s="169">
        <v>3</v>
      </c>
    </row>
    <row r="90" spans="1:31">
      <c r="A90" s="161" t="s">
        <v>1527</v>
      </c>
      <c r="B90" s="225" t="s">
        <v>1236</v>
      </c>
      <c r="C90" s="178">
        <v>300</v>
      </c>
      <c r="D90" s="178">
        <v>125</v>
      </c>
      <c r="E90" s="217">
        <v>6.9</v>
      </c>
      <c r="F90" s="178">
        <v>280</v>
      </c>
      <c r="G90" s="178">
        <v>210</v>
      </c>
      <c r="H90" s="178">
        <v>408</v>
      </c>
      <c r="I90" s="218">
        <v>261</v>
      </c>
      <c r="J90" s="218">
        <v>11</v>
      </c>
      <c r="K90" s="223" t="s">
        <v>1337</v>
      </c>
      <c r="L90" t="str">
        <f t="shared" si="30"/>
        <v>UNEQUAL TEE</v>
      </c>
      <c r="M90" s="167">
        <f t="shared" si="31"/>
        <v>1020</v>
      </c>
      <c r="N90" s="167">
        <f t="shared" si="32"/>
        <v>400</v>
      </c>
      <c r="O90" s="167">
        <f t="shared" si="33"/>
        <v>12</v>
      </c>
      <c r="P90" s="167">
        <f t="shared" si="34"/>
        <v>245</v>
      </c>
      <c r="Q90" s="167">
        <f t="shared" si="35"/>
        <v>290</v>
      </c>
      <c r="R90" s="167">
        <f t="shared" si="36"/>
        <v>28</v>
      </c>
      <c r="S90" s="167">
        <f t="shared" si="37"/>
        <v>150</v>
      </c>
      <c r="T90" s="167">
        <f t="shared" si="38"/>
        <v>75</v>
      </c>
      <c r="U90" s="167">
        <f t="shared" si="39"/>
        <v>900</v>
      </c>
      <c r="V90" s="167">
        <f t="shared" si="40"/>
        <v>290</v>
      </c>
      <c r="W90" s="167">
        <f t="shared" si="41"/>
        <v>900</v>
      </c>
      <c r="X90" s="167">
        <f t="shared" si="42"/>
        <v>290</v>
      </c>
      <c r="Y90" s="168">
        <f t="shared" si="43"/>
        <v>3</v>
      </c>
      <c r="Z90" s="169">
        <f t="shared" si="45"/>
        <v>12</v>
      </c>
      <c r="AA90" s="169">
        <f t="shared" si="44"/>
        <v>28</v>
      </c>
      <c r="AC90" s="171">
        <f t="shared" si="28"/>
        <v>2.8750000000000004</v>
      </c>
      <c r="AD90" s="167">
        <f t="shared" si="29"/>
        <v>3</v>
      </c>
      <c r="AE90" s="169">
        <v>3</v>
      </c>
    </row>
    <row r="91" spans="1:31">
      <c r="A91" s="161" t="s">
        <v>1528</v>
      </c>
      <c r="B91" s="225" t="s">
        <v>1236</v>
      </c>
      <c r="C91" s="178">
        <v>300</v>
      </c>
      <c r="D91" s="178">
        <v>150</v>
      </c>
      <c r="E91" s="217">
        <v>6.9</v>
      </c>
      <c r="F91" s="178">
        <v>280</v>
      </c>
      <c r="G91" s="178">
        <v>210</v>
      </c>
      <c r="H91" s="178">
        <v>408</v>
      </c>
      <c r="I91" s="218">
        <v>261.5</v>
      </c>
      <c r="J91" s="218">
        <v>11</v>
      </c>
      <c r="K91" s="223" t="s">
        <v>1338</v>
      </c>
      <c r="L91" t="str">
        <f t="shared" si="30"/>
        <v>UNEQUAL TEE</v>
      </c>
      <c r="M91" s="167">
        <f t="shared" si="31"/>
        <v>1020</v>
      </c>
      <c r="N91" s="167">
        <f t="shared" si="32"/>
        <v>400</v>
      </c>
      <c r="O91" s="167">
        <f t="shared" si="33"/>
        <v>12</v>
      </c>
      <c r="P91" s="167">
        <f t="shared" si="34"/>
        <v>235</v>
      </c>
      <c r="Q91" s="167">
        <f t="shared" si="35"/>
        <v>290</v>
      </c>
      <c r="R91" s="167">
        <f t="shared" si="36"/>
        <v>28</v>
      </c>
      <c r="S91" s="167">
        <f t="shared" si="37"/>
        <v>150</v>
      </c>
      <c r="T91" s="167">
        <f t="shared" si="38"/>
        <v>75</v>
      </c>
      <c r="U91" s="167">
        <f t="shared" si="39"/>
        <v>900</v>
      </c>
      <c r="V91" s="167">
        <f t="shared" si="40"/>
        <v>290</v>
      </c>
      <c r="W91" s="167">
        <f t="shared" si="41"/>
        <v>900</v>
      </c>
      <c r="X91" s="167">
        <f t="shared" si="42"/>
        <v>290</v>
      </c>
      <c r="Y91" s="168">
        <f t="shared" si="43"/>
        <v>3</v>
      </c>
      <c r="Z91" s="169">
        <f t="shared" si="45"/>
        <v>12</v>
      </c>
      <c r="AA91" s="169">
        <f t="shared" si="44"/>
        <v>28</v>
      </c>
      <c r="AC91" s="171">
        <f t="shared" si="28"/>
        <v>2.8750000000000004</v>
      </c>
      <c r="AD91" s="167">
        <f t="shared" si="29"/>
        <v>3</v>
      </c>
      <c r="AE91" s="169">
        <v>3</v>
      </c>
    </row>
    <row r="92" spans="1:31">
      <c r="A92" s="161" t="s">
        <v>1529</v>
      </c>
      <c r="B92" s="225" t="s">
        <v>1236</v>
      </c>
      <c r="C92" s="178">
        <v>300</v>
      </c>
      <c r="D92" s="178">
        <v>200</v>
      </c>
      <c r="E92" s="217">
        <v>6.9</v>
      </c>
      <c r="F92" s="178">
        <v>420</v>
      </c>
      <c r="G92" s="178">
        <v>210</v>
      </c>
      <c r="H92" s="178">
        <v>548</v>
      </c>
      <c r="I92" s="218">
        <v>262</v>
      </c>
      <c r="J92" s="218">
        <v>14</v>
      </c>
      <c r="K92" s="223" t="s">
        <v>1339</v>
      </c>
      <c r="L92" t="str">
        <f t="shared" si="30"/>
        <v>UNEQUAL TEE</v>
      </c>
      <c r="M92" s="167">
        <f t="shared" si="31"/>
        <v>1020</v>
      </c>
      <c r="N92" s="167">
        <f t="shared" si="32"/>
        <v>540</v>
      </c>
      <c r="O92" s="167">
        <f t="shared" si="33"/>
        <v>12</v>
      </c>
      <c r="P92" s="167">
        <f t="shared" si="34"/>
        <v>225</v>
      </c>
      <c r="Q92" s="167">
        <f t="shared" si="35"/>
        <v>430</v>
      </c>
      <c r="R92" s="167">
        <f t="shared" si="36"/>
        <v>28</v>
      </c>
      <c r="S92" s="167">
        <f t="shared" si="37"/>
        <v>150</v>
      </c>
      <c r="T92" s="167">
        <f t="shared" si="38"/>
        <v>100</v>
      </c>
      <c r="U92" s="167">
        <f t="shared" si="39"/>
        <v>900</v>
      </c>
      <c r="V92" s="167">
        <f t="shared" si="40"/>
        <v>430</v>
      </c>
      <c r="W92" s="167">
        <f t="shared" si="41"/>
        <v>900</v>
      </c>
      <c r="X92" s="167">
        <f t="shared" si="42"/>
        <v>430</v>
      </c>
      <c r="Y92" s="168">
        <f t="shared" si="43"/>
        <v>3</v>
      </c>
      <c r="Z92" s="169">
        <f t="shared" si="45"/>
        <v>12</v>
      </c>
      <c r="AA92" s="169">
        <f t="shared" si="44"/>
        <v>28</v>
      </c>
      <c r="AC92" s="171">
        <f t="shared" si="28"/>
        <v>2.8750000000000004</v>
      </c>
      <c r="AD92" s="167">
        <f t="shared" si="29"/>
        <v>3</v>
      </c>
      <c r="AE92" s="169">
        <v>3</v>
      </c>
    </row>
    <row r="93" spans="1:31">
      <c r="A93" s="161" t="s">
        <v>1530</v>
      </c>
      <c r="B93" s="225" t="s">
        <v>1236</v>
      </c>
      <c r="C93" s="178">
        <v>300</v>
      </c>
      <c r="D93" s="178">
        <v>250</v>
      </c>
      <c r="E93" s="217">
        <v>6.9</v>
      </c>
      <c r="F93" s="178">
        <v>420</v>
      </c>
      <c r="G93" s="178">
        <v>210</v>
      </c>
      <c r="H93" s="178">
        <v>548</v>
      </c>
      <c r="I93" s="218">
        <v>273</v>
      </c>
      <c r="J93" s="218">
        <v>14.5</v>
      </c>
      <c r="K93" s="223" t="s">
        <v>1340</v>
      </c>
      <c r="L93" t="str">
        <f t="shared" si="30"/>
        <v>UNEQUAL TEE</v>
      </c>
      <c r="M93" s="167">
        <f t="shared" si="31"/>
        <v>1040</v>
      </c>
      <c r="N93" s="167">
        <f t="shared" si="32"/>
        <v>540</v>
      </c>
      <c r="O93" s="167">
        <f t="shared" si="33"/>
        <v>12</v>
      </c>
      <c r="P93" s="167">
        <f t="shared" si="34"/>
        <v>215</v>
      </c>
      <c r="Q93" s="167">
        <f t="shared" si="35"/>
        <v>430</v>
      </c>
      <c r="R93" s="167">
        <f t="shared" si="36"/>
        <v>28</v>
      </c>
      <c r="S93" s="167">
        <f t="shared" si="37"/>
        <v>150</v>
      </c>
      <c r="T93" s="167">
        <f t="shared" si="38"/>
        <v>125</v>
      </c>
      <c r="U93" s="167">
        <f t="shared" si="39"/>
        <v>900</v>
      </c>
      <c r="V93" s="167">
        <f t="shared" si="40"/>
        <v>430</v>
      </c>
      <c r="W93" s="167">
        <f t="shared" si="41"/>
        <v>900</v>
      </c>
      <c r="X93" s="167">
        <f t="shared" si="42"/>
        <v>430</v>
      </c>
      <c r="Y93" s="168">
        <f t="shared" si="43"/>
        <v>3</v>
      </c>
      <c r="Z93" s="169">
        <f t="shared" si="45"/>
        <v>12</v>
      </c>
      <c r="AA93" s="169">
        <f t="shared" si="44"/>
        <v>28</v>
      </c>
      <c r="AC93" s="171">
        <f t="shared" si="28"/>
        <v>2.8750000000000004</v>
      </c>
      <c r="AD93" s="167">
        <f t="shared" si="29"/>
        <v>3</v>
      </c>
      <c r="AE93" s="169">
        <v>3</v>
      </c>
    </row>
    <row r="94" spans="1:31">
      <c r="A94" s="161" t="s">
        <v>1531</v>
      </c>
      <c r="B94" s="225" t="s">
        <v>1236</v>
      </c>
      <c r="C94" s="178">
        <v>300</v>
      </c>
      <c r="D94" s="178">
        <v>300</v>
      </c>
      <c r="E94" s="178">
        <v>6.9</v>
      </c>
      <c r="F94" s="178">
        <v>420</v>
      </c>
      <c r="G94" s="178">
        <v>210</v>
      </c>
      <c r="H94" s="178">
        <v>548</v>
      </c>
      <c r="I94" s="218">
        <v>274</v>
      </c>
      <c r="J94" s="178">
        <v>16</v>
      </c>
      <c r="K94" s="223" t="s">
        <v>1239</v>
      </c>
      <c r="L94" t="str">
        <f t="shared" si="30"/>
        <v>EQUAL TEE</v>
      </c>
      <c r="M94" s="167">
        <f t="shared" si="31"/>
        <v>1050</v>
      </c>
      <c r="N94" s="167">
        <f t="shared" si="32"/>
        <v>540</v>
      </c>
      <c r="O94" s="167">
        <f t="shared" si="33"/>
        <v>12</v>
      </c>
      <c r="P94" s="167">
        <f t="shared" si="34"/>
        <v>210</v>
      </c>
      <c r="Q94" s="167">
        <f t="shared" si="35"/>
        <v>430</v>
      </c>
      <c r="R94" s="167">
        <f t="shared" si="36"/>
        <v>28</v>
      </c>
      <c r="S94" s="167">
        <f t="shared" si="37"/>
        <v>150</v>
      </c>
      <c r="T94" s="167">
        <f t="shared" si="38"/>
        <v>150</v>
      </c>
      <c r="U94" s="167">
        <f t="shared" si="39"/>
        <v>900</v>
      </c>
      <c r="V94" s="167">
        <f t="shared" si="40"/>
        <v>430</v>
      </c>
      <c r="W94" s="167">
        <f t="shared" si="41"/>
        <v>900</v>
      </c>
      <c r="X94" s="167">
        <f t="shared" si="42"/>
        <v>430</v>
      </c>
      <c r="Y94" s="168">
        <f t="shared" si="43"/>
        <v>3</v>
      </c>
      <c r="Z94" s="169">
        <f t="shared" si="45"/>
        <v>12</v>
      </c>
      <c r="AA94" s="169">
        <f t="shared" si="44"/>
        <v>28</v>
      </c>
      <c r="AC94" s="171">
        <f t="shared" si="28"/>
        <v>2.8750000000000004</v>
      </c>
      <c r="AD94" s="167">
        <f t="shared" si="29"/>
        <v>3</v>
      </c>
      <c r="AE94" s="169">
        <v>3</v>
      </c>
    </row>
    <row r="95" spans="1:31">
      <c r="A95" s="161" t="s">
        <v>1532</v>
      </c>
      <c r="B95" s="225" t="s">
        <v>1236</v>
      </c>
      <c r="C95" s="178">
        <v>350</v>
      </c>
      <c r="D95" s="178">
        <v>80</v>
      </c>
      <c r="E95" s="217">
        <v>7.9</v>
      </c>
      <c r="F95" s="178">
        <v>140</v>
      </c>
      <c r="G95" s="178">
        <v>245</v>
      </c>
      <c r="H95" s="178">
        <v>288</v>
      </c>
      <c r="I95" s="218">
        <v>285.5</v>
      </c>
      <c r="J95" s="218">
        <v>10.5</v>
      </c>
      <c r="K95" s="223" t="s">
        <v>1341</v>
      </c>
      <c r="L95" t="str">
        <f t="shared" si="30"/>
        <v>UNEQUAL TEE</v>
      </c>
      <c r="M95" s="167">
        <f t="shared" si="31"/>
        <v>1150</v>
      </c>
      <c r="N95" s="167">
        <f t="shared" si="32"/>
        <v>280</v>
      </c>
      <c r="O95" s="167">
        <f t="shared" si="33"/>
        <v>12</v>
      </c>
      <c r="P95" s="167">
        <f t="shared" si="34"/>
        <v>310</v>
      </c>
      <c r="Q95" s="167">
        <f t="shared" si="35"/>
        <v>150</v>
      </c>
      <c r="R95" s="167">
        <f t="shared" si="36"/>
        <v>28</v>
      </c>
      <c r="S95" s="167">
        <f t="shared" si="37"/>
        <v>175</v>
      </c>
      <c r="T95" s="167">
        <f t="shared" si="38"/>
        <v>50</v>
      </c>
      <c r="U95" s="167">
        <f t="shared" si="39"/>
        <v>1050</v>
      </c>
      <c r="V95" s="167">
        <f t="shared" si="40"/>
        <v>150</v>
      </c>
      <c r="W95" s="167">
        <f t="shared" si="41"/>
        <v>1050</v>
      </c>
      <c r="X95" s="167">
        <f t="shared" si="42"/>
        <v>150</v>
      </c>
      <c r="Y95" s="168">
        <f t="shared" si="43"/>
        <v>3</v>
      </c>
      <c r="Z95" s="169">
        <f t="shared" si="45"/>
        <v>12</v>
      </c>
      <c r="AA95" s="169">
        <f t="shared" si="44"/>
        <v>28</v>
      </c>
      <c r="AC95" s="171">
        <f t="shared" si="28"/>
        <v>3.291666666666667</v>
      </c>
      <c r="AD95" s="167">
        <f t="shared" si="29"/>
        <v>3</v>
      </c>
      <c r="AE95" s="169">
        <v>3</v>
      </c>
    </row>
    <row r="96" spans="1:31">
      <c r="A96" s="161" t="s">
        <v>1533</v>
      </c>
      <c r="B96" s="225" t="s">
        <v>1236</v>
      </c>
      <c r="C96" s="178">
        <v>350</v>
      </c>
      <c r="D96" s="178">
        <v>100</v>
      </c>
      <c r="E96" s="217">
        <v>7.9</v>
      </c>
      <c r="F96" s="178">
        <v>140</v>
      </c>
      <c r="G96" s="178">
        <v>245</v>
      </c>
      <c r="H96" s="178">
        <v>288</v>
      </c>
      <c r="I96" s="218">
        <v>285.5</v>
      </c>
      <c r="J96" s="218">
        <v>10.5</v>
      </c>
      <c r="K96" s="223" t="s">
        <v>1342</v>
      </c>
      <c r="L96" t="str">
        <f t="shared" si="30"/>
        <v>UNEQUAL TEE</v>
      </c>
      <c r="M96" s="167">
        <f t="shared" si="31"/>
        <v>1150</v>
      </c>
      <c r="N96" s="167">
        <f t="shared" si="32"/>
        <v>280</v>
      </c>
      <c r="O96" s="167">
        <f t="shared" si="33"/>
        <v>12</v>
      </c>
      <c r="P96" s="167">
        <f t="shared" si="34"/>
        <v>300</v>
      </c>
      <c r="Q96" s="167">
        <f t="shared" si="35"/>
        <v>150</v>
      </c>
      <c r="R96" s="167">
        <f t="shared" si="36"/>
        <v>28</v>
      </c>
      <c r="S96" s="167">
        <f t="shared" si="37"/>
        <v>175</v>
      </c>
      <c r="T96" s="167">
        <f t="shared" si="38"/>
        <v>50</v>
      </c>
      <c r="U96" s="167">
        <f t="shared" si="39"/>
        <v>1050</v>
      </c>
      <c r="V96" s="167">
        <f t="shared" si="40"/>
        <v>150</v>
      </c>
      <c r="W96" s="167">
        <f t="shared" si="41"/>
        <v>1050</v>
      </c>
      <c r="X96" s="167">
        <f t="shared" si="42"/>
        <v>150</v>
      </c>
      <c r="Y96" s="168">
        <f t="shared" si="43"/>
        <v>3</v>
      </c>
      <c r="Z96" s="169">
        <f t="shared" si="45"/>
        <v>12</v>
      </c>
      <c r="AA96" s="169">
        <f t="shared" si="44"/>
        <v>28</v>
      </c>
      <c r="AC96" s="171">
        <f t="shared" si="28"/>
        <v>3.291666666666667</v>
      </c>
      <c r="AD96" s="167">
        <f t="shared" si="29"/>
        <v>3</v>
      </c>
      <c r="AE96" s="169">
        <v>3</v>
      </c>
    </row>
    <row r="97" spans="1:31">
      <c r="A97" s="161" t="s">
        <v>1534</v>
      </c>
      <c r="B97" s="225" t="s">
        <v>1236</v>
      </c>
      <c r="C97" s="178">
        <v>350</v>
      </c>
      <c r="D97" s="178">
        <v>125</v>
      </c>
      <c r="E97" s="217">
        <v>7.9</v>
      </c>
      <c r="F97" s="178">
        <v>280</v>
      </c>
      <c r="G97" s="178">
        <v>245</v>
      </c>
      <c r="H97" s="178">
        <v>428</v>
      </c>
      <c r="I97" s="218">
        <v>296</v>
      </c>
      <c r="J97" s="218">
        <v>14.5</v>
      </c>
      <c r="K97" s="223" t="s">
        <v>1343</v>
      </c>
      <c r="L97" t="str">
        <f t="shared" si="30"/>
        <v>UNEQUAL TEE</v>
      </c>
      <c r="M97" s="167">
        <f t="shared" si="31"/>
        <v>1170</v>
      </c>
      <c r="N97" s="167">
        <f t="shared" si="32"/>
        <v>420</v>
      </c>
      <c r="O97" s="167">
        <f t="shared" si="33"/>
        <v>12</v>
      </c>
      <c r="P97" s="167">
        <f t="shared" si="34"/>
        <v>295</v>
      </c>
      <c r="Q97" s="167">
        <f t="shared" si="35"/>
        <v>290</v>
      </c>
      <c r="R97" s="167">
        <f t="shared" si="36"/>
        <v>28</v>
      </c>
      <c r="S97" s="167">
        <f t="shared" si="37"/>
        <v>175</v>
      </c>
      <c r="T97" s="167">
        <f t="shared" si="38"/>
        <v>75</v>
      </c>
      <c r="U97" s="167">
        <f t="shared" si="39"/>
        <v>1050</v>
      </c>
      <c r="V97" s="167">
        <f t="shared" si="40"/>
        <v>290</v>
      </c>
      <c r="W97" s="167">
        <f t="shared" si="41"/>
        <v>1050</v>
      </c>
      <c r="X97" s="167">
        <f t="shared" si="42"/>
        <v>290</v>
      </c>
      <c r="Y97" s="168">
        <f t="shared" si="43"/>
        <v>3</v>
      </c>
      <c r="Z97" s="169">
        <f t="shared" si="45"/>
        <v>12</v>
      </c>
      <c r="AA97" s="169">
        <f t="shared" si="44"/>
        <v>28</v>
      </c>
      <c r="AC97" s="171">
        <f t="shared" si="28"/>
        <v>3.291666666666667</v>
      </c>
      <c r="AD97" s="167">
        <f t="shared" si="29"/>
        <v>3</v>
      </c>
      <c r="AE97" s="169">
        <v>3</v>
      </c>
    </row>
    <row r="98" spans="1:31">
      <c r="A98" s="161" t="s">
        <v>1535</v>
      </c>
      <c r="B98" s="225" t="s">
        <v>1236</v>
      </c>
      <c r="C98" s="178">
        <v>350</v>
      </c>
      <c r="D98" s="178">
        <v>150</v>
      </c>
      <c r="E98" s="217">
        <v>7.9</v>
      </c>
      <c r="F98" s="178">
        <v>280</v>
      </c>
      <c r="G98" s="178">
        <v>245</v>
      </c>
      <c r="H98" s="178">
        <v>428</v>
      </c>
      <c r="I98" s="218">
        <v>296.5</v>
      </c>
      <c r="J98" s="218">
        <v>15</v>
      </c>
      <c r="K98" s="223" t="s">
        <v>1344</v>
      </c>
      <c r="L98" t="str">
        <f t="shared" si="30"/>
        <v>UNEQUAL TEE</v>
      </c>
      <c r="M98" s="167">
        <f t="shared" si="31"/>
        <v>1170</v>
      </c>
      <c r="N98" s="167">
        <f t="shared" si="32"/>
        <v>420</v>
      </c>
      <c r="O98" s="167">
        <f t="shared" si="33"/>
        <v>12</v>
      </c>
      <c r="P98" s="167">
        <f t="shared" si="34"/>
        <v>285</v>
      </c>
      <c r="Q98" s="167">
        <f t="shared" si="35"/>
        <v>290</v>
      </c>
      <c r="R98" s="167">
        <f t="shared" si="36"/>
        <v>28</v>
      </c>
      <c r="S98" s="167">
        <f t="shared" si="37"/>
        <v>175</v>
      </c>
      <c r="T98" s="167">
        <f t="shared" si="38"/>
        <v>75</v>
      </c>
      <c r="U98" s="167">
        <f t="shared" si="39"/>
        <v>1050</v>
      </c>
      <c r="V98" s="167">
        <f t="shared" si="40"/>
        <v>290</v>
      </c>
      <c r="W98" s="167">
        <f t="shared" si="41"/>
        <v>1050</v>
      </c>
      <c r="X98" s="167">
        <f t="shared" si="42"/>
        <v>290</v>
      </c>
      <c r="Y98" s="168">
        <f t="shared" si="43"/>
        <v>3</v>
      </c>
      <c r="Z98" s="169">
        <f t="shared" si="45"/>
        <v>12</v>
      </c>
      <c r="AA98" s="169">
        <f t="shared" si="44"/>
        <v>28</v>
      </c>
      <c r="AC98" s="171">
        <f t="shared" si="28"/>
        <v>3.291666666666667</v>
      </c>
      <c r="AD98" s="167">
        <f t="shared" si="29"/>
        <v>3</v>
      </c>
      <c r="AE98" s="169">
        <v>3</v>
      </c>
    </row>
    <row r="99" spans="1:31">
      <c r="A99" s="161" t="s">
        <v>1536</v>
      </c>
      <c r="B99" s="225" t="s">
        <v>1236</v>
      </c>
      <c r="C99" s="178">
        <v>350</v>
      </c>
      <c r="D99" s="178">
        <v>200</v>
      </c>
      <c r="E99" s="217">
        <v>7.9</v>
      </c>
      <c r="F99" s="178">
        <v>490</v>
      </c>
      <c r="G99" s="178">
        <v>245</v>
      </c>
      <c r="H99" s="178">
        <v>638</v>
      </c>
      <c r="I99" s="218">
        <v>297</v>
      </c>
      <c r="J99" s="218">
        <v>20.5</v>
      </c>
      <c r="K99" s="223" t="s">
        <v>1345</v>
      </c>
      <c r="L99" t="str">
        <f t="shared" si="30"/>
        <v>UNEQUAL TEE</v>
      </c>
      <c r="M99" s="167">
        <f t="shared" si="31"/>
        <v>1170</v>
      </c>
      <c r="N99" s="167">
        <f t="shared" si="32"/>
        <v>630</v>
      </c>
      <c r="O99" s="167">
        <f t="shared" si="33"/>
        <v>12</v>
      </c>
      <c r="P99" s="167">
        <f t="shared" si="34"/>
        <v>270</v>
      </c>
      <c r="Q99" s="167">
        <f t="shared" si="35"/>
        <v>500</v>
      </c>
      <c r="R99" s="167">
        <f t="shared" si="36"/>
        <v>28</v>
      </c>
      <c r="S99" s="167">
        <f t="shared" si="37"/>
        <v>175</v>
      </c>
      <c r="T99" s="167">
        <f t="shared" si="38"/>
        <v>100</v>
      </c>
      <c r="U99" s="167">
        <f t="shared" si="39"/>
        <v>1050</v>
      </c>
      <c r="V99" s="167">
        <f t="shared" si="40"/>
        <v>500</v>
      </c>
      <c r="W99" s="167">
        <f t="shared" si="41"/>
        <v>1050</v>
      </c>
      <c r="X99" s="167">
        <f t="shared" si="42"/>
        <v>500</v>
      </c>
      <c r="Y99" s="168">
        <f t="shared" si="43"/>
        <v>3</v>
      </c>
      <c r="Z99" s="169">
        <f t="shared" si="45"/>
        <v>12</v>
      </c>
      <c r="AA99" s="169">
        <f t="shared" si="44"/>
        <v>28</v>
      </c>
      <c r="AC99" s="171">
        <f t="shared" si="28"/>
        <v>3.291666666666667</v>
      </c>
      <c r="AD99" s="167">
        <f t="shared" si="29"/>
        <v>3</v>
      </c>
      <c r="AE99" s="169">
        <v>3</v>
      </c>
    </row>
    <row r="100" spans="1:31">
      <c r="A100" s="161" t="s">
        <v>1537</v>
      </c>
      <c r="B100" s="225" t="s">
        <v>1236</v>
      </c>
      <c r="C100" s="178">
        <v>350</v>
      </c>
      <c r="D100" s="178">
        <v>250</v>
      </c>
      <c r="E100" s="217">
        <v>7.9</v>
      </c>
      <c r="F100" s="178">
        <v>490</v>
      </c>
      <c r="G100" s="178">
        <v>245</v>
      </c>
      <c r="H100" s="178">
        <v>638</v>
      </c>
      <c r="I100" s="218">
        <v>308</v>
      </c>
      <c r="J100" s="218">
        <v>21.5</v>
      </c>
      <c r="K100" s="223" t="s">
        <v>1346</v>
      </c>
      <c r="L100" t="str">
        <f t="shared" si="30"/>
        <v>UNEQUAL TEE</v>
      </c>
      <c r="M100" s="167">
        <f t="shared" si="31"/>
        <v>1200</v>
      </c>
      <c r="N100" s="167">
        <f t="shared" si="32"/>
        <v>630</v>
      </c>
      <c r="O100" s="167">
        <f t="shared" si="33"/>
        <v>12</v>
      </c>
      <c r="P100" s="167">
        <f t="shared" si="34"/>
        <v>260</v>
      </c>
      <c r="Q100" s="167">
        <f t="shared" si="35"/>
        <v>500</v>
      </c>
      <c r="R100" s="167">
        <f t="shared" si="36"/>
        <v>28</v>
      </c>
      <c r="S100" s="167">
        <f t="shared" si="37"/>
        <v>175</v>
      </c>
      <c r="T100" s="167">
        <f t="shared" si="38"/>
        <v>125</v>
      </c>
      <c r="U100" s="167">
        <f t="shared" si="39"/>
        <v>1050</v>
      </c>
      <c r="V100" s="167">
        <f t="shared" si="40"/>
        <v>500</v>
      </c>
      <c r="W100" s="167">
        <f t="shared" si="41"/>
        <v>1050</v>
      </c>
      <c r="X100" s="167">
        <f t="shared" si="42"/>
        <v>500</v>
      </c>
      <c r="Y100" s="168">
        <f t="shared" si="43"/>
        <v>3</v>
      </c>
      <c r="Z100" s="169">
        <f t="shared" si="45"/>
        <v>12</v>
      </c>
      <c r="AA100" s="169">
        <f t="shared" si="44"/>
        <v>28</v>
      </c>
      <c r="AC100" s="171">
        <f t="shared" si="28"/>
        <v>3.291666666666667</v>
      </c>
      <c r="AD100" s="167">
        <f t="shared" si="29"/>
        <v>3</v>
      </c>
      <c r="AE100" s="169">
        <v>4</v>
      </c>
    </row>
    <row r="101" spans="1:31">
      <c r="A101" s="161" t="s">
        <v>1538</v>
      </c>
      <c r="B101" s="225" t="s">
        <v>1236</v>
      </c>
      <c r="C101" s="178">
        <v>350</v>
      </c>
      <c r="D101" s="178">
        <v>300</v>
      </c>
      <c r="E101" s="217">
        <v>7.9</v>
      </c>
      <c r="F101" s="178">
        <v>490</v>
      </c>
      <c r="G101" s="178">
        <v>245</v>
      </c>
      <c r="H101" s="178">
        <v>638</v>
      </c>
      <c r="I101" s="218">
        <v>309</v>
      </c>
      <c r="J101" s="218">
        <v>22</v>
      </c>
      <c r="K101" s="223" t="s">
        <v>1347</v>
      </c>
      <c r="L101" t="str">
        <f t="shared" si="30"/>
        <v>UNEQUAL TEE</v>
      </c>
      <c r="M101" s="167">
        <f t="shared" si="31"/>
        <v>1200</v>
      </c>
      <c r="N101" s="167">
        <f t="shared" si="32"/>
        <v>630</v>
      </c>
      <c r="O101" s="167">
        <f t="shared" si="33"/>
        <v>12</v>
      </c>
      <c r="P101" s="167">
        <f t="shared" si="34"/>
        <v>250</v>
      </c>
      <c r="Q101" s="167">
        <f t="shared" si="35"/>
        <v>500</v>
      </c>
      <c r="R101" s="167">
        <f t="shared" si="36"/>
        <v>28</v>
      </c>
      <c r="S101" s="167">
        <f t="shared" si="37"/>
        <v>175</v>
      </c>
      <c r="T101" s="167">
        <f t="shared" si="38"/>
        <v>150</v>
      </c>
      <c r="U101" s="167">
        <f t="shared" si="39"/>
        <v>1050</v>
      </c>
      <c r="V101" s="167">
        <f t="shared" si="40"/>
        <v>500</v>
      </c>
      <c r="W101" s="167">
        <f t="shared" si="41"/>
        <v>1050</v>
      </c>
      <c r="X101" s="167">
        <f t="shared" si="42"/>
        <v>500</v>
      </c>
      <c r="Y101" s="168">
        <f t="shared" si="43"/>
        <v>3</v>
      </c>
      <c r="Z101" s="169">
        <f t="shared" si="45"/>
        <v>12</v>
      </c>
      <c r="AA101" s="169">
        <f t="shared" si="44"/>
        <v>28</v>
      </c>
      <c r="AC101" s="171">
        <f t="shared" si="28"/>
        <v>3.291666666666667</v>
      </c>
      <c r="AD101" s="167">
        <f t="shared" si="29"/>
        <v>3</v>
      </c>
      <c r="AE101" s="169">
        <v>4</v>
      </c>
    </row>
    <row r="102" spans="1:31">
      <c r="A102" s="161" t="s">
        <v>1539</v>
      </c>
      <c r="B102" s="225" t="s">
        <v>1236</v>
      </c>
      <c r="C102" s="178">
        <v>350</v>
      </c>
      <c r="D102" s="178">
        <v>350</v>
      </c>
      <c r="E102" s="178">
        <v>7.9</v>
      </c>
      <c r="F102" s="178">
        <v>490</v>
      </c>
      <c r="G102" s="178">
        <v>245</v>
      </c>
      <c r="H102" s="178">
        <v>638</v>
      </c>
      <c r="I102" s="218">
        <v>319</v>
      </c>
      <c r="J102" s="178">
        <v>24</v>
      </c>
      <c r="K102" s="223" t="s">
        <v>1240</v>
      </c>
      <c r="L102" t="str">
        <f t="shared" si="30"/>
        <v>EQUAL TEE</v>
      </c>
      <c r="M102" s="167">
        <f t="shared" si="31"/>
        <v>1220</v>
      </c>
      <c r="N102" s="167">
        <f t="shared" si="32"/>
        <v>630</v>
      </c>
      <c r="O102" s="167">
        <f t="shared" si="33"/>
        <v>12</v>
      </c>
      <c r="P102" s="167">
        <f t="shared" si="34"/>
        <v>245</v>
      </c>
      <c r="Q102" s="167">
        <f t="shared" si="35"/>
        <v>500</v>
      </c>
      <c r="R102" s="167">
        <f t="shared" si="36"/>
        <v>28</v>
      </c>
      <c r="S102" s="167">
        <f t="shared" si="37"/>
        <v>175</v>
      </c>
      <c r="T102" s="167">
        <f t="shared" si="38"/>
        <v>175</v>
      </c>
      <c r="U102" s="167">
        <f t="shared" si="39"/>
        <v>1050</v>
      </c>
      <c r="V102" s="167">
        <f t="shared" si="40"/>
        <v>500</v>
      </c>
      <c r="W102" s="167">
        <f t="shared" si="41"/>
        <v>1050</v>
      </c>
      <c r="X102" s="167">
        <f t="shared" si="42"/>
        <v>500</v>
      </c>
      <c r="Y102" s="168">
        <f t="shared" si="43"/>
        <v>3</v>
      </c>
      <c r="Z102" s="169">
        <f t="shared" si="45"/>
        <v>12</v>
      </c>
      <c r="AA102" s="169">
        <f t="shared" si="44"/>
        <v>28</v>
      </c>
      <c r="AC102" s="171">
        <f t="shared" si="28"/>
        <v>3.291666666666667</v>
      </c>
      <c r="AD102" s="167">
        <f t="shared" si="29"/>
        <v>3</v>
      </c>
      <c r="AE102" s="169">
        <v>4</v>
      </c>
    </row>
    <row r="103" spans="1:31">
      <c r="A103" s="161" t="s">
        <v>1540</v>
      </c>
      <c r="B103" s="225" t="s">
        <v>1236</v>
      </c>
      <c r="C103" s="178">
        <v>400</v>
      </c>
      <c r="D103" s="178">
        <v>80</v>
      </c>
      <c r="E103" s="217">
        <v>9</v>
      </c>
      <c r="F103" s="178">
        <v>140</v>
      </c>
      <c r="G103" s="178">
        <v>280</v>
      </c>
      <c r="H103" s="178">
        <v>310</v>
      </c>
      <c r="I103" s="218">
        <v>320.5</v>
      </c>
      <c r="J103" s="218">
        <v>14.5</v>
      </c>
      <c r="K103" s="223" t="s">
        <v>1348</v>
      </c>
      <c r="L103" t="str">
        <f t="shared" si="30"/>
        <v>UNEQUAL TEE</v>
      </c>
      <c r="M103" s="167">
        <f t="shared" si="31"/>
        <v>1300</v>
      </c>
      <c r="N103" s="167">
        <f t="shared" si="32"/>
        <v>310</v>
      </c>
      <c r="O103" s="167">
        <f t="shared" si="33"/>
        <v>16</v>
      </c>
      <c r="P103" s="167">
        <f t="shared" si="34"/>
        <v>360</v>
      </c>
      <c r="Q103" s="167">
        <f t="shared" si="35"/>
        <v>150</v>
      </c>
      <c r="R103" s="167">
        <f t="shared" si="36"/>
        <v>36</v>
      </c>
      <c r="S103" s="167">
        <f t="shared" si="37"/>
        <v>200</v>
      </c>
      <c r="T103" s="167">
        <f t="shared" si="38"/>
        <v>50</v>
      </c>
      <c r="U103" s="167">
        <f t="shared" si="39"/>
        <v>1200</v>
      </c>
      <c r="V103" s="167">
        <f t="shared" si="40"/>
        <v>150</v>
      </c>
      <c r="W103" s="167">
        <f t="shared" si="41"/>
        <v>1200</v>
      </c>
      <c r="X103" s="167">
        <f t="shared" si="42"/>
        <v>150</v>
      </c>
      <c r="Y103" s="168">
        <f t="shared" si="43"/>
        <v>4</v>
      </c>
      <c r="Z103" s="169">
        <f t="shared" si="45"/>
        <v>16</v>
      </c>
      <c r="AA103" s="169">
        <f t="shared" si="44"/>
        <v>36</v>
      </c>
      <c r="AC103" s="171">
        <f t="shared" si="28"/>
        <v>3.75</v>
      </c>
      <c r="AD103" s="167">
        <f t="shared" si="29"/>
        <v>4</v>
      </c>
      <c r="AE103" s="169">
        <v>4</v>
      </c>
    </row>
    <row r="104" spans="1:31">
      <c r="A104" s="161" t="s">
        <v>1541</v>
      </c>
      <c r="B104" s="225" t="s">
        <v>1236</v>
      </c>
      <c r="C104" s="178">
        <v>400</v>
      </c>
      <c r="D104" s="178">
        <v>100</v>
      </c>
      <c r="E104" s="217">
        <v>9</v>
      </c>
      <c r="F104" s="178">
        <v>140</v>
      </c>
      <c r="G104" s="178">
        <v>280</v>
      </c>
      <c r="H104" s="178">
        <v>310</v>
      </c>
      <c r="I104" s="218">
        <v>320.5</v>
      </c>
      <c r="J104" s="218">
        <v>15</v>
      </c>
      <c r="K104" s="223" t="s">
        <v>1349</v>
      </c>
      <c r="L104" t="str">
        <f t="shared" si="30"/>
        <v>UNEQUAL TEE</v>
      </c>
      <c r="M104" s="167">
        <f t="shared" si="31"/>
        <v>1300</v>
      </c>
      <c r="N104" s="167">
        <f t="shared" si="32"/>
        <v>310</v>
      </c>
      <c r="O104" s="167">
        <f t="shared" si="33"/>
        <v>16</v>
      </c>
      <c r="P104" s="167">
        <f t="shared" si="34"/>
        <v>350</v>
      </c>
      <c r="Q104" s="167">
        <f t="shared" si="35"/>
        <v>150</v>
      </c>
      <c r="R104" s="167">
        <f t="shared" si="36"/>
        <v>36</v>
      </c>
      <c r="S104" s="167">
        <f t="shared" si="37"/>
        <v>200</v>
      </c>
      <c r="T104" s="167">
        <f t="shared" si="38"/>
        <v>50</v>
      </c>
      <c r="U104" s="167">
        <f t="shared" si="39"/>
        <v>1200</v>
      </c>
      <c r="V104" s="167">
        <f t="shared" si="40"/>
        <v>150</v>
      </c>
      <c r="W104" s="167">
        <f t="shared" si="41"/>
        <v>1200</v>
      </c>
      <c r="X104" s="167">
        <f t="shared" si="42"/>
        <v>150</v>
      </c>
      <c r="Y104" s="168">
        <f t="shared" si="43"/>
        <v>4</v>
      </c>
      <c r="Z104" s="169">
        <f t="shared" si="45"/>
        <v>16</v>
      </c>
      <c r="AA104" s="169">
        <f t="shared" si="44"/>
        <v>36</v>
      </c>
      <c r="AC104" s="171">
        <f t="shared" si="28"/>
        <v>3.75</v>
      </c>
      <c r="AD104" s="167">
        <f t="shared" si="29"/>
        <v>4</v>
      </c>
      <c r="AE104" s="169">
        <v>4</v>
      </c>
    </row>
    <row r="105" spans="1:31">
      <c r="A105" s="161" t="s">
        <v>1542</v>
      </c>
      <c r="B105" s="225" t="s">
        <v>1236</v>
      </c>
      <c r="C105" s="178">
        <v>400</v>
      </c>
      <c r="D105" s="178">
        <v>125</v>
      </c>
      <c r="E105" s="217">
        <v>9</v>
      </c>
      <c r="F105" s="178">
        <v>280</v>
      </c>
      <c r="G105" s="178">
        <v>280</v>
      </c>
      <c r="H105" s="178">
        <v>450</v>
      </c>
      <c r="I105" s="218">
        <v>331</v>
      </c>
      <c r="J105" s="218">
        <v>20</v>
      </c>
      <c r="K105" s="223" t="s">
        <v>1350</v>
      </c>
      <c r="L105" t="str">
        <f t="shared" si="30"/>
        <v>UNEQUAL TEE</v>
      </c>
      <c r="M105" s="167">
        <f t="shared" si="31"/>
        <v>1320</v>
      </c>
      <c r="N105" s="167">
        <f t="shared" si="32"/>
        <v>450</v>
      </c>
      <c r="O105" s="167">
        <f t="shared" si="33"/>
        <v>16</v>
      </c>
      <c r="P105" s="167">
        <f t="shared" si="34"/>
        <v>340</v>
      </c>
      <c r="Q105" s="167">
        <f t="shared" si="35"/>
        <v>290</v>
      </c>
      <c r="R105" s="167">
        <f t="shared" si="36"/>
        <v>36</v>
      </c>
      <c r="S105" s="167">
        <f t="shared" si="37"/>
        <v>200</v>
      </c>
      <c r="T105" s="167">
        <f t="shared" si="38"/>
        <v>75</v>
      </c>
      <c r="U105" s="167">
        <f t="shared" si="39"/>
        <v>1200</v>
      </c>
      <c r="V105" s="167">
        <f t="shared" si="40"/>
        <v>290</v>
      </c>
      <c r="W105" s="167">
        <f t="shared" si="41"/>
        <v>1200</v>
      </c>
      <c r="X105" s="167">
        <f t="shared" si="42"/>
        <v>290</v>
      </c>
      <c r="Y105" s="168">
        <f t="shared" si="43"/>
        <v>4</v>
      </c>
      <c r="Z105" s="169">
        <f t="shared" si="45"/>
        <v>16</v>
      </c>
      <c r="AA105" s="169">
        <f t="shared" si="44"/>
        <v>36</v>
      </c>
      <c r="AC105" s="171">
        <f t="shared" si="28"/>
        <v>3.75</v>
      </c>
      <c r="AD105" s="167">
        <f t="shared" si="29"/>
        <v>4</v>
      </c>
      <c r="AE105" s="169">
        <v>4</v>
      </c>
    </row>
    <row r="106" spans="1:31">
      <c r="A106" s="161" t="s">
        <v>1543</v>
      </c>
      <c r="B106" s="225" t="s">
        <v>1236</v>
      </c>
      <c r="C106" s="178">
        <v>400</v>
      </c>
      <c r="D106" s="178">
        <v>150</v>
      </c>
      <c r="E106" s="217">
        <v>9</v>
      </c>
      <c r="F106" s="178">
        <v>280</v>
      </c>
      <c r="G106" s="178">
        <v>280</v>
      </c>
      <c r="H106" s="178">
        <v>450</v>
      </c>
      <c r="I106" s="218">
        <v>331.5</v>
      </c>
      <c r="J106" s="218">
        <v>20</v>
      </c>
      <c r="K106" s="223" t="s">
        <v>1351</v>
      </c>
      <c r="L106" t="str">
        <f t="shared" si="30"/>
        <v>UNEQUAL TEE</v>
      </c>
      <c r="M106" s="167">
        <f t="shared" si="31"/>
        <v>1320</v>
      </c>
      <c r="N106" s="167">
        <f t="shared" si="32"/>
        <v>450</v>
      </c>
      <c r="O106" s="167">
        <f t="shared" si="33"/>
        <v>16</v>
      </c>
      <c r="P106" s="167">
        <f t="shared" si="34"/>
        <v>330</v>
      </c>
      <c r="Q106" s="167">
        <f t="shared" si="35"/>
        <v>290</v>
      </c>
      <c r="R106" s="167">
        <f t="shared" si="36"/>
        <v>36</v>
      </c>
      <c r="S106" s="167">
        <f t="shared" si="37"/>
        <v>200</v>
      </c>
      <c r="T106" s="167">
        <f t="shared" si="38"/>
        <v>75</v>
      </c>
      <c r="U106" s="167">
        <f t="shared" si="39"/>
        <v>1200</v>
      </c>
      <c r="V106" s="167">
        <f t="shared" si="40"/>
        <v>290</v>
      </c>
      <c r="W106" s="167">
        <f t="shared" si="41"/>
        <v>1200</v>
      </c>
      <c r="X106" s="167">
        <f t="shared" si="42"/>
        <v>290</v>
      </c>
      <c r="Y106" s="168">
        <f t="shared" si="43"/>
        <v>4</v>
      </c>
      <c r="Z106" s="169">
        <f t="shared" si="45"/>
        <v>16</v>
      </c>
      <c r="AA106" s="169">
        <f t="shared" si="44"/>
        <v>36</v>
      </c>
      <c r="AC106" s="171">
        <f t="shared" si="28"/>
        <v>3.75</v>
      </c>
      <c r="AD106" s="167">
        <f t="shared" si="29"/>
        <v>4</v>
      </c>
      <c r="AE106" s="169">
        <v>4</v>
      </c>
    </row>
    <row r="107" spans="1:31">
      <c r="A107" s="161" t="s">
        <v>1544</v>
      </c>
      <c r="B107" s="225" t="s">
        <v>1236</v>
      </c>
      <c r="C107" s="178">
        <v>400</v>
      </c>
      <c r="D107" s="178">
        <v>200</v>
      </c>
      <c r="E107" s="217">
        <v>9</v>
      </c>
      <c r="F107" s="178">
        <v>280</v>
      </c>
      <c r="G107" s="178">
        <v>280</v>
      </c>
      <c r="H107" s="178">
        <v>450</v>
      </c>
      <c r="I107" s="218">
        <v>332</v>
      </c>
      <c r="J107" s="218">
        <v>20.5</v>
      </c>
      <c r="K107" s="223" t="s">
        <v>1352</v>
      </c>
      <c r="L107" t="str">
        <f t="shared" si="30"/>
        <v>UNEQUAL TEE</v>
      </c>
      <c r="M107" s="167">
        <f t="shared" si="31"/>
        <v>1330</v>
      </c>
      <c r="N107" s="167">
        <f t="shared" si="32"/>
        <v>450</v>
      </c>
      <c r="O107" s="167">
        <f t="shared" si="33"/>
        <v>16</v>
      </c>
      <c r="P107" s="167">
        <f t="shared" si="34"/>
        <v>315</v>
      </c>
      <c r="Q107" s="167">
        <f t="shared" si="35"/>
        <v>290</v>
      </c>
      <c r="R107" s="167">
        <f t="shared" si="36"/>
        <v>36</v>
      </c>
      <c r="S107" s="167">
        <f t="shared" si="37"/>
        <v>200</v>
      </c>
      <c r="T107" s="167">
        <f t="shared" si="38"/>
        <v>100</v>
      </c>
      <c r="U107" s="167">
        <f t="shared" si="39"/>
        <v>1200</v>
      </c>
      <c r="V107" s="167">
        <f t="shared" si="40"/>
        <v>290</v>
      </c>
      <c r="W107" s="167">
        <f t="shared" si="41"/>
        <v>1200</v>
      </c>
      <c r="X107" s="167">
        <f t="shared" si="42"/>
        <v>290</v>
      </c>
      <c r="Y107" s="168">
        <f t="shared" si="43"/>
        <v>4</v>
      </c>
      <c r="Z107" s="169">
        <f t="shared" si="45"/>
        <v>16</v>
      </c>
      <c r="AA107" s="169">
        <f t="shared" si="44"/>
        <v>36</v>
      </c>
      <c r="AC107" s="171">
        <f t="shared" si="28"/>
        <v>3.75</v>
      </c>
      <c r="AD107" s="167">
        <f t="shared" si="29"/>
        <v>4</v>
      </c>
      <c r="AE107" s="169">
        <v>4</v>
      </c>
    </row>
    <row r="108" spans="1:31">
      <c r="A108" s="161" t="s">
        <v>1545</v>
      </c>
      <c r="B108" s="225" t="s">
        <v>1236</v>
      </c>
      <c r="C108" s="178">
        <v>400</v>
      </c>
      <c r="D108" s="178">
        <v>250</v>
      </c>
      <c r="E108" s="217">
        <v>9</v>
      </c>
      <c r="F108" s="178">
        <v>560</v>
      </c>
      <c r="G108" s="178">
        <v>280</v>
      </c>
      <c r="H108" s="178">
        <v>730</v>
      </c>
      <c r="I108" s="218">
        <v>343</v>
      </c>
      <c r="J108" s="218">
        <v>30.5</v>
      </c>
      <c r="K108" s="223" t="s">
        <v>1353</v>
      </c>
      <c r="L108" t="str">
        <f t="shared" si="30"/>
        <v>UNEQUAL TEE</v>
      </c>
      <c r="M108" s="167">
        <f t="shared" si="31"/>
        <v>1350</v>
      </c>
      <c r="N108" s="167">
        <f t="shared" si="32"/>
        <v>730</v>
      </c>
      <c r="O108" s="167">
        <f t="shared" si="33"/>
        <v>16</v>
      </c>
      <c r="P108" s="167">
        <f t="shared" si="34"/>
        <v>305</v>
      </c>
      <c r="Q108" s="167">
        <f t="shared" si="35"/>
        <v>570</v>
      </c>
      <c r="R108" s="167">
        <f t="shared" si="36"/>
        <v>36</v>
      </c>
      <c r="S108" s="167">
        <f t="shared" si="37"/>
        <v>200</v>
      </c>
      <c r="T108" s="167">
        <f t="shared" si="38"/>
        <v>125</v>
      </c>
      <c r="U108" s="167">
        <f t="shared" si="39"/>
        <v>1200</v>
      </c>
      <c r="V108" s="167">
        <f t="shared" si="40"/>
        <v>570</v>
      </c>
      <c r="W108" s="167">
        <f t="shared" si="41"/>
        <v>1200</v>
      </c>
      <c r="X108" s="167">
        <f t="shared" si="42"/>
        <v>570</v>
      </c>
      <c r="Y108" s="168">
        <f t="shared" si="43"/>
        <v>4</v>
      </c>
      <c r="Z108" s="169">
        <f t="shared" si="45"/>
        <v>16</v>
      </c>
      <c r="AA108" s="169">
        <f t="shared" si="44"/>
        <v>36</v>
      </c>
      <c r="AC108" s="171">
        <f t="shared" si="28"/>
        <v>3.75</v>
      </c>
      <c r="AD108" s="167">
        <f t="shared" si="29"/>
        <v>4</v>
      </c>
      <c r="AE108" s="169">
        <v>4</v>
      </c>
    </row>
    <row r="109" spans="1:31">
      <c r="A109" s="161" t="s">
        <v>1546</v>
      </c>
      <c r="B109" s="225" t="s">
        <v>1236</v>
      </c>
      <c r="C109" s="178">
        <v>400</v>
      </c>
      <c r="D109" s="178">
        <v>300</v>
      </c>
      <c r="E109" s="217">
        <v>9</v>
      </c>
      <c r="F109" s="178">
        <v>560</v>
      </c>
      <c r="G109" s="178">
        <v>280</v>
      </c>
      <c r="H109" s="178">
        <v>730</v>
      </c>
      <c r="I109" s="218">
        <v>344</v>
      </c>
      <c r="J109" s="218">
        <v>31.5</v>
      </c>
      <c r="K109" s="223" t="s">
        <v>1354</v>
      </c>
      <c r="L109" t="str">
        <f t="shared" si="30"/>
        <v>UNEQUAL TEE</v>
      </c>
      <c r="M109" s="167">
        <f t="shared" si="31"/>
        <v>1350</v>
      </c>
      <c r="N109" s="167">
        <f t="shared" si="32"/>
        <v>730</v>
      </c>
      <c r="O109" s="167">
        <f t="shared" si="33"/>
        <v>16</v>
      </c>
      <c r="P109" s="167">
        <f t="shared" si="34"/>
        <v>290</v>
      </c>
      <c r="Q109" s="167">
        <f t="shared" si="35"/>
        <v>570</v>
      </c>
      <c r="R109" s="167">
        <f t="shared" si="36"/>
        <v>36</v>
      </c>
      <c r="S109" s="167">
        <f t="shared" si="37"/>
        <v>200</v>
      </c>
      <c r="T109" s="167">
        <f t="shared" si="38"/>
        <v>150</v>
      </c>
      <c r="U109" s="167">
        <f t="shared" si="39"/>
        <v>1200</v>
      </c>
      <c r="V109" s="167">
        <f t="shared" si="40"/>
        <v>570</v>
      </c>
      <c r="W109" s="167">
        <f t="shared" si="41"/>
        <v>1200</v>
      </c>
      <c r="X109" s="167">
        <f t="shared" si="42"/>
        <v>570</v>
      </c>
      <c r="Y109" s="168">
        <f t="shared" si="43"/>
        <v>4</v>
      </c>
      <c r="Z109" s="169">
        <f t="shared" si="45"/>
        <v>16</v>
      </c>
      <c r="AA109" s="169">
        <f t="shared" si="44"/>
        <v>36</v>
      </c>
      <c r="AC109" s="171">
        <f t="shared" si="28"/>
        <v>3.75</v>
      </c>
      <c r="AD109" s="167">
        <f t="shared" si="29"/>
        <v>4</v>
      </c>
      <c r="AE109" s="169">
        <v>4</v>
      </c>
    </row>
    <row r="110" spans="1:31">
      <c r="A110" s="161" t="s">
        <v>1547</v>
      </c>
      <c r="B110" s="225" t="s">
        <v>1236</v>
      </c>
      <c r="C110" s="178">
        <v>400</v>
      </c>
      <c r="D110" s="178">
        <v>350</v>
      </c>
      <c r="E110" s="217">
        <v>9</v>
      </c>
      <c r="F110" s="178">
        <v>560</v>
      </c>
      <c r="G110" s="178">
        <v>280</v>
      </c>
      <c r="H110" s="178">
        <v>730</v>
      </c>
      <c r="I110" s="218">
        <v>354</v>
      </c>
      <c r="J110" s="218">
        <v>32.5</v>
      </c>
      <c r="K110" s="223" t="s">
        <v>1355</v>
      </c>
      <c r="L110" t="str">
        <f t="shared" si="30"/>
        <v>UNEQUAL TEE</v>
      </c>
      <c r="M110" s="167">
        <f t="shared" si="31"/>
        <v>1370</v>
      </c>
      <c r="N110" s="167">
        <f t="shared" si="32"/>
        <v>730</v>
      </c>
      <c r="O110" s="167">
        <f t="shared" si="33"/>
        <v>16</v>
      </c>
      <c r="P110" s="167">
        <f t="shared" si="34"/>
        <v>285</v>
      </c>
      <c r="Q110" s="167">
        <f t="shared" si="35"/>
        <v>570</v>
      </c>
      <c r="R110" s="167">
        <f t="shared" si="36"/>
        <v>36</v>
      </c>
      <c r="S110" s="167">
        <f t="shared" si="37"/>
        <v>200</v>
      </c>
      <c r="T110" s="167">
        <f t="shared" si="38"/>
        <v>175</v>
      </c>
      <c r="U110" s="167">
        <f t="shared" si="39"/>
        <v>1200</v>
      </c>
      <c r="V110" s="167">
        <f t="shared" si="40"/>
        <v>570</v>
      </c>
      <c r="W110" s="167">
        <f t="shared" si="41"/>
        <v>1200</v>
      </c>
      <c r="X110" s="167">
        <f t="shared" si="42"/>
        <v>570</v>
      </c>
      <c r="Y110" s="168">
        <f t="shared" si="43"/>
        <v>4</v>
      </c>
      <c r="Z110" s="169">
        <f t="shared" si="45"/>
        <v>16</v>
      </c>
      <c r="AA110" s="169">
        <f t="shared" si="44"/>
        <v>36</v>
      </c>
      <c r="AC110" s="171">
        <f t="shared" si="28"/>
        <v>3.75</v>
      </c>
      <c r="AD110" s="167">
        <f t="shared" si="29"/>
        <v>4</v>
      </c>
      <c r="AE110" s="169">
        <v>4</v>
      </c>
    </row>
    <row r="111" spans="1:31">
      <c r="A111" s="161" t="s">
        <v>1548</v>
      </c>
      <c r="B111" s="225" t="s">
        <v>1236</v>
      </c>
      <c r="C111" s="178">
        <v>400</v>
      </c>
      <c r="D111" s="178">
        <v>400</v>
      </c>
      <c r="E111" s="217">
        <v>9</v>
      </c>
      <c r="F111" s="178">
        <v>560</v>
      </c>
      <c r="G111" s="178">
        <v>280</v>
      </c>
      <c r="H111" s="178">
        <v>730</v>
      </c>
      <c r="I111" s="218">
        <v>365</v>
      </c>
      <c r="J111" s="178">
        <v>35</v>
      </c>
      <c r="K111" s="223" t="s">
        <v>1241</v>
      </c>
      <c r="L111" t="str">
        <f t="shared" si="30"/>
        <v>EQUAL TEE</v>
      </c>
      <c r="M111" s="167">
        <f t="shared" si="31"/>
        <v>1390</v>
      </c>
      <c r="N111" s="167">
        <f t="shared" si="32"/>
        <v>730</v>
      </c>
      <c r="O111" s="167">
        <f t="shared" si="33"/>
        <v>16</v>
      </c>
      <c r="P111" s="167">
        <f t="shared" si="34"/>
        <v>280</v>
      </c>
      <c r="Q111" s="167">
        <f t="shared" si="35"/>
        <v>570</v>
      </c>
      <c r="R111" s="167">
        <f t="shared" si="36"/>
        <v>36</v>
      </c>
      <c r="S111" s="167">
        <f t="shared" si="37"/>
        <v>200</v>
      </c>
      <c r="T111" s="167">
        <f t="shared" si="38"/>
        <v>200</v>
      </c>
      <c r="U111" s="167">
        <f t="shared" si="39"/>
        <v>1200</v>
      </c>
      <c r="V111" s="167">
        <f t="shared" si="40"/>
        <v>570</v>
      </c>
      <c r="W111" s="167">
        <f t="shared" si="41"/>
        <v>1200</v>
      </c>
      <c r="X111" s="167">
        <f t="shared" si="42"/>
        <v>570</v>
      </c>
      <c r="Y111" s="168">
        <f t="shared" si="43"/>
        <v>4</v>
      </c>
      <c r="Z111" s="169">
        <f t="shared" si="45"/>
        <v>16</v>
      </c>
      <c r="AA111" s="169">
        <f t="shared" si="44"/>
        <v>36</v>
      </c>
      <c r="AC111" s="171">
        <f t="shared" si="28"/>
        <v>3.75</v>
      </c>
      <c r="AD111" s="167">
        <f t="shared" si="29"/>
        <v>4</v>
      </c>
      <c r="AE111" s="169">
        <v>5</v>
      </c>
    </row>
    <row r="112" spans="1:31">
      <c r="A112" s="161" t="s">
        <v>1549</v>
      </c>
      <c r="B112" s="226" t="s">
        <v>1243</v>
      </c>
      <c r="C112" s="178">
        <v>200</v>
      </c>
      <c r="D112" s="178">
        <v>80</v>
      </c>
      <c r="E112" s="217">
        <v>7.4</v>
      </c>
      <c r="F112" s="178">
        <v>140</v>
      </c>
      <c r="G112" s="178">
        <v>140</v>
      </c>
      <c r="H112" s="178">
        <v>274</v>
      </c>
      <c r="I112" s="218">
        <v>180.5</v>
      </c>
      <c r="J112" s="212">
        <v>5.5</v>
      </c>
      <c r="K112" s="223" t="s">
        <v>1356</v>
      </c>
      <c r="L112" t="str">
        <f t="shared" si="30"/>
        <v>UNEQUAL TEE</v>
      </c>
      <c r="M112" s="167">
        <f t="shared" si="31"/>
        <v>700</v>
      </c>
      <c r="N112" s="167">
        <f t="shared" si="32"/>
        <v>270</v>
      </c>
      <c r="O112" s="167">
        <f t="shared" si="33"/>
        <v>12</v>
      </c>
      <c r="P112" s="167">
        <f t="shared" si="34"/>
        <v>165</v>
      </c>
      <c r="Q112" s="167">
        <f t="shared" si="35"/>
        <v>150</v>
      </c>
      <c r="R112" s="167">
        <f t="shared" si="36"/>
        <v>28</v>
      </c>
      <c r="S112" s="167">
        <f t="shared" si="37"/>
        <v>100</v>
      </c>
      <c r="T112" s="167">
        <f t="shared" si="38"/>
        <v>50</v>
      </c>
      <c r="U112" s="167">
        <f t="shared" si="39"/>
        <v>600</v>
      </c>
      <c r="V112" s="167">
        <f t="shared" si="40"/>
        <v>150</v>
      </c>
      <c r="W112" s="167">
        <f t="shared" si="41"/>
        <v>600</v>
      </c>
      <c r="X112" s="167">
        <f t="shared" si="42"/>
        <v>150</v>
      </c>
      <c r="Y112" s="168">
        <f t="shared" si="43"/>
        <v>3</v>
      </c>
      <c r="Z112" s="169">
        <f t="shared" si="45"/>
        <v>12</v>
      </c>
      <c r="AA112" s="169">
        <f t="shared" si="44"/>
        <v>28</v>
      </c>
      <c r="AC112" s="171">
        <f t="shared" si="28"/>
        <v>3.0833333333333335</v>
      </c>
      <c r="AD112" s="167">
        <f t="shared" si="29"/>
        <v>3</v>
      </c>
      <c r="AE112" s="169">
        <v>5</v>
      </c>
    </row>
    <row r="113" spans="1:31">
      <c r="A113" s="161" t="s">
        <v>1550</v>
      </c>
      <c r="B113" s="226" t="s">
        <v>1243</v>
      </c>
      <c r="C113" s="178">
        <v>200</v>
      </c>
      <c r="D113" s="178">
        <v>100</v>
      </c>
      <c r="E113" s="217">
        <v>7.4</v>
      </c>
      <c r="F113" s="178">
        <v>140</v>
      </c>
      <c r="G113" s="178">
        <v>140</v>
      </c>
      <c r="H113" s="178">
        <v>274</v>
      </c>
      <c r="I113" s="218">
        <v>180.5</v>
      </c>
      <c r="J113" s="212">
        <v>5.5</v>
      </c>
      <c r="K113" s="223" t="s">
        <v>1357</v>
      </c>
      <c r="L113" t="str">
        <f t="shared" si="30"/>
        <v>UNEQUAL TEE</v>
      </c>
      <c r="M113" s="167">
        <f t="shared" si="31"/>
        <v>700</v>
      </c>
      <c r="N113" s="167">
        <f t="shared" si="32"/>
        <v>270</v>
      </c>
      <c r="O113" s="167">
        <f t="shared" si="33"/>
        <v>12</v>
      </c>
      <c r="P113" s="167">
        <f t="shared" si="34"/>
        <v>160</v>
      </c>
      <c r="Q113" s="167">
        <f t="shared" si="35"/>
        <v>150</v>
      </c>
      <c r="R113" s="167">
        <f t="shared" si="36"/>
        <v>28</v>
      </c>
      <c r="S113" s="167">
        <f t="shared" si="37"/>
        <v>100</v>
      </c>
      <c r="T113" s="167">
        <f t="shared" si="38"/>
        <v>50</v>
      </c>
      <c r="U113" s="167">
        <f t="shared" si="39"/>
        <v>600</v>
      </c>
      <c r="V113" s="167">
        <f t="shared" si="40"/>
        <v>150</v>
      </c>
      <c r="W113" s="167">
        <f t="shared" si="41"/>
        <v>600</v>
      </c>
      <c r="X113" s="167">
        <f t="shared" si="42"/>
        <v>150</v>
      </c>
      <c r="Y113" s="168">
        <f t="shared" si="43"/>
        <v>3</v>
      </c>
      <c r="Z113" s="169">
        <f t="shared" si="45"/>
        <v>12</v>
      </c>
      <c r="AA113" s="169">
        <f t="shared" si="44"/>
        <v>28</v>
      </c>
      <c r="AC113" s="171">
        <f t="shared" si="28"/>
        <v>3.0833333333333335</v>
      </c>
      <c r="AD113" s="167">
        <f t="shared" si="29"/>
        <v>3</v>
      </c>
      <c r="AE113" s="169">
        <v>5</v>
      </c>
    </row>
    <row r="114" spans="1:31">
      <c r="A114" s="161" t="s">
        <v>1551</v>
      </c>
      <c r="B114" s="226" t="s">
        <v>1243</v>
      </c>
      <c r="C114" s="178">
        <v>200</v>
      </c>
      <c r="D114" s="178">
        <v>125</v>
      </c>
      <c r="E114" s="217">
        <v>7.4</v>
      </c>
      <c r="F114" s="178">
        <v>280</v>
      </c>
      <c r="G114" s="178">
        <v>140</v>
      </c>
      <c r="H114" s="178">
        <v>414</v>
      </c>
      <c r="I114" s="218">
        <v>191</v>
      </c>
      <c r="J114" s="212">
        <v>7.5</v>
      </c>
      <c r="K114" s="223" t="s">
        <v>1358</v>
      </c>
      <c r="L114" t="str">
        <f t="shared" si="30"/>
        <v>UNEQUAL TEE</v>
      </c>
      <c r="M114" s="167">
        <f t="shared" si="31"/>
        <v>720</v>
      </c>
      <c r="N114" s="167">
        <f t="shared" si="32"/>
        <v>410</v>
      </c>
      <c r="O114" s="167">
        <f t="shared" si="33"/>
        <v>12</v>
      </c>
      <c r="P114" s="167">
        <f t="shared" si="34"/>
        <v>150</v>
      </c>
      <c r="Q114" s="167">
        <f t="shared" si="35"/>
        <v>290</v>
      </c>
      <c r="R114" s="167">
        <f t="shared" si="36"/>
        <v>28</v>
      </c>
      <c r="S114" s="167">
        <f t="shared" si="37"/>
        <v>100</v>
      </c>
      <c r="T114" s="167">
        <f t="shared" si="38"/>
        <v>75</v>
      </c>
      <c r="U114" s="167">
        <f t="shared" si="39"/>
        <v>600</v>
      </c>
      <c r="V114" s="167">
        <f t="shared" si="40"/>
        <v>290</v>
      </c>
      <c r="W114" s="167">
        <f t="shared" si="41"/>
        <v>600</v>
      </c>
      <c r="X114" s="167">
        <f t="shared" si="42"/>
        <v>290</v>
      </c>
      <c r="Y114" s="168">
        <f t="shared" si="43"/>
        <v>3</v>
      </c>
      <c r="Z114" s="169">
        <f t="shared" si="45"/>
        <v>12</v>
      </c>
      <c r="AA114" s="169">
        <f t="shared" si="44"/>
        <v>28</v>
      </c>
      <c r="AC114" s="171">
        <f t="shared" si="28"/>
        <v>3.0833333333333335</v>
      </c>
      <c r="AD114" s="167">
        <f t="shared" si="29"/>
        <v>3</v>
      </c>
      <c r="AE114" s="169">
        <v>5</v>
      </c>
    </row>
    <row r="115" spans="1:31">
      <c r="A115" s="161" t="s">
        <v>1552</v>
      </c>
      <c r="B115" s="226" t="s">
        <v>1243</v>
      </c>
      <c r="C115" s="178">
        <v>200</v>
      </c>
      <c r="D115" s="178">
        <v>150</v>
      </c>
      <c r="E115" s="217">
        <v>7.4</v>
      </c>
      <c r="F115" s="178">
        <v>280</v>
      </c>
      <c r="G115" s="178">
        <v>140</v>
      </c>
      <c r="H115" s="178">
        <v>414</v>
      </c>
      <c r="I115" s="218">
        <v>191.5</v>
      </c>
      <c r="J115" s="212">
        <v>7.5</v>
      </c>
      <c r="K115" s="223" t="s">
        <v>1359</v>
      </c>
      <c r="L115" t="str">
        <f t="shared" si="30"/>
        <v>UNEQUAL TEE</v>
      </c>
      <c r="M115" s="167">
        <f t="shared" si="31"/>
        <v>730</v>
      </c>
      <c r="N115" s="167">
        <f t="shared" si="32"/>
        <v>410</v>
      </c>
      <c r="O115" s="167">
        <f t="shared" si="33"/>
        <v>12</v>
      </c>
      <c r="P115" s="167">
        <f t="shared" si="34"/>
        <v>145</v>
      </c>
      <c r="Q115" s="167">
        <f t="shared" si="35"/>
        <v>290</v>
      </c>
      <c r="R115" s="167">
        <f t="shared" si="36"/>
        <v>28</v>
      </c>
      <c r="S115" s="167">
        <f t="shared" si="37"/>
        <v>100</v>
      </c>
      <c r="T115" s="167">
        <f t="shared" si="38"/>
        <v>75</v>
      </c>
      <c r="U115" s="167">
        <f t="shared" si="39"/>
        <v>600</v>
      </c>
      <c r="V115" s="167">
        <f t="shared" si="40"/>
        <v>290</v>
      </c>
      <c r="W115" s="167">
        <f t="shared" si="41"/>
        <v>600</v>
      </c>
      <c r="X115" s="167">
        <f t="shared" si="42"/>
        <v>290</v>
      </c>
      <c r="Y115" s="168">
        <f t="shared" si="43"/>
        <v>3</v>
      </c>
      <c r="Z115" s="169">
        <f t="shared" si="45"/>
        <v>12</v>
      </c>
      <c r="AA115" s="169">
        <f t="shared" si="44"/>
        <v>28</v>
      </c>
      <c r="AC115" s="171">
        <f t="shared" si="28"/>
        <v>3.0833333333333335</v>
      </c>
      <c r="AD115" s="167">
        <f t="shared" si="29"/>
        <v>3</v>
      </c>
      <c r="AE115" s="169">
        <v>5</v>
      </c>
    </row>
    <row r="116" spans="1:31">
      <c r="A116" s="161" t="s">
        <v>1553</v>
      </c>
      <c r="B116" s="226" t="s">
        <v>1243</v>
      </c>
      <c r="C116" s="178">
        <v>200</v>
      </c>
      <c r="D116" s="178">
        <v>200</v>
      </c>
      <c r="E116" s="178">
        <v>7.4</v>
      </c>
      <c r="F116" s="178">
        <v>280</v>
      </c>
      <c r="G116" s="178">
        <v>140</v>
      </c>
      <c r="H116" s="178">
        <v>414</v>
      </c>
      <c r="I116" s="218">
        <v>207</v>
      </c>
      <c r="J116" s="178">
        <v>8</v>
      </c>
      <c r="K116" s="223" t="s">
        <v>1244</v>
      </c>
      <c r="L116" t="str">
        <f t="shared" si="30"/>
        <v>EQUAL TEE</v>
      </c>
      <c r="M116" s="167">
        <f t="shared" si="31"/>
        <v>760</v>
      </c>
      <c r="N116" s="167">
        <f t="shared" si="32"/>
        <v>410</v>
      </c>
      <c r="O116" s="167">
        <f t="shared" si="33"/>
        <v>12</v>
      </c>
      <c r="P116" s="167">
        <f t="shared" si="34"/>
        <v>140</v>
      </c>
      <c r="Q116" s="167">
        <f t="shared" si="35"/>
        <v>290</v>
      </c>
      <c r="R116" s="167">
        <f t="shared" si="36"/>
        <v>28</v>
      </c>
      <c r="S116" s="167">
        <f t="shared" si="37"/>
        <v>100</v>
      </c>
      <c r="T116" s="167">
        <f t="shared" si="38"/>
        <v>100</v>
      </c>
      <c r="U116" s="167">
        <f t="shared" si="39"/>
        <v>600</v>
      </c>
      <c r="V116" s="167">
        <f t="shared" si="40"/>
        <v>290</v>
      </c>
      <c r="W116" s="167">
        <f t="shared" si="41"/>
        <v>600</v>
      </c>
      <c r="X116" s="167">
        <f t="shared" si="42"/>
        <v>290</v>
      </c>
      <c r="Y116" s="168">
        <f t="shared" si="43"/>
        <v>3</v>
      </c>
      <c r="Z116" s="169">
        <f t="shared" si="45"/>
        <v>12</v>
      </c>
      <c r="AA116" s="169">
        <f t="shared" si="44"/>
        <v>28</v>
      </c>
      <c r="AC116" s="171">
        <f t="shared" si="28"/>
        <v>3.0833333333333335</v>
      </c>
      <c r="AD116" s="167">
        <f t="shared" si="29"/>
        <v>3</v>
      </c>
      <c r="AE116" s="169">
        <v>5</v>
      </c>
    </row>
    <row r="117" spans="1:31">
      <c r="A117" s="161" t="s">
        <v>1554</v>
      </c>
      <c r="B117" s="226" t="s">
        <v>1243</v>
      </c>
      <c r="C117" s="178">
        <v>250</v>
      </c>
      <c r="D117" s="178">
        <v>80</v>
      </c>
      <c r="E117" s="217">
        <v>9.1</v>
      </c>
      <c r="F117" s="178">
        <v>140</v>
      </c>
      <c r="G117" s="178">
        <v>175</v>
      </c>
      <c r="H117" s="178">
        <v>304</v>
      </c>
      <c r="I117" s="218">
        <v>215.5</v>
      </c>
      <c r="J117" s="212">
        <v>8</v>
      </c>
      <c r="K117" s="223" t="s">
        <v>1360</v>
      </c>
      <c r="L117" t="str">
        <f t="shared" si="30"/>
        <v>UNEQUAL TEE</v>
      </c>
      <c r="M117" s="167">
        <f t="shared" si="31"/>
        <v>860</v>
      </c>
      <c r="N117" s="167">
        <f t="shared" si="32"/>
        <v>300</v>
      </c>
      <c r="O117" s="167">
        <f t="shared" si="33"/>
        <v>16</v>
      </c>
      <c r="P117" s="167">
        <f t="shared" si="34"/>
        <v>210</v>
      </c>
      <c r="Q117" s="167">
        <f t="shared" si="35"/>
        <v>150</v>
      </c>
      <c r="R117" s="167">
        <f t="shared" si="36"/>
        <v>36</v>
      </c>
      <c r="S117" s="167">
        <f t="shared" si="37"/>
        <v>125</v>
      </c>
      <c r="T117" s="167">
        <f t="shared" si="38"/>
        <v>50</v>
      </c>
      <c r="U117" s="167">
        <f t="shared" si="39"/>
        <v>750</v>
      </c>
      <c r="V117" s="167">
        <f t="shared" si="40"/>
        <v>150</v>
      </c>
      <c r="W117" s="167">
        <f t="shared" si="41"/>
        <v>750</v>
      </c>
      <c r="X117" s="167">
        <f t="shared" si="42"/>
        <v>150</v>
      </c>
      <c r="Y117" s="168">
        <f t="shared" si="43"/>
        <v>4</v>
      </c>
      <c r="Z117" s="169">
        <f t="shared" si="45"/>
        <v>16</v>
      </c>
      <c r="AA117" s="169">
        <f t="shared" si="44"/>
        <v>36</v>
      </c>
      <c r="AC117" s="171">
        <f t="shared" si="28"/>
        <v>3.7916666666666665</v>
      </c>
      <c r="AD117" s="167">
        <f t="shared" si="29"/>
        <v>4</v>
      </c>
      <c r="AE117" s="169">
        <v>5</v>
      </c>
    </row>
    <row r="118" spans="1:31">
      <c r="A118" s="161" t="s">
        <v>1555</v>
      </c>
      <c r="B118" s="226" t="s">
        <v>1243</v>
      </c>
      <c r="C118" s="178">
        <v>250</v>
      </c>
      <c r="D118" s="178">
        <v>100</v>
      </c>
      <c r="E118" s="217">
        <v>9.1</v>
      </c>
      <c r="F118" s="178">
        <v>140</v>
      </c>
      <c r="G118" s="178">
        <v>175</v>
      </c>
      <c r="H118" s="178">
        <v>304</v>
      </c>
      <c r="I118" s="218">
        <v>215.5</v>
      </c>
      <c r="J118" s="212">
        <v>8</v>
      </c>
      <c r="K118" s="223" t="s">
        <v>1361</v>
      </c>
      <c r="L118" t="str">
        <f t="shared" si="30"/>
        <v>UNEQUAL TEE</v>
      </c>
      <c r="M118" s="167">
        <f t="shared" si="31"/>
        <v>860</v>
      </c>
      <c r="N118" s="167">
        <f t="shared" si="32"/>
        <v>300</v>
      </c>
      <c r="O118" s="167">
        <f t="shared" si="33"/>
        <v>16</v>
      </c>
      <c r="P118" s="167">
        <f t="shared" si="34"/>
        <v>205</v>
      </c>
      <c r="Q118" s="167">
        <f t="shared" si="35"/>
        <v>150</v>
      </c>
      <c r="R118" s="167">
        <f t="shared" si="36"/>
        <v>36</v>
      </c>
      <c r="S118" s="167">
        <f t="shared" si="37"/>
        <v>125</v>
      </c>
      <c r="T118" s="167">
        <f t="shared" si="38"/>
        <v>50</v>
      </c>
      <c r="U118" s="167">
        <f t="shared" si="39"/>
        <v>750</v>
      </c>
      <c r="V118" s="167">
        <f t="shared" si="40"/>
        <v>150</v>
      </c>
      <c r="W118" s="167">
        <f t="shared" si="41"/>
        <v>750</v>
      </c>
      <c r="X118" s="167">
        <f t="shared" si="42"/>
        <v>150</v>
      </c>
      <c r="Y118" s="168">
        <f t="shared" si="43"/>
        <v>4</v>
      </c>
      <c r="Z118" s="169">
        <f t="shared" si="45"/>
        <v>16</v>
      </c>
      <c r="AA118" s="169">
        <f t="shared" si="44"/>
        <v>36</v>
      </c>
      <c r="AC118" s="171">
        <f t="shared" si="28"/>
        <v>3.7916666666666665</v>
      </c>
      <c r="AD118" s="167">
        <f t="shared" si="29"/>
        <v>4</v>
      </c>
      <c r="AE118" s="169">
        <v>5</v>
      </c>
    </row>
    <row r="119" spans="1:31">
      <c r="A119" s="161" t="s">
        <v>1556</v>
      </c>
      <c r="B119" s="226" t="s">
        <v>1243</v>
      </c>
      <c r="C119" s="178">
        <v>250</v>
      </c>
      <c r="D119" s="178">
        <v>125</v>
      </c>
      <c r="E119" s="217">
        <v>9.1</v>
      </c>
      <c r="F119" s="178">
        <v>280</v>
      </c>
      <c r="G119" s="178">
        <v>175</v>
      </c>
      <c r="H119" s="178">
        <v>444</v>
      </c>
      <c r="I119" s="218">
        <v>226</v>
      </c>
      <c r="J119" s="218">
        <v>11</v>
      </c>
      <c r="K119" s="223" t="s">
        <v>1362</v>
      </c>
      <c r="L119" t="str">
        <f t="shared" si="30"/>
        <v>UNEQUAL TEE</v>
      </c>
      <c r="M119" s="167">
        <f t="shared" si="31"/>
        <v>880</v>
      </c>
      <c r="N119" s="167">
        <f t="shared" si="32"/>
        <v>440</v>
      </c>
      <c r="O119" s="167">
        <f t="shared" si="33"/>
        <v>16</v>
      </c>
      <c r="P119" s="167">
        <f t="shared" si="34"/>
        <v>200</v>
      </c>
      <c r="Q119" s="167">
        <f t="shared" si="35"/>
        <v>290</v>
      </c>
      <c r="R119" s="167">
        <f t="shared" si="36"/>
        <v>36</v>
      </c>
      <c r="S119" s="167">
        <f t="shared" si="37"/>
        <v>125</v>
      </c>
      <c r="T119" s="167">
        <f t="shared" si="38"/>
        <v>75</v>
      </c>
      <c r="U119" s="167">
        <f t="shared" si="39"/>
        <v>750</v>
      </c>
      <c r="V119" s="167">
        <f t="shared" si="40"/>
        <v>290</v>
      </c>
      <c r="W119" s="167">
        <f t="shared" si="41"/>
        <v>750</v>
      </c>
      <c r="X119" s="167">
        <f t="shared" si="42"/>
        <v>290</v>
      </c>
      <c r="Y119" s="168">
        <f t="shared" si="43"/>
        <v>4</v>
      </c>
      <c r="Z119" s="169">
        <f t="shared" si="45"/>
        <v>16</v>
      </c>
      <c r="AA119" s="169">
        <f t="shared" si="44"/>
        <v>36</v>
      </c>
      <c r="AC119" s="171">
        <f t="shared" si="28"/>
        <v>3.7916666666666665</v>
      </c>
      <c r="AD119" s="167">
        <f t="shared" si="29"/>
        <v>4</v>
      </c>
      <c r="AE119" s="169">
        <v>5</v>
      </c>
    </row>
    <row r="120" spans="1:31">
      <c r="A120" s="161" t="s">
        <v>1557</v>
      </c>
      <c r="B120" s="226" t="s">
        <v>1243</v>
      </c>
      <c r="C120" s="178">
        <v>250</v>
      </c>
      <c r="D120" s="178">
        <v>150</v>
      </c>
      <c r="E120" s="217">
        <v>9.1</v>
      </c>
      <c r="F120" s="178">
        <v>350</v>
      </c>
      <c r="G120" s="178">
        <v>175</v>
      </c>
      <c r="H120" s="178">
        <v>514</v>
      </c>
      <c r="I120" s="218">
        <v>226.5</v>
      </c>
      <c r="J120" s="218">
        <v>12.5</v>
      </c>
      <c r="K120" s="223" t="s">
        <v>1363</v>
      </c>
      <c r="L120" t="str">
        <f t="shared" si="30"/>
        <v>UNEQUAL TEE</v>
      </c>
      <c r="M120" s="167">
        <f t="shared" si="31"/>
        <v>880</v>
      </c>
      <c r="N120" s="167">
        <f t="shared" si="32"/>
        <v>510</v>
      </c>
      <c r="O120" s="167">
        <f t="shared" si="33"/>
        <v>16</v>
      </c>
      <c r="P120" s="167">
        <f t="shared" si="34"/>
        <v>190</v>
      </c>
      <c r="Q120" s="167">
        <f t="shared" si="35"/>
        <v>360</v>
      </c>
      <c r="R120" s="167">
        <f t="shared" si="36"/>
        <v>36</v>
      </c>
      <c r="S120" s="167">
        <f t="shared" si="37"/>
        <v>125</v>
      </c>
      <c r="T120" s="167">
        <f t="shared" si="38"/>
        <v>75</v>
      </c>
      <c r="U120" s="167">
        <f t="shared" si="39"/>
        <v>750</v>
      </c>
      <c r="V120" s="167">
        <f t="shared" si="40"/>
        <v>360</v>
      </c>
      <c r="W120" s="167">
        <f t="shared" si="41"/>
        <v>750</v>
      </c>
      <c r="X120" s="167">
        <f t="shared" si="42"/>
        <v>360</v>
      </c>
      <c r="Y120" s="168">
        <f t="shared" si="43"/>
        <v>4</v>
      </c>
      <c r="Z120" s="169">
        <f t="shared" si="45"/>
        <v>16</v>
      </c>
      <c r="AA120" s="169">
        <f t="shared" si="44"/>
        <v>36</v>
      </c>
      <c r="AC120" s="171">
        <f t="shared" si="28"/>
        <v>3.7916666666666665</v>
      </c>
      <c r="AD120" s="167">
        <f t="shared" si="29"/>
        <v>4</v>
      </c>
      <c r="AE120" s="169">
        <v>5</v>
      </c>
    </row>
    <row r="121" spans="1:31">
      <c r="A121" s="161" t="s">
        <v>1558</v>
      </c>
      <c r="B121" s="226" t="s">
        <v>1243</v>
      </c>
      <c r="C121" s="178">
        <v>250</v>
      </c>
      <c r="D121" s="178">
        <v>200</v>
      </c>
      <c r="E121" s="217">
        <v>9.1</v>
      </c>
      <c r="F121" s="178">
        <v>350</v>
      </c>
      <c r="G121" s="178">
        <v>175</v>
      </c>
      <c r="H121" s="178">
        <v>514</v>
      </c>
      <c r="I121" s="218">
        <v>242</v>
      </c>
      <c r="J121" s="218">
        <v>13</v>
      </c>
      <c r="K121" s="223" t="s">
        <v>1364</v>
      </c>
      <c r="L121" t="str">
        <f t="shared" si="30"/>
        <v>UNEQUAL TEE</v>
      </c>
      <c r="M121" s="167">
        <f t="shared" si="31"/>
        <v>910</v>
      </c>
      <c r="N121" s="167">
        <f t="shared" si="32"/>
        <v>510</v>
      </c>
      <c r="O121" s="167">
        <f t="shared" si="33"/>
        <v>16</v>
      </c>
      <c r="P121" s="167">
        <f t="shared" si="34"/>
        <v>180</v>
      </c>
      <c r="Q121" s="167">
        <f t="shared" si="35"/>
        <v>360</v>
      </c>
      <c r="R121" s="167">
        <f t="shared" si="36"/>
        <v>36</v>
      </c>
      <c r="S121" s="167">
        <f t="shared" si="37"/>
        <v>125</v>
      </c>
      <c r="T121" s="167">
        <f t="shared" si="38"/>
        <v>100</v>
      </c>
      <c r="U121" s="167">
        <f t="shared" si="39"/>
        <v>750</v>
      </c>
      <c r="V121" s="167">
        <f t="shared" si="40"/>
        <v>360</v>
      </c>
      <c r="W121" s="167">
        <f t="shared" si="41"/>
        <v>750</v>
      </c>
      <c r="X121" s="167">
        <f t="shared" si="42"/>
        <v>360</v>
      </c>
      <c r="Y121" s="168">
        <f t="shared" si="43"/>
        <v>4</v>
      </c>
      <c r="Z121" s="169">
        <f t="shared" si="45"/>
        <v>16</v>
      </c>
      <c r="AA121" s="169">
        <f t="shared" si="44"/>
        <v>36</v>
      </c>
      <c r="AC121" s="171">
        <f t="shared" si="28"/>
        <v>3.7916666666666665</v>
      </c>
      <c r="AD121" s="167">
        <f t="shared" si="29"/>
        <v>4</v>
      </c>
      <c r="AE121" s="169">
        <v>6</v>
      </c>
    </row>
    <row r="122" spans="1:31">
      <c r="A122" s="161" t="s">
        <v>1559</v>
      </c>
      <c r="B122" s="226" t="s">
        <v>1243</v>
      </c>
      <c r="C122" s="178">
        <v>250</v>
      </c>
      <c r="D122" s="178">
        <v>250</v>
      </c>
      <c r="E122" s="178">
        <v>9.1</v>
      </c>
      <c r="F122" s="178">
        <v>350</v>
      </c>
      <c r="G122" s="178">
        <v>175</v>
      </c>
      <c r="H122" s="178">
        <v>514</v>
      </c>
      <c r="I122" s="218">
        <v>257</v>
      </c>
      <c r="J122" s="178">
        <v>14</v>
      </c>
      <c r="K122" s="223" t="s">
        <v>1245</v>
      </c>
      <c r="L122" t="str">
        <f t="shared" si="30"/>
        <v>EQUAL TEE</v>
      </c>
      <c r="M122" s="167">
        <f t="shared" si="31"/>
        <v>940</v>
      </c>
      <c r="N122" s="167">
        <f t="shared" si="32"/>
        <v>510</v>
      </c>
      <c r="O122" s="167">
        <f t="shared" si="33"/>
        <v>16</v>
      </c>
      <c r="P122" s="167">
        <f t="shared" si="34"/>
        <v>175</v>
      </c>
      <c r="Q122" s="167">
        <f t="shared" si="35"/>
        <v>360</v>
      </c>
      <c r="R122" s="167">
        <f t="shared" si="36"/>
        <v>36</v>
      </c>
      <c r="S122" s="167">
        <f t="shared" si="37"/>
        <v>125</v>
      </c>
      <c r="T122" s="167">
        <f t="shared" si="38"/>
        <v>125</v>
      </c>
      <c r="U122" s="167">
        <f t="shared" si="39"/>
        <v>750</v>
      </c>
      <c r="V122" s="167">
        <f t="shared" si="40"/>
        <v>360</v>
      </c>
      <c r="W122" s="167">
        <f t="shared" si="41"/>
        <v>750</v>
      </c>
      <c r="X122" s="167">
        <f t="shared" si="42"/>
        <v>360</v>
      </c>
      <c r="Y122" s="168">
        <f t="shared" si="43"/>
        <v>4</v>
      </c>
      <c r="Z122" s="169">
        <f t="shared" si="45"/>
        <v>16</v>
      </c>
      <c r="AA122" s="169">
        <f t="shared" si="44"/>
        <v>36</v>
      </c>
      <c r="AC122" s="171">
        <f t="shared" si="28"/>
        <v>3.7916666666666665</v>
      </c>
      <c r="AD122" s="167">
        <f t="shared" si="29"/>
        <v>4</v>
      </c>
      <c r="AE122" s="169">
        <v>6</v>
      </c>
    </row>
    <row r="123" spans="1:31">
      <c r="A123" s="161" t="s">
        <v>1560</v>
      </c>
      <c r="B123" s="226" t="s">
        <v>1243</v>
      </c>
      <c r="C123" s="178">
        <v>300</v>
      </c>
      <c r="D123" s="178">
        <v>80</v>
      </c>
      <c r="E123" s="217">
        <v>10.7</v>
      </c>
      <c r="F123" s="178">
        <v>140</v>
      </c>
      <c r="G123" s="178">
        <v>210</v>
      </c>
      <c r="H123" s="178">
        <v>336</v>
      </c>
      <c r="I123" s="218">
        <v>250.5</v>
      </c>
      <c r="J123" s="218">
        <v>12</v>
      </c>
      <c r="K123" s="223" t="s">
        <v>1365</v>
      </c>
      <c r="L123" t="str">
        <f t="shared" si="30"/>
        <v>UNEQUAL TEE</v>
      </c>
      <c r="M123" s="167">
        <f t="shared" si="31"/>
        <v>1010</v>
      </c>
      <c r="N123" s="167">
        <f t="shared" si="32"/>
        <v>330</v>
      </c>
      <c r="O123" s="167">
        <f t="shared" si="33"/>
        <v>16</v>
      </c>
      <c r="P123" s="167">
        <f t="shared" si="34"/>
        <v>260</v>
      </c>
      <c r="Q123" s="167">
        <f t="shared" si="35"/>
        <v>150</v>
      </c>
      <c r="R123" s="167">
        <f t="shared" si="36"/>
        <v>36</v>
      </c>
      <c r="S123" s="167">
        <f t="shared" si="37"/>
        <v>150</v>
      </c>
      <c r="T123" s="167">
        <f t="shared" si="38"/>
        <v>50</v>
      </c>
      <c r="U123" s="167">
        <f t="shared" si="39"/>
        <v>900</v>
      </c>
      <c r="V123" s="167">
        <f t="shared" si="40"/>
        <v>150</v>
      </c>
      <c r="W123" s="167">
        <f t="shared" si="41"/>
        <v>900</v>
      </c>
      <c r="X123" s="167">
        <f t="shared" si="42"/>
        <v>150</v>
      </c>
      <c r="Y123" s="168">
        <f t="shared" si="43"/>
        <v>4</v>
      </c>
      <c r="Z123" s="169">
        <f t="shared" si="45"/>
        <v>16</v>
      </c>
      <c r="AA123" s="169">
        <f t="shared" si="44"/>
        <v>36</v>
      </c>
      <c r="AC123" s="171">
        <f t="shared" si="28"/>
        <v>4.458333333333333</v>
      </c>
      <c r="AD123" s="167">
        <f t="shared" si="29"/>
        <v>4</v>
      </c>
      <c r="AE123" s="169">
        <v>6</v>
      </c>
    </row>
    <row r="124" spans="1:31">
      <c r="A124" s="161" t="s">
        <v>1561</v>
      </c>
      <c r="B124" s="226" t="s">
        <v>1243</v>
      </c>
      <c r="C124" s="178">
        <v>300</v>
      </c>
      <c r="D124" s="178">
        <v>100</v>
      </c>
      <c r="E124" s="217">
        <v>10.7</v>
      </c>
      <c r="F124" s="178">
        <v>140</v>
      </c>
      <c r="G124" s="178">
        <v>210</v>
      </c>
      <c r="H124" s="178">
        <v>336</v>
      </c>
      <c r="I124" s="218">
        <v>250.5</v>
      </c>
      <c r="J124" s="218">
        <v>12</v>
      </c>
      <c r="K124" s="223" t="s">
        <v>1366</v>
      </c>
      <c r="L124" t="str">
        <f t="shared" si="30"/>
        <v>UNEQUAL TEE</v>
      </c>
      <c r="M124" s="167">
        <f t="shared" si="31"/>
        <v>1010</v>
      </c>
      <c r="N124" s="167">
        <f t="shared" si="32"/>
        <v>330</v>
      </c>
      <c r="O124" s="167">
        <f t="shared" si="33"/>
        <v>16</v>
      </c>
      <c r="P124" s="167">
        <f t="shared" si="34"/>
        <v>255</v>
      </c>
      <c r="Q124" s="167">
        <f t="shared" si="35"/>
        <v>150</v>
      </c>
      <c r="R124" s="167">
        <f t="shared" si="36"/>
        <v>36</v>
      </c>
      <c r="S124" s="167">
        <f t="shared" si="37"/>
        <v>150</v>
      </c>
      <c r="T124" s="167">
        <f t="shared" si="38"/>
        <v>50</v>
      </c>
      <c r="U124" s="167">
        <f t="shared" si="39"/>
        <v>900</v>
      </c>
      <c r="V124" s="167">
        <f t="shared" si="40"/>
        <v>150</v>
      </c>
      <c r="W124" s="167">
        <f t="shared" si="41"/>
        <v>900</v>
      </c>
      <c r="X124" s="167">
        <f t="shared" si="42"/>
        <v>150</v>
      </c>
      <c r="Y124" s="168">
        <f t="shared" si="43"/>
        <v>4</v>
      </c>
      <c r="Z124" s="169">
        <f t="shared" si="45"/>
        <v>16</v>
      </c>
      <c r="AA124" s="169">
        <f t="shared" si="44"/>
        <v>36</v>
      </c>
      <c r="AC124" s="171">
        <f t="shared" si="28"/>
        <v>4.458333333333333</v>
      </c>
      <c r="AD124" s="167">
        <f t="shared" si="29"/>
        <v>4</v>
      </c>
      <c r="AE124" s="169">
        <v>4</v>
      </c>
    </row>
    <row r="125" spans="1:31">
      <c r="A125" s="161" t="s">
        <v>1562</v>
      </c>
      <c r="B125" s="226" t="s">
        <v>1243</v>
      </c>
      <c r="C125" s="178">
        <v>300</v>
      </c>
      <c r="D125" s="178">
        <v>125</v>
      </c>
      <c r="E125" s="217">
        <v>10.7</v>
      </c>
      <c r="F125" s="178">
        <v>280</v>
      </c>
      <c r="G125" s="178">
        <v>210</v>
      </c>
      <c r="H125" s="178">
        <v>476</v>
      </c>
      <c r="I125" s="218">
        <v>261</v>
      </c>
      <c r="J125" s="218">
        <v>16</v>
      </c>
      <c r="K125" s="223" t="s">
        <v>1367</v>
      </c>
      <c r="L125" t="str">
        <f t="shared" si="30"/>
        <v>UNEQUAL TEE</v>
      </c>
      <c r="M125" s="167">
        <f t="shared" si="31"/>
        <v>1030</v>
      </c>
      <c r="N125" s="167">
        <f t="shared" si="32"/>
        <v>470</v>
      </c>
      <c r="O125" s="167">
        <f t="shared" si="33"/>
        <v>16</v>
      </c>
      <c r="P125" s="167">
        <f t="shared" si="34"/>
        <v>245</v>
      </c>
      <c r="Q125" s="167">
        <f t="shared" si="35"/>
        <v>290</v>
      </c>
      <c r="R125" s="167">
        <f t="shared" si="36"/>
        <v>36</v>
      </c>
      <c r="S125" s="167">
        <f t="shared" si="37"/>
        <v>150</v>
      </c>
      <c r="T125" s="167">
        <f t="shared" si="38"/>
        <v>75</v>
      </c>
      <c r="U125" s="167">
        <f t="shared" si="39"/>
        <v>900</v>
      </c>
      <c r="V125" s="167">
        <f t="shared" si="40"/>
        <v>290</v>
      </c>
      <c r="W125" s="167">
        <f t="shared" si="41"/>
        <v>900</v>
      </c>
      <c r="X125" s="167">
        <f t="shared" si="42"/>
        <v>290</v>
      </c>
      <c r="Y125" s="168">
        <f t="shared" si="43"/>
        <v>4</v>
      </c>
      <c r="Z125" s="169">
        <f t="shared" si="45"/>
        <v>16</v>
      </c>
      <c r="AA125" s="169">
        <f t="shared" si="44"/>
        <v>36</v>
      </c>
      <c r="AC125" s="171">
        <f t="shared" si="28"/>
        <v>4.458333333333333</v>
      </c>
      <c r="AD125" s="167">
        <f t="shared" si="29"/>
        <v>4</v>
      </c>
      <c r="AE125" s="169">
        <v>4</v>
      </c>
    </row>
    <row r="126" spans="1:31">
      <c r="A126" s="161" t="s">
        <v>1563</v>
      </c>
      <c r="B126" s="226" t="s">
        <v>1243</v>
      </c>
      <c r="C126" s="178">
        <v>300</v>
      </c>
      <c r="D126" s="178">
        <v>150</v>
      </c>
      <c r="E126" s="217">
        <v>10.7</v>
      </c>
      <c r="F126" s="178">
        <v>280</v>
      </c>
      <c r="G126" s="178">
        <v>210</v>
      </c>
      <c r="H126" s="178">
        <v>476</v>
      </c>
      <c r="I126" s="218">
        <v>261.5</v>
      </c>
      <c r="J126" s="218">
        <v>16</v>
      </c>
      <c r="K126" s="223" t="s">
        <v>1368</v>
      </c>
      <c r="L126" t="str">
        <f t="shared" si="30"/>
        <v>UNEQUAL TEE</v>
      </c>
      <c r="M126" s="167">
        <f t="shared" si="31"/>
        <v>1030</v>
      </c>
      <c r="N126" s="167">
        <f t="shared" si="32"/>
        <v>470</v>
      </c>
      <c r="O126" s="167">
        <f t="shared" si="33"/>
        <v>16</v>
      </c>
      <c r="P126" s="167">
        <f t="shared" si="34"/>
        <v>235</v>
      </c>
      <c r="Q126" s="167">
        <f t="shared" si="35"/>
        <v>290</v>
      </c>
      <c r="R126" s="167">
        <f t="shared" si="36"/>
        <v>36</v>
      </c>
      <c r="S126" s="167">
        <f t="shared" si="37"/>
        <v>150</v>
      </c>
      <c r="T126" s="167">
        <f t="shared" si="38"/>
        <v>75</v>
      </c>
      <c r="U126" s="167">
        <f t="shared" si="39"/>
        <v>900</v>
      </c>
      <c r="V126" s="167">
        <f t="shared" si="40"/>
        <v>290</v>
      </c>
      <c r="W126" s="167">
        <f t="shared" si="41"/>
        <v>900</v>
      </c>
      <c r="X126" s="167">
        <f t="shared" si="42"/>
        <v>290</v>
      </c>
      <c r="Y126" s="168">
        <f t="shared" si="43"/>
        <v>4</v>
      </c>
      <c r="Z126" s="169">
        <f t="shared" si="45"/>
        <v>16</v>
      </c>
      <c r="AA126" s="169">
        <f t="shared" si="44"/>
        <v>36</v>
      </c>
      <c r="AC126" s="171">
        <f t="shared" si="28"/>
        <v>4.458333333333333</v>
      </c>
      <c r="AD126" s="167">
        <f t="shared" si="29"/>
        <v>4</v>
      </c>
      <c r="AE126" s="169">
        <v>4</v>
      </c>
    </row>
    <row r="127" spans="1:31">
      <c r="A127" s="161" t="s">
        <v>1564</v>
      </c>
      <c r="B127" s="226" t="s">
        <v>1243</v>
      </c>
      <c r="C127" s="178">
        <v>300</v>
      </c>
      <c r="D127" s="178">
        <v>200</v>
      </c>
      <c r="E127" s="217">
        <v>10.7</v>
      </c>
      <c r="F127" s="178">
        <v>420</v>
      </c>
      <c r="G127" s="178">
        <v>210</v>
      </c>
      <c r="H127" s="178">
        <v>616</v>
      </c>
      <c r="I127" s="218">
        <v>277</v>
      </c>
      <c r="J127" s="218">
        <v>20.5</v>
      </c>
      <c r="K127" s="223" t="s">
        <v>1369</v>
      </c>
      <c r="L127" t="str">
        <f t="shared" si="30"/>
        <v>UNEQUAL TEE</v>
      </c>
      <c r="M127" s="167">
        <f t="shared" si="31"/>
        <v>1060</v>
      </c>
      <c r="N127" s="167">
        <f t="shared" si="32"/>
        <v>610</v>
      </c>
      <c r="O127" s="167">
        <f t="shared" si="33"/>
        <v>16</v>
      </c>
      <c r="P127" s="167">
        <f t="shared" si="34"/>
        <v>225</v>
      </c>
      <c r="Q127" s="167">
        <f t="shared" si="35"/>
        <v>430</v>
      </c>
      <c r="R127" s="167">
        <f t="shared" si="36"/>
        <v>36</v>
      </c>
      <c r="S127" s="167">
        <f t="shared" si="37"/>
        <v>150</v>
      </c>
      <c r="T127" s="167">
        <f t="shared" si="38"/>
        <v>100</v>
      </c>
      <c r="U127" s="167">
        <f t="shared" si="39"/>
        <v>900</v>
      </c>
      <c r="V127" s="167">
        <f t="shared" si="40"/>
        <v>430</v>
      </c>
      <c r="W127" s="167">
        <f t="shared" si="41"/>
        <v>900</v>
      </c>
      <c r="X127" s="167">
        <f t="shared" si="42"/>
        <v>430</v>
      </c>
      <c r="Y127" s="168">
        <f t="shared" si="43"/>
        <v>4</v>
      </c>
      <c r="Z127" s="169">
        <f t="shared" si="45"/>
        <v>16</v>
      </c>
      <c r="AA127" s="169">
        <f t="shared" si="44"/>
        <v>36</v>
      </c>
      <c r="AC127" s="171">
        <f t="shared" si="28"/>
        <v>4.458333333333333</v>
      </c>
      <c r="AD127" s="167">
        <f t="shared" si="29"/>
        <v>4</v>
      </c>
      <c r="AE127" s="169">
        <v>4</v>
      </c>
    </row>
    <row r="128" spans="1:31">
      <c r="A128" s="161" t="s">
        <v>1565</v>
      </c>
      <c r="B128" s="226" t="s">
        <v>1243</v>
      </c>
      <c r="C128" s="178">
        <v>300</v>
      </c>
      <c r="D128" s="178">
        <v>250</v>
      </c>
      <c r="E128" s="217">
        <v>10.7</v>
      </c>
      <c r="F128" s="178">
        <v>420</v>
      </c>
      <c r="G128" s="178">
        <v>210</v>
      </c>
      <c r="H128" s="178">
        <v>616</v>
      </c>
      <c r="I128" s="218">
        <v>292</v>
      </c>
      <c r="J128" s="218">
        <v>21.5</v>
      </c>
      <c r="K128" s="223" t="s">
        <v>1370</v>
      </c>
      <c r="L128" t="str">
        <f t="shared" si="30"/>
        <v>UNEQUAL TEE</v>
      </c>
      <c r="M128" s="167">
        <f t="shared" si="31"/>
        <v>1090</v>
      </c>
      <c r="N128" s="167">
        <f t="shared" si="32"/>
        <v>610</v>
      </c>
      <c r="O128" s="167">
        <f t="shared" si="33"/>
        <v>16</v>
      </c>
      <c r="P128" s="167">
        <f t="shared" si="34"/>
        <v>215</v>
      </c>
      <c r="Q128" s="167">
        <f t="shared" si="35"/>
        <v>430</v>
      </c>
      <c r="R128" s="167">
        <f t="shared" si="36"/>
        <v>36</v>
      </c>
      <c r="S128" s="167">
        <f t="shared" si="37"/>
        <v>150</v>
      </c>
      <c r="T128" s="167">
        <f t="shared" si="38"/>
        <v>125</v>
      </c>
      <c r="U128" s="167">
        <f t="shared" si="39"/>
        <v>900</v>
      </c>
      <c r="V128" s="167">
        <f t="shared" si="40"/>
        <v>430</v>
      </c>
      <c r="W128" s="167">
        <f t="shared" si="41"/>
        <v>900</v>
      </c>
      <c r="X128" s="167">
        <f t="shared" si="42"/>
        <v>430</v>
      </c>
      <c r="Y128" s="168">
        <f t="shared" si="43"/>
        <v>4</v>
      </c>
      <c r="Z128" s="169">
        <f t="shared" si="45"/>
        <v>16</v>
      </c>
      <c r="AA128" s="169">
        <f t="shared" si="44"/>
        <v>36</v>
      </c>
      <c r="AC128" s="171">
        <f t="shared" si="28"/>
        <v>4.458333333333333</v>
      </c>
      <c r="AD128" s="167">
        <f t="shared" si="29"/>
        <v>4</v>
      </c>
      <c r="AE128" s="169">
        <v>4</v>
      </c>
    </row>
    <row r="129" spans="1:31">
      <c r="A129" s="161" t="s">
        <v>1566</v>
      </c>
      <c r="B129" s="226" t="s">
        <v>1243</v>
      </c>
      <c r="C129" s="178">
        <v>300</v>
      </c>
      <c r="D129" s="178">
        <v>300</v>
      </c>
      <c r="E129" s="178">
        <v>10.7</v>
      </c>
      <c r="F129" s="178">
        <v>420</v>
      </c>
      <c r="G129" s="178">
        <v>210</v>
      </c>
      <c r="H129" s="178">
        <v>616</v>
      </c>
      <c r="I129" s="218">
        <v>308</v>
      </c>
      <c r="J129" s="178">
        <v>23</v>
      </c>
      <c r="K129" s="223" t="s">
        <v>1246</v>
      </c>
      <c r="L129" t="str">
        <f t="shared" si="30"/>
        <v>EQUAL TEE</v>
      </c>
      <c r="M129" s="167">
        <f t="shared" si="31"/>
        <v>1130</v>
      </c>
      <c r="N129" s="167">
        <f t="shared" si="32"/>
        <v>610</v>
      </c>
      <c r="O129" s="167">
        <f t="shared" si="33"/>
        <v>16</v>
      </c>
      <c r="P129" s="167">
        <f t="shared" si="34"/>
        <v>210</v>
      </c>
      <c r="Q129" s="167">
        <f t="shared" si="35"/>
        <v>430</v>
      </c>
      <c r="R129" s="167">
        <f t="shared" si="36"/>
        <v>36</v>
      </c>
      <c r="S129" s="167">
        <f t="shared" si="37"/>
        <v>150</v>
      </c>
      <c r="T129" s="167">
        <f t="shared" si="38"/>
        <v>150</v>
      </c>
      <c r="U129" s="167">
        <f t="shared" si="39"/>
        <v>900</v>
      </c>
      <c r="V129" s="167">
        <f t="shared" si="40"/>
        <v>430</v>
      </c>
      <c r="W129" s="167">
        <f t="shared" si="41"/>
        <v>900</v>
      </c>
      <c r="X129" s="167">
        <f t="shared" si="42"/>
        <v>430</v>
      </c>
      <c r="Y129" s="168">
        <f t="shared" si="43"/>
        <v>4</v>
      </c>
      <c r="Z129" s="169">
        <f t="shared" si="45"/>
        <v>16</v>
      </c>
      <c r="AA129" s="169">
        <f t="shared" si="44"/>
        <v>36</v>
      </c>
      <c r="AC129" s="171">
        <f t="shared" si="28"/>
        <v>4.458333333333333</v>
      </c>
      <c r="AD129" s="167">
        <f t="shared" si="29"/>
        <v>4</v>
      </c>
      <c r="AE129" s="169">
        <v>4</v>
      </c>
    </row>
    <row r="130" spans="1:31">
      <c r="A130" s="161" t="s">
        <v>1567</v>
      </c>
      <c r="B130" s="226" t="s">
        <v>1243</v>
      </c>
      <c r="C130" s="178">
        <v>350</v>
      </c>
      <c r="D130" s="178">
        <v>80</v>
      </c>
      <c r="E130" s="217">
        <v>12.4</v>
      </c>
      <c r="F130" s="178">
        <v>140</v>
      </c>
      <c r="G130" s="178">
        <v>245</v>
      </c>
      <c r="H130" s="178">
        <v>366</v>
      </c>
      <c r="I130" s="218">
        <v>285.5</v>
      </c>
      <c r="J130" s="218">
        <v>17</v>
      </c>
      <c r="K130" s="223" t="s">
        <v>1371</v>
      </c>
      <c r="L130" t="str">
        <f t="shared" si="30"/>
        <v>UNEQUAL TEE</v>
      </c>
      <c r="M130" s="167">
        <f t="shared" si="31"/>
        <v>1160</v>
      </c>
      <c r="N130" s="167">
        <f t="shared" si="32"/>
        <v>360</v>
      </c>
      <c r="O130" s="167">
        <f t="shared" si="33"/>
        <v>20</v>
      </c>
      <c r="P130" s="167">
        <f t="shared" si="34"/>
        <v>310</v>
      </c>
      <c r="Q130" s="167">
        <f t="shared" si="35"/>
        <v>150</v>
      </c>
      <c r="R130" s="167">
        <f t="shared" si="36"/>
        <v>44</v>
      </c>
      <c r="S130" s="167">
        <f t="shared" si="37"/>
        <v>175</v>
      </c>
      <c r="T130" s="167">
        <f t="shared" si="38"/>
        <v>50</v>
      </c>
      <c r="U130" s="167">
        <f t="shared" si="39"/>
        <v>1050</v>
      </c>
      <c r="V130" s="167">
        <f t="shared" si="40"/>
        <v>150</v>
      </c>
      <c r="W130" s="167">
        <f t="shared" si="41"/>
        <v>1050</v>
      </c>
      <c r="X130" s="167">
        <f t="shared" si="42"/>
        <v>150</v>
      </c>
      <c r="Y130" s="168">
        <f t="shared" si="43"/>
        <v>5</v>
      </c>
      <c r="Z130" s="162">
        <f t="shared" si="45"/>
        <v>20</v>
      </c>
      <c r="AA130" s="169">
        <f t="shared" si="44"/>
        <v>44</v>
      </c>
      <c r="AC130" s="171">
        <f t="shared" si="28"/>
        <v>5.166666666666667</v>
      </c>
      <c r="AD130" s="167">
        <f t="shared" si="29"/>
        <v>5</v>
      </c>
      <c r="AE130" s="169">
        <v>3</v>
      </c>
    </row>
    <row r="131" spans="1:31">
      <c r="A131" s="161" t="s">
        <v>1568</v>
      </c>
      <c r="B131" s="226" t="s">
        <v>1243</v>
      </c>
      <c r="C131" s="178">
        <v>350</v>
      </c>
      <c r="D131" s="178">
        <v>100</v>
      </c>
      <c r="E131" s="217">
        <v>12.4</v>
      </c>
      <c r="F131" s="178">
        <v>140</v>
      </c>
      <c r="G131" s="178">
        <v>245</v>
      </c>
      <c r="H131" s="178">
        <v>366</v>
      </c>
      <c r="I131" s="218">
        <v>285.5</v>
      </c>
      <c r="J131" s="218">
        <v>17</v>
      </c>
      <c r="K131" s="223" t="s">
        <v>1372</v>
      </c>
      <c r="L131" t="str">
        <f t="shared" si="30"/>
        <v>UNEQUAL TEE</v>
      </c>
      <c r="M131" s="167">
        <f t="shared" si="31"/>
        <v>1160</v>
      </c>
      <c r="N131" s="167">
        <f t="shared" si="32"/>
        <v>360</v>
      </c>
      <c r="O131" s="167">
        <f t="shared" si="33"/>
        <v>20</v>
      </c>
      <c r="P131" s="167">
        <f t="shared" si="34"/>
        <v>300</v>
      </c>
      <c r="Q131" s="167">
        <f t="shared" si="35"/>
        <v>150</v>
      </c>
      <c r="R131" s="167">
        <f t="shared" si="36"/>
        <v>44</v>
      </c>
      <c r="S131" s="167">
        <f t="shared" si="37"/>
        <v>175</v>
      </c>
      <c r="T131" s="167">
        <f t="shared" si="38"/>
        <v>50</v>
      </c>
      <c r="U131" s="167">
        <f t="shared" si="39"/>
        <v>1050</v>
      </c>
      <c r="V131" s="167">
        <f t="shared" si="40"/>
        <v>150</v>
      </c>
      <c r="W131" s="167">
        <f t="shared" si="41"/>
        <v>1050</v>
      </c>
      <c r="X131" s="167">
        <f t="shared" si="42"/>
        <v>150</v>
      </c>
      <c r="Y131" s="168">
        <f t="shared" si="43"/>
        <v>5</v>
      </c>
      <c r="Z131" s="162">
        <f t="shared" si="45"/>
        <v>20</v>
      </c>
      <c r="AA131" s="169">
        <f t="shared" si="44"/>
        <v>44</v>
      </c>
      <c r="AC131" s="171">
        <f t="shared" ref="AC131:AC194" si="46">E131/$AJ$6</f>
        <v>5.166666666666667</v>
      </c>
      <c r="AD131" s="167">
        <f t="shared" ref="AD131:AD194" si="47">IF(MOD(E131/$AJ$6,1)=0,CEILING(E131/$AJ$6,1),
IF(MOD(E131/$AJ$6,1)&lt;0.5,CEILING(E131/$AJ$6,1)-1,CEILING(E131/$AJ$6,1)))</f>
        <v>5</v>
      </c>
      <c r="AE131" s="169">
        <v>3</v>
      </c>
    </row>
    <row r="132" spans="1:31">
      <c r="A132" s="161" t="s">
        <v>1569</v>
      </c>
      <c r="B132" s="226" t="s">
        <v>1243</v>
      </c>
      <c r="C132" s="178">
        <v>350</v>
      </c>
      <c r="D132" s="178">
        <v>125</v>
      </c>
      <c r="E132" s="217">
        <v>12.4</v>
      </c>
      <c r="F132" s="178">
        <v>280</v>
      </c>
      <c r="G132" s="178">
        <v>245</v>
      </c>
      <c r="H132" s="178">
        <v>506</v>
      </c>
      <c r="I132" s="218">
        <v>296</v>
      </c>
      <c r="J132" s="218">
        <v>22.5</v>
      </c>
      <c r="K132" s="223" t="s">
        <v>1373</v>
      </c>
      <c r="L132" t="str">
        <f t="shared" ref="L132:L195" si="48">IF(MID(K132,1,2)=MID(K132,3,2),"EQUAL TEE","UNEQUAL TEE")</f>
        <v>UNEQUAL TEE</v>
      </c>
      <c r="M132" s="167">
        <f t="shared" ref="M132:M195" si="49">CEILING(PI()*(C132+2*E132)*0.5+2*I132,10)</f>
        <v>1190</v>
      </c>
      <c r="N132" s="167">
        <f t="shared" ref="N132:N195" si="50">_xlfn.FLOOR.MATH(H132,10)</f>
        <v>500</v>
      </c>
      <c r="O132" s="167">
        <f t="shared" ref="O132:O195" si="51">Z132</f>
        <v>20</v>
      </c>
      <c r="P132" s="167">
        <f t="shared" ref="P132:P195" si="52">IF(C132=D132,G132,MROUND((ACOS((0.5*$D132)/(0.5*$C132))*0.5*$C132)+G132-SQRT((0.5*$C132)^2-(0.5*$D132)^2),5))</f>
        <v>295</v>
      </c>
      <c r="Q132" s="167">
        <f t="shared" ref="Q132:Q195" si="53">V132</f>
        <v>290</v>
      </c>
      <c r="R132" s="167">
        <f t="shared" ref="R132:R195" si="54">AA132</f>
        <v>44</v>
      </c>
      <c r="S132" s="167">
        <f t="shared" ref="S132:S195" si="55">C132/2</f>
        <v>175</v>
      </c>
      <c r="T132" s="167">
        <f t="shared" ref="T132:T195" si="56">CEILING(0.5*D132*SIN(RADIANS(30))*2,25)</f>
        <v>75</v>
      </c>
      <c r="U132" s="167">
        <f t="shared" ref="U132:U195" si="57">FLOOR(0.5*PI()*(C132+2*E132)+2*G132,50)</f>
        <v>1050</v>
      </c>
      <c r="V132" s="167">
        <f t="shared" ref="V132:V195" si="58">CEILING(F132+2*5,1)</f>
        <v>290</v>
      </c>
      <c r="W132" s="167">
        <f t="shared" ref="W132:W195" si="59">U132</f>
        <v>1050</v>
      </c>
      <c r="X132" s="167">
        <f t="shared" ref="X132:X195" si="60">V132</f>
        <v>290</v>
      </c>
      <c r="Y132" s="168">
        <f t="shared" ref="Y132:Y195" si="61">AD132</f>
        <v>5</v>
      </c>
      <c r="Z132" s="162">
        <f t="shared" si="45"/>
        <v>20</v>
      </c>
      <c r="AA132" s="169">
        <f t="shared" ref="AA132:AA195" si="62">Z132*2+4</f>
        <v>44</v>
      </c>
      <c r="AC132" s="171">
        <f t="shared" si="46"/>
        <v>5.166666666666667</v>
      </c>
      <c r="AD132" s="167">
        <f t="shared" si="47"/>
        <v>5</v>
      </c>
      <c r="AE132" s="169">
        <v>3</v>
      </c>
    </row>
    <row r="133" spans="1:31">
      <c r="A133" s="161" t="s">
        <v>1570</v>
      </c>
      <c r="B133" s="226" t="s">
        <v>1243</v>
      </c>
      <c r="C133" s="178">
        <v>350</v>
      </c>
      <c r="D133" s="178">
        <v>150</v>
      </c>
      <c r="E133" s="217">
        <v>12.4</v>
      </c>
      <c r="F133" s="178">
        <v>280</v>
      </c>
      <c r="G133" s="178">
        <v>245</v>
      </c>
      <c r="H133" s="178">
        <v>506</v>
      </c>
      <c r="I133" s="218">
        <v>296.5</v>
      </c>
      <c r="J133" s="218">
        <v>22.5</v>
      </c>
      <c r="K133" s="223" t="s">
        <v>1374</v>
      </c>
      <c r="L133" t="str">
        <f t="shared" si="48"/>
        <v>UNEQUAL TEE</v>
      </c>
      <c r="M133" s="167">
        <f t="shared" si="49"/>
        <v>1190</v>
      </c>
      <c r="N133" s="167">
        <f t="shared" si="50"/>
        <v>500</v>
      </c>
      <c r="O133" s="167">
        <f t="shared" si="51"/>
        <v>20</v>
      </c>
      <c r="P133" s="167">
        <f t="shared" si="52"/>
        <v>285</v>
      </c>
      <c r="Q133" s="167">
        <f t="shared" si="53"/>
        <v>290</v>
      </c>
      <c r="R133" s="167">
        <f t="shared" si="54"/>
        <v>44</v>
      </c>
      <c r="S133" s="167">
        <f t="shared" si="55"/>
        <v>175</v>
      </c>
      <c r="T133" s="167">
        <f t="shared" si="56"/>
        <v>75</v>
      </c>
      <c r="U133" s="167">
        <f t="shared" si="57"/>
        <v>1050</v>
      </c>
      <c r="V133" s="167">
        <f t="shared" si="58"/>
        <v>290</v>
      </c>
      <c r="W133" s="167">
        <f t="shared" si="59"/>
        <v>1050</v>
      </c>
      <c r="X133" s="167">
        <f t="shared" si="60"/>
        <v>290</v>
      </c>
      <c r="Y133" s="168">
        <f t="shared" si="61"/>
        <v>5</v>
      </c>
      <c r="Z133" s="162">
        <f t="shared" ref="Z133:Z195" si="63">Y133*4</f>
        <v>20</v>
      </c>
      <c r="AA133" s="169">
        <f t="shared" si="62"/>
        <v>44</v>
      </c>
      <c r="AC133" s="171">
        <f t="shared" si="46"/>
        <v>5.166666666666667</v>
      </c>
      <c r="AD133" s="167">
        <f t="shared" si="47"/>
        <v>5</v>
      </c>
      <c r="AE133" s="169">
        <v>3</v>
      </c>
    </row>
    <row r="134" spans="1:31">
      <c r="A134" s="161" t="s">
        <v>1571</v>
      </c>
      <c r="B134" s="226" t="s">
        <v>1243</v>
      </c>
      <c r="C134" s="178">
        <v>350</v>
      </c>
      <c r="D134" s="178">
        <v>200</v>
      </c>
      <c r="E134" s="217">
        <v>12.4</v>
      </c>
      <c r="F134" s="178">
        <v>490</v>
      </c>
      <c r="G134" s="178">
        <v>245</v>
      </c>
      <c r="H134" s="178">
        <v>716</v>
      </c>
      <c r="I134" s="218">
        <v>312</v>
      </c>
      <c r="J134" s="218">
        <v>30.5</v>
      </c>
      <c r="K134" s="223" t="s">
        <v>1375</v>
      </c>
      <c r="L134" t="str">
        <f t="shared" si="48"/>
        <v>UNEQUAL TEE</v>
      </c>
      <c r="M134" s="167">
        <f t="shared" si="49"/>
        <v>1220</v>
      </c>
      <c r="N134" s="167">
        <f t="shared" si="50"/>
        <v>710</v>
      </c>
      <c r="O134" s="167">
        <f t="shared" si="51"/>
        <v>20</v>
      </c>
      <c r="P134" s="167">
        <f t="shared" si="52"/>
        <v>270</v>
      </c>
      <c r="Q134" s="167">
        <f t="shared" si="53"/>
        <v>500</v>
      </c>
      <c r="R134" s="167">
        <f t="shared" si="54"/>
        <v>44</v>
      </c>
      <c r="S134" s="167">
        <f t="shared" si="55"/>
        <v>175</v>
      </c>
      <c r="T134" s="167">
        <f t="shared" si="56"/>
        <v>100</v>
      </c>
      <c r="U134" s="167">
        <f t="shared" si="57"/>
        <v>1050</v>
      </c>
      <c r="V134" s="167">
        <f t="shared" si="58"/>
        <v>500</v>
      </c>
      <c r="W134" s="167">
        <f t="shared" si="59"/>
        <v>1050</v>
      </c>
      <c r="X134" s="167">
        <f t="shared" si="60"/>
        <v>500</v>
      </c>
      <c r="Y134" s="168">
        <f t="shared" si="61"/>
        <v>5</v>
      </c>
      <c r="Z134" s="162">
        <f t="shared" si="63"/>
        <v>20</v>
      </c>
      <c r="AA134" s="169">
        <f t="shared" si="62"/>
        <v>44</v>
      </c>
      <c r="AC134" s="171">
        <f t="shared" si="46"/>
        <v>5.166666666666667</v>
      </c>
      <c r="AD134" s="167">
        <f t="shared" si="47"/>
        <v>5</v>
      </c>
      <c r="AE134" s="169">
        <v>3</v>
      </c>
    </row>
    <row r="135" spans="1:31">
      <c r="A135" s="161" t="s">
        <v>1572</v>
      </c>
      <c r="B135" s="226" t="s">
        <v>1243</v>
      </c>
      <c r="C135" s="178">
        <v>350</v>
      </c>
      <c r="D135" s="178">
        <v>250</v>
      </c>
      <c r="E135" s="217">
        <v>12.4</v>
      </c>
      <c r="F135" s="178">
        <v>490</v>
      </c>
      <c r="G135" s="178">
        <v>245</v>
      </c>
      <c r="H135" s="178">
        <v>716</v>
      </c>
      <c r="I135" s="218">
        <v>327</v>
      </c>
      <c r="J135" s="218">
        <v>31.5</v>
      </c>
      <c r="K135" s="223" t="s">
        <v>1376</v>
      </c>
      <c r="L135" t="str">
        <f t="shared" si="48"/>
        <v>UNEQUAL TEE</v>
      </c>
      <c r="M135" s="167">
        <f t="shared" si="49"/>
        <v>1250</v>
      </c>
      <c r="N135" s="167">
        <f t="shared" si="50"/>
        <v>710</v>
      </c>
      <c r="O135" s="167">
        <f t="shared" si="51"/>
        <v>20</v>
      </c>
      <c r="P135" s="167">
        <f t="shared" si="52"/>
        <v>260</v>
      </c>
      <c r="Q135" s="167">
        <f t="shared" si="53"/>
        <v>500</v>
      </c>
      <c r="R135" s="167">
        <f t="shared" si="54"/>
        <v>44</v>
      </c>
      <c r="S135" s="167">
        <f t="shared" si="55"/>
        <v>175</v>
      </c>
      <c r="T135" s="167">
        <f t="shared" si="56"/>
        <v>125</v>
      </c>
      <c r="U135" s="167">
        <f t="shared" si="57"/>
        <v>1050</v>
      </c>
      <c r="V135" s="167">
        <f t="shared" si="58"/>
        <v>500</v>
      </c>
      <c r="W135" s="167">
        <f t="shared" si="59"/>
        <v>1050</v>
      </c>
      <c r="X135" s="167">
        <f t="shared" si="60"/>
        <v>500</v>
      </c>
      <c r="Y135" s="168">
        <f t="shared" si="61"/>
        <v>5</v>
      </c>
      <c r="Z135" s="162">
        <f t="shared" si="63"/>
        <v>20</v>
      </c>
      <c r="AA135" s="169">
        <f t="shared" si="62"/>
        <v>44</v>
      </c>
      <c r="AC135" s="171">
        <f t="shared" si="46"/>
        <v>5.166666666666667</v>
      </c>
      <c r="AD135" s="167">
        <f t="shared" si="47"/>
        <v>5</v>
      </c>
      <c r="AE135" s="169">
        <v>3</v>
      </c>
    </row>
    <row r="136" spans="1:31">
      <c r="A136" s="161" t="s">
        <v>1573</v>
      </c>
      <c r="B136" s="226" t="s">
        <v>1243</v>
      </c>
      <c r="C136" s="178">
        <v>350</v>
      </c>
      <c r="D136" s="178">
        <v>300</v>
      </c>
      <c r="E136" s="217">
        <v>12.4</v>
      </c>
      <c r="F136" s="178">
        <v>490</v>
      </c>
      <c r="G136" s="178">
        <v>245</v>
      </c>
      <c r="H136" s="178">
        <v>716</v>
      </c>
      <c r="I136" s="218">
        <v>343</v>
      </c>
      <c r="J136" s="218">
        <v>33</v>
      </c>
      <c r="K136" s="223" t="s">
        <v>1377</v>
      </c>
      <c r="L136" t="str">
        <f t="shared" si="48"/>
        <v>UNEQUAL TEE</v>
      </c>
      <c r="M136" s="167">
        <f t="shared" si="49"/>
        <v>1280</v>
      </c>
      <c r="N136" s="167">
        <f t="shared" si="50"/>
        <v>710</v>
      </c>
      <c r="O136" s="167">
        <f t="shared" si="51"/>
        <v>20</v>
      </c>
      <c r="P136" s="167">
        <f t="shared" si="52"/>
        <v>250</v>
      </c>
      <c r="Q136" s="167">
        <f t="shared" si="53"/>
        <v>500</v>
      </c>
      <c r="R136" s="167">
        <f t="shared" si="54"/>
        <v>44</v>
      </c>
      <c r="S136" s="167">
        <f t="shared" si="55"/>
        <v>175</v>
      </c>
      <c r="T136" s="167">
        <f t="shared" si="56"/>
        <v>150</v>
      </c>
      <c r="U136" s="167">
        <f t="shared" si="57"/>
        <v>1050</v>
      </c>
      <c r="V136" s="167">
        <f t="shared" si="58"/>
        <v>500</v>
      </c>
      <c r="W136" s="167">
        <f t="shared" si="59"/>
        <v>1050</v>
      </c>
      <c r="X136" s="167">
        <f t="shared" si="60"/>
        <v>500</v>
      </c>
      <c r="Y136" s="168">
        <f t="shared" si="61"/>
        <v>5</v>
      </c>
      <c r="Z136" s="162">
        <f t="shared" si="63"/>
        <v>20</v>
      </c>
      <c r="AA136" s="169">
        <f t="shared" si="62"/>
        <v>44</v>
      </c>
      <c r="AC136" s="171">
        <f t="shared" si="46"/>
        <v>5.166666666666667</v>
      </c>
      <c r="AD136" s="167">
        <f t="shared" si="47"/>
        <v>5</v>
      </c>
      <c r="AE136" s="169">
        <v>3</v>
      </c>
    </row>
    <row r="137" spans="1:31">
      <c r="A137" s="161" t="s">
        <v>1574</v>
      </c>
      <c r="B137" s="226" t="s">
        <v>1243</v>
      </c>
      <c r="C137" s="178">
        <v>350</v>
      </c>
      <c r="D137" s="178">
        <v>350</v>
      </c>
      <c r="E137" s="178">
        <v>12.4</v>
      </c>
      <c r="F137" s="178">
        <v>490</v>
      </c>
      <c r="G137" s="178">
        <v>245</v>
      </c>
      <c r="H137" s="178">
        <v>716</v>
      </c>
      <c r="I137" s="218">
        <v>358</v>
      </c>
      <c r="J137" s="178">
        <v>36</v>
      </c>
      <c r="K137" s="223" t="s">
        <v>1247</v>
      </c>
      <c r="L137" t="str">
        <f t="shared" si="48"/>
        <v>EQUAL TEE</v>
      </c>
      <c r="M137" s="167">
        <f t="shared" si="49"/>
        <v>1310</v>
      </c>
      <c r="N137" s="167">
        <f t="shared" si="50"/>
        <v>710</v>
      </c>
      <c r="O137" s="167">
        <f t="shared" si="51"/>
        <v>20</v>
      </c>
      <c r="P137" s="167">
        <f t="shared" si="52"/>
        <v>245</v>
      </c>
      <c r="Q137" s="167">
        <f t="shared" si="53"/>
        <v>500</v>
      </c>
      <c r="R137" s="167">
        <f t="shared" si="54"/>
        <v>44</v>
      </c>
      <c r="S137" s="167">
        <f t="shared" si="55"/>
        <v>175</v>
      </c>
      <c r="T137" s="167">
        <f t="shared" si="56"/>
        <v>175</v>
      </c>
      <c r="U137" s="167">
        <f t="shared" si="57"/>
        <v>1050</v>
      </c>
      <c r="V137" s="167">
        <f t="shared" si="58"/>
        <v>500</v>
      </c>
      <c r="W137" s="167">
        <f t="shared" si="59"/>
        <v>1050</v>
      </c>
      <c r="X137" s="167">
        <f t="shared" si="60"/>
        <v>500</v>
      </c>
      <c r="Y137" s="168">
        <f t="shared" si="61"/>
        <v>5</v>
      </c>
      <c r="Z137" s="169">
        <f t="shared" si="63"/>
        <v>20</v>
      </c>
      <c r="AA137" s="169">
        <f t="shared" si="62"/>
        <v>44</v>
      </c>
      <c r="AC137" s="171">
        <f t="shared" si="46"/>
        <v>5.166666666666667</v>
      </c>
      <c r="AD137" s="167">
        <f t="shared" si="47"/>
        <v>5</v>
      </c>
      <c r="AE137" s="169">
        <v>3</v>
      </c>
    </row>
    <row r="138" spans="1:31">
      <c r="A138" s="161" t="s">
        <v>1575</v>
      </c>
      <c r="B138" s="226" t="s">
        <v>1243</v>
      </c>
      <c r="C138" s="178">
        <v>400</v>
      </c>
      <c r="D138" s="178">
        <v>80</v>
      </c>
      <c r="E138" s="217">
        <v>14</v>
      </c>
      <c r="F138" s="178">
        <v>140</v>
      </c>
      <c r="G138" s="178">
        <v>280</v>
      </c>
      <c r="H138" s="178">
        <v>398</v>
      </c>
      <c r="I138" s="218">
        <v>320.5</v>
      </c>
      <c r="J138" s="218">
        <v>23.5</v>
      </c>
      <c r="K138" s="223" t="s">
        <v>1378</v>
      </c>
      <c r="L138" t="str">
        <f t="shared" si="48"/>
        <v>UNEQUAL TEE</v>
      </c>
      <c r="M138" s="167">
        <f t="shared" si="49"/>
        <v>1320</v>
      </c>
      <c r="N138" s="167">
        <f t="shared" si="50"/>
        <v>390</v>
      </c>
      <c r="O138" s="167">
        <f t="shared" si="51"/>
        <v>24</v>
      </c>
      <c r="P138" s="167">
        <f t="shared" si="52"/>
        <v>360</v>
      </c>
      <c r="Q138" s="167">
        <f t="shared" si="53"/>
        <v>150</v>
      </c>
      <c r="R138" s="167">
        <f t="shared" si="54"/>
        <v>52</v>
      </c>
      <c r="S138" s="167">
        <f t="shared" si="55"/>
        <v>200</v>
      </c>
      <c r="T138" s="167">
        <f t="shared" si="56"/>
        <v>50</v>
      </c>
      <c r="U138" s="167">
        <f t="shared" si="57"/>
        <v>1200</v>
      </c>
      <c r="V138" s="167">
        <f t="shared" si="58"/>
        <v>150</v>
      </c>
      <c r="W138" s="167">
        <f t="shared" si="59"/>
        <v>1200</v>
      </c>
      <c r="X138" s="167">
        <f t="shared" si="60"/>
        <v>150</v>
      </c>
      <c r="Y138" s="168">
        <f t="shared" si="61"/>
        <v>6</v>
      </c>
      <c r="Z138" s="169">
        <f t="shared" si="63"/>
        <v>24</v>
      </c>
      <c r="AA138" s="169">
        <f t="shared" si="62"/>
        <v>52</v>
      </c>
      <c r="AC138" s="171">
        <f t="shared" si="46"/>
        <v>5.8333333333333339</v>
      </c>
      <c r="AD138" s="167">
        <f t="shared" si="47"/>
        <v>6</v>
      </c>
      <c r="AE138" s="169">
        <v>3</v>
      </c>
    </row>
    <row r="139" spans="1:31">
      <c r="A139" s="161" t="s">
        <v>1576</v>
      </c>
      <c r="B139" s="226" t="s">
        <v>1243</v>
      </c>
      <c r="C139" s="178">
        <v>400</v>
      </c>
      <c r="D139" s="178">
        <v>100</v>
      </c>
      <c r="E139" s="217">
        <v>14</v>
      </c>
      <c r="F139" s="178">
        <v>140</v>
      </c>
      <c r="G139" s="178">
        <v>280</v>
      </c>
      <c r="H139" s="178">
        <v>398</v>
      </c>
      <c r="I139" s="218">
        <v>320.5</v>
      </c>
      <c r="J139" s="218">
        <v>23.5</v>
      </c>
      <c r="K139" s="223" t="s">
        <v>1379</v>
      </c>
      <c r="L139" t="str">
        <f t="shared" si="48"/>
        <v>UNEQUAL TEE</v>
      </c>
      <c r="M139" s="167">
        <f t="shared" si="49"/>
        <v>1320</v>
      </c>
      <c r="N139" s="167">
        <f t="shared" si="50"/>
        <v>390</v>
      </c>
      <c r="O139" s="167">
        <f t="shared" si="51"/>
        <v>24</v>
      </c>
      <c r="P139" s="167">
        <f t="shared" si="52"/>
        <v>350</v>
      </c>
      <c r="Q139" s="167">
        <f t="shared" si="53"/>
        <v>150</v>
      </c>
      <c r="R139" s="167">
        <f t="shared" si="54"/>
        <v>52</v>
      </c>
      <c r="S139" s="167">
        <f t="shared" si="55"/>
        <v>200</v>
      </c>
      <c r="T139" s="167">
        <f t="shared" si="56"/>
        <v>50</v>
      </c>
      <c r="U139" s="167">
        <f t="shared" si="57"/>
        <v>1200</v>
      </c>
      <c r="V139" s="167">
        <f t="shared" si="58"/>
        <v>150</v>
      </c>
      <c r="W139" s="167">
        <f t="shared" si="59"/>
        <v>1200</v>
      </c>
      <c r="X139" s="167">
        <f t="shared" si="60"/>
        <v>150</v>
      </c>
      <c r="Y139" s="168">
        <f t="shared" si="61"/>
        <v>6</v>
      </c>
      <c r="Z139" s="169">
        <f t="shared" si="63"/>
        <v>24</v>
      </c>
      <c r="AA139" s="169">
        <f t="shared" si="62"/>
        <v>52</v>
      </c>
      <c r="AC139" s="171">
        <f t="shared" si="46"/>
        <v>5.8333333333333339</v>
      </c>
      <c r="AD139" s="167">
        <f t="shared" si="47"/>
        <v>6</v>
      </c>
      <c r="AE139" s="169">
        <v>3</v>
      </c>
    </row>
    <row r="140" spans="1:31">
      <c r="A140" s="161" t="s">
        <v>1577</v>
      </c>
      <c r="B140" s="226" t="s">
        <v>1243</v>
      </c>
      <c r="C140" s="178">
        <v>400</v>
      </c>
      <c r="D140" s="178">
        <v>125</v>
      </c>
      <c r="E140" s="217">
        <v>14</v>
      </c>
      <c r="F140" s="178">
        <v>280</v>
      </c>
      <c r="G140" s="178">
        <v>280</v>
      </c>
      <c r="H140" s="178">
        <v>538</v>
      </c>
      <c r="I140" s="218">
        <v>331</v>
      </c>
      <c r="J140" s="218">
        <v>30.5</v>
      </c>
      <c r="K140" s="223" t="s">
        <v>1380</v>
      </c>
      <c r="L140" t="str">
        <f t="shared" si="48"/>
        <v>UNEQUAL TEE</v>
      </c>
      <c r="M140" s="167">
        <f t="shared" si="49"/>
        <v>1340</v>
      </c>
      <c r="N140" s="167">
        <f t="shared" si="50"/>
        <v>530</v>
      </c>
      <c r="O140" s="167">
        <f t="shared" si="51"/>
        <v>24</v>
      </c>
      <c r="P140" s="167">
        <f t="shared" si="52"/>
        <v>340</v>
      </c>
      <c r="Q140" s="167">
        <f t="shared" si="53"/>
        <v>290</v>
      </c>
      <c r="R140" s="167">
        <f t="shared" si="54"/>
        <v>52</v>
      </c>
      <c r="S140" s="167">
        <f t="shared" si="55"/>
        <v>200</v>
      </c>
      <c r="T140" s="167">
        <f t="shared" si="56"/>
        <v>75</v>
      </c>
      <c r="U140" s="167">
        <f t="shared" si="57"/>
        <v>1200</v>
      </c>
      <c r="V140" s="167">
        <f t="shared" si="58"/>
        <v>290</v>
      </c>
      <c r="W140" s="167">
        <f t="shared" si="59"/>
        <v>1200</v>
      </c>
      <c r="X140" s="167">
        <f t="shared" si="60"/>
        <v>290</v>
      </c>
      <c r="Y140" s="168">
        <f t="shared" si="61"/>
        <v>6</v>
      </c>
      <c r="Z140" s="169">
        <f t="shared" si="63"/>
        <v>24</v>
      </c>
      <c r="AA140" s="169">
        <f t="shared" si="62"/>
        <v>52</v>
      </c>
      <c r="AC140" s="171">
        <f t="shared" si="46"/>
        <v>5.8333333333333339</v>
      </c>
      <c r="AD140" s="167">
        <f t="shared" si="47"/>
        <v>6</v>
      </c>
      <c r="AE140" s="169">
        <v>3</v>
      </c>
    </row>
    <row r="141" spans="1:31">
      <c r="A141" s="161" t="s">
        <v>1578</v>
      </c>
      <c r="B141" s="226" t="s">
        <v>1243</v>
      </c>
      <c r="C141" s="178">
        <v>400</v>
      </c>
      <c r="D141" s="178">
        <v>150</v>
      </c>
      <c r="E141" s="217">
        <v>14</v>
      </c>
      <c r="F141" s="178">
        <v>280</v>
      </c>
      <c r="G141" s="178">
        <v>280</v>
      </c>
      <c r="H141" s="178">
        <v>538</v>
      </c>
      <c r="I141" s="218">
        <v>331.5</v>
      </c>
      <c r="J141" s="218">
        <v>30.5</v>
      </c>
      <c r="K141" s="223" t="s">
        <v>1381</v>
      </c>
      <c r="L141" t="str">
        <f t="shared" si="48"/>
        <v>UNEQUAL TEE</v>
      </c>
      <c r="M141" s="167">
        <f t="shared" si="49"/>
        <v>1340</v>
      </c>
      <c r="N141" s="167">
        <f t="shared" si="50"/>
        <v>530</v>
      </c>
      <c r="O141" s="167">
        <f t="shared" si="51"/>
        <v>24</v>
      </c>
      <c r="P141" s="167">
        <f t="shared" si="52"/>
        <v>330</v>
      </c>
      <c r="Q141" s="167">
        <f t="shared" si="53"/>
        <v>290</v>
      </c>
      <c r="R141" s="167">
        <f t="shared" si="54"/>
        <v>52</v>
      </c>
      <c r="S141" s="167">
        <f t="shared" si="55"/>
        <v>200</v>
      </c>
      <c r="T141" s="167">
        <f t="shared" si="56"/>
        <v>75</v>
      </c>
      <c r="U141" s="167">
        <f t="shared" si="57"/>
        <v>1200</v>
      </c>
      <c r="V141" s="167">
        <f t="shared" si="58"/>
        <v>290</v>
      </c>
      <c r="W141" s="167">
        <f t="shared" si="59"/>
        <v>1200</v>
      </c>
      <c r="X141" s="167">
        <f t="shared" si="60"/>
        <v>290</v>
      </c>
      <c r="Y141" s="168">
        <f t="shared" si="61"/>
        <v>6</v>
      </c>
      <c r="Z141" s="169">
        <f t="shared" si="63"/>
        <v>24</v>
      </c>
      <c r="AA141" s="169">
        <f t="shared" si="62"/>
        <v>52</v>
      </c>
      <c r="AC141" s="171">
        <f t="shared" si="46"/>
        <v>5.8333333333333339</v>
      </c>
      <c r="AD141" s="167">
        <f t="shared" si="47"/>
        <v>6</v>
      </c>
      <c r="AE141" s="169">
        <v>3</v>
      </c>
    </row>
    <row r="142" spans="1:31">
      <c r="A142" s="161" t="s">
        <v>1579</v>
      </c>
      <c r="B142" s="226" t="s">
        <v>1243</v>
      </c>
      <c r="C142" s="178">
        <v>400</v>
      </c>
      <c r="D142" s="178">
        <v>200</v>
      </c>
      <c r="E142" s="217">
        <v>14</v>
      </c>
      <c r="F142" s="178">
        <v>280</v>
      </c>
      <c r="G142" s="178">
        <v>280</v>
      </c>
      <c r="H142" s="178">
        <v>538</v>
      </c>
      <c r="I142" s="218">
        <v>347</v>
      </c>
      <c r="J142" s="218">
        <v>31</v>
      </c>
      <c r="K142" s="223" t="s">
        <v>1382</v>
      </c>
      <c r="L142" t="str">
        <f t="shared" si="48"/>
        <v>UNEQUAL TEE</v>
      </c>
      <c r="M142" s="167">
        <f t="shared" si="49"/>
        <v>1370</v>
      </c>
      <c r="N142" s="167">
        <f t="shared" si="50"/>
        <v>530</v>
      </c>
      <c r="O142" s="167">
        <f t="shared" si="51"/>
        <v>24</v>
      </c>
      <c r="P142" s="167">
        <f t="shared" si="52"/>
        <v>315</v>
      </c>
      <c r="Q142" s="167">
        <f t="shared" si="53"/>
        <v>290</v>
      </c>
      <c r="R142" s="167">
        <f t="shared" si="54"/>
        <v>52</v>
      </c>
      <c r="S142" s="167">
        <f t="shared" si="55"/>
        <v>200</v>
      </c>
      <c r="T142" s="167">
        <f t="shared" si="56"/>
        <v>100</v>
      </c>
      <c r="U142" s="167">
        <f t="shared" si="57"/>
        <v>1200</v>
      </c>
      <c r="V142" s="167">
        <f t="shared" si="58"/>
        <v>290</v>
      </c>
      <c r="W142" s="167">
        <f t="shared" si="59"/>
        <v>1200</v>
      </c>
      <c r="X142" s="167">
        <f t="shared" si="60"/>
        <v>290</v>
      </c>
      <c r="Y142" s="168">
        <f t="shared" si="61"/>
        <v>6</v>
      </c>
      <c r="Z142" s="169">
        <f t="shared" si="63"/>
        <v>24</v>
      </c>
      <c r="AA142" s="169">
        <f t="shared" si="62"/>
        <v>52</v>
      </c>
      <c r="AC142" s="171">
        <f t="shared" si="46"/>
        <v>5.8333333333333339</v>
      </c>
      <c r="AD142" s="167">
        <f t="shared" si="47"/>
        <v>6</v>
      </c>
      <c r="AE142" s="169">
        <v>3</v>
      </c>
    </row>
    <row r="143" spans="1:31">
      <c r="A143" s="161" t="s">
        <v>1580</v>
      </c>
      <c r="B143" s="226" t="s">
        <v>1243</v>
      </c>
      <c r="C143" s="178">
        <v>400</v>
      </c>
      <c r="D143" s="178">
        <v>250</v>
      </c>
      <c r="E143" s="217">
        <v>14</v>
      </c>
      <c r="F143" s="178">
        <v>560</v>
      </c>
      <c r="G143" s="178">
        <v>280</v>
      </c>
      <c r="H143" s="178">
        <v>818</v>
      </c>
      <c r="I143" s="218">
        <v>362</v>
      </c>
      <c r="J143" s="218">
        <v>45</v>
      </c>
      <c r="K143" s="223" t="s">
        <v>1383</v>
      </c>
      <c r="L143" t="str">
        <f t="shared" si="48"/>
        <v>UNEQUAL TEE</v>
      </c>
      <c r="M143" s="167">
        <f t="shared" si="49"/>
        <v>1400</v>
      </c>
      <c r="N143" s="167">
        <f t="shared" si="50"/>
        <v>810</v>
      </c>
      <c r="O143" s="167">
        <f t="shared" si="51"/>
        <v>24</v>
      </c>
      <c r="P143" s="167">
        <f t="shared" si="52"/>
        <v>305</v>
      </c>
      <c r="Q143" s="167">
        <f t="shared" si="53"/>
        <v>570</v>
      </c>
      <c r="R143" s="167">
        <f t="shared" si="54"/>
        <v>52</v>
      </c>
      <c r="S143" s="167">
        <f t="shared" si="55"/>
        <v>200</v>
      </c>
      <c r="T143" s="167">
        <f t="shared" si="56"/>
        <v>125</v>
      </c>
      <c r="U143" s="167">
        <f t="shared" si="57"/>
        <v>1200</v>
      </c>
      <c r="V143" s="167">
        <f t="shared" si="58"/>
        <v>570</v>
      </c>
      <c r="W143" s="167">
        <f t="shared" si="59"/>
        <v>1200</v>
      </c>
      <c r="X143" s="167">
        <f t="shared" si="60"/>
        <v>570</v>
      </c>
      <c r="Y143" s="168">
        <f t="shared" si="61"/>
        <v>6</v>
      </c>
      <c r="Z143" s="169">
        <f t="shared" si="63"/>
        <v>24</v>
      </c>
      <c r="AA143" s="169">
        <f t="shared" si="62"/>
        <v>52</v>
      </c>
      <c r="AC143" s="171">
        <f t="shared" si="46"/>
        <v>5.8333333333333339</v>
      </c>
      <c r="AD143" s="167">
        <f t="shared" si="47"/>
        <v>6</v>
      </c>
      <c r="AE143" s="169">
        <v>3</v>
      </c>
    </row>
    <row r="144" spans="1:31">
      <c r="A144" s="161" t="s">
        <v>1581</v>
      </c>
      <c r="B144" s="226" t="s">
        <v>1243</v>
      </c>
      <c r="C144" s="178">
        <v>400</v>
      </c>
      <c r="D144" s="178">
        <v>300</v>
      </c>
      <c r="E144" s="217">
        <v>14</v>
      </c>
      <c r="F144" s="178">
        <v>560</v>
      </c>
      <c r="G144" s="178">
        <v>280</v>
      </c>
      <c r="H144" s="178">
        <v>818</v>
      </c>
      <c r="I144" s="218">
        <v>378</v>
      </c>
      <c r="J144" s="218">
        <v>46.5</v>
      </c>
      <c r="K144" s="223" t="s">
        <v>1384</v>
      </c>
      <c r="L144" t="str">
        <f t="shared" si="48"/>
        <v>UNEQUAL TEE</v>
      </c>
      <c r="M144" s="167">
        <f t="shared" si="49"/>
        <v>1430</v>
      </c>
      <c r="N144" s="167">
        <f t="shared" si="50"/>
        <v>810</v>
      </c>
      <c r="O144" s="167">
        <f t="shared" si="51"/>
        <v>24</v>
      </c>
      <c r="P144" s="167">
        <f t="shared" si="52"/>
        <v>290</v>
      </c>
      <c r="Q144" s="167">
        <f t="shared" si="53"/>
        <v>570</v>
      </c>
      <c r="R144" s="167">
        <f t="shared" si="54"/>
        <v>52</v>
      </c>
      <c r="S144" s="167">
        <f t="shared" si="55"/>
        <v>200</v>
      </c>
      <c r="T144" s="167">
        <f t="shared" si="56"/>
        <v>150</v>
      </c>
      <c r="U144" s="167">
        <f t="shared" si="57"/>
        <v>1200</v>
      </c>
      <c r="V144" s="167">
        <f t="shared" si="58"/>
        <v>570</v>
      </c>
      <c r="W144" s="167">
        <f t="shared" si="59"/>
        <v>1200</v>
      </c>
      <c r="X144" s="167">
        <f t="shared" si="60"/>
        <v>570</v>
      </c>
      <c r="Y144" s="168">
        <f t="shared" si="61"/>
        <v>6</v>
      </c>
      <c r="Z144" s="169">
        <f t="shared" si="63"/>
        <v>24</v>
      </c>
      <c r="AA144" s="169">
        <f t="shared" si="62"/>
        <v>52</v>
      </c>
      <c r="AC144" s="171">
        <f t="shared" si="46"/>
        <v>5.8333333333333339</v>
      </c>
      <c r="AD144" s="167">
        <f t="shared" si="47"/>
        <v>6</v>
      </c>
      <c r="AE144" s="169">
        <v>3</v>
      </c>
    </row>
    <row r="145" spans="1:31">
      <c r="A145" s="161" t="s">
        <v>1582</v>
      </c>
      <c r="B145" s="226" t="s">
        <v>1243</v>
      </c>
      <c r="C145" s="178">
        <v>400</v>
      </c>
      <c r="D145" s="178">
        <v>350</v>
      </c>
      <c r="E145" s="217">
        <v>14</v>
      </c>
      <c r="F145" s="178">
        <v>560</v>
      </c>
      <c r="G145" s="178">
        <v>280</v>
      </c>
      <c r="H145" s="178">
        <v>818</v>
      </c>
      <c r="I145" s="218">
        <v>393</v>
      </c>
      <c r="J145" s="218">
        <v>48.5</v>
      </c>
      <c r="K145" s="223" t="s">
        <v>1385</v>
      </c>
      <c r="L145" t="str">
        <f t="shared" si="48"/>
        <v>UNEQUAL TEE</v>
      </c>
      <c r="M145" s="167">
        <f t="shared" si="49"/>
        <v>1460</v>
      </c>
      <c r="N145" s="167">
        <f t="shared" si="50"/>
        <v>810</v>
      </c>
      <c r="O145" s="167">
        <f t="shared" si="51"/>
        <v>24</v>
      </c>
      <c r="P145" s="167">
        <f t="shared" si="52"/>
        <v>285</v>
      </c>
      <c r="Q145" s="167">
        <f t="shared" si="53"/>
        <v>570</v>
      </c>
      <c r="R145" s="167">
        <f t="shared" si="54"/>
        <v>52</v>
      </c>
      <c r="S145" s="167">
        <f t="shared" si="55"/>
        <v>200</v>
      </c>
      <c r="T145" s="167">
        <f t="shared" si="56"/>
        <v>175</v>
      </c>
      <c r="U145" s="167">
        <f t="shared" si="57"/>
        <v>1200</v>
      </c>
      <c r="V145" s="167">
        <f t="shared" si="58"/>
        <v>570</v>
      </c>
      <c r="W145" s="167">
        <f t="shared" si="59"/>
        <v>1200</v>
      </c>
      <c r="X145" s="167">
        <f t="shared" si="60"/>
        <v>570</v>
      </c>
      <c r="Y145" s="168">
        <f t="shared" si="61"/>
        <v>6</v>
      </c>
      <c r="Z145" s="169">
        <f t="shared" si="63"/>
        <v>24</v>
      </c>
      <c r="AA145" s="169">
        <f t="shared" si="62"/>
        <v>52</v>
      </c>
      <c r="AC145" s="171">
        <f t="shared" si="46"/>
        <v>5.8333333333333339</v>
      </c>
      <c r="AD145" s="167">
        <f t="shared" si="47"/>
        <v>6</v>
      </c>
      <c r="AE145" s="169">
        <v>3</v>
      </c>
    </row>
    <row r="146" spans="1:31">
      <c r="A146" s="161" t="s">
        <v>1583</v>
      </c>
      <c r="B146" s="226" t="s">
        <v>1243</v>
      </c>
      <c r="C146" s="178">
        <v>400</v>
      </c>
      <c r="D146" s="178">
        <v>400</v>
      </c>
      <c r="E146" s="217">
        <v>14</v>
      </c>
      <c r="F146" s="178">
        <v>560</v>
      </c>
      <c r="G146" s="178">
        <v>280</v>
      </c>
      <c r="H146" s="178">
        <v>818</v>
      </c>
      <c r="I146" s="218">
        <v>409</v>
      </c>
      <c r="J146" s="178">
        <v>52</v>
      </c>
      <c r="K146" s="223" t="s">
        <v>1248</v>
      </c>
      <c r="L146" t="str">
        <f t="shared" si="48"/>
        <v>EQUAL TEE</v>
      </c>
      <c r="M146" s="167">
        <f t="shared" si="49"/>
        <v>1500</v>
      </c>
      <c r="N146" s="167">
        <f t="shared" si="50"/>
        <v>810</v>
      </c>
      <c r="O146" s="167">
        <f t="shared" si="51"/>
        <v>24</v>
      </c>
      <c r="P146" s="167">
        <f t="shared" si="52"/>
        <v>280</v>
      </c>
      <c r="Q146" s="167">
        <f t="shared" si="53"/>
        <v>570</v>
      </c>
      <c r="R146" s="167">
        <f t="shared" si="54"/>
        <v>52</v>
      </c>
      <c r="S146" s="167">
        <f t="shared" si="55"/>
        <v>200</v>
      </c>
      <c r="T146" s="167">
        <f t="shared" si="56"/>
        <v>200</v>
      </c>
      <c r="U146" s="167">
        <f t="shared" si="57"/>
        <v>1200</v>
      </c>
      <c r="V146" s="167">
        <f t="shared" si="58"/>
        <v>570</v>
      </c>
      <c r="W146" s="167">
        <f t="shared" si="59"/>
        <v>1200</v>
      </c>
      <c r="X146" s="167">
        <f t="shared" si="60"/>
        <v>570</v>
      </c>
      <c r="Y146" s="168">
        <f t="shared" si="61"/>
        <v>6</v>
      </c>
      <c r="Z146" s="169">
        <f t="shared" si="63"/>
        <v>24</v>
      </c>
      <c r="AA146" s="169">
        <f t="shared" si="62"/>
        <v>52</v>
      </c>
      <c r="AC146" s="171">
        <f t="shared" si="46"/>
        <v>5.8333333333333339</v>
      </c>
      <c r="AD146" s="167">
        <f t="shared" si="47"/>
        <v>6</v>
      </c>
      <c r="AE146" s="169">
        <v>4</v>
      </c>
    </row>
    <row r="147" spans="1:31">
      <c r="A147" s="161" t="s">
        <v>1584</v>
      </c>
      <c r="B147" s="225" t="s">
        <v>1249</v>
      </c>
      <c r="C147" s="178">
        <v>25</v>
      </c>
      <c r="D147" s="178">
        <v>25</v>
      </c>
      <c r="E147" s="178">
        <v>3.2</v>
      </c>
      <c r="F147" s="178">
        <v>40</v>
      </c>
      <c r="G147" s="178">
        <v>20</v>
      </c>
      <c r="H147" s="178">
        <v>101</v>
      </c>
      <c r="I147" s="218">
        <v>50.5</v>
      </c>
      <c r="J147" s="178">
        <v>0.5</v>
      </c>
      <c r="K147" s="223" t="s">
        <v>1250</v>
      </c>
      <c r="L147" t="str">
        <f t="shared" si="48"/>
        <v>EQUAL TEE</v>
      </c>
      <c r="M147" s="167">
        <f t="shared" si="49"/>
        <v>160</v>
      </c>
      <c r="N147" s="167">
        <f t="shared" si="50"/>
        <v>100</v>
      </c>
      <c r="O147" s="167">
        <f t="shared" si="51"/>
        <v>4</v>
      </c>
      <c r="P147" s="167">
        <f t="shared" si="52"/>
        <v>20</v>
      </c>
      <c r="Q147" s="167">
        <f t="shared" si="53"/>
        <v>50</v>
      </c>
      <c r="R147" s="167">
        <f t="shared" si="54"/>
        <v>12</v>
      </c>
      <c r="S147" s="167">
        <f t="shared" si="55"/>
        <v>12.5</v>
      </c>
      <c r="T147" s="167">
        <f t="shared" si="56"/>
        <v>25</v>
      </c>
      <c r="U147" s="167">
        <f t="shared" si="57"/>
        <v>50</v>
      </c>
      <c r="V147" s="167">
        <f t="shared" si="58"/>
        <v>50</v>
      </c>
      <c r="W147" s="167">
        <f t="shared" si="59"/>
        <v>50</v>
      </c>
      <c r="X147" s="167">
        <f t="shared" si="60"/>
        <v>50</v>
      </c>
      <c r="Y147" s="168">
        <f t="shared" si="61"/>
        <v>1</v>
      </c>
      <c r="Z147" s="169">
        <f t="shared" si="63"/>
        <v>4</v>
      </c>
      <c r="AA147" s="169">
        <f t="shared" si="62"/>
        <v>12</v>
      </c>
      <c r="AC147" s="171">
        <f t="shared" si="46"/>
        <v>1.3333333333333335</v>
      </c>
      <c r="AD147" s="167">
        <f t="shared" si="47"/>
        <v>1</v>
      </c>
      <c r="AE147" s="169">
        <v>4</v>
      </c>
    </row>
    <row r="148" spans="1:31">
      <c r="A148" s="161" t="s">
        <v>1585</v>
      </c>
      <c r="B148" s="225" t="s">
        <v>1249</v>
      </c>
      <c r="C148" s="178">
        <v>40</v>
      </c>
      <c r="D148" s="178">
        <v>25</v>
      </c>
      <c r="E148" s="178">
        <v>3.2</v>
      </c>
      <c r="F148" s="178">
        <v>60</v>
      </c>
      <c r="G148" s="178">
        <v>30</v>
      </c>
      <c r="H148" s="178">
        <v>121</v>
      </c>
      <c r="I148" s="218">
        <v>60.5</v>
      </c>
      <c r="J148" s="212">
        <v>0.5</v>
      </c>
      <c r="K148" s="223" t="s">
        <v>1386</v>
      </c>
      <c r="L148" t="str">
        <f t="shared" si="48"/>
        <v>UNEQUAL TEE</v>
      </c>
      <c r="M148" s="167">
        <f t="shared" si="49"/>
        <v>200</v>
      </c>
      <c r="N148" s="167">
        <f t="shared" si="50"/>
        <v>120</v>
      </c>
      <c r="O148" s="167">
        <f t="shared" si="51"/>
        <v>4</v>
      </c>
      <c r="P148" s="167">
        <f t="shared" si="52"/>
        <v>30</v>
      </c>
      <c r="Q148" s="167">
        <f t="shared" si="53"/>
        <v>70</v>
      </c>
      <c r="R148" s="167">
        <f t="shared" si="54"/>
        <v>12</v>
      </c>
      <c r="S148" s="167">
        <f t="shared" si="55"/>
        <v>20</v>
      </c>
      <c r="T148" s="167">
        <f t="shared" si="56"/>
        <v>25</v>
      </c>
      <c r="U148" s="167">
        <f t="shared" si="57"/>
        <v>100</v>
      </c>
      <c r="V148" s="167">
        <f t="shared" si="58"/>
        <v>70</v>
      </c>
      <c r="W148" s="167">
        <f t="shared" si="59"/>
        <v>100</v>
      </c>
      <c r="X148" s="167">
        <f t="shared" si="60"/>
        <v>70</v>
      </c>
      <c r="Y148" s="168">
        <f t="shared" si="61"/>
        <v>1</v>
      </c>
      <c r="Z148" s="169">
        <f t="shared" si="63"/>
        <v>4</v>
      </c>
      <c r="AA148" s="169">
        <f t="shared" si="62"/>
        <v>12</v>
      </c>
      <c r="AC148" s="171">
        <f t="shared" si="46"/>
        <v>1.3333333333333335</v>
      </c>
      <c r="AD148" s="167">
        <f t="shared" si="47"/>
        <v>1</v>
      </c>
      <c r="AE148" s="169">
        <v>4</v>
      </c>
    </row>
    <row r="149" spans="1:31">
      <c r="A149" s="161" t="s">
        <v>1586</v>
      </c>
      <c r="B149" s="225" t="s">
        <v>1249</v>
      </c>
      <c r="C149" s="178">
        <v>40</v>
      </c>
      <c r="D149" s="178">
        <v>40</v>
      </c>
      <c r="E149" s="178">
        <v>3.2</v>
      </c>
      <c r="F149" s="178">
        <v>60</v>
      </c>
      <c r="G149" s="178">
        <v>30</v>
      </c>
      <c r="H149" s="178">
        <v>121</v>
      </c>
      <c r="I149" s="218">
        <v>60.5</v>
      </c>
      <c r="J149" s="178">
        <v>0.5</v>
      </c>
      <c r="K149" s="223" t="s">
        <v>1251</v>
      </c>
      <c r="L149" t="str">
        <f t="shared" si="48"/>
        <v>EQUAL TEE</v>
      </c>
      <c r="M149" s="167">
        <f t="shared" si="49"/>
        <v>200</v>
      </c>
      <c r="N149" s="167">
        <f t="shared" si="50"/>
        <v>120</v>
      </c>
      <c r="O149" s="167">
        <f t="shared" si="51"/>
        <v>4</v>
      </c>
      <c r="P149" s="167">
        <f t="shared" si="52"/>
        <v>30</v>
      </c>
      <c r="Q149" s="167">
        <f t="shared" si="53"/>
        <v>70</v>
      </c>
      <c r="R149" s="167">
        <f t="shared" si="54"/>
        <v>12</v>
      </c>
      <c r="S149" s="167">
        <f t="shared" si="55"/>
        <v>20</v>
      </c>
      <c r="T149" s="167">
        <f t="shared" si="56"/>
        <v>25</v>
      </c>
      <c r="U149" s="167">
        <f t="shared" si="57"/>
        <v>100</v>
      </c>
      <c r="V149" s="167">
        <f t="shared" si="58"/>
        <v>70</v>
      </c>
      <c r="W149" s="167">
        <f t="shared" si="59"/>
        <v>100</v>
      </c>
      <c r="X149" s="167">
        <f t="shared" si="60"/>
        <v>70</v>
      </c>
      <c r="Y149" s="168">
        <f t="shared" si="61"/>
        <v>1</v>
      </c>
      <c r="Z149" s="169">
        <f t="shared" si="63"/>
        <v>4</v>
      </c>
      <c r="AA149" s="169">
        <f t="shared" si="62"/>
        <v>12</v>
      </c>
      <c r="AC149" s="171">
        <f t="shared" si="46"/>
        <v>1.3333333333333335</v>
      </c>
      <c r="AD149" s="167">
        <f t="shared" si="47"/>
        <v>1</v>
      </c>
      <c r="AE149" s="169">
        <v>4</v>
      </c>
    </row>
    <row r="150" spans="1:31">
      <c r="A150" s="161" t="s">
        <v>1587</v>
      </c>
      <c r="B150" s="225" t="s">
        <v>1249</v>
      </c>
      <c r="C150" s="178">
        <v>50</v>
      </c>
      <c r="D150" s="178">
        <v>25</v>
      </c>
      <c r="E150" s="178">
        <v>3.2</v>
      </c>
      <c r="F150" s="178">
        <v>70</v>
      </c>
      <c r="G150" s="178">
        <v>35</v>
      </c>
      <c r="H150" s="178">
        <v>131</v>
      </c>
      <c r="I150" s="218">
        <v>65.5</v>
      </c>
      <c r="J150" s="212">
        <v>0.5</v>
      </c>
      <c r="K150" s="223" t="s">
        <v>1387</v>
      </c>
      <c r="L150" t="str">
        <f t="shared" si="48"/>
        <v>UNEQUAL TEE</v>
      </c>
      <c r="M150" s="167">
        <f t="shared" si="49"/>
        <v>220</v>
      </c>
      <c r="N150" s="167">
        <f t="shared" si="50"/>
        <v>130</v>
      </c>
      <c r="O150" s="167">
        <f t="shared" si="51"/>
        <v>4</v>
      </c>
      <c r="P150" s="167">
        <f t="shared" si="52"/>
        <v>40</v>
      </c>
      <c r="Q150" s="167">
        <f t="shared" si="53"/>
        <v>80</v>
      </c>
      <c r="R150" s="167">
        <f t="shared" si="54"/>
        <v>12</v>
      </c>
      <c r="S150" s="167">
        <f t="shared" si="55"/>
        <v>25</v>
      </c>
      <c r="T150" s="167">
        <f t="shared" si="56"/>
        <v>25</v>
      </c>
      <c r="U150" s="167">
        <f t="shared" si="57"/>
        <v>150</v>
      </c>
      <c r="V150" s="167">
        <f t="shared" si="58"/>
        <v>80</v>
      </c>
      <c r="W150" s="167">
        <f t="shared" si="59"/>
        <v>150</v>
      </c>
      <c r="X150" s="167">
        <f t="shared" si="60"/>
        <v>80</v>
      </c>
      <c r="Y150" s="168">
        <f t="shared" si="61"/>
        <v>1</v>
      </c>
      <c r="Z150" s="169">
        <f t="shared" si="63"/>
        <v>4</v>
      </c>
      <c r="AA150" s="169">
        <f t="shared" si="62"/>
        <v>12</v>
      </c>
      <c r="AC150" s="171">
        <f t="shared" si="46"/>
        <v>1.3333333333333335</v>
      </c>
      <c r="AD150" s="167">
        <f t="shared" si="47"/>
        <v>1</v>
      </c>
      <c r="AE150" s="169">
        <v>4</v>
      </c>
    </row>
    <row r="151" spans="1:31">
      <c r="A151" s="161" t="s">
        <v>1588</v>
      </c>
      <c r="B151" s="225" t="s">
        <v>1249</v>
      </c>
      <c r="C151" s="178">
        <v>50</v>
      </c>
      <c r="D151" s="178">
        <v>40</v>
      </c>
      <c r="E151" s="178">
        <v>3.2</v>
      </c>
      <c r="F151" s="178">
        <v>70</v>
      </c>
      <c r="G151" s="178">
        <v>35</v>
      </c>
      <c r="H151" s="178">
        <v>131</v>
      </c>
      <c r="I151" s="218">
        <v>65.5</v>
      </c>
      <c r="J151" s="212">
        <v>0.5</v>
      </c>
      <c r="K151" s="223" t="s">
        <v>1388</v>
      </c>
      <c r="L151" t="str">
        <f t="shared" si="48"/>
        <v>UNEQUAL TEE</v>
      </c>
      <c r="M151" s="167">
        <f t="shared" si="49"/>
        <v>220</v>
      </c>
      <c r="N151" s="167">
        <f t="shared" si="50"/>
        <v>130</v>
      </c>
      <c r="O151" s="167">
        <f t="shared" si="51"/>
        <v>4</v>
      </c>
      <c r="P151" s="167">
        <f t="shared" si="52"/>
        <v>35</v>
      </c>
      <c r="Q151" s="167">
        <f t="shared" si="53"/>
        <v>80</v>
      </c>
      <c r="R151" s="167">
        <f t="shared" si="54"/>
        <v>12</v>
      </c>
      <c r="S151" s="167">
        <f t="shared" si="55"/>
        <v>25</v>
      </c>
      <c r="T151" s="167">
        <f t="shared" si="56"/>
        <v>25</v>
      </c>
      <c r="U151" s="167">
        <f t="shared" si="57"/>
        <v>150</v>
      </c>
      <c r="V151" s="167">
        <f t="shared" si="58"/>
        <v>80</v>
      </c>
      <c r="W151" s="167">
        <f t="shared" si="59"/>
        <v>150</v>
      </c>
      <c r="X151" s="167">
        <f t="shared" si="60"/>
        <v>80</v>
      </c>
      <c r="Y151" s="168">
        <f t="shared" si="61"/>
        <v>1</v>
      </c>
      <c r="Z151" s="169">
        <f t="shared" si="63"/>
        <v>4</v>
      </c>
      <c r="AA151" s="169">
        <f t="shared" si="62"/>
        <v>12</v>
      </c>
      <c r="AC151" s="171">
        <f t="shared" si="46"/>
        <v>1.3333333333333335</v>
      </c>
      <c r="AD151" s="167">
        <f t="shared" si="47"/>
        <v>1</v>
      </c>
      <c r="AE151" s="169">
        <v>4</v>
      </c>
    </row>
    <row r="152" spans="1:31">
      <c r="A152" s="161" t="s">
        <v>1589</v>
      </c>
      <c r="B152" s="225" t="s">
        <v>1249</v>
      </c>
      <c r="C152" s="178">
        <v>50</v>
      </c>
      <c r="D152" s="178">
        <v>50</v>
      </c>
      <c r="E152" s="178">
        <v>3.2</v>
      </c>
      <c r="F152" s="178">
        <v>70</v>
      </c>
      <c r="G152" s="178">
        <v>35</v>
      </c>
      <c r="H152" s="178">
        <v>131</v>
      </c>
      <c r="I152" s="218">
        <v>65.5</v>
      </c>
      <c r="J152" s="178">
        <v>0.5</v>
      </c>
      <c r="K152" s="223" t="s">
        <v>1252</v>
      </c>
      <c r="L152" t="str">
        <f t="shared" si="48"/>
        <v>EQUAL TEE</v>
      </c>
      <c r="M152" s="167">
        <f t="shared" si="49"/>
        <v>220</v>
      </c>
      <c r="N152" s="167">
        <f t="shared" si="50"/>
        <v>130</v>
      </c>
      <c r="O152" s="167">
        <f t="shared" si="51"/>
        <v>4</v>
      </c>
      <c r="P152" s="167">
        <f t="shared" si="52"/>
        <v>35</v>
      </c>
      <c r="Q152" s="167">
        <f t="shared" si="53"/>
        <v>80</v>
      </c>
      <c r="R152" s="167">
        <f t="shared" si="54"/>
        <v>12</v>
      </c>
      <c r="S152" s="167">
        <f t="shared" si="55"/>
        <v>25</v>
      </c>
      <c r="T152" s="167">
        <f t="shared" si="56"/>
        <v>25</v>
      </c>
      <c r="U152" s="167">
        <f t="shared" si="57"/>
        <v>150</v>
      </c>
      <c r="V152" s="167">
        <f t="shared" si="58"/>
        <v>80</v>
      </c>
      <c r="W152" s="167">
        <f t="shared" si="59"/>
        <v>150</v>
      </c>
      <c r="X152" s="167">
        <f t="shared" si="60"/>
        <v>80</v>
      </c>
      <c r="Y152" s="168">
        <f t="shared" si="61"/>
        <v>1</v>
      </c>
      <c r="Z152" s="169">
        <f t="shared" si="63"/>
        <v>4</v>
      </c>
      <c r="AA152" s="169">
        <f t="shared" si="62"/>
        <v>12</v>
      </c>
      <c r="AC152" s="171">
        <f t="shared" si="46"/>
        <v>1.3333333333333335</v>
      </c>
      <c r="AD152" s="167">
        <f t="shared" si="47"/>
        <v>1</v>
      </c>
      <c r="AE152" s="169">
        <v>4</v>
      </c>
    </row>
    <row r="153" spans="1:31">
      <c r="A153" s="161" t="s">
        <v>1590</v>
      </c>
      <c r="B153" s="225" t="s">
        <v>1249</v>
      </c>
      <c r="C153" s="178">
        <v>65</v>
      </c>
      <c r="D153" s="178">
        <v>25</v>
      </c>
      <c r="E153" s="217">
        <v>4</v>
      </c>
      <c r="F153" s="178">
        <v>70</v>
      </c>
      <c r="G153" s="178">
        <v>50</v>
      </c>
      <c r="H153" s="178">
        <v>151</v>
      </c>
      <c r="I153" s="218">
        <v>80.5</v>
      </c>
      <c r="J153" s="212">
        <v>1</v>
      </c>
      <c r="K153" s="223" t="s">
        <v>1389</v>
      </c>
      <c r="L153" t="str">
        <f t="shared" si="48"/>
        <v>UNEQUAL TEE</v>
      </c>
      <c r="M153" s="167">
        <f t="shared" si="49"/>
        <v>280</v>
      </c>
      <c r="N153" s="167">
        <f t="shared" si="50"/>
        <v>150</v>
      </c>
      <c r="O153" s="167">
        <f t="shared" si="51"/>
        <v>8</v>
      </c>
      <c r="P153" s="167">
        <f t="shared" si="52"/>
        <v>60</v>
      </c>
      <c r="Q153" s="167">
        <f t="shared" si="53"/>
        <v>80</v>
      </c>
      <c r="R153" s="167">
        <f t="shared" si="54"/>
        <v>20</v>
      </c>
      <c r="S153" s="167">
        <f t="shared" si="55"/>
        <v>32.5</v>
      </c>
      <c r="T153" s="167">
        <f t="shared" si="56"/>
        <v>25</v>
      </c>
      <c r="U153" s="167">
        <f t="shared" si="57"/>
        <v>200</v>
      </c>
      <c r="V153" s="167">
        <f t="shared" si="58"/>
        <v>80</v>
      </c>
      <c r="W153" s="167">
        <f t="shared" si="59"/>
        <v>200</v>
      </c>
      <c r="X153" s="167">
        <f t="shared" si="60"/>
        <v>80</v>
      </c>
      <c r="Y153" s="168">
        <f t="shared" si="61"/>
        <v>2</v>
      </c>
      <c r="Z153" s="169">
        <f t="shared" si="63"/>
        <v>8</v>
      </c>
      <c r="AA153" s="169">
        <f t="shared" si="62"/>
        <v>20</v>
      </c>
      <c r="AC153" s="171">
        <f t="shared" si="46"/>
        <v>1.6666666666666667</v>
      </c>
      <c r="AD153" s="167">
        <f t="shared" si="47"/>
        <v>2</v>
      </c>
      <c r="AE153" s="169">
        <v>4</v>
      </c>
    </row>
    <row r="154" spans="1:31">
      <c r="A154" s="161" t="s">
        <v>1591</v>
      </c>
      <c r="B154" s="225" t="s">
        <v>1249</v>
      </c>
      <c r="C154" s="178">
        <v>65</v>
      </c>
      <c r="D154" s="178">
        <v>40</v>
      </c>
      <c r="E154" s="217">
        <v>4</v>
      </c>
      <c r="F154" s="178">
        <v>100</v>
      </c>
      <c r="G154" s="178">
        <v>50</v>
      </c>
      <c r="H154" s="178">
        <v>181</v>
      </c>
      <c r="I154" s="218">
        <v>80.5</v>
      </c>
      <c r="J154" s="212">
        <v>1</v>
      </c>
      <c r="K154" s="223" t="s">
        <v>1390</v>
      </c>
      <c r="L154" t="str">
        <f t="shared" si="48"/>
        <v>UNEQUAL TEE</v>
      </c>
      <c r="M154" s="167">
        <f t="shared" si="49"/>
        <v>280</v>
      </c>
      <c r="N154" s="167">
        <f t="shared" si="50"/>
        <v>180</v>
      </c>
      <c r="O154" s="167">
        <f t="shared" si="51"/>
        <v>8</v>
      </c>
      <c r="P154" s="167">
        <f t="shared" si="52"/>
        <v>55</v>
      </c>
      <c r="Q154" s="167">
        <f t="shared" si="53"/>
        <v>110</v>
      </c>
      <c r="R154" s="167">
        <f t="shared" si="54"/>
        <v>20</v>
      </c>
      <c r="S154" s="167">
        <f t="shared" si="55"/>
        <v>32.5</v>
      </c>
      <c r="T154" s="167">
        <f t="shared" si="56"/>
        <v>25</v>
      </c>
      <c r="U154" s="167">
        <f t="shared" si="57"/>
        <v>200</v>
      </c>
      <c r="V154" s="167">
        <f t="shared" si="58"/>
        <v>110</v>
      </c>
      <c r="W154" s="167">
        <f t="shared" si="59"/>
        <v>200</v>
      </c>
      <c r="X154" s="167">
        <f t="shared" si="60"/>
        <v>110</v>
      </c>
      <c r="Y154" s="168">
        <f t="shared" si="61"/>
        <v>2</v>
      </c>
      <c r="Z154" s="169">
        <f t="shared" si="63"/>
        <v>8</v>
      </c>
      <c r="AA154" s="169">
        <f t="shared" si="62"/>
        <v>20</v>
      </c>
      <c r="AC154" s="171">
        <f t="shared" si="46"/>
        <v>1.6666666666666667</v>
      </c>
      <c r="AD154" s="167">
        <f t="shared" si="47"/>
        <v>2</v>
      </c>
      <c r="AE154" s="169">
        <v>4</v>
      </c>
    </row>
    <row r="155" spans="1:31">
      <c r="A155" s="161" t="s">
        <v>1592</v>
      </c>
      <c r="B155" s="225" t="s">
        <v>1249</v>
      </c>
      <c r="C155" s="178">
        <v>65</v>
      </c>
      <c r="D155" s="178">
        <v>50</v>
      </c>
      <c r="E155" s="217">
        <v>4</v>
      </c>
      <c r="F155" s="178">
        <v>100</v>
      </c>
      <c r="G155" s="178">
        <v>50</v>
      </c>
      <c r="H155" s="178">
        <v>181</v>
      </c>
      <c r="I155" s="218">
        <v>80.5</v>
      </c>
      <c r="J155" s="212">
        <v>1</v>
      </c>
      <c r="K155" s="223" t="s">
        <v>1391</v>
      </c>
      <c r="L155" t="str">
        <f t="shared" si="48"/>
        <v>UNEQUAL TEE</v>
      </c>
      <c r="M155" s="167">
        <f t="shared" si="49"/>
        <v>280</v>
      </c>
      <c r="N155" s="167">
        <f t="shared" si="50"/>
        <v>180</v>
      </c>
      <c r="O155" s="167">
        <f t="shared" si="51"/>
        <v>8</v>
      </c>
      <c r="P155" s="167">
        <f t="shared" si="52"/>
        <v>50</v>
      </c>
      <c r="Q155" s="167">
        <f t="shared" si="53"/>
        <v>110</v>
      </c>
      <c r="R155" s="167">
        <f t="shared" si="54"/>
        <v>20</v>
      </c>
      <c r="S155" s="167">
        <f t="shared" si="55"/>
        <v>32.5</v>
      </c>
      <c r="T155" s="167">
        <f t="shared" si="56"/>
        <v>25</v>
      </c>
      <c r="U155" s="167">
        <f t="shared" si="57"/>
        <v>200</v>
      </c>
      <c r="V155" s="167">
        <f t="shared" si="58"/>
        <v>110</v>
      </c>
      <c r="W155" s="167">
        <f t="shared" si="59"/>
        <v>200</v>
      </c>
      <c r="X155" s="167">
        <f t="shared" si="60"/>
        <v>110</v>
      </c>
      <c r="Y155" s="168">
        <f t="shared" si="61"/>
        <v>2</v>
      </c>
      <c r="Z155" s="169">
        <f t="shared" si="63"/>
        <v>8</v>
      </c>
      <c r="AA155" s="169">
        <f t="shared" si="62"/>
        <v>20</v>
      </c>
      <c r="AC155" s="171">
        <f t="shared" si="46"/>
        <v>1.6666666666666667</v>
      </c>
      <c r="AD155" s="167">
        <f t="shared" si="47"/>
        <v>2</v>
      </c>
      <c r="AE155" s="169">
        <v>4</v>
      </c>
    </row>
    <row r="156" spans="1:31">
      <c r="A156" s="161" t="s">
        <v>1593</v>
      </c>
      <c r="B156" s="225" t="s">
        <v>1249</v>
      </c>
      <c r="C156" s="178">
        <v>65</v>
      </c>
      <c r="D156" s="178">
        <v>65</v>
      </c>
      <c r="E156" s="178">
        <v>4</v>
      </c>
      <c r="F156" s="178">
        <v>100</v>
      </c>
      <c r="G156" s="178">
        <v>50</v>
      </c>
      <c r="H156" s="178">
        <v>181</v>
      </c>
      <c r="I156" s="218">
        <v>90.5</v>
      </c>
      <c r="J156" s="178">
        <v>1</v>
      </c>
      <c r="K156" s="223" t="s">
        <v>1253</v>
      </c>
      <c r="L156" t="str">
        <f t="shared" si="48"/>
        <v>EQUAL TEE</v>
      </c>
      <c r="M156" s="167">
        <f t="shared" si="49"/>
        <v>300</v>
      </c>
      <c r="N156" s="167">
        <f t="shared" si="50"/>
        <v>180</v>
      </c>
      <c r="O156" s="167">
        <f t="shared" si="51"/>
        <v>8</v>
      </c>
      <c r="P156" s="167">
        <f t="shared" si="52"/>
        <v>50</v>
      </c>
      <c r="Q156" s="167">
        <f t="shared" si="53"/>
        <v>110</v>
      </c>
      <c r="R156" s="167">
        <f t="shared" si="54"/>
        <v>20</v>
      </c>
      <c r="S156" s="167">
        <f t="shared" si="55"/>
        <v>32.5</v>
      </c>
      <c r="T156" s="167">
        <f t="shared" si="56"/>
        <v>50</v>
      </c>
      <c r="U156" s="167">
        <f t="shared" si="57"/>
        <v>200</v>
      </c>
      <c r="V156" s="167">
        <f t="shared" si="58"/>
        <v>110</v>
      </c>
      <c r="W156" s="167">
        <f t="shared" si="59"/>
        <v>200</v>
      </c>
      <c r="X156" s="167">
        <f t="shared" si="60"/>
        <v>110</v>
      </c>
      <c r="Y156" s="168">
        <f t="shared" si="61"/>
        <v>2</v>
      </c>
      <c r="Z156" s="169">
        <f t="shared" si="63"/>
        <v>8</v>
      </c>
      <c r="AA156" s="169">
        <f t="shared" si="62"/>
        <v>20</v>
      </c>
      <c r="AC156" s="171">
        <f t="shared" si="46"/>
        <v>1.6666666666666667</v>
      </c>
      <c r="AD156" s="167">
        <f t="shared" si="47"/>
        <v>2</v>
      </c>
      <c r="AE156" s="169">
        <v>5</v>
      </c>
    </row>
    <row r="157" spans="1:31">
      <c r="A157" s="161" t="s">
        <v>1594</v>
      </c>
      <c r="B157" s="225" t="s">
        <v>1249</v>
      </c>
      <c r="C157" s="178">
        <v>80</v>
      </c>
      <c r="D157" s="178">
        <v>25</v>
      </c>
      <c r="E157" s="217">
        <v>4</v>
      </c>
      <c r="F157" s="178">
        <v>70</v>
      </c>
      <c r="G157" s="178">
        <v>60</v>
      </c>
      <c r="H157" s="178">
        <v>151</v>
      </c>
      <c r="I157" s="218">
        <v>90.5</v>
      </c>
      <c r="J157" s="212">
        <v>1</v>
      </c>
      <c r="K157" s="223" t="s">
        <v>1392</v>
      </c>
      <c r="L157" t="str">
        <f t="shared" si="48"/>
        <v>UNEQUAL TEE</v>
      </c>
      <c r="M157" s="167">
        <f t="shared" si="49"/>
        <v>320</v>
      </c>
      <c r="N157" s="167">
        <f t="shared" si="50"/>
        <v>150</v>
      </c>
      <c r="O157" s="167">
        <f t="shared" si="51"/>
        <v>8</v>
      </c>
      <c r="P157" s="167">
        <f t="shared" si="52"/>
        <v>70</v>
      </c>
      <c r="Q157" s="167">
        <f t="shared" si="53"/>
        <v>80</v>
      </c>
      <c r="R157" s="167">
        <f t="shared" si="54"/>
        <v>20</v>
      </c>
      <c r="S157" s="167">
        <f t="shared" si="55"/>
        <v>40</v>
      </c>
      <c r="T157" s="167">
        <f t="shared" si="56"/>
        <v>25</v>
      </c>
      <c r="U157" s="167">
        <f t="shared" si="57"/>
        <v>250</v>
      </c>
      <c r="V157" s="167">
        <f t="shared" si="58"/>
        <v>80</v>
      </c>
      <c r="W157" s="167">
        <f t="shared" si="59"/>
        <v>250</v>
      </c>
      <c r="X157" s="167">
        <f t="shared" si="60"/>
        <v>80</v>
      </c>
      <c r="Y157" s="168">
        <f t="shared" si="61"/>
        <v>2</v>
      </c>
      <c r="Z157" s="169">
        <f t="shared" si="63"/>
        <v>8</v>
      </c>
      <c r="AA157" s="169">
        <f t="shared" si="62"/>
        <v>20</v>
      </c>
      <c r="AC157" s="171">
        <f t="shared" si="46"/>
        <v>1.6666666666666667</v>
      </c>
      <c r="AD157" s="167">
        <f t="shared" si="47"/>
        <v>2</v>
      </c>
      <c r="AE157" s="169">
        <v>5</v>
      </c>
    </row>
    <row r="158" spans="1:31">
      <c r="A158" s="161" t="s">
        <v>1595</v>
      </c>
      <c r="B158" s="225" t="s">
        <v>1249</v>
      </c>
      <c r="C158" s="178">
        <v>80</v>
      </c>
      <c r="D158" s="178">
        <v>40</v>
      </c>
      <c r="E158" s="217">
        <v>4</v>
      </c>
      <c r="F158" s="178">
        <v>70</v>
      </c>
      <c r="G158" s="178">
        <v>60</v>
      </c>
      <c r="H158" s="178">
        <v>151</v>
      </c>
      <c r="I158" s="218">
        <v>90.5</v>
      </c>
      <c r="J158" s="212">
        <v>1</v>
      </c>
      <c r="K158" s="223" t="s">
        <v>1393</v>
      </c>
      <c r="L158" t="str">
        <f t="shared" si="48"/>
        <v>UNEQUAL TEE</v>
      </c>
      <c r="M158" s="167">
        <f t="shared" si="49"/>
        <v>320</v>
      </c>
      <c r="N158" s="167">
        <f t="shared" si="50"/>
        <v>150</v>
      </c>
      <c r="O158" s="167">
        <f t="shared" si="51"/>
        <v>8</v>
      </c>
      <c r="P158" s="167">
        <f t="shared" si="52"/>
        <v>65</v>
      </c>
      <c r="Q158" s="167">
        <f t="shared" si="53"/>
        <v>80</v>
      </c>
      <c r="R158" s="167">
        <f t="shared" si="54"/>
        <v>20</v>
      </c>
      <c r="S158" s="167">
        <f t="shared" si="55"/>
        <v>40</v>
      </c>
      <c r="T158" s="167">
        <f t="shared" si="56"/>
        <v>25</v>
      </c>
      <c r="U158" s="167">
        <f t="shared" si="57"/>
        <v>250</v>
      </c>
      <c r="V158" s="167">
        <f t="shared" si="58"/>
        <v>80</v>
      </c>
      <c r="W158" s="167">
        <f t="shared" si="59"/>
        <v>250</v>
      </c>
      <c r="X158" s="167">
        <f t="shared" si="60"/>
        <v>80</v>
      </c>
      <c r="Y158" s="168">
        <f t="shared" si="61"/>
        <v>2</v>
      </c>
      <c r="Z158" s="169">
        <f t="shared" si="63"/>
        <v>8</v>
      </c>
      <c r="AA158" s="169">
        <f t="shared" si="62"/>
        <v>20</v>
      </c>
      <c r="AC158" s="171">
        <f t="shared" si="46"/>
        <v>1.6666666666666667</v>
      </c>
      <c r="AD158" s="167">
        <f t="shared" si="47"/>
        <v>2</v>
      </c>
      <c r="AE158" s="169">
        <v>5</v>
      </c>
    </row>
    <row r="159" spans="1:31">
      <c r="A159" s="161" t="s">
        <v>1596</v>
      </c>
      <c r="B159" s="225" t="s">
        <v>1249</v>
      </c>
      <c r="C159" s="178">
        <v>80</v>
      </c>
      <c r="D159" s="178">
        <v>50</v>
      </c>
      <c r="E159" s="217">
        <v>4</v>
      </c>
      <c r="F159" s="178">
        <v>120</v>
      </c>
      <c r="G159" s="178">
        <v>60</v>
      </c>
      <c r="H159" s="178">
        <v>201</v>
      </c>
      <c r="I159" s="218">
        <v>90.5</v>
      </c>
      <c r="J159" s="212">
        <v>1</v>
      </c>
      <c r="K159" s="223" t="s">
        <v>1394</v>
      </c>
      <c r="L159" t="str">
        <f t="shared" si="48"/>
        <v>UNEQUAL TEE</v>
      </c>
      <c r="M159" s="167">
        <f t="shared" si="49"/>
        <v>320</v>
      </c>
      <c r="N159" s="167">
        <f t="shared" si="50"/>
        <v>200</v>
      </c>
      <c r="O159" s="167">
        <f t="shared" si="51"/>
        <v>8</v>
      </c>
      <c r="P159" s="167">
        <f t="shared" si="52"/>
        <v>65</v>
      </c>
      <c r="Q159" s="167">
        <f t="shared" si="53"/>
        <v>130</v>
      </c>
      <c r="R159" s="167">
        <f t="shared" si="54"/>
        <v>20</v>
      </c>
      <c r="S159" s="167">
        <f t="shared" si="55"/>
        <v>40</v>
      </c>
      <c r="T159" s="167">
        <f t="shared" si="56"/>
        <v>25</v>
      </c>
      <c r="U159" s="167">
        <f t="shared" si="57"/>
        <v>250</v>
      </c>
      <c r="V159" s="167">
        <f t="shared" si="58"/>
        <v>130</v>
      </c>
      <c r="W159" s="167">
        <f t="shared" si="59"/>
        <v>250</v>
      </c>
      <c r="X159" s="167">
        <f t="shared" si="60"/>
        <v>130</v>
      </c>
      <c r="Y159" s="168">
        <f t="shared" si="61"/>
        <v>2</v>
      </c>
      <c r="Z159" s="169">
        <f t="shared" si="63"/>
        <v>8</v>
      </c>
      <c r="AA159" s="169">
        <f t="shared" si="62"/>
        <v>20</v>
      </c>
      <c r="AC159" s="171">
        <f t="shared" si="46"/>
        <v>1.6666666666666667</v>
      </c>
      <c r="AD159" s="167">
        <f t="shared" si="47"/>
        <v>2</v>
      </c>
      <c r="AE159" s="169">
        <v>5</v>
      </c>
    </row>
    <row r="160" spans="1:31">
      <c r="A160" s="161" t="s">
        <v>1597</v>
      </c>
      <c r="B160" s="225" t="s">
        <v>1249</v>
      </c>
      <c r="C160" s="178">
        <v>80</v>
      </c>
      <c r="D160" s="178">
        <v>65</v>
      </c>
      <c r="E160" s="217">
        <v>4</v>
      </c>
      <c r="F160" s="178">
        <v>120</v>
      </c>
      <c r="G160" s="178">
        <v>60</v>
      </c>
      <c r="H160" s="178">
        <v>201</v>
      </c>
      <c r="I160" s="218">
        <v>100.5</v>
      </c>
      <c r="J160" s="212">
        <v>1</v>
      </c>
      <c r="K160" s="223" t="s">
        <v>1395</v>
      </c>
      <c r="L160" t="str">
        <f t="shared" si="48"/>
        <v>UNEQUAL TEE</v>
      </c>
      <c r="M160" s="167">
        <f t="shared" si="49"/>
        <v>340</v>
      </c>
      <c r="N160" s="167">
        <f t="shared" si="50"/>
        <v>200</v>
      </c>
      <c r="O160" s="167">
        <f t="shared" si="51"/>
        <v>8</v>
      </c>
      <c r="P160" s="167">
        <f t="shared" si="52"/>
        <v>60</v>
      </c>
      <c r="Q160" s="167">
        <f t="shared" si="53"/>
        <v>130</v>
      </c>
      <c r="R160" s="167">
        <f t="shared" si="54"/>
        <v>20</v>
      </c>
      <c r="S160" s="167">
        <f t="shared" si="55"/>
        <v>40</v>
      </c>
      <c r="T160" s="167">
        <f t="shared" si="56"/>
        <v>50</v>
      </c>
      <c r="U160" s="167">
        <f t="shared" si="57"/>
        <v>250</v>
      </c>
      <c r="V160" s="167">
        <f t="shared" si="58"/>
        <v>130</v>
      </c>
      <c r="W160" s="167">
        <f t="shared" si="59"/>
        <v>250</v>
      </c>
      <c r="X160" s="167">
        <f t="shared" si="60"/>
        <v>130</v>
      </c>
      <c r="Y160" s="168">
        <f t="shared" si="61"/>
        <v>2</v>
      </c>
      <c r="Z160" s="169">
        <f t="shared" si="63"/>
        <v>8</v>
      </c>
      <c r="AA160" s="169">
        <f t="shared" si="62"/>
        <v>20</v>
      </c>
      <c r="AC160" s="171">
        <f t="shared" si="46"/>
        <v>1.6666666666666667</v>
      </c>
      <c r="AD160" s="167">
        <f t="shared" si="47"/>
        <v>2</v>
      </c>
      <c r="AE160" s="169">
        <v>5</v>
      </c>
    </row>
    <row r="161" spans="1:31">
      <c r="A161" s="161" t="s">
        <v>1598</v>
      </c>
      <c r="B161" s="225" t="s">
        <v>1249</v>
      </c>
      <c r="C161" s="178">
        <v>80</v>
      </c>
      <c r="D161" s="178">
        <v>80</v>
      </c>
      <c r="E161" s="178">
        <v>4</v>
      </c>
      <c r="F161" s="178">
        <v>120</v>
      </c>
      <c r="G161" s="178">
        <v>60</v>
      </c>
      <c r="H161" s="178">
        <v>201</v>
      </c>
      <c r="I161" s="218">
        <v>100.5</v>
      </c>
      <c r="J161" s="178">
        <v>1</v>
      </c>
      <c r="K161" s="223" t="s">
        <v>1254</v>
      </c>
      <c r="L161" t="str">
        <f t="shared" si="48"/>
        <v>EQUAL TEE</v>
      </c>
      <c r="M161" s="167">
        <f t="shared" si="49"/>
        <v>340</v>
      </c>
      <c r="N161" s="167">
        <f t="shared" si="50"/>
        <v>200</v>
      </c>
      <c r="O161" s="167">
        <f t="shared" si="51"/>
        <v>8</v>
      </c>
      <c r="P161" s="167">
        <f t="shared" si="52"/>
        <v>60</v>
      </c>
      <c r="Q161" s="167">
        <f t="shared" si="53"/>
        <v>130</v>
      </c>
      <c r="R161" s="167">
        <f t="shared" si="54"/>
        <v>20</v>
      </c>
      <c r="S161" s="167">
        <f t="shared" si="55"/>
        <v>40</v>
      </c>
      <c r="T161" s="167">
        <f t="shared" si="56"/>
        <v>50</v>
      </c>
      <c r="U161" s="167">
        <f t="shared" si="57"/>
        <v>250</v>
      </c>
      <c r="V161" s="167">
        <f t="shared" si="58"/>
        <v>130</v>
      </c>
      <c r="W161" s="167">
        <f t="shared" si="59"/>
        <v>250</v>
      </c>
      <c r="X161" s="167">
        <f t="shared" si="60"/>
        <v>130</v>
      </c>
      <c r="Y161" s="168">
        <f t="shared" si="61"/>
        <v>2</v>
      </c>
      <c r="Z161" s="169">
        <f t="shared" si="63"/>
        <v>8</v>
      </c>
      <c r="AA161" s="169">
        <f t="shared" si="62"/>
        <v>20</v>
      </c>
      <c r="AC161" s="171">
        <f t="shared" si="46"/>
        <v>1.6666666666666667</v>
      </c>
      <c r="AD161" s="167">
        <f t="shared" si="47"/>
        <v>2</v>
      </c>
      <c r="AE161" s="169">
        <v>5</v>
      </c>
    </row>
    <row r="162" spans="1:31">
      <c r="A162" s="161" t="s">
        <v>1599</v>
      </c>
      <c r="B162" s="225" t="s">
        <v>1249</v>
      </c>
      <c r="C162" s="178">
        <v>100</v>
      </c>
      <c r="D162" s="178">
        <v>25</v>
      </c>
      <c r="E162" s="217">
        <v>4.0999999999999996</v>
      </c>
      <c r="F162" s="178">
        <v>70</v>
      </c>
      <c r="G162" s="178">
        <v>70</v>
      </c>
      <c r="H162" s="178">
        <v>151</v>
      </c>
      <c r="I162" s="218">
        <v>100.5</v>
      </c>
      <c r="J162" s="212">
        <v>1</v>
      </c>
      <c r="K162" s="223" t="s">
        <v>1396</v>
      </c>
      <c r="L162" t="str">
        <f t="shared" si="48"/>
        <v>UNEQUAL TEE</v>
      </c>
      <c r="M162" s="167">
        <f t="shared" si="49"/>
        <v>380</v>
      </c>
      <c r="N162" s="167">
        <f t="shared" si="50"/>
        <v>150</v>
      </c>
      <c r="O162" s="167">
        <f t="shared" si="51"/>
        <v>8</v>
      </c>
      <c r="P162" s="167">
        <f t="shared" si="52"/>
        <v>85</v>
      </c>
      <c r="Q162" s="167">
        <f t="shared" si="53"/>
        <v>80</v>
      </c>
      <c r="R162" s="167">
        <f t="shared" si="54"/>
        <v>20</v>
      </c>
      <c r="S162" s="167">
        <f t="shared" si="55"/>
        <v>50</v>
      </c>
      <c r="T162" s="167">
        <f t="shared" si="56"/>
        <v>25</v>
      </c>
      <c r="U162" s="167">
        <f t="shared" si="57"/>
        <v>300</v>
      </c>
      <c r="V162" s="167">
        <f t="shared" si="58"/>
        <v>80</v>
      </c>
      <c r="W162" s="167">
        <f t="shared" si="59"/>
        <v>300</v>
      </c>
      <c r="X162" s="167">
        <f t="shared" si="60"/>
        <v>80</v>
      </c>
      <c r="Y162" s="168">
        <f t="shared" si="61"/>
        <v>2</v>
      </c>
      <c r="Z162" s="169">
        <f t="shared" si="63"/>
        <v>8</v>
      </c>
      <c r="AA162" s="169">
        <f t="shared" si="62"/>
        <v>20</v>
      </c>
      <c r="AC162" s="171">
        <f t="shared" si="46"/>
        <v>1.7083333333333333</v>
      </c>
      <c r="AD162" s="167">
        <f t="shared" si="47"/>
        <v>2</v>
      </c>
      <c r="AE162" s="169">
        <v>5</v>
      </c>
    </row>
    <row r="163" spans="1:31">
      <c r="A163" s="161" t="s">
        <v>1600</v>
      </c>
      <c r="B163" s="225" t="s">
        <v>1249</v>
      </c>
      <c r="C163" s="178">
        <v>100</v>
      </c>
      <c r="D163" s="178">
        <v>40</v>
      </c>
      <c r="E163" s="217">
        <v>4.0999999999999996</v>
      </c>
      <c r="F163" s="178">
        <v>70</v>
      </c>
      <c r="G163" s="178">
        <v>70</v>
      </c>
      <c r="H163" s="178">
        <v>151</v>
      </c>
      <c r="I163" s="218">
        <v>100.5</v>
      </c>
      <c r="J163" s="212">
        <v>1</v>
      </c>
      <c r="K163" s="223" t="s">
        <v>1397</v>
      </c>
      <c r="L163" t="str">
        <f t="shared" si="48"/>
        <v>UNEQUAL TEE</v>
      </c>
      <c r="M163" s="167">
        <f t="shared" si="49"/>
        <v>380</v>
      </c>
      <c r="N163" s="167">
        <f t="shared" si="50"/>
        <v>150</v>
      </c>
      <c r="O163" s="167">
        <f t="shared" si="51"/>
        <v>8</v>
      </c>
      <c r="P163" s="167">
        <f t="shared" si="52"/>
        <v>80</v>
      </c>
      <c r="Q163" s="167">
        <f t="shared" si="53"/>
        <v>80</v>
      </c>
      <c r="R163" s="167">
        <f t="shared" si="54"/>
        <v>20</v>
      </c>
      <c r="S163" s="167">
        <f t="shared" si="55"/>
        <v>50</v>
      </c>
      <c r="T163" s="167">
        <f t="shared" si="56"/>
        <v>25</v>
      </c>
      <c r="U163" s="167">
        <f t="shared" si="57"/>
        <v>300</v>
      </c>
      <c r="V163" s="167">
        <f t="shared" si="58"/>
        <v>80</v>
      </c>
      <c r="W163" s="167">
        <f t="shared" si="59"/>
        <v>300</v>
      </c>
      <c r="X163" s="167">
        <f t="shared" si="60"/>
        <v>80</v>
      </c>
      <c r="Y163" s="168">
        <f t="shared" si="61"/>
        <v>2</v>
      </c>
      <c r="Z163" s="169">
        <f t="shared" si="63"/>
        <v>8</v>
      </c>
      <c r="AA163" s="169">
        <f t="shared" si="62"/>
        <v>20</v>
      </c>
      <c r="AC163" s="171">
        <f t="shared" si="46"/>
        <v>1.7083333333333333</v>
      </c>
      <c r="AD163" s="167">
        <f t="shared" si="47"/>
        <v>2</v>
      </c>
      <c r="AE163" s="169">
        <v>5</v>
      </c>
    </row>
    <row r="164" spans="1:31">
      <c r="A164" s="161" t="s">
        <v>1601</v>
      </c>
      <c r="B164" s="225" t="s">
        <v>1249</v>
      </c>
      <c r="C164" s="178">
        <v>100</v>
      </c>
      <c r="D164" s="178">
        <v>50</v>
      </c>
      <c r="E164" s="217">
        <v>4.0999999999999996</v>
      </c>
      <c r="F164" s="178">
        <v>70</v>
      </c>
      <c r="G164" s="178">
        <v>70</v>
      </c>
      <c r="H164" s="178">
        <v>151</v>
      </c>
      <c r="I164" s="218">
        <v>100.5</v>
      </c>
      <c r="J164" s="212">
        <v>1</v>
      </c>
      <c r="K164" s="223" t="s">
        <v>1398</v>
      </c>
      <c r="L164" t="str">
        <f t="shared" si="48"/>
        <v>UNEQUAL TEE</v>
      </c>
      <c r="M164" s="167">
        <f t="shared" si="49"/>
        <v>380</v>
      </c>
      <c r="N164" s="167">
        <f t="shared" si="50"/>
        <v>150</v>
      </c>
      <c r="O164" s="167">
        <f t="shared" si="51"/>
        <v>8</v>
      </c>
      <c r="P164" s="167">
        <f t="shared" si="52"/>
        <v>80</v>
      </c>
      <c r="Q164" s="167">
        <f t="shared" si="53"/>
        <v>80</v>
      </c>
      <c r="R164" s="167">
        <f t="shared" si="54"/>
        <v>20</v>
      </c>
      <c r="S164" s="167">
        <f t="shared" si="55"/>
        <v>50</v>
      </c>
      <c r="T164" s="167">
        <f t="shared" si="56"/>
        <v>25</v>
      </c>
      <c r="U164" s="167">
        <f t="shared" si="57"/>
        <v>300</v>
      </c>
      <c r="V164" s="167">
        <f t="shared" si="58"/>
        <v>80</v>
      </c>
      <c r="W164" s="167">
        <f t="shared" si="59"/>
        <v>300</v>
      </c>
      <c r="X164" s="167">
        <f t="shared" si="60"/>
        <v>80</v>
      </c>
      <c r="Y164" s="168">
        <f t="shared" si="61"/>
        <v>2</v>
      </c>
      <c r="Z164" s="169">
        <f t="shared" si="63"/>
        <v>8</v>
      </c>
      <c r="AA164" s="169">
        <f t="shared" si="62"/>
        <v>20</v>
      </c>
      <c r="AC164" s="171">
        <f t="shared" si="46"/>
        <v>1.7083333333333333</v>
      </c>
      <c r="AD164" s="167">
        <f t="shared" si="47"/>
        <v>2</v>
      </c>
      <c r="AE164" s="169">
        <v>5</v>
      </c>
    </row>
    <row r="165" spans="1:31">
      <c r="A165" s="161" t="s">
        <v>1602</v>
      </c>
      <c r="B165" s="225" t="s">
        <v>1249</v>
      </c>
      <c r="C165" s="178">
        <v>100</v>
      </c>
      <c r="D165" s="178">
        <v>65</v>
      </c>
      <c r="E165" s="217">
        <v>4.0999999999999996</v>
      </c>
      <c r="F165" s="178">
        <v>140</v>
      </c>
      <c r="G165" s="178">
        <v>70</v>
      </c>
      <c r="H165" s="178">
        <v>221</v>
      </c>
      <c r="I165" s="218">
        <v>110.5</v>
      </c>
      <c r="J165" s="212">
        <v>1.5</v>
      </c>
      <c r="K165" s="223" t="s">
        <v>1399</v>
      </c>
      <c r="L165" t="str">
        <f t="shared" si="48"/>
        <v>UNEQUAL TEE</v>
      </c>
      <c r="M165" s="167">
        <f t="shared" si="49"/>
        <v>400</v>
      </c>
      <c r="N165" s="167">
        <f t="shared" si="50"/>
        <v>220</v>
      </c>
      <c r="O165" s="167">
        <f t="shared" si="51"/>
        <v>8</v>
      </c>
      <c r="P165" s="167">
        <f t="shared" si="52"/>
        <v>75</v>
      </c>
      <c r="Q165" s="167">
        <f t="shared" si="53"/>
        <v>150</v>
      </c>
      <c r="R165" s="167">
        <f t="shared" si="54"/>
        <v>20</v>
      </c>
      <c r="S165" s="167">
        <f t="shared" si="55"/>
        <v>50</v>
      </c>
      <c r="T165" s="167">
        <f t="shared" si="56"/>
        <v>50</v>
      </c>
      <c r="U165" s="167">
        <f t="shared" si="57"/>
        <v>300</v>
      </c>
      <c r="V165" s="167">
        <f t="shared" si="58"/>
        <v>150</v>
      </c>
      <c r="W165" s="167">
        <f t="shared" si="59"/>
        <v>300</v>
      </c>
      <c r="X165" s="167">
        <f t="shared" si="60"/>
        <v>150</v>
      </c>
      <c r="Y165" s="168">
        <f t="shared" si="61"/>
        <v>2</v>
      </c>
      <c r="Z165" s="169">
        <f t="shared" si="63"/>
        <v>8</v>
      </c>
      <c r="AA165" s="169">
        <f t="shared" si="62"/>
        <v>20</v>
      </c>
      <c r="AC165" s="171">
        <f t="shared" si="46"/>
        <v>1.7083333333333333</v>
      </c>
      <c r="AD165" s="167">
        <f t="shared" si="47"/>
        <v>2</v>
      </c>
      <c r="AE165" s="169">
        <v>5</v>
      </c>
    </row>
    <row r="166" spans="1:31">
      <c r="A166" s="161" t="s">
        <v>1603</v>
      </c>
      <c r="B166" s="225" t="s">
        <v>1249</v>
      </c>
      <c r="C166" s="178">
        <v>100</v>
      </c>
      <c r="D166" s="178">
        <v>80</v>
      </c>
      <c r="E166" s="217">
        <v>4.0999999999999996</v>
      </c>
      <c r="F166" s="178">
        <v>140</v>
      </c>
      <c r="G166" s="178">
        <v>70</v>
      </c>
      <c r="H166" s="178">
        <v>221</v>
      </c>
      <c r="I166" s="218">
        <v>110.5</v>
      </c>
      <c r="J166" s="212">
        <v>1.5</v>
      </c>
      <c r="K166" s="223" t="s">
        <v>1400</v>
      </c>
      <c r="L166" t="str">
        <f t="shared" si="48"/>
        <v>UNEQUAL TEE</v>
      </c>
      <c r="M166" s="167">
        <f t="shared" si="49"/>
        <v>400</v>
      </c>
      <c r="N166" s="167">
        <f t="shared" si="50"/>
        <v>220</v>
      </c>
      <c r="O166" s="167">
        <f t="shared" si="51"/>
        <v>8</v>
      </c>
      <c r="P166" s="167">
        <f t="shared" si="52"/>
        <v>70</v>
      </c>
      <c r="Q166" s="167">
        <f t="shared" si="53"/>
        <v>150</v>
      </c>
      <c r="R166" s="167">
        <f t="shared" si="54"/>
        <v>20</v>
      </c>
      <c r="S166" s="167">
        <f t="shared" si="55"/>
        <v>50</v>
      </c>
      <c r="T166" s="167">
        <f t="shared" si="56"/>
        <v>50</v>
      </c>
      <c r="U166" s="167">
        <f t="shared" si="57"/>
        <v>300</v>
      </c>
      <c r="V166" s="167">
        <f t="shared" si="58"/>
        <v>150</v>
      </c>
      <c r="W166" s="167">
        <f t="shared" si="59"/>
        <v>300</v>
      </c>
      <c r="X166" s="167">
        <f t="shared" si="60"/>
        <v>150</v>
      </c>
      <c r="Y166" s="168">
        <f t="shared" si="61"/>
        <v>2</v>
      </c>
      <c r="Z166" s="169">
        <f t="shared" si="63"/>
        <v>8</v>
      </c>
      <c r="AA166" s="169">
        <f t="shared" si="62"/>
        <v>20</v>
      </c>
      <c r="AC166" s="171">
        <f t="shared" si="46"/>
        <v>1.7083333333333333</v>
      </c>
      <c r="AD166" s="167">
        <f t="shared" si="47"/>
        <v>2</v>
      </c>
      <c r="AE166" s="169">
        <v>5</v>
      </c>
    </row>
    <row r="167" spans="1:31">
      <c r="A167" s="161" t="s">
        <v>1604</v>
      </c>
      <c r="B167" s="225" t="s">
        <v>1249</v>
      </c>
      <c r="C167" s="178">
        <v>100</v>
      </c>
      <c r="D167" s="178">
        <v>100</v>
      </c>
      <c r="E167" s="178">
        <v>4.0999999999999996</v>
      </c>
      <c r="F167" s="178">
        <v>140</v>
      </c>
      <c r="G167" s="178">
        <v>70</v>
      </c>
      <c r="H167" s="178">
        <v>221</v>
      </c>
      <c r="I167" s="218">
        <v>110.5</v>
      </c>
      <c r="J167" s="178">
        <v>1.5</v>
      </c>
      <c r="K167" s="223" t="s">
        <v>1255</v>
      </c>
      <c r="L167" t="str">
        <f t="shared" si="48"/>
        <v>EQUAL TEE</v>
      </c>
      <c r="M167" s="167">
        <f t="shared" si="49"/>
        <v>400</v>
      </c>
      <c r="N167" s="167">
        <f t="shared" si="50"/>
        <v>220</v>
      </c>
      <c r="O167" s="167">
        <f t="shared" si="51"/>
        <v>8</v>
      </c>
      <c r="P167" s="167">
        <f t="shared" si="52"/>
        <v>70</v>
      </c>
      <c r="Q167" s="167">
        <f t="shared" si="53"/>
        <v>150</v>
      </c>
      <c r="R167" s="167">
        <f t="shared" si="54"/>
        <v>20</v>
      </c>
      <c r="S167" s="167">
        <f t="shared" si="55"/>
        <v>50</v>
      </c>
      <c r="T167" s="167">
        <f t="shared" si="56"/>
        <v>50</v>
      </c>
      <c r="U167" s="167">
        <f t="shared" si="57"/>
        <v>300</v>
      </c>
      <c r="V167" s="167">
        <f t="shared" si="58"/>
        <v>150</v>
      </c>
      <c r="W167" s="167">
        <f t="shared" si="59"/>
        <v>300</v>
      </c>
      <c r="X167" s="167">
        <f t="shared" si="60"/>
        <v>150</v>
      </c>
      <c r="Y167" s="168">
        <f t="shared" si="61"/>
        <v>2</v>
      </c>
      <c r="Z167" s="169">
        <f t="shared" si="63"/>
        <v>8</v>
      </c>
      <c r="AA167" s="169">
        <f t="shared" si="62"/>
        <v>20</v>
      </c>
      <c r="AC167" s="171">
        <f t="shared" si="46"/>
        <v>1.7083333333333333</v>
      </c>
      <c r="AD167" s="167">
        <f t="shared" si="47"/>
        <v>2</v>
      </c>
      <c r="AE167" s="169">
        <v>6</v>
      </c>
    </row>
    <row r="168" spans="1:31">
      <c r="A168" s="161" t="s">
        <v>1605</v>
      </c>
      <c r="B168" s="225" t="s">
        <v>1249</v>
      </c>
      <c r="C168" s="178">
        <v>125</v>
      </c>
      <c r="D168" s="178">
        <v>25</v>
      </c>
      <c r="E168" s="178">
        <v>4.9000000000000004</v>
      </c>
      <c r="F168" s="178">
        <v>70</v>
      </c>
      <c r="G168" s="178">
        <v>90</v>
      </c>
      <c r="H168" s="178">
        <v>172</v>
      </c>
      <c r="I168" s="218">
        <v>120.5</v>
      </c>
      <c r="J168" s="212">
        <v>1.5</v>
      </c>
      <c r="K168" s="223" t="s">
        <v>1401</v>
      </c>
      <c r="L168" t="str">
        <f t="shared" si="48"/>
        <v>UNEQUAL TEE</v>
      </c>
      <c r="M168" s="167">
        <f t="shared" si="49"/>
        <v>460</v>
      </c>
      <c r="N168" s="167">
        <f t="shared" si="50"/>
        <v>170</v>
      </c>
      <c r="O168" s="167">
        <f t="shared" si="51"/>
        <v>8</v>
      </c>
      <c r="P168" s="167">
        <f t="shared" si="52"/>
        <v>115</v>
      </c>
      <c r="Q168" s="167">
        <f t="shared" si="53"/>
        <v>80</v>
      </c>
      <c r="R168" s="167">
        <f t="shared" si="54"/>
        <v>20</v>
      </c>
      <c r="S168" s="167">
        <f t="shared" si="55"/>
        <v>62.5</v>
      </c>
      <c r="T168" s="167">
        <f t="shared" si="56"/>
        <v>25</v>
      </c>
      <c r="U168" s="167">
        <f t="shared" si="57"/>
        <v>350</v>
      </c>
      <c r="V168" s="167">
        <f t="shared" si="58"/>
        <v>80</v>
      </c>
      <c r="W168" s="167">
        <f t="shared" si="59"/>
        <v>350</v>
      </c>
      <c r="X168" s="167">
        <f t="shared" si="60"/>
        <v>80</v>
      </c>
      <c r="Y168" s="168">
        <f t="shared" si="61"/>
        <v>2</v>
      </c>
      <c r="Z168" s="169">
        <f t="shared" si="63"/>
        <v>8</v>
      </c>
      <c r="AA168" s="169">
        <f t="shared" si="62"/>
        <v>20</v>
      </c>
      <c r="AC168" s="171">
        <f t="shared" si="46"/>
        <v>2.041666666666667</v>
      </c>
      <c r="AD168" s="167">
        <f t="shared" si="47"/>
        <v>2</v>
      </c>
      <c r="AE168" s="169">
        <v>6</v>
      </c>
    </row>
    <row r="169" spans="1:31">
      <c r="A169" s="161" t="s">
        <v>1606</v>
      </c>
      <c r="B169" s="225" t="s">
        <v>1249</v>
      </c>
      <c r="C169" s="178">
        <v>125</v>
      </c>
      <c r="D169" s="178">
        <v>40</v>
      </c>
      <c r="E169" s="178">
        <v>4.9000000000000004</v>
      </c>
      <c r="F169" s="178">
        <v>70</v>
      </c>
      <c r="G169" s="178">
        <v>90</v>
      </c>
      <c r="H169" s="178">
        <v>172</v>
      </c>
      <c r="I169" s="218">
        <v>120.5</v>
      </c>
      <c r="J169" s="212">
        <v>1.5</v>
      </c>
      <c r="K169" s="223" t="s">
        <v>1402</v>
      </c>
      <c r="L169" t="str">
        <f t="shared" si="48"/>
        <v>UNEQUAL TEE</v>
      </c>
      <c r="M169" s="167">
        <f t="shared" si="49"/>
        <v>460</v>
      </c>
      <c r="N169" s="167">
        <f t="shared" si="50"/>
        <v>170</v>
      </c>
      <c r="O169" s="167">
        <f t="shared" si="51"/>
        <v>8</v>
      </c>
      <c r="P169" s="167">
        <f t="shared" si="52"/>
        <v>110</v>
      </c>
      <c r="Q169" s="167">
        <f t="shared" si="53"/>
        <v>80</v>
      </c>
      <c r="R169" s="167">
        <f t="shared" si="54"/>
        <v>20</v>
      </c>
      <c r="S169" s="167">
        <f t="shared" si="55"/>
        <v>62.5</v>
      </c>
      <c r="T169" s="167">
        <f t="shared" si="56"/>
        <v>25</v>
      </c>
      <c r="U169" s="167">
        <f t="shared" si="57"/>
        <v>350</v>
      </c>
      <c r="V169" s="167">
        <f t="shared" si="58"/>
        <v>80</v>
      </c>
      <c r="W169" s="167">
        <f t="shared" si="59"/>
        <v>350</v>
      </c>
      <c r="X169" s="167">
        <f t="shared" si="60"/>
        <v>80</v>
      </c>
      <c r="Y169" s="168">
        <f t="shared" si="61"/>
        <v>2</v>
      </c>
      <c r="Z169" s="169">
        <f t="shared" si="63"/>
        <v>8</v>
      </c>
      <c r="AA169" s="169">
        <f t="shared" si="62"/>
        <v>20</v>
      </c>
      <c r="AC169" s="171">
        <f t="shared" si="46"/>
        <v>2.041666666666667</v>
      </c>
      <c r="AD169" s="167">
        <f t="shared" si="47"/>
        <v>2</v>
      </c>
      <c r="AE169" s="169">
        <v>6</v>
      </c>
    </row>
    <row r="170" spans="1:31">
      <c r="A170" s="161" t="s">
        <v>1607</v>
      </c>
      <c r="B170" s="225" t="s">
        <v>1249</v>
      </c>
      <c r="C170" s="178">
        <v>125</v>
      </c>
      <c r="D170" s="178">
        <v>50</v>
      </c>
      <c r="E170" s="178">
        <v>4.9000000000000004</v>
      </c>
      <c r="F170" s="178">
        <v>70</v>
      </c>
      <c r="G170" s="178">
        <v>90</v>
      </c>
      <c r="H170" s="178">
        <v>172</v>
      </c>
      <c r="I170" s="218">
        <v>120.5</v>
      </c>
      <c r="J170" s="212">
        <v>2</v>
      </c>
      <c r="K170" s="223" t="s">
        <v>1403</v>
      </c>
      <c r="L170" t="str">
        <f t="shared" si="48"/>
        <v>UNEQUAL TEE</v>
      </c>
      <c r="M170" s="167">
        <f t="shared" si="49"/>
        <v>460</v>
      </c>
      <c r="N170" s="167">
        <f t="shared" si="50"/>
        <v>170</v>
      </c>
      <c r="O170" s="167">
        <f t="shared" si="51"/>
        <v>8</v>
      </c>
      <c r="P170" s="167">
        <f t="shared" si="52"/>
        <v>105</v>
      </c>
      <c r="Q170" s="167">
        <f t="shared" si="53"/>
        <v>80</v>
      </c>
      <c r="R170" s="167">
        <f t="shared" si="54"/>
        <v>20</v>
      </c>
      <c r="S170" s="167">
        <f t="shared" si="55"/>
        <v>62.5</v>
      </c>
      <c r="T170" s="167">
        <f t="shared" si="56"/>
        <v>25</v>
      </c>
      <c r="U170" s="167">
        <f t="shared" si="57"/>
        <v>350</v>
      </c>
      <c r="V170" s="167">
        <f t="shared" si="58"/>
        <v>80</v>
      </c>
      <c r="W170" s="167">
        <f t="shared" si="59"/>
        <v>350</v>
      </c>
      <c r="X170" s="167">
        <f t="shared" si="60"/>
        <v>80</v>
      </c>
      <c r="Y170" s="168">
        <f t="shared" si="61"/>
        <v>2</v>
      </c>
      <c r="Z170" s="169">
        <f t="shared" si="63"/>
        <v>8</v>
      </c>
      <c r="AA170" s="169">
        <f t="shared" si="62"/>
        <v>20</v>
      </c>
      <c r="AC170" s="171">
        <f t="shared" si="46"/>
        <v>2.041666666666667</v>
      </c>
      <c r="AD170" s="167">
        <f t="shared" si="47"/>
        <v>2</v>
      </c>
      <c r="AE170" s="169">
        <v>6</v>
      </c>
    </row>
    <row r="171" spans="1:31">
      <c r="A171" s="161" t="s">
        <v>1608</v>
      </c>
      <c r="B171" s="225" t="s">
        <v>1249</v>
      </c>
      <c r="C171" s="178">
        <v>125</v>
      </c>
      <c r="D171" s="178">
        <v>65</v>
      </c>
      <c r="E171" s="178">
        <v>4.9000000000000004</v>
      </c>
      <c r="F171" s="178">
        <v>180</v>
      </c>
      <c r="G171" s="178">
        <v>90</v>
      </c>
      <c r="H171" s="178">
        <v>282</v>
      </c>
      <c r="I171" s="218">
        <v>130.5</v>
      </c>
      <c r="J171" s="212">
        <v>2</v>
      </c>
      <c r="K171" s="223" t="s">
        <v>1404</v>
      </c>
      <c r="L171" t="str">
        <f t="shared" si="48"/>
        <v>UNEQUAL TEE</v>
      </c>
      <c r="M171" s="167">
        <f t="shared" si="49"/>
        <v>480</v>
      </c>
      <c r="N171" s="167">
        <f t="shared" si="50"/>
        <v>280</v>
      </c>
      <c r="O171" s="167">
        <f t="shared" si="51"/>
        <v>8</v>
      </c>
      <c r="P171" s="167">
        <f t="shared" si="52"/>
        <v>100</v>
      </c>
      <c r="Q171" s="167">
        <f t="shared" si="53"/>
        <v>190</v>
      </c>
      <c r="R171" s="167">
        <f t="shared" si="54"/>
        <v>20</v>
      </c>
      <c r="S171" s="167">
        <f t="shared" si="55"/>
        <v>62.5</v>
      </c>
      <c r="T171" s="167">
        <f t="shared" si="56"/>
        <v>50</v>
      </c>
      <c r="U171" s="167">
        <f t="shared" si="57"/>
        <v>350</v>
      </c>
      <c r="V171" s="167">
        <f t="shared" si="58"/>
        <v>190</v>
      </c>
      <c r="W171" s="167">
        <f t="shared" si="59"/>
        <v>350</v>
      </c>
      <c r="X171" s="167">
        <f t="shared" si="60"/>
        <v>190</v>
      </c>
      <c r="Y171" s="168">
        <f t="shared" si="61"/>
        <v>2</v>
      </c>
      <c r="Z171" s="169">
        <f t="shared" si="63"/>
        <v>8</v>
      </c>
      <c r="AA171" s="169">
        <f t="shared" si="62"/>
        <v>20</v>
      </c>
      <c r="AC171" s="171">
        <f t="shared" si="46"/>
        <v>2.041666666666667</v>
      </c>
      <c r="AD171" s="167">
        <f t="shared" si="47"/>
        <v>2</v>
      </c>
      <c r="AE171" s="169">
        <v>6</v>
      </c>
    </row>
    <row r="172" spans="1:31">
      <c r="A172" s="161" t="s">
        <v>1609</v>
      </c>
      <c r="B172" s="225" t="s">
        <v>1249</v>
      </c>
      <c r="C172" s="178">
        <v>125</v>
      </c>
      <c r="D172" s="178">
        <v>80</v>
      </c>
      <c r="E172" s="178">
        <v>4.9000000000000004</v>
      </c>
      <c r="F172" s="178">
        <v>180</v>
      </c>
      <c r="G172" s="178">
        <v>90</v>
      </c>
      <c r="H172" s="178">
        <v>282</v>
      </c>
      <c r="I172" s="218">
        <v>130.5</v>
      </c>
      <c r="J172" s="218">
        <v>2</v>
      </c>
      <c r="K172" s="223" t="s">
        <v>1405</v>
      </c>
      <c r="L172" t="str">
        <f t="shared" si="48"/>
        <v>UNEQUAL TEE</v>
      </c>
      <c r="M172" s="167">
        <f t="shared" si="49"/>
        <v>480</v>
      </c>
      <c r="N172" s="167">
        <f t="shared" si="50"/>
        <v>280</v>
      </c>
      <c r="O172" s="167">
        <f t="shared" si="51"/>
        <v>8</v>
      </c>
      <c r="P172" s="167">
        <f t="shared" si="52"/>
        <v>95</v>
      </c>
      <c r="Q172" s="167">
        <f t="shared" si="53"/>
        <v>190</v>
      </c>
      <c r="R172" s="167">
        <f t="shared" si="54"/>
        <v>20</v>
      </c>
      <c r="S172" s="167">
        <f t="shared" si="55"/>
        <v>62.5</v>
      </c>
      <c r="T172" s="167">
        <f t="shared" si="56"/>
        <v>50</v>
      </c>
      <c r="U172" s="167">
        <f t="shared" si="57"/>
        <v>350</v>
      </c>
      <c r="V172" s="167">
        <f t="shared" si="58"/>
        <v>190</v>
      </c>
      <c r="W172" s="167">
        <f t="shared" si="59"/>
        <v>350</v>
      </c>
      <c r="X172" s="167">
        <f t="shared" si="60"/>
        <v>190</v>
      </c>
      <c r="Y172" s="168">
        <f t="shared" si="61"/>
        <v>2</v>
      </c>
      <c r="Z172" s="169">
        <f t="shared" si="63"/>
        <v>8</v>
      </c>
      <c r="AA172" s="169">
        <f t="shared" si="62"/>
        <v>20</v>
      </c>
      <c r="AC172" s="171">
        <f t="shared" si="46"/>
        <v>2.041666666666667</v>
      </c>
      <c r="AD172" s="167">
        <f t="shared" si="47"/>
        <v>2</v>
      </c>
      <c r="AE172" s="169">
        <v>6</v>
      </c>
    </row>
    <row r="173" spans="1:31">
      <c r="A173" s="161" t="s">
        <v>1610</v>
      </c>
      <c r="B173" s="225" t="s">
        <v>1249</v>
      </c>
      <c r="C173" s="178">
        <v>125</v>
      </c>
      <c r="D173" s="178">
        <v>100</v>
      </c>
      <c r="E173" s="178">
        <v>4.9000000000000004</v>
      </c>
      <c r="F173" s="178">
        <v>180</v>
      </c>
      <c r="G173" s="178">
        <v>90</v>
      </c>
      <c r="H173" s="178">
        <v>282</v>
      </c>
      <c r="I173" s="218">
        <v>130.5</v>
      </c>
      <c r="J173" s="212">
        <v>2</v>
      </c>
      <c r="K173" s="223" t="s">
        <v>1406</v>
      </c>
      <c r="L173" t="str">
        <f t="shared" si="48"/>
        <v>UNEQUAL TEE</v>
      </c>
      <c r="M173" s="167">
        <f t="shared" si="49"/>
        <v>480</v>
      </c>
      <c r="N173" s="167">
        <f t="shared" si="50"/>
        <v>280</v>
      </c>
      <c r="O173" s="167">
        <f t="shared" si="51"/>
        <v>8</v>
      </c>
      <c r="P173" s="167">
        <f t="shared" si="52"/>
        <v>95</v>
      </c>
      <c r="Q173" s="167">
        <f t="shared" si="53"/>
        <v>190</v>
      </c>
      <c r="R173" s="167">
        <f t="shared" si="54"/>
        <v>20</v>
      </c>
      <c r="S173" s="167">
        <f t="shared" si="55"/>
        <v>62.5</v>
      </c>
      <c r="T173" s="167">
        <f t="shared" si="56"/>
        <v>50</v>
      </c>
      <c r="U173" s="167">
        <f t="shared" si="57"/>
        <v>350</v>
      </c>
      <c r="V173" s="167">
        <f t="shared" si="58"/>
        <v>190</v>
      </c>
      <c r="W173" s="167">
        <f t="shared" si="59"/>
        <v>350</v>
      </c>
      <c r="X173" s="167">
        <f t="shared" si="60"/>
        <v>190</v>
      </c>
      <c r="Y173" s="168">
        <f t="shared" si="61"/>
        <v>2</v>
      </c>
      <c r="Z173" s="169">
        <f t="shared" si="63"/>
        <v>8</v>
      </c>
      <c r="AA173" s="169">
        <f t="shared" si="62"/>
        <v>20</v>
      </c>
      <c r="AC173" s="171">
        <f t="shared" si="46"/>
        <v>2.041666666666667</v>
      </c>
      <c r="AD173" s="167">
        <f t="shared" si="47"/>
        <v>2</v>
      </c>
      <c r="AE173" s="169">
        <v>6</v>
      </c>
    </row>
    <row r="174" spans="1:31">
      <c r="A174" s="161" t="s">
        <v>1611</v>
      </c>
      <c r="B174" s="225" t="s">
        <v>1249</v>
      </c>
      <c r="C174" s="178">
        <v>125</v>
      </c>
      <c r="D174" s="178">
        <v>125</v>
      </c>
      <c r="E174" s="178">
        <v>4.9000000000000004</v>
      </c>
      <c r="F174" s="178">
        <v>180</v>
      </c>
      <c r="G174" s="178">
        <v>90</v>
      </c>
      <c r="H174" s="178">
        <v>282</v>
      </c>
      <c r="I174" s="218">
        <v>141</v>
      </c>
      <c r="J174" s="178">
        <v>2.5</v>
      </c>
      <c r="K174" s="223" t="s">
        <v>1256</v>
      </c>
      <c r="L174" t="str">
        <f t="shared" si="48"/>
        <v>EQUAL TEE</v>
      </c>
      <c r="M174" s="167">
        <f t="shared" si="49"/>
        <v>500</v>
      </c>
      <c r="N174" s="167">
        <f t="shared" si="50"/>
        <v>280</v>
      </c>
      <c r="O174" s="167">
        <f t="shared" si="51"/>
        <v>8</v>
      </c>
      <c r="P174" s="167">
        <f t="shared" si="52"/>
        <v>90</v>
      </c>
      <c r="Q174" s="167">
        <f t="shared" si="53"/>
        <v>190</v>
      </c>
      <c r="R174" s="167">
        <f t="shared" si="54"/>
        <v>20</v>
      </c>
      <c r="S174" s="167">
        <f t="shared" si="55"/>
        <v>62.5</v>
      </c>
      <c r="T174" s="167">
        <f t="shared" si="56"/>
        <v>75</v>
      </c>
      <c r="U174" s="167">
        <f t="shared" si="57"/>
        <v>350</v>
      </c>
      <c r="V174" s="167">
        <f t="shared" si="58"/>
        <v>190</v>
      </c>
      <c r="W174" s="167">
        <f t="shared" si="59"/>
        <v>350</v>
      </c>
      <c r="X174" s="167">
        <f t="shared" si="60"/>
        <v>190</v>
      </c>
      <c r="Y174" s="168">
        <f t="shared" si="61"/>
        <v>2</v>
      </c>
      <c r="Z174" s="169">
        <f t="shared" si="63"/>
        <v>8</v>
      </c>
      <c r="AA174" s="169">
        <f t="shared" si="62"/>
        <v>20</v>
      </c>
      <c r="AC174" s="171">
        <f t="shared" si="46"/>
        <v>2.041666666666667</v>
      </c>
      <c r="AD174" s="167">
        <f t="shared" si="47"/>
        <v>2</v>
      </c>
      <c r="AE174" s="169">
        <v>6</v>
      </c>
    </row>
    <row r="175" spans="1:31">
      <c r="A175" s="161" t="s">
        <v>1612</v>
      </c>
      <c r="B175" s="225" t="s">
        <v>1249</v>
      </c>
      <c r="C175" s="212">
        <v>150</v>
      </c>
      <c r="D175" s="178">
        <v>80</v>
      </c>
      <c r="E175" s="217">
        <v>5.8</v>
      </c>
      <c r="F175" s="178">
        <v>210</v>
      </c>
      <c r="G175" s="178">
        <v>105</v>
      </c>
      <c r="H175" s="178">
        <v>313</v>
      </c>
      <c r="I175" s="218">
        <v>145.5</v>
      </c>
      <c r="J175" s="212">
        <v>4</v>
      </c>
      <c r="K175" s="223" t="s">
        <v>1407</v>
      </c>
      <c r="L175" t="str">
        <f t="shared" si="48"/>
        <v>UNEQUAL TEE</v>
      </c>
      <c r="M175" s="167">
        <f t="shared" si="49"/>
        <v>550</v>
      </c>
      <c r="N175" s="167">
        <f t="shared" si="50"/>
        <v>310</v>
      </c>
      <c r="O175" s="167">
        <f t="shared" si="51"/>
        <v>8</v>
      </c>
      <c r="P175" s="167">
        <f t="shared" si="52"/>
        <v>115</v>
      </c>
      <c r="Q175" s="167">
        <f t="shared" si="53"/>
        <v>220</v>
      </c>
      <c r="R175" s="167">
        <f t="shared" si="54"/>
        <v>20</v>
      </c>
      <c r="S175" s="167">
        <f t="shared" si="55"/>
        <v>75</v>
      </c>
      <c r="T175" s="167">
        <f t="shared" si="56"/>
        <v>50</v>
      </c>
      <c r="U175" s="167">
        <f t="shared" si="57"/>
        <v>450</v>
      </c>
      <c r="V175" s="167">
        <f t="shared" si="58"/>
        <v>220</v>
      </c>
      <c r="W175" s="167">
        <f t="shared" si="59"/>
        <v>450</v>
      </c>
      <c r="X175" s="167">
        <f t="shared" si="60"/>
        <v>220</v>
      </c>
      <c r="Y175" s="168">
        <f t="shared" si="61"/>
        <v>2</v>
      </c>
      <c r="Z175" s="169">
        <f t="shared" si="63"/>
        <v>8</v>
      </c>
      <c r="AA175" s="169">
        <f t="shared" si="62"/>
        <v>20</v>
      </c>
      <c r="AC175" s="171">
        <f t="shared" si="46"/>
        <v>2.4166666666666665</v>
      </c>
      <c r="AD175" s="167">
        <f t="shared" si="47"/>
        <v>2</v>
      </c>
      <c r="AE175" s="169">
        <v>6</v>
      </c>
    </row>
    <row r="176" spans="1:31">
      <c r="A176" s="161" t="s">
        <v>1613</v>
      </c>
      <c r="B176" s="225" t="s">
        <v>1249</v>
      </c>
      <c r="C176" s="212">
        <v>150</v>
      </c>
      <c r="D176" s="178">
        <v>100</v>
      </c>
      <c r="E176" s="217">
        <v>5.8</v>
      </c>
      <c r="F176" s="178">
        <v>210</v>
      </c>
      <c r="G176" s="178">
        <v>105</v>
      </c>
      <c r="H176" s="178">
        <v>313</v>
      </c>
      <c r="I176" s="218">
        <v>145.5</v>
      </c>
      <c r="J176" s="212">
        <v>4</v>
      </c>
      <c r="K176" s="223" t="s">
        <v>1408</v>
      </c>
      <c r="L176" t="str">
        <f t="shared" si="48"/>
        <v>UNEQUAL TEE</v>
      </c>
      <c r="M176" s="167">
        <f t="shared" si="49"/>
        <v>550</v>
      </c>
      <c r="N176" s="167">
        <f t="shared" si="50"/>
        <v>310</v>
      </c>
      <c r="O176" s="167">
        <f t="shared" si="51"/>
        <v>8</v>
      </c>
      <c r="P176" s="167">
        <f t="shared" si="52"/>
        <v>110</v>
      </c>
      <c r="Q176" s="167">
        <f t="shared" si="53"/>
        <v>220</v>
      </c>
      <c r="R176" s="167">
        <f t="shared" si="54"/>
        <v>20</v>
      </c>
      <c r="S176" s="167">
        <f t="shared" si="55"/>
        <v>75</v>
      </c>
      <c r="T176" s="167">
        <f t="shared" si="56"/>
        <v>50</v>
      </c>
      <c r="U176" s="167">
        <f t="shared" si="57"/>
        <v>450</v>
      </c>
      <c r="V176" s="167">
        <f t="shared" si="58"/>
        <v>220</v>
      </c>
      <c r="W176" s="167">
        <f t="shared" si="59"/>
        <v>450</v>
      </c>
      <c r="X176" s="167">
        <f t="shared" si="60"/>
        <v>220</v>
      </c>
      <c r="Y176" s="168">
        <f t="shared" si="61"/>
        <v>2</v>
      </c>
      <c r="Z176" s="169">
        <f t="shared" si="63"/>
        <v>8</v>
      </c>
      <c r="AA176" s="169">
        <f t="shared" si="62"/>
        <v>20</v>
      </c>
      <c r="AC176" s="171">
        <f t="shared" si="46"/>
        <v>2.4166666666666665</v>
      </c>
      <c r="AD176" s="167">
        <f t="shared" si="47"/>
        <v>2</v>
      </c>
      <c r="AE176" s="169">
        <v>2</v>
      </c>
    </row>
    <row r="177" spans="1:31">
      <c r="A177" s="161" t="s">
        <v>1614</v>
      </c>
      <c r="B177" s="225" t="s">
        <v>1249</v>
      </c>
      <c r="C177" s="212">
        <v>150</v>
      </c>
      <c r="D177" s="178">
        <v>125</v>
      </c>
      <c r="E177" s="217">
        <v>5.8</v>
      </c>
      <c r="F177" s="178">
        <v>210</v>
      </c>
      <c r="G177" s="178">
        <v>105</v>
      </c>
      <c r="H177" s="178">
        <v>313</v>
      </c>
      <c r="I177" s="218">
        <v>156</v>
      </c>
      <c r="J177" s="212">
        <v>4.5</v>
      </c>
      <c r="K177" s="223" t="s">
        <v>1409</v>
      </c>
      <c r="L177" t="str">
        <f t="shared" si="48"/>
        <v>UNEQUAL TEE</v>
      </c>
      <c r="M177" s="167">
        <f t="shared" si="49"/>
        <v>570</v>
      </c>
      <c r="N177" s="167">
        <f t="shared" si="50"/>
        <v>310</v>
      </c>
      <c r="O177" s="167">
        <f t="shared" si="51"/>
        <v>8</v>
      </c>
      <c r="P177" s="167">
        <f t="shared" si="52"/>
        <v>105</v>
      </c>
      <c r="Q177" s="167">
        <f t="shared" si="53"/>
        <v>220</v>
      </c>
      <c r="R177" s="167">
        <f t="shared" si="54"/>
        <v>20</v>
      </c>
      <c r="S177" s="167">
        <f t="shared" si="55"/>
        <v>75</v>
      </c>
      <c r="T177" s="167">
        <f t="shared" si="56"/>
        <v>75</v>
      </c>
      <c r="U177" s="167">
        <f t="shared" si="57"/>
        <v>450</v>
      </c>
      <c r="V177" s="167">
        <f t="shared" si="58"/>
        <v>220</v>
      </c>
      <c r="W177" s="167">
        <f t="shared" si="59"/>
        <v>450</v>
      </c>
      <c r="X177" s="167">
        <f t="shared" si="60"/>
        <v>220</v>
      </c>
      <c r="Y177" s="168">
        <f t="shared" si="61"/>
        <v>2</v>
      </c>
      <c r="Z177" s="169">
        <f t="shared" si="63"/>
        <v>8</v>
      </c>
      <c r="AA177" s="169">
        <f t="shared" si="62"/>
        <v>20</v>
      </c>
      <c r="AC177" s="171">
        <f t="shared" si="46"/>
        <v>2.4166666666666665</v>
      </c>
      <c r="AD177" s="167">
        <f t="shared" si="47"/>
        <v>2</v>
      </c>
      <c r="AE177" s="169">
        <v>2</v>
      </c>
    </row>
    <row r="178" spans="1:31">
      <c r="A178" s="161" t="s">
        <v>1615</v>
      </c>
      <c r="B178" s="225" t="s">
        <v>1249</v>
      </c>
      <c r="C178" s="178">
        <v>150</v>
      </c>
      <c r="D178" s="178">
        <v>150</v>
      </c>
      <c r="E178" s="178">
        <v>5.8</v>
      </c>
      <c r="F178" s="178">
        <v>210</v>
      </c>
      <c r="G178" s="178">
        <v>105</v>
      </c>
      <c r="H178" s="178">
        <v>313</v>
      </c>
      <c r="I178" s="218">
        <v>156.5</v>
      </c>
      <c r="J178" s="178">
        <v>4.5</v>
      </c>
      <c r="K178" s="223" t="s">
        <v>1257</v>
      </c>
      <c r="L178" t="str">
        <f t="shared" si="48"/>
        <v>EQUAL TEE</v>
      </c>
      <c r="M178" s="167">
        <f t="shared" si="49"/>
        <v>570</v>
      </c>
      <c r="N178" s="167">
        <f t="shared" si="50"/>
        <v>310</v>
      </c>
      <c r="O178" s="167">
        <f t="shared" si="51"/>
        <v>8</v>
      </c>
      <c r="P178" s="167">
        <f t="shared" si="52"/>
        <v>105</v>
      </c>
      <c r="Q178" s="167">
        <f t="shared" si="53"/>
        <v>220</v>
      </c>
      <c r="R178" s="167">
        <f t="shared" si="54"/>
        <v>20</v>
      </c>
      <c r="S178" s="167">
        <f t="shared" si="55"/>
        <v>75</v>
      </c>
      <c r="T178" s="167">
        <f t="shared" si="56"/>
        <v>75</v>
      </c>
      <c r="U178" s="167">
        <f t="shared" si="57"/>
        <v>450</v>
      </c>
      <c r="V178" s="167">
        <f t="shared" si="58"/>
        <v>220</v>
      </c>
      <c r="W178" s="167">
        <f t="shared" si="59"/>
        <v>450</v>
      </c>
      <c r="X178" s="167">
        <f t="shared" si="60"/>
        <v>220</v>
      </c>
      <c r="Y178" s="168">
        <f t="shared" si="61"/>
        <v>2</v>
      </c>
      <c r="Z178" s="169">
        <f t="shared" si="63"/>
        <v>8</v>
      </c>
      <c r="AA178" s="169">
        <f t="shared" si="62"/>
        <v>20</v>
      </c>
      <c r="AC178" s="171">
        <f t="shared" si="46"/>
        <v>2.4166666666666665</v>
      </c>
      <c r="AD178" s="167">
        <f t="shared" si="47"/>
        <v>2</v>
      </c>
      <c r="AE178" s="169">
        <v>2</v>
      </c>
    </row>
    <row r="179" spans="1:31">
      <c r="A179" s="161" t="s">
        <v>1616</v>
      </c>
      <c r="B179" s="225" t="s">
        <v>1249</v>
      </c>
      <c r="C179" s="178">
        <v>200</v>
      </c>
      <c r="D179" s="178">
        <v>80</v>
      </c>
      <c r="E179" s="217">
        <v>7.4</v>
      </c>
      <c r="F179" s="178">
        <v>140</v>
      </c>
      <c r="G179" s="178">
        <v>140</v>
      </c>
      <c r="H179" s="178">
        <v>274</v>
      </c>
      <c r="I179" s="218">
        <v>180.5</v>
      </c>
      <c r="J179" s="212">
        <v>5.5</v>
      </c>
      <c r="K179" s="223" t="s">
        <v>1410</v>
      </c>
      <c r="L179" t="str">
        <f t="shared" si="48"/>
        <v>UNEQUAL TEE</v>
      </c>
      <c r="M179" s="167">
        <f t="shared" si="49"/>
        <v>700</v>
      </c>
      <c r="N179" s="167">
        <f t="shared" si="50"/>
        <v>270</v>
      </c>
      <c r="O179" s="167">
        <f t="shared" si="51"/>
        <v>12</v>
      </c>
      <c r="P179" s="167">
        <f t="shared" si="52"/>
        <v>165</v>
      </c>
      <c r="Q179" s="167">
        <f t="shared" si="53"/>
        <v>150</v>
      </c>
      <c r="R179" s="167">
        <f t="shared" si="54"/>
        <v>28</v>
      </c>
      <c r="S179" s="167">
        <f t="shared" si="55"/>
        <v>100</v>
      </c>
      <c r="T179" s="167">
        <f t="shared" si="56"/>
        <v>50</v>
      </c>
      <c r="U179" s="167">
        <f t="shared" si="57"/>
        <v>600</v>
      </c>
      <c r="V179" s="167">
        <f t="shared" si="58"/>
        <v>150</v>
      </c>
      <c r="W179" s="167">
        <f t="shared" si="59"/>
        <v>600</v>
      </c>
      <c r="X179" s="167">
        <f t="shared" si="60"/>
        <v>150</v>
      </c>
      <c r="Y179" s="168">
        <f t="shared" si="61"/>
        <v>3</v>
      </c>
      <c r="Z179" s="169">
        <f t="shared" si="63"/>
        <v>12</v>
      </c>
      <c r="AA179" s="169">
        <f t="shared" si="62"/>
        <v>28</v>
      </c>
      <c r="AC179" s="171">
        <f t="shared" si="46"/>
        <v>3.0833333333333335</v>
      </c>
      <c r="AD179" s="167">
        <f t="shared" si="47"/>
        <v>3</v>
      </c>
      <c r="AE179" s="169">
        <v>3</v>
      </c>
    </row>
    <row r="180" spans="1:31">
      <c r="A180" s="161" t="s">
        <v>1617</v>
      </c>
      <c r="B180" s="225" t="s">
        <v>1249</v>
      </c>
      <c r="C180" s="178">
        <v>200</v>
      </c>
      <c r="D180" s="178">
        <v>100</v>
      </c>
      <c r="E180" s="217">
        <v>7.4</v>
      </c>
      <c r="F180" s="178">
        <v>140</v>
      </c>
      <c r="G180" s="178">
        <v>140</v>
      </c>
      <c r="H180" s="178">
        <v>274</v>
      </c>
      <c r="I180" s="218">
        <v>180.5</v>
      </c>
      <c r="J180" s="212">
        <v>5.5</v>
      </c>
      <c r="K180" s="223" t="s">
        <v>1411</v>
      </c>
      <c r="L180" t="str">
        <f t="shared" si="48"/>
        <v>UNEQUAL TEE</v>
      </c>
      <c r="M180" s="167">
        <f t="shared" si="49"/>
        <v>700</v>
      </c>
      <c r="N180" s="167">
        <f t="shared" si="50"/>
        <v>270</v>
      </c>
      <c r="O180" s="167">
        <f t="shared" si="51"/>
        <v>12</v>
      </c>
      <c r="P180" s="167">
        <f t="shared" si="52"/>
        <v>160</v>
      </c>
      <c r="Q180" s="167">
        <f t="shared" si="53"/>
        <v>150</v>
      </c>
      <c r="R180" s="167">
        <f t="shared" si="54"/>
        <v>28</v>
      </c>
      <c r="S180" s="167">
        <f t="shared" si="55"/>
        <v>100</v>
      </c>
      <c r="T180" s="167">
        <f t="shared" si="56"/>
        <v>50</v>
      </c>
      <c r="U180" s="167">
        <f t="shared" si="57"/>
        <v>600</v>
      </c>
      <c r="V180" s="167">
        <f t="shared" si="58"/>
        <v>150</v>
      </c>
      <c r="W180" s="167">
        <f t="shared" si="59"/>
        <v>600</v>
      </c>
      <c r="X180" s="167">
        <f t="shared" si="60"/>
        <v>150</v>
      </c>
      <c r="Y180" s="168">
        <f t="shared" si="61"/>
        <v>3</v>
      </c>
      <c r="Z180" s="169">
        <f t="shared" si="63"/>
        <v>12</v>
      </c>
      <c r="AA180" s="169">
        <f t="shared" si="62"/>
        <v>28</v>
      </c>
      <c r="AC180" s="171">
        <f t="shared" si="46"/>
        <v>3.0833333333333335</v>
      </c>
      <c r="AD180" s="167">
        <f t="shared" si="47"/>
        <v>3</v>
      </c>
      <c r="AE180" s="169">
        <v>3</v>
      </c>
    </row>
    <row r="181" spans="1:31">
      <c r="A181" s="161" t="s">
        <v>1618</v>
      </c>
      <c r="B181" s="225" t="s">
        <v>1249</v>
      </c>
      <c r="C181" s="178">
        <v>200</v>
      </c>
      <c r="D181" s="178">
        <v>125</v>
      </c>
      <c r="E181" s="217">
        <v>7.4</v>
      </c>
      <c r="F181" s="178">
        <v>280</v>
      </c>
      <c r="G181" s="178">
        <v>140</v>
      </c>
      <c r="H181" s="178">
        <v>414</v>
      </c>
      <c r="I181" s="218">
        <v>191</v>
      </c>
      <c r="J181" s="212">
        <v>7.5</v>
      </c>
      <c r="K181" s="223" t="s">
        <v>1412</v>
      </c>
      <c r="L181" t="str">
        <f t="shared" si="48"/>
        <v>UNEQUAL TEE</v>
      </c>
      <c r="M181" s="167">
        <f t="shared" si="49"/>
        <v>720</v>
      </c>
      <c r="N181" s="167">
        <f t="shared" si="50"/>
        <v>410</v>
      </c>
      <c r="O181" s="167">
        <f t="shared" si="51"/>
        <v>12</v>
      </c>
      <c r="P181" s="167">
        <f t="shared" si="52"/>
        <v>150</v>
      </c>
      <c r="Q181" s="167">
        <f t="shared" si="53"/>
        <v>290</v>
      </c>
      <c r="R181" s="167">
        <f t="shared" si="54"/>
        <v>28</v>
      </c>
      <c r="S181" s="167">
        <f t="shared" si="55"/>
        <v>100</v>
      </c>
      <c r="T181" s="167">
        <f t="shared" si="56"/>
        <v>75</v>
      </c>
      <c r="U181" s="167">
        <f t="shared" si="57"/>
        <v>600</v>
      </c>
      <c r="V181" s="167">
        <f t="shared" si="58"/>
        <v>290</v>
      </c>
      <c r="W181" s="167">
        <f t="shared" si="59"/>
        <v>600</v>
      </c>
      <c r="X181" s="167">
        <f t="shared" si="60"/>
        <v>290</v>
      </c>
      <c r="Y181" s="168">
        <f t="shared" si="61"/>
        <v>3</v>
      </c>
      <c r="Z181" s="169">
        <f t="shared" si="63"/>
        <v>12</v>
      </c>
      <c r="AA181" s="169">
        <f t="shared" si="62"/>
        <v>28</v>
      </c>
      <c r="AC181" s="171">
        <f t="shared" si="46"/>
        <v>3.0833333333333335</v>
      </c>
      <c r="AD181" s="167">
        <f t="shared" si="47"/>
        <v>3</v>
      </c>
      <c r="AE181" s="169">
        <v>3</v>
      </c>
    </row>
    <row r="182" spans="1:31">
      <c r="A182" s="161" t="s">
        <v>1619</v>
      </c>
      <c r="B182" s="225" t="s">
        <v>1249</v>
      </c>
      <c r="C182" s="178">
        <v>200</v>
      </c>
      <c r="D182" s="178">
        <v>150</v>
      </c>
      <c r="E182" s="217">
        <v>7.4</v>
      </c>
      <c r="F182" s="178">
        <v>280</v>
      </c>
      <c r="G182" s="178">
        <v>140</v>
      </c>
      <c r="H182" s="178">
        <v>414</v>
      </c>
      <c r="I182" s="218">
        <v>191.5</v>
      </c>
      <c r="J182" s="212">
        <v>7.5</v>
      </c>
      <c r="K182" s="223" t="s">
        <v>1413</v>
      </c>
      <c r="L182" t="str">
        <f t="shared" si="48"/>
        <v>UNEQUAL TEE</v>
      </c>
      <c r="M182" s="167">
        <f t="shared" si="49"/>
        <v>730</v>
      </c>
      <c r="N182" s="167">
        <f t="shared" si="50"/>
        <v>410</v>
      </c>
      <c r="O182" s="167">
        <f t="shared" si="51"/>
        <v>12</v>
      </c>
      <c r="P182" s="167">
        <f t="shared" si="52"/>
        <v>145</v>
      </c>
      <c r="Q182" s="167">
        <f t="shared" si="53"/>
        <v>290</v>
      </c>
      <c r="R182" s="167">
        <f t="shared" si="54"/>
        <v>28</v>
      </c>
      <c r="S182" s="167">
        <f t="shared" si="55"/>
        <v>100</v>
      </c>
      <c r="T182" s="167">
        <f t="shared" si="56"/>
        <v>75</v>
      </c>
      <c r="U182" s="167">
        <f t="shared" si="57"/>
        <v>600</v>
      </c>
      <c r="V182" s="167">
        <f t="shared" si="58"/>
        <v>290</v>
      </c>
      <c r="W182" s="167">
        <f t="shared" si="59"/>
        <v>600</v>
      </c>
      <c r="X182" s="167">
        <f t="shared" si="60"/>
        <v>290</v>
      </c>
      <c r="Y182" s="168">
        <f t="shared" si="61"/>
        <v>3</v>
      </c>
      <c r="Z182" s="169">
        <f t="shared" si="63"/>
        <v>12</v>
      </c>
      <c r="AA182" s="169">
        <f t="shared" si="62"/>
        <v>28</v>
      </c>
      <c r="AC182" s="171">
        <f t="shared" si="46"/>
        <v>3.0833333333333335</v>
      </c>
      <c r="AD182" s="167">
        <f t="shared" si="47"/>
        <v>3</v>
      </c>
      <c r="AE182" s="169">
        <v>4</v>
      </c>
    </row>
    <row r="183" spans="1:31">
      <c r="A183" s="161" t="s">
        <v>1620</v>
      </c>
      <c r="B183" s="225" t="s">
        <v>1249</v>
      </c>
      <c r="C183" s="178">
        <v>200</v>
      </c>
      <c r="D183" s="178">
        <v>200</v>
      </c>
      <c r="E183" s="178">
        <v>7.4</v>
      </c>
      <c r="F183" s="178">
        <v>280</v>
      </c>
      <c r="G183" s="178">
        <v>140</v>
      </c>
      <c r="H183" s="178">
        <v>414</v>
      </c>
      <c r="I183" s="218">
        <v>207</v>
      </c>
      <c r="J183" s="178">
        <v>8</v>
      </c>
      <c r="K183" s="223" t="s">
        <v>1258</v>
      </c>
      <c r="L183" t="str">
        <f t="shared" si="48"/>
        <v>EQUAL TEE</v>
      </c>
      <c r="M183" s="167">
        <f t="shared" si="49"/>
        <v>760</v>
      </c>
      <c r="N183" s="167">
        <f t="shared" si="50"/>
        <v>410</v>
      </c>
      <c r="O183" s="167">
        <f t="shared" si="51"/>
        <v>12</v>
      </c>
      <c r="P183" s="167">
        <f t="shared" si="52"/>
        <v>140</v>
      </c>
      <c r="Q183" s="167">
        <f t="shared" si="53"/>
        <v>290</v>
      </c>
      <c r="R183" s="167">
        <f t="shared" si="54"/>
        <v>28</v>
      </c>
      <c r="S183" s="167">
        <f t="shared" si="55"/>
        <v>100</v>
      </c>
      <c r="T183" s="167">
        <f t="shared" si="56"/>
        <v>100</v>
      </c>
      <c r="U183" s="167">
        <f t="shared" si="57"/>
        <v>600</v>
      </c>
      <c r="V183" s="167">
        <f t="shared" si="58"/>
        <v>290</v>
      </c>
      <c r="W183" s="167">
        <f t="shared" si="59"/>
        <v>600</v>
      </c>
      <c r="X183" s="167">
        <f t="shared" si="60"/>
        <v>290</v>
      </c>
      <c r="Y183" s="168">
        <f t="shared" si="61"/>
        <v>3</v>
      </c>
      <c r="Z183" s="169">
        <f t="shared" si="63"/>
        <v>12</v>
      </c>
      <c r="AA183" s="169">
        <f t="shared" si="62"/>
        <v>28</v>
      </c>
      <c r="AC183" s="171">
        <f t="shared" si="46"/>
        <v>3.0833333333333335</v>
      </c>
      <c r="AD183" s="167">
        <f t="shared" si="47"/>
        <v>3</v>
      </c>
      <c r="AE183" s="169">
        <v>4</v>
      </c>
    </row>
    <row r="184" spans="1:31">
      <c r="A184" s="161" t="s">
        <v>1621</v>
      </c>
      <c r="B184" s="225" t="s">
        <v>1249</v>
      </c>
      <c r="C184" s="178">
        <v>250</v>
      </c>
      <c r="D184" s="178">
        <v>80</v>
      </c>
      <c r="E184" s="217">
        <v>9.1</v>
      </c>
      <c r="F184" s="178">
        <v>140</v>
      </c>
      <c r="G184" s="178">
        <v>175</v>
      </c>
      <c r="H184" s="178">
        <v>306</v>
      </c>
      <c r="I184" s="218">
        <v>215.5</v>
      </c>
      <c r="J184" s="212">
        <v>8.5</v>
      </c>
      <c r="K184" s="223" t="s">
        <v>1414</v>
      </c>
      <c r="L184" t="str">
        <f t="shared" si="48"/>
        <v>UNEQUAL TEE</v>
      </c>
      <c r="M184" s="167">
        <f t="shared" si="49"/>
        <v>860</v>
      </c>
      <c r="N184" s="167">
        <f t="shared" si="50"/>
        <v>300</v>
      </c>
      <c r="O184" s="167">
        <f t="shared" si="51"/>
        <v>16</v>
      </c>
      <c r="P184" s="167">
        <f t="shared" si="52"/>
        <v>210</v>
      </c>
      <c r="Q184" s="167">
        <f t="shared" si="53"/>
        <v>150</v>
      </c>
      <c r="R184" s="167">
        <f t="shared" si="54"/>
        <v>36</v>
      </c>
      <c r="S184" s="167">
        <f t="shared" si="55"/>
        <v>125</v>
      </c>
      <c r="T184" s="167">
        <f t="shared" si="56"/>
        <v>50</v>
      </c>
      <c r="U184" s="167">
        <f t="shared" si="57"/>
        <v>750</v>
      </c>
      <c r="V184" s="167">
        <f t="shared" si="58"/>
        <v>150</v>
      </c>
      <c r="W184" s="167">
        <f t="shared" si="59"/>
        <v>750</v>
      </c>
      <c r="X184" s="167">
        <f t="shared" si="60"/>
        <v>150</v>
      </c>
      <c r="Y184" s="168">
        <f t="shared" si="61"/>
        <v>4</v>
      </c>
      <c r="Z184" s="169">
        <f t="shared" si="63"/>
        <v>16</v>
      </c>
      <c r="AA184" s="169">
        <f t="shared" si="62"/>
        <v>36</v>
      </c>
      <c r="AC184" s="171">
        <f t="shared" si="46"/>
        <v>3.7916666666666665</v>
      </c>
      <c r="AD184" s="167">
        <f t="shared" si="47"/>
        <v>4</v>
      </c>
      <c r="AE184" s="169">
        <v>4</v>
      </c>
    </row>
    <row r="185" spans="1:31">
      <c r="A185" s="161" t="s">
        <v>1622</v>
      </c>
      <c r="B185" s="225" t="s">
        <v>1249</v>
      </c>
      <c r="C185" s="178">
        <v>250</v>
      </c>
      <c r="D185" s="178">
        <v>100</v>
      </c>
      <c r="E185" s="217">
        <v>9.1</v>
      </c>
      <c r="F185" s="178">
        <v>140</v>
      </c>
      <c r="G185" s="178">
        <v>175</v>
      </c>
      <c r="H185" s="178">
        <v>306</v>
      </c>
      <c r="I185" s="218">
        <v>215.5</v>
      </c>
      <c r="J185" s="212">
        <v>8.5</v>
      </c>
      <c r="K185" s="223" t="s">
        <v>1415</v>
      </c>
      <c r="L185" t="str">
        <f t="shared" si="48"/>
        <v>UNEQUAL TEE</v>
      </c>
      <c r="M185" s="167">
        <f t="shared" si="49"/>
        <v>860</v>
      </c>
      <c r="N185" s="167">
        <f t="shared" si="50"/>
        <v>300</v>
      </c>
      <c r="O185" s="167">
        <f t="shared" si="51"/>
        <v>16</v>
      </c>
      <c r="P185" s="167">
        <f t="shared" si="52"/>
        <v>205</v>
      </c>
      <c r="Q185" s="167">
        <f t="shared" si="53"/>
        <v>150</v>
      </c>
      <c r="R185" s="167">
        <f t="shared" si="54"/>
        <v>36</v>
      </c>
      <c r="S185" s="167">
        <f t="shared" si="55"/>
        <v>125</v>
      </c>
      <c r="T185" s="167">
        <f t="shared" si="56"/>
        <v>50</v>
      </c>
      <c r="U185" s="167">
        <f t="shared" si="57"/>
        <v>750</v>
      </c>
      <c r="V185" s="167">
        <f t="shared" si="58"/>
        <v>150</v>
      </c>
      <c r="W185" s="167">
        <f t="shared" si="59"/>
        <v>750</v>
      </c>
      <c r="X185" s="167">
        <f t="shared" si="60"/>
        <v>150</v>
      </c>
      <c r="Y185" s="168">
        <f t="shared" si="61"/>
        <v>4</v>
      </c>
      <c r="Z185" s="169">
        <f t="shared" si="63"/>
        <v>16</v>
      </c>
      <c r="AA185" s="169">
        <f t="shared" si="62"/>
        <v>36</v>
      </c>
      <c r="AC185" s="171">
        <f t="shared" si="46"/>
        <v>3.7916666666666665</v>
      </c>
      <c r="AD185" s="167">
        <f t="shared" si="47"/>
        <v>4</v>
      </c>
      <c r="AE185" s="169">
        <v>4</v>
      </c>
    </row>
    <row r="186" spans="1:31">
      <c r="A186" s="161" t="s">
        <v>1623</v>
      </c>
      <c r="B186" s="225" t="s">
        <v>1249</v>
      </c>
      <c r="C186" s="178">
        <v>250</v>
      </c>
      <c r="D186" s="178">
        <v>125</v>
      </c>
      <c r="E186" s="217">
        <v>9.1</v>
      </c>
      <c r="F186" s="178">
        <v>280</v>
      </c>
      <c r="G186" s="178">
        <v>175</v>
      </c>
      <c r="H186" s="178">
        <v>446</v>
      </c>
      <c r="I186" s="218">
        <v>226</v>
      </c>
      <c r="J186" s="218">
        <v>11</v>
      </c>
      <c r="K186" s="223" t="s">
        <v>1416</v>
      </c>
      <c r="L186" t="str">
        <f t="shared" si="48"/>
        <v>UNEQUAL TEE</v>
      </c>
      <c r="M186" s="167">
        <f t="shared" si="49"/>
        <v>880</v>
      </c>
      <c r="N186" s="167">
        <f t="shared" si="50"/>
        <v>440</v>
      </c>
      <c r="O186" s="167">
        <f t="shared" si="51"/>
        <v>16</v>
      </c>
      <c r="P186" s="167">
        <f t="shared" si="52"/>
        <v>200</v>
      </c>
      <c r="Q186" s="167">
        <f t="shared" si="53"/>
        <v>290</v>
      </c>
      <c r="R186" s="167">
        <f t="shared" si="54"/>
        <v>36</v>
      </c>
      <c r="S186" s="167">
        <f t="shared" si="55"/>
        <v>125</v>
      </c>
      <c r="T186" s="167">
        <f t="shared" si="56"/>
        <v>75</v>
      </c>
      <c r="U186" s="167">
        <f t="shared" si="57"/>
        <v>750</v>
      </c>
      <c r="V186" s="167">
        <f t="shared" si="58"/>
        <v>290</v>
      </c>
      <c r="W186" s="167">
        <f t="shared" si="59"/>
        <v>750</v>
      </c>
      <c r="X186" s="167">
        <f t="shared" si="60"/>
        <v>290</v>
      </c>
      <c r="Y186" s="168">
        <f t="shared" si="61"/>
        <v>4</v>
      </c>
      <c r="Z186" s="169">
        <f t="shared" si="63"/>
        <v>16</v>
      </c>
      <c r="AA186" s="169">
        <f t="shared" si="62"/>
        <v>36</v>
      </c>
      <c r="AC186" s="171">
        <f t="shared" si="46"/>
        <v>3.7916666666666665</v>
      </c>
      <c r="AD186" s="167">
        <f t="shared" si="47"/>
        <v>4</v>
      </c>
      <c r="AE186" s="169">
        <v>4</v>
      </c>
    </row>
    <row r="187" spans="1:31">
      <c r="A187" s="161" t="s">
        <v>1624</v>
      </c>
      <c r="B187" s="225" t="s">
        <v>1249</v>
      </c>
      <c r="C187" s="178">
        <v>250</v>
      </c>
      <c r="D187" s="178">
        <v>150</v>
      </c>
      <c r="E187" s="217">
        <v>9.1</v>
      </c>
      <c r="F187" s="178">
        <v>350</v>
      </c>
      <c r="G187" s="178">
        <v>175</v>
      </c>
      <c r="H187" s="178">
        <v>516</v>
      </c>
      <c r="I187" s="218">
        <v>226.5</v>
      </c>
      <c r="J187" s="218">
        <v>12.5</v>
      </c>
      <c r="K187" s="223" t="s">
        <v>1417</v>
      </c>
      <c r="L187" t="str">
        <f t="shared" si="48"/>
        <v>UNEQUAL TEE</v>
      </c>
      <c r="M187" s="167">
        <f t="shared" si="49"/>
        <v>880</v>
      </c>
      <c r="N187" s="167">
        <f t="shared" si="50"/>
        <v>510</v>
      </c>
      <c r="O187" s="167">
        <f t="shared" si="51"/>
        <v>16</v>
      </c>
      <c r="P187" s="167">
        <f t="shared" si="52"/>
        <v>190</v>
      </c>
      <c r="Q187" s="167">
        <f t="shared" si="53"/>
        <v>360</v>
      </c>
      <c r="R187" s="167">
        <f t="shared" si="54"/>
        <v>36</v>
      </c>
      <c r="S187" s="167">
        <f t="shared" si="55"/>
        <v>125</v>
      </c>
      <c r="T187" s="167">
        <f t="shared" si="56"/>
        <v>75</v>
      </c>
      <c r="U187" s="167">
        <f t="shared" si="57"/>
        <v>750</v>
      </c>
      <c r="V187" s="167">
        <f t="shared" si="58"/>
        <v>360</v>
      </c>
      <c r="W187" s="167">
        <f t="shared" si="59"/>
        <v>750</v>
      </c>
      <c r="X187" s="167">
        <f t="shared" si="60"/>
        <v>360</v>
      </c>
      <c r="Y187" s="168">
        <f t="shared" si="61"/>
        <v>4</v>
      </c>
      <c r="Z187" s="169">
        <f t="shared" si="63"/>
        <v>16</v>
      </c>
      <c r="AA187" s="169">
        <f t="shared" si="62"/>
        <v>36</v>
      </c>
      <c r="AC187" s="171">
        <f t="shared" si="46"/>
        <v>3.7916666666666665</v>
      </c>
      <c r="AD187" s="167">
        <f t="shared" si="47"/>
        <v>4</v>
      </c>
      <c r="AE187" s="169">
        <v>4</v>
      </c>
    </row>
    <row r="188" spans="1:31">
      <c r="A188" s="161" t="s">
        <v>1625</v>
      </c>
      <c r="B188" s="225" t="s">
        <v>1249</v>
      </c>
      <c r="C188" s="178">
        <v>250</v>
      </c>
      <c r="D188" s="178">
        <v>200</v>
      </c>
      <c r="E188" s="217">
        <v>9.1</v>
      </c>
      <c r="F188" s="178">
        <v>350</v>
      </c>
      <c r="G188" s="178">
        <v>175</v>
      </c>
      <c r="H188" s="178">
        <v>516</v>
      </c>
      <c r="I188" s="218">
        <v>242</v>
      </c>
      <c r="J188" s="218">
        <v>13.5</v>
      </c>
      <c r="K188" s="223" t="s">
        <v>1418</v>
      </c>
      <c r="L188" t="str">
        <f t="shared" si="48"/>
        <v>UNEQUAL TEE</v>
      </c>
      <c r="M188" s="167">
        <f t="shared" si="49"/>
        <v>910</v>
      </c>
      <c r="N188" s="167">
        <f t="shared" si="50"/>
        <v>510</v>
      </c>
      <c r="O188" s="167">
        <f t="shared" si="51"/>
        <v>16</v>
      </c>
      <c r="P188" s="167">
        <f t="shared" si="52"/>
        <v>180</v>
      </c>
      <c r="Q188" s="167">
        <f t="shared" si="53"/>
        <v>360</v>
      </c>
      <c r="R188" s="167">
        <f t="shared" si="54"/>
        <v>36</v>
      </c>
      <c r="S188" s="167">
        <f t="shared" si="55"/>
        <v>125</v>
      </c>
      <c r="T188" s="167">
        <f t="shared" si="56"/>
        <v>100</v>
      </c>
      <c r="U188" s="167">
        <f t="shared" si="57"/>
        <v>750</v>
      </c>
      <c r="V188" s="167">
        <f t="shared" si="58"/>
        <v>360</v>
      </c>
      <c r="W188" s="167">
        <f t="shared" si="59"/>
        <v>750</v>
      </c>
      <c r="X188" s="167">
        <f t="shared" si="60"/>
        <v>360</v>
      </c>
      <c r="Y188" s="168">
        <f t="shared" si="61"/>
        <v>4</v>
      </c>
      <c r="Z188" s="169">
        <f t="shared" si="63"/>
        <v>16</v>
      </c>
      <c r="AA188" s="169">
        <f t="shared" si="62"/>
        <v>36</v>
      </c>
      <c r="AC188" s="171">
        <f t="shared" si="46"/>
        <v>3.7916666666666665</v>
      </c>
      <c r="AD188" s="167">
        <f t="shared" si="47"/>
        <v>4</v>
      </c>
      <c r="AE188" s="169">
        <v>4</v>
      </c>
    </row>
    <row r="189" spans="1:31">
      <c r="A189" s="161" t="s">
        <v>1626</v>
      </c>
      <c r="B189" s="225" t="s">
        <v>1249</v>
      </c>
      <c r="C189" s="178">
        <v>250</v>
      </c>
      <c r="D189" s="178">
        <v>250</v>
      </c>
      <c r="E189" s="178">
        <v>9.1</v>
      </c>
      <c r="F189" s="178">
        <v>350</v>
      </c>
      <c r="G189" s="178">
        <v>175</v>
      </c>
      <c r="H189" s="178">
        <v>516</v>
      </c>
      <c r="I189" s="218">
        <v>258</v>
      </c>
      <c r="J189" s="178">
        <v>15</v>
      </c>
      <c r="K189" s="223" t="s">
        <v>1259</v>
      </c>
      <c r="L189" t="str">
        <f t="shared" si="48"/>
        <v>EQUAL TEE</v>
      </c>
      <c r="M189" s="167">
        <f t="shared" si="49"/>
        <v>940</v>
      </c>
      <c r="N189" s="167">
        <f t="shared" si="50"/>
        <v>510</v>
      </c>
      <c r="O189" s="167">
        <f t="shared" si="51"/>
        <v>16</v>
      </c>
      <c r="P189" s="167">
        <f t="shared" si="52"/>
        <v>175</v>
      </c>
      <c r="Q189" s="167">
        <f t="shared" si="53"/>
        <v>360</v>
      </c>
      <c r="R189" s="167">
        <f t="shared" si="54"/>
        <v>36</v>
      </c>
      <c r="S189" s="167">
        <f t="shared" si="55"/>
        <v>125</v>
      </c>
      <c r="T189" s="167">
        <f t="shared" si="56"/>
        <v>125</v>
      </c>
      <c r="U189" s="167">
        <f t="shared" si="57"/>
        <v>750</v>
      </c>
      <c r="V189" s="167">
        <f t="shared" si="58"/>
        <v>360</v>
      </c>
      <c r="W189" s="167">
        <f t="shared" si="59"/>
        <v>750</v>
      </c>
      <c r="X189" s="167">
        <f t="shared" si="60"/>
        <v>360</v>
      </c>
      <c r="Y189" s="168">
        <f t="shared" si="61"/>
        <v>4</v>
      </c>
      <c r="Z189" s="169">
        <f t="shared" si="63"/>
        <v>16</v>
      </c>
      <c r="AA189" s="169">
        <f t="shared" si="62"/>
        <v>36</v>
      </c>
      <c r="AC189" s="171">
        <f t="shared" si="46"/>
        <v>3.7916666666666665</v>
      </c>
      <c r="AD189" s="167">
        <f t="shared" si="47"/>
        <v>4</v>
      </c>
      <c r="AE189" s="169">
        <v>4</v>
      </c>
    </row>
    <row r="190" spans="1:31">
      <c r="A190" s="161" t="s">
        <v>1627</v>
      </c>
      <c r="B190" s="225" t="s">
        <v>1249</v>
      </c>
      <c r="C190" s="178">
        <v>300</v>
      </c>
      <c r="D190" s="178">
        <v>80</v>
      </c>
      <c r="E190" s="217">
        <v>10.7</v>
      </c>
      <c r="F190" s="178">
        <v>140</v>
      </c>
      <c r="G190" s="178">
        <v>210</v>
      </c>
      <c r="H190" s="178">
        <v>338</v>
      </c>
      <c r="I190" s="218">
        <v>250.5</v>
      </c>
      <c r="J190" s="218">
        <v>12.5</v>
      </c>
      <c r="K190" s="223" t="s">
        <v>1419</v>
      </c>
      <c r="L190" t="str">
        <f t="shared" si="48"/>
        <v>UNEQUAL TEE</v>
      </c>
      <c r="M190" s="167">
        <f t="shared" si="49"/>
        <v>1010</v>
      </c>
      <c r="N190" s="167">
        <f t="shared" si="50"/>
        <v>330</v>
      </c>
      <c r="O190" s="167">
        <f t="shared" si="51"/>
        <v>16</v>
      </c>
      <c r="P190" s="167">
        <f t="shared" si="52"/>
        <v>260</v>
      </c>
      <c r="Q190" s="167">
        <f t="shared" si="53"/>
        <v>150</v>
      </c>
      <c r="R190" s="167">
        <f t="shared" si="54"/>
        <v>36</v>
      </c>
      <c r="S190" s="167">
        <f t="shared" si="55"/>
        <v>150</v>
      </c>
      <c r="T190" s="167">
        <f t="shared" si="56"/>
        <v>50</v>
      </c>
      <c r="U190" s="167">
        <f t="shared" si="57"/>
        <v>900</v>
      </c>
      <c r="V190" s="167">
        <f t="shared" si="58"/>
        <v>150</v>
      </c>
      <c r="W190" s="167">
        <f t="shared" si="59"/>
        <v>900</v>
      </c>
      <c r="X190" s="167">
        <f t="shared" si="60"/>
        <v>150</v>
      </c>
      <c r="Y190" s="168">
        <f t="shared" si="61"/>
        <v>4</v>
      </c>
      <c r="Z190" s="169">
        <f t="shared" si="63"/>
        <v>16</v>
      </c>
      <c r="AA190" s="169">
        <f t="shared" si="62"/>
        <v>36</v>
      </c>
      <c r="AC190" s="171">
        <f t="shared" si="46"/>
        <v>4.458333333333333</v>
      </c>
      <c r="AD190" s="167">
        <f t="shared" si="47"/>
        <v>4</v>
      </c>
      <c r="AE190" s="169">
        <v>4</v>
      </c>
    </row>
    <row r="191" spans="1:31">
      <c r="A191" s="161" t="s">
        <v>1628</v>
      </c>
      <c r="B191" s="225" t="s">
        <v>1249</v>
      </c>
      <c r="C191" s="178">
        <v>300</v>
      </c>
      <c r="D191" s="178">
        <v>100</v>
      </c>
      <c r="E191" s="217">
        <v>10.7</v>
      </c>
      <c r="F191" s="178">
        <v>140</v>
      </c>
      <c r="G191" s="178">
        <v>210</v>
      </c>
      <c r="H191" s="178">
        <v>338</v>
      </c>
      <c r="I191" s="218">
        <v>250.5</v>
      </c>
      <c r="J191" s="218">
        <v>12.5</v>
      </c>
      <c r="K191" s="223" t="s">
        <v>1420</v>
      </c>
      <c r="L191" t="str">
        <f t="shared" si="48"/>
        <v>UNEQUAL TEE</v>
      </c>
      <c r="M191" s="167">
        <f t="shared" si="49"/>
        <v>1010</v>
      </c>
      <c r="N191" s="167">
        <f t="shared" si="50"/>
        <v>330</v>
      </c>
      <c r="O191" s="167">
        <f t="shared" si="51"/>
        <v>16</v>
      </c>
      <c r="P191" s="167">
        <f t="shared" si="52"/>
        <v>255</v>
      </c>
      <c r="Q191" s="167">
        <f t="shared" si="53"/>
        <v>150</v>
      </c>
      <c r="R191" s="167">
        <f t="shared" si="54"/>
        <v>36</v>
      </c>
      <c r="S191" s="167">
        <f t="shared" si="55"/>
        <v>150</v>
      </c>
      <c r="T191" s="167">
        <f t="shared" si="56"/>
        <v>50</v>
      </c>
      <c r="U191" s="167">
        <f t="shared" si="57"/>
        <v>900</v>
      </c>
      <c r="V191" s="167">
        <f t="shared" si="58"/>
        <v>150</v>
      </c>
      <c r="W191" s="167">
        <f t="shared" si="59"/>
        <v>900</v>
      </c>
      <c r="X191" s="167">
        <f t="shared" si="60"/>
        <v>150</v>
      </c>
      <c r="Y191" s="168">
        <f t="shared" si="61"/>
        <v>4</v>
      </c>
      <c r="Z191" s="169">
        <f t="shared" si="63"/>
        <v>16</v>
      </c>
      <c r="AA191" s="169">
        <f t="shared" si="62"/>
        <v>36</v>
      </c>
      <c r="AC191" s="171">
        <f t="shared" si="46"/>
        <v>4.458333333333333</v>
      </c>
      <c r="AD191" s="167">
        <f t="shared" si="47"/>
        <v>4</v>
      </c>
      <c r="AE191" s="169">
        <v>5</v>
      </c>
    </row>
    <row r="192" spans="1:31">
      <c r="A192" s="161" t="s">
        <v>1629</v>
      </c>
      <c r="B192" s="225" t="s">
        <v>1249</v>
      </c>
      <c r="C192" s="178">
        <v>300</v>
      </c>
      <c r="D192" s="178">
        <v>125</v>
      </c>
      <c r="E192" s="217">
        <v>10.7</v>
      </c>
      <c r="F192" s="178">
        <v>280</v>
      </c>
      <c r="G192" s="178">
        <v>210</v>
      </c>
      <c r="H192" s="178">
        <v>478</v>
      </c>
      <c r="I192" s="218">
        <v>261</v>
      </c>
      <c r="J192" s="218">
        <v>16.5</v>
      </c>
      <c r="K192" s="223" t="s">
        <v>1421</v>
      </c>
      <c r="L192" t="str">
        <f t="shared" si="48"/>
        <v>UNEQUAL TEE</v>
      </c>
      <c r="M192" s="167">
        <f t="shared" si="49"/>
        <v>1030</v>
      </c>
      <c r="N192" s="167">
        <f t="shared" si="50"/>
        <v>470</v>
      </c>
      <c r="O192" s="167">
        <f t="shared" si="51"/>
        <v>16</v>
      </c>
      <c r="P192" s="167">
        <f t="shared" si="52"/>
        <v>245</v>
      </c>
      <c r="Q192" s="167">
        <f t="shared" si="53"/>
        <v>290</v>
      </c>
      <c r="R192" s="167">
        <f t="shared" si="54"/>
        <v>36</v>
      </c>
      <c r="S192" s="167">
        <f t="shared" si="55"/>
        <v>150</v>
      </c>
      <c r="T192" s="167">
        <f t="shared" si="56"/>
        <v>75</v>
      </c>
      <c r="U192" s="167">
        <f t="shared" si="57"/>
        <v>900</v>
      </c>
      <c r="V192" s="167">
        <f t="shared" si="58"/>
        <v>290</v>
      </c>
      <c r="W192" s="167">
        <f t="shared" si="59"/>
        <v>900</v>
      </c>
      <c r="X192" s="167">
        <f t="shared" si="60"/>
        <v>290</v>
      </c>
      <c r="Y192" s="168">
        <f t="shared" si="61"/>
        <v>4</v>
      </c>
      <c r="Z192" s="169">
        <f t="shared" si="63"/>
        <v>16</v>
      </c>
      <c r="AA192" s="169">
        <f t="shared" si="62"/>
        <v>36</v>
      </c>
      <c r="AC192" s="171">
        <f t="shared" si="46"/>
        <v>4.458333333333333</v>
      </c>
      <c r="AD192" s="167">
        <f t="shared" si="47"/>
        <v>4</v>
      </c>
      <c r="AE192" s="169">
        <v>5</v>
      </c>
    </row>
    <row r="193" spans="1:31">
      <c r="A193" s="161" t="s">
        <v>1630</v>
      </c>
      <c r="B193" s="225" t="s">
        <v>1249</v>
      </c>
      <c r="C193" s="178">
        <v>300</v>
      </c>
      <c r="D193" s="178">
        <v>150</v>
      </c>
      <c r="E193" s="217">
        <v>10.7</v>
      </c>
      <c r="F193" s="178">
        <v>280</v>
      </c>
      <c r="G193" s="178">
        <v>210</v>
      </c>
      <c r="H193" s="178">
        <v>478</v>
      </c>
      <c r="I193" s="218">
        <v>261.5</v>
      </c>
      <c r="J193" s="218">
        <v>16.5</v>
      </c>
      <c r="K193" s="223" t="s">
        <v>1422</v>
      </c>
      <c r="L193" t="str">
        <f t="shared" si="48"/>
        <v>UNEQUAL TEE</v>
      </c>
      <c r="M193" s="167">
        <f t="shared" si="49"/>
        <v>1030</v>
      </c>
      <c r="N193" s="167">
        <f t="shared" si="50"/>
        <v>470</v>
      </c>
      <c r="O193" s="167">
        <f t="shared" si="51"/>
        <v>16</v>
      </c>
      <c r="P193" s="167">
        <f t="shared" si="52"/>
        <v>235</v>
      </c>
      <c r="Q193" s="167">
        <f t="shared" si="53"/>
        <v>290</v>
      </c>
      <c r="R193" s="167">
        <f t="shared" si="54"/>
        <v>36</v>
      </c>
      <c r="S193" s="167">
        <f t="shared" si="55"/>
        <v>150</v>
      </c>
      <c r="T193" s="167">
        <f t="shared" si="56"/>
        <v>75</v>
      </c>
      <c r="U193" s="167">
        <f t="shared" si="57"/>
        <v>900</v>
      </c>
      <c r="V193" s="167">
        <f t="shared" si="58"/>
        <v>290</v>
      </c>
      <c r="W193" s="167">
        <f t="shared" si="59"/>
        <v>900</v>
      </c>
      <c r="X193" s="167">
        <f t="shared" si="60"/>
        <v>290</v>
      </c>
      <c r="Y193" s="168">
        <f t="shared" si="61"/>
        <v>4</v>
      </c>
      <c r="Z193" s="169">
        <f t="shared" si="63"/>
        <v>16</v>
      </c>
      <c r="AA193" s="169">
        <f t="shared" si="62"/>
        <v>36</v>
      </c>
      <c r="AC193" s="171">
        <f t="shared" si="46"/>
        <v>4.458333333333333</v>
      </c>
      <c r="AD193" s="167">
        <f t="shared" si="47"/>
        <v>4</v>
      </c>
      <c r="AE193" s="169">
        <v>5</v>
      </c>
    </row>
    <row r="194" spans="1:31">
      <c r="A194" s="161" t="s">
        <v>1631</v>
      </c>
      <c r="B194" s="225" t="s">
        <v>1249</v>
      </c>
      <c r="C194" s="178">
        <v>300</v>
      </c>
      <c r="D194" s="178">
        <v>200</v>
      </c>
      <c r="E194" s="217">
        <v>10.7</v>
      </c>
      <c r="F194" s="178">
        <v>420</v>
      </c>
      <c r="G194" s="178">
        <v>210</v>
      </c>
      <c r="H194" s="178">
        <v>618</v>
      </c>
      <c r="I194" s="218">
        <v>277</v>
      </c>
      <c r="J194" s="218">
        <v>21</v>
      </c>
      <c r="K194" s="223" t="s">
        <v>1423</v>
      </c>
      <c r="L194" t="str">
        <f t="shared" si="48"/>
        <v>UNEQUAL TEE</v>
      </c>
      <c r="M194" s="167">
        <f t="shared" si="49"/>
        <v>1060</v>
      </c>
      <c r="N194" s="167">
        <f t="shared" si="50"/>
        <v>610</v>
      </c>
      <c r="O194" s="167">
        <f t="shared" si="51"/>
        <v>16</v>
      </c>
      <c r="P194" s="167">
        <f t="shared" si="52"/>
        <v>225</v>
      </c>
      <c r="Q194" s="167">
        <f t="shared" si="53"/>
        <v>430</v>
      </c>
      <c r="R194" s="167">
        <f t="shared" si="54"/>
        <v>36</v>
      </c>
      <c r="S194" s="167">
        <f t="shared" si="55"/>
        <v>150</v>
      </c>
      <c r="T194" s="167">
        <f t="shared" si="56"/>
        <v>100</v>
      </c>
      <c r="U194" s="167">
        <f t="shared" si="57"/>
        <v>900</v>
      </c>
      <c r="V194" s="167">
        <f t="shared" si="58"/>
        <v>430</v>
      </c>
      <c r="W194" s="167">
        <f t="shared" si="59"/>
        <v>900</v>
      </c>
      <c r="X194" s="167">
        <f t="shared" si="60"/>
        <v>430</v>
      </c>
      <c r="Y194" s="168">
        <f t="shared" si="61"/>
        <v>4</v>
      </c>
      <c r="Z194" s="169">
        <f t="shared" si="63"/>
        <v>16</v>
      </c>
      <c r="AA194" s="169">
        <f t="shared" si="62"/>
        <v>36</v>
      </c>
      <c r="AC194" s="171">
        <f t="shared" si="46"/>
        <v>4.458333333333333</v>
      </c>
      <c r="AD194" s="167">
        <f t="shared" si="47"/>
        <v>4</v>
      </c>
      <c r="AE194" s="169">
        <v>5</v>
      </c>
    </row>
    <row r="195" spans="1:31">
      <c r="A195" s="161" t="s">
        <v>1632</v>
      </c>
      <c r="B195" s="225" t="s">
        <v>1249</v>
      </c>
      <c r="C195" s="178">
        <v>300</v>
      </c>
      <c r="D195" s="178">
        <v>250</v>
      </c>
      <c r="E195" s="217">
        <v>10.7</v>
      </c>
      <c r="F195" s="178">
        <v>420</v>
      </c>
      <c r="G195" s="178">
        <v>210</v>
      </c>
      <c r="H195" s="178">
        <v>618</v>
      </c>
      <c r="I195" s="218">
        <v>293</v>
      </c>
      <c r="J195" s="218">
        <v>22</v>
      </c>
      <c r="K195" s="223" t="s">
        <v>1424</v>
      </c>
      <c r="L195" t="str">
        <f t="shared" si="48"/>
        <v>UNEQUAL TEE</v>
      </c>
      <c r="M195" s="167">
        <f t="shared" si="49"/>
        <v>1100</v>
      </c>
      <c r="N195" s="167">
        <f t="shared" si="50"/>
        <v>610</v>
      </c>
      <c r="O195" s="167">
        <f t="shared" si="51"/>
        <v>16</v>
      </c>
      <c r="P195" s="167">
        <f t="shared" si="52"/>
        <v>215</v>
      </c>
      <c r="Q195" s="167">
        <f t="shared" si="53"/>
        <v>430</v>
      </c>
      <c r="R195" s="167">
        <f t="shared" si="54"/>
        <v>36</v>
      </c>
      <c r="S195" s="167">
        <f t="shared" si="55"/>
        <v>150</v>
      </c>
      <c r="T195" s="167">
        <f t="shared" si="56"/>
        <v>125</v>
      </c>
      <c r="U195" s="167">
        <f t="shared" si="57"/>
        <v>900</v>
      </c>
      <c r="V195" s="167">
        <f t="shared" si="58"/>
        <v>430</v>
      </c>
      <c r="W195" s="167">
        <f t="shared" si="59"/>
        <v>900</v>
      </c>
      <c r="X195" s="167">
        <f t="shared" si="60"/>
        <v>430</v>
      </c>
      <c r="Y195" s="168">
        <f t="shared" si="61"/>
        <v>4</v>
      </c>
      <c r="Z195" s="169">
        <f t="shared" si="63"/>
        <v>16</v>
      </c>
      <c r="AA195" s="169">
        <f t="shared" si="62"/>
        <v>36</v>
      </c>
      <c r="AC195" s="171">
        <f t="shared" ref="AC195:AC213" si="64">E195/$AJ$6</f>
        <v>4.458333333333333</v>
      </c>
      <c r="AD195" s="167">
        <f t="shared" ref="AD195:AD213" si="65">IF(MOD(E195/$AJ$6,1)=0,CEILING(E195/$AJ$6,1),
IF(MOD(E195/$AJ$6,1)&lt;0.5,CEILING(E195/$AJ$6,1)-1,CEILING(E195/$AJ$6,1)))</f>
        <v>4</v>
      </c>
      <c r="AE195" s="169">
        <v>5</v>
      </c>
    </row>
    <row r="196" spans="1:31">
      <c r="A196" s="161" t="s">
        <v>1633</v>
      </c>
      <c r="B196" s="225" t="s">
        <v>1249</v>
      </c>
      <c r="C196" s="178">
        <v>300</v>
      </c>
      <c r="D196" s="178">
        <v>300</v>
      </c>
      <c r="E196" s="178">
        <v>10.7</v>
      </c>
      <c r="F196" s="178">
        <v>420</v>
      </c>
      <c r="G196" s="178">
        <v>210</v>
      </c>
      <c r="H196" s="178">
        <v>618</v>
      </c>
      <c r="I196" s="218">
        <v>309</v>
      </c>
      <c r="J196" s="178">
        <v>24</v>
      </c>
      <c r="K196" s="223" t="s">
        <v>1260</v>
      </c>
      <c r="L196" t="str">
        <f t="shared" ref="L196:L213" si="66">IF(MID(K196,1,2)=MID(K196,3,2),"EQUAL TEE","UNEQUAL TEE")</f>
        <v>EQUAL TEE</v>
      </c>
      <c r="M196" s="167">
        <f t="shared" ref="M196:M213" si="67">CEILING(PI()*(C196+2*E196)*0.5+2*I196,10)</f>
        <v>1130</v>
      </c>
      <c r="N196" s="167">
        <f t="shared" ref="N196:N213" si="68">_xlfn.FLOOR.MATH(H196,10)</f>
        <v>610</v>
      </c>
      <c r="O196" s="167">
        <f t="shared" ref="O196:O213" si="69">Z196</f>
        <v>16</v>
      </c>
      <c r="P196" s="167">
        <f t="shared" ref="P196:P213" si="70">IF(C196=D196,G196,MROUND((ACOS((0.5*$D196)/(0.5*$C196))*0.5*$C196)+G196-SQRT((0.5*$C196)^2-(0.5*$D196)^2),5))</f>
        <v>210</v>
      </c>
      <c r="Q196" s="167">
        <f t="shared" ref="Q196:Q213" si="71">V196</f>
        <v>430</v>
      </c>
      <c r="R196" s="167">
        <f t="shared" ref="R196:R213" si="72">AA196</f>
        <v>36</v>
      </c>
      <c r="S196" s="167">
        <f t="shared" ref="S196:S213" si="73">C196/2</f>
        <v>150</v>
      </c>
      <c r="T196" s="167">
        <f t="shared" ref="T196:T213" si="74">CEILING(0.5*D196*SIN(RADIANS(30))*2,25)</f>
        <v>150</v>
      </c>
      <c r="U196" s="167">
        <f t="shared" ref="U196:U213" si="75">FLOOR(0.5*PI()*(C196+2*E196)+2*G196,50)</f>
        <v>900</v>
      </c>
      <c r="V196" s="167">
        <f t="shared" ref="V196:V213" si="76">CEILING(F196+2*5,1)</f>
        <v>430</v>
      </c>
      <c r="W196" s="167">
        <f t="shared" ref="W196:W213" si="77">U196</f>
        <v>900</v>
      </c>
      <c r="X196" s="167">
        <f t="shared" ref="X196:X213" si="78">V196</f>
        <v>430</v>
      </c>
      <c r="Y196" s="168">
        <f t="shared" ref="Y196:Y213" si="79">AD196</f>
        <v>4</v>
      </c>
      <c r="Z196" s="169">
        <f>Y196*4</f>
        <v>16</v>
      </c>
      <c r="AA196" s="169">
        <f t="shared" ref="AA196:AA213" si="80">Z196*2+4</f>
        <v>36</v>
      </c>
      <c r="AC196" s="171">
        <f t="shared" si="64"/>
        <v>4.458333333333333</v>
      </c>
      <c r="AD196" s="167">
        <f t="shared" si="65"/>
        <v>4</v>
      </c>
      <c r="AE196" s="169">
        <v>5</v>
      </c>
    </row>
    <row r="197" spans="1:31">
      <c r="A197" s="161" t="s">
        <v>1634</v>
      </c>
      <c r="B197" s="225" t="s">
        <v>1249</v>
      </c>
      <c r="C197" s="178">
        <v>350</v>
      </c>
      <c r="D197" s="178">
        <v>80</v>
      </c>
      <c r="E197" s="217">
        <v>12.4</v>
      </c>
      <c r="F197" s="178">
        <v>140</v>
      </c>
      <c r="G197" s="178">
        <v>245</v>
      </c>
      <c r="H197" s="178">
        <v>368</v>
      </c>
      <c r="I197" s="218">
        <v>285.5</v>
      </c>
      <c r="J197" s="218">
        <v>17.5</v>
      </c>
      <c r="K197" s="223" t="s">
        <v>1425</v>
      </c>
      <c r="L197" t="str">
        <f t="shared" si="66"/>
        <v>UNEQUAL TEE</v>
      </c>
      <c r="M197" s="167">
        <f t="shared" si="67"/>
        <v>1160</v>
      </c>
      <c r="N197" s="167">
        <f t="shared" si="68"/>
        <v>360</v>
      </c>
      <c r="O197" s="167">
        <f t="shared" si="69"/>
        <v>20</v>
      </c>
      <c r="P197" s="167">
        <f t="shared" si="70"/>
        <v>310</v>
      </c>
      <c r="Q197" s="167">
        <f t="shared" si="71"/>
        <v>150</v>
      </c>
      <c r="R197" s="167">
        <f t="shared" si="72"/>
        <v>44</v>
      </c>
      <c r="S197" s="167">
        <f t="shared" si="73"/>
        <v>175</v>
      </c>
      <c r="T197" s="167">
        <f t="shared" si="74"/>
        <v>50</v>
      </c>
      <c r="U197" s="167">
        <f t="shared" si="75"/>
        <v>1050</v>
      </c>
      <c r="V197" s="167">
        <f t="shared" si="76"/>
        <v>150</v>
      </c>
      <c r="W197" s="167">
        <f t="shared" si="77"/>
        <v>1050</v>
      </c>
      <c r="X197" s="167">
        <f t="shared" si="78"/>
        <v>150</v>
      </c>
      <c r="Y197" s="168">
        <f t="shared" si="79"/>
        <v>5</v>
      </c>
      <c r="Z197" s="162">
        <f>Y197*4</f>
        <v>20</v>
      </c>
      <c r="AA197" s="169">
        <f t="shared" si="80"/>
        <v>44</v>
      </c>
      <c r="AC197" s="171">
        <f t="shared" si="64"/>
        <v>5.166666666666667</v>
      </c>
      <c r="AD197" s="167">
        <f t="shared" si="65"/>
        <v>5</v>
      </c>
      <c r="AE197" s="169">
        <v>3</v>
      </c>
    </row>
    <row r="198" spans="1:31">
      <c r="A198" s="161" t="s">
        <v>1635</v>
      </c>
      <c r="B198" s="225" t="s">
        <v>1249</v>
      </c>
      <c r="C198" s="178">
        <v>350</v>
      </c>
      <c r="D198" s="178">
        <v>100</v>
      </c>
      <c r="E198" s="217">
        <v>12.4</v>
      </c>
      <c r="F198" s="178">
        <v>140</v>
      </c>
      <c r="G198" s="178">
        <v>245</v>
      </c>
      <c r="H198" s="178">
        <v>368</v>
      </c>
      <c r="I198" s="218">
        <v>285.5</v>
      </c>
      <c r="J198" s="218">
        <v>17.5</v>
      </c>
      <c r="K198" s="223" t="s">
        <v>1426</v>
      </c>
      <c r="L198" t="str">
        <f t="shared" si="66"/>
        <v>UNEQUAL TEE</v>
      </c>
      <c r="M198" s="167">
        <f t="shared" si="67"/>
        <v>1160</v>
      </c>
      <c r="N198" s="167">
        <f t="shared" si="68"/>
        <v>360</v>
      </c>
      <c r="O198" s="167">
        <f t="shared" si="69"/>
        <v>20</v>
      </c>
      <c r="P198" s="167">
        <f t="shared" si="70"/>
        <v>300</v>
      </c>
      <c r="Q198" s="167">
        <f t="shared" si="71"/>
        <v>150</v>
      </c>
      <c r="R198" s="167">
        <f t="shared" si="72"/>
        <v>44</v>
      </c>
      <c r="S198" s="167">
        <f t="shared" si="73"/>
        <v>175</v>
      </c>
      <c r="T198" s="167">
        <f t="shared" si="74"/>
        <v>50</v>
      </c>
      <c r="U198" s="167">
        <f t="shared" si="75"/>
        <v>1050</v>
      </c>
      <c r="V198" s="167">
        <f t="shared" si="76"/>
        <v>150</v>
      </c>
      <c r="W198" s="167">
        <f t="shared" si="77"/>
        <v>1050</v>
      </c>
      <c r="X198" s="167">
        <f t="shared" si="78"/>
        <v>150</v>
      </c>
      <c r="Y198" s="168">
        <f t="shared" si="79"/>
        <v>5</v>
      </c>
      <c r="Z198" s="162">
        <f t="shared" ref="Z198:Z213" si="81">Y198*4</f>
        <v>20</v>
      </c>
      <c r="AA198" s="169">
        <f t="shared" si="80"/>
        <v>44</v>
      </c>
      <c r="AC198" s="171">
        <f t="shared" si="64"/>
        <v>5.166666666666667</v>
      </c>
      <c r="AD198" s="167">
        <f t="shared" si="65"/>
        <v>5</v>
      </c>
      <c r="AE198" s="169">
        <v>3</v>
      </c>
    </row>
    <row r="199" spans="1:31">
      <c r="A199" s="161" t="s">
        <v>1636</v>
      </c>
      <c r="B199" s="225" t="s">
        <v>1249</v>
      </c>
      <c r="C199" s="178">
        <v>350</v>
      </c>
      <c r="D199" s="178">
        <v>125</v>
      </c>
      <c r="E199" s="217">
        <v>12.4</v>
      </c>
      <c r="F199" s="178">
        <v>280</v>
      </c>
      <c r="G199" s="178">
        <v>245</v>
      </c>
      <c r="H199" s="178">
        <v>508</v>
      </c>
      <c r="I199" s="218">
        <v>296</v>
      </c>
      <c r="J199" s="218">
        <v>23</v>
      </c>
      <c r="K199" s="223" t="s">
        <v>1427</v>
      </c>
      <c r="L199" t="str">
        <f t="shared" si="66"/>
        <v>UNEQUAL TEE</v>
      </c>
      <c r="M199" s="167">
        <f t="shared" si="67"/>
        <v>1190</v>
      </c>
      <c r="N199" s="167">
        <f t="shared" si="68"/>
        <v>500</v>
      </c>
      <c r="O199" s="167">
        <f t="shared" si="69"/>
        <v>20</v>
      </c>
      <c r="P199" s="167">
        <f t="shared" si="70"/>
        <v>295</v>
      </c>
      <c r="Q199" s="167">
        <f t="shared" si="71"/>
        <v>290</v>
      </c>
      <c r="R199" s="167">
        <f t="shared" si="72"/>
        <v>44</v>
      </c>
      <c r="S199" s="167">
        <f t="shared" si="73"/>
        <v>175</v>
      </c>
      <c r="T199" s="167">
        <f t="shared" si="74"/>
        <v>75</v>
      </c>
      <c r="U199" s="167">
        <f t="shared" si="75"/>
        <v>1050</v>
      </c>
      <c r="V199" s="167">
        <f t="shared" si="76"/>
        <v>290</v>
      </c>
      <c r="W199" s="167">
        <f t="shared" si="77"/>
        <v>1050</v>
      </c>
      <c r="X199" s="167">
        <f t="shared" si="78"/>
        <v>290</v>
      </c>
      <c r="Y199" s="168">
        <f t="shared" si="79"/>
        <v>5</v>
      </c>
      <c r="Z199" s="162">
        <f t="shared" si="81"/>
        <v>20</v>
      </c>
      <c r="AA199" s="169">
        <f t="shared" si="80"/>
        <v>44</v>
      </c>
      <c r="AC199" s="171">
        <f t="shared" si="64"/>
        <v>5.166666666666667</v>
      </c>
      <c r="AD199" s="167">
        <f t="shared" si="65"/>
        <v>5</v>
      </c>
      <c r="AE199" s="169">
        <v>3</v>
      </c>
    </row>
    <row r="200" spans="1:31">
      <c r="A200" s="161" t="s">
        <v>1637</v>
      </c>
      <c r="B200" s="225" t="s">
        <v>1249</v>
      </c>
      <c r="C200" s="178">
        <v>350</v>
      </c>
      <c r="D200" s="178">
        <v>150</v>
      </c>
      <c r="E200" s="217">
        <v>12.4</v>
      </c>
      <c r="F200" s="178">
        <v>280</v>
      </c>
      <c r="G200" s="178">
        <v>245</v>
      </c>
      <c r="H200" s="178">
        <v>508</v>
      </c>
      <c r="I200" s="218">
        <v>296.5</v>
      </c>
      <c r="J200" s="218">
        <v>23</v>
      </c>
      <c r="K200" s="223" t="s">
        <v>1428</v>
      </c>
      <c r="L200" t="str">
        <f t="shared" si="66"/>
        <v>UNEQUAL TEE</v>
      </c>
      <c r="M200" s="167">
        <f t="shared" si="67"/>
        <v>1190</v>
      </c>
      <c r="N200" s="167">
        <f t="shared" si="68"/>
        <v>500</v>
      </c>
      <c r="O200" s="167">
        <f t="shared" si="69"/>
        <v>20</v>
      </c>
      <c r="P200" s="167">
        <f t="shared" si="70"/>
        <v>285</v>
      </c>
      <c r="Q200" s="167">
        <f t="shared" si="71"/>
        <v>290</v>
      </c>
      <c r="R200" s="167">
        <f t="shared" si="72"/>
        <v>44</v>
      </c>
      <c r="S200" s="167">
        <f t="shared" si="73"/>
        <v>175</v>
      </c>
      <c r="T200" s="167">
        <f t="shared" si="74"/>
        <v>75</v>
      </c>
      <c r="U200" s="167">
        <f t="shared" si="75"/>
        <v>1050</v>
      </c>
      <c r="V200" s="167">
        <f t="shared" si="76"/>
        <v>290</v>
      </c>
      <c r="W200" s="167">
        <f t="shared" si="77"/>
        <v>1050</v>
      </c>
      <c r="X200" s="167">
        <f t="shared" si="78"/>
        <v>290</v>
      </c>
      <c r="Y200" s="168">
        <f t="shared" si="79"/>
        <v>5</v>
      </c>
      <c r="Z200" s="162">
        <f t="shared" si="81"/>
        <v>20</v>
      </c>
      <c r="AA200" s="169">
        <f t="shared" si="80"/>
        <v>44</v>
      </c>
      <c r="AC200" s="171">
        <f t="shared" si="64"/>
        <v>5.166666666666667</v>
      </c>
      <c r="AD200" s="167">
        <f t="shared" si="65"/>
        <v>5</v>
      </c>
      <c r="AE200" s="169">
        <v>3</v>
      </c>
    </row>
    <row r="201" spans="1:31">
      <c r="A201" s="161" t="s">
        <v>1638</v>
      </c>
      <c r="B201" s="225" t="s">
        <v>1249</v>
      </c>
      <c r="C201" s="178">
        <v>350</v>
      </c>
      <c r="D201" s="178">
        <v>200</v>
      </c>
      <c r="E201" s="217">
        <v>12.4</v>
      </c>
      <c r="F201" s="178">
        <v>490</v>
      </c>
      <c r="G201" s="178">
        <v>245</v>
      </c>
      <c r="H201" s="178">
        <v>718</v>
      </c>
      <c r="I201" s="218">
        <v>312</v>
      </c>
      <c r="J201" s="218">
        <v>31</v>
      </c>
      <c r="K201" s="223" t="s">
        <v>1429</v>
      </c>
      <c r="L201" t="str">
        <f t="shared" si="66"/>
        <v>UNEQUAL TEE</v>
      </c>
      <c r="M201" s="167">
        <f t="shared" si="67"/>
        <v>1220</v>
      </c>
      <c r="N201" s="167">
        <f t="shared" si="68"/>
        <v>710</v>
      </c>
      <c r="O201" s="167">
        <f t="shared" si="69"/>
        <v>20</v>
      </c>
      <c r="P201" s="167">
        <f t="shared" si="70"/>
        <v>270</v>
      </c>
      <c r="Q201" s="167">
        <f t="shared" si="71"/>
        <v>500</v>
      </c>
      <c r="R201" s="167">
        <f t="shared" si="72"/>
        <v>44</v>
      </c>
      <c r="S201" s="167">
        <f t="shared" si="73"/>
        <v>175</v>
      </c>
      <c r="T201" s="167">
        <f t="shared" si="74"/>
        <v>100</v>
      </c>
      <c r="U201" s="167">
        <f t="shared" si="75"/>
        <v>1050</v>
      </c>
      <c r="V201" s="167">
        <f t="shared" si="76"/>
        <v>500</v>
      </c>
      <c r="W201" s="167">
        <f t="shared" si="77"/>
        <v>1050</v>
      </c>
      <c r="X201" s="167">
        <f t="shared" si="78"/>
        <v>500</v>
      </c>
      <c r="Y201" s="168">
        <f t="shared" si="79"/>
        <v>5</v>
      </c>
      <c r="Z201" s="162">
        <f t="shared" si="81"/>
        <v>20</v>
      </c>
      <c r="AA201" s="169">
        <f t="shared" si="80"/>
        <v>44</v>
      </c>
      <c r="AC201" s="171">
        <f t="shared" si="64"/>
        <v>5.166666666666667</v>
      </c>
      <c r="AD201" s="167">
        <f t="shared" si="65"/>
        <v>5</v>
      </c>
      <c r="AE201" s="169">
        <v>3</v>
      </c>
    </row>
    <row r="202" spans="1:31">
      <c r="A202" s="161" t="s">
        <v>1639</v>
      </c>
      <c r="B202" s="225" t="s">
        <v>1249</v>
      </c>
      <c r="C202" s="178">
        <v>350</v>
      </c>
      <c r="D202" s="178">
        <v>250</v>
      </c>
      <c r="E202" s="217">
        <v>12.4</v>
      </c>
      <c r="F202" s="178">
        <v>490</v>
      </c>
      <c r="G202" s="178">
        <v>245</v>
      </c>
      <c r="H202" s="178">
        <v>718</v>
      </c>
      <c r="I202" s="218">
        <v>328</v>
      </c>
      <c r="J202" s="218">
        <v>32</v>
      </c>
      <c r="K202" s="223" t="s">
        <v>1430</v>
      </c>
      <c r="L202" t="str">
        <f t="shared" si="66"/>
        <v>UNEQUAL TEE</v>
      </c>
      <c r="M202" s="167">
        <f t="shared" si="67"/>
        <v>1250</v>
      </c>
      <c r="N202" s="167">
        <f t="shared" si="68"/>
        <v>710</v>
      </c>
      <c r="O202" s="167">
        <f t="shared" si="69"/>
        <v>20</v>
      </c>
      <c r="P202" s="167">
        <f t="shared" si="70"/>
        <v>260</v>
      </c>
      <c r="Q202" s="167">
        <f t="shared" si="71"/>
        <v>500</v>
      </c>
      <c r="R202" s="167">
        <f t="shared" si="72"/>
        <v>44</v>
      </c>
      <c r="S202" s="167">
        <f t="shared" si="73"/>
        <v>175</v>
      </c>
      <c r="T202" s="167">
        <f t="shared" si="74"/>
        <v>125</v>
      </c>
      <c r="U202" s="167">
        <f t="shared" si="75"/>
        <v>1050</v>
      </c>
      <c r="V202" s="167">
        <f t="shared" si="76"/>
        <v>500</v>
      </c>
      <c r="W202" s="167">
        <f t="shared" si="77"/>
        <v>1050</v>
      </c>
      <c r="X202" s="167">
        <f t="shared" si="78"/>
        <v>500</v>
      </c>
      <c r="Y202" s="168">
        <f t="shared" si="79"/>
        <v>5</v>
      </c>
      <c r="Z202" s="162">
        <f t="shared" si="81"/>
        <v>20</v>
      </c>
      <c r="AA202" s="169">
        <f t="shared" si="80"/>
        <v>44</v>
      </c>
      <c r="AC202" s="171">
        <f t="shared" si="64"/>
        <v>5.166666666666667</v>
      </c>
      <c r="AD202" s="167">
        <f t="shared" si="65"/>
        <v>5</v>
      </c>
      <c r="AE202" s="169">
        <v>3</v>
      </c>
    </row>
    <row r="203" spans="1:31">
      <c r="A203" s="161" t="s">
        <v>1640</v>
      </c>
      <c r="B203" s="225" t="s">
        <v>1249</v>
      </c>
      <c r="C203" s="178">
        <v>350</v>
      </c>
      <c r="D203" s="178">
        <v>300</v>
      </c>
      <c r="E203" s="217">
        <v>12.4</v>
      </c>
      <c r="F203" s="178">
        <v>490</v>
      </c>
      <c r="G203" s="178">
        <v>245</v>
      </c>
      <c r="H203" s="178">
        <v>718</v>
      </c>
      <c r="I203" s="218">
        <v>344</v>
      </c>
      <c r="J203" s="218">
        <v>33.5</v>
      </c>
      <c r="K203" s="223" t="s">
        <v>1431</v>
      </c>
      <c r="L203" t="str">
        <f t="shared" si="66"/>
        <v>UNEQUAL TEE</v>
      </c>
      <c r="M203" s="167">
        <f t="shared" si="67"/>
        <v>1280</v>
      </c>
      <c r="N203" s="167">
        <f t="shared" si="68"/>
        <v>710</v>
      </c>
      <c r="O203" s="167">
        <f t="shared" si="69"/>
        <v>20</v>
      </c>
      <c r="P203" s="167">
        <f t="shared" si="70"/>
        <v>250</v>
      </c>
      <c r="Q203" s="167">
        <f t="shared" si="71"/>
        <v>500</v>
      </c>
      <c r="R203" s="167">
        <f t="shared" si="72"/>
        <v>44</v>
      </c>
      <c r="S203" s="167">
        <f t="shared" si="73"/>
        <v>175</v>
      </c>
      <c r="T203" s="167">
        <f t="shared" si="74"/>
        <v>150</v>
      </c>
      <c r="U203" s="167">
        <f t="shared" si="75"/>
        <v>1050</v>
      </c>
      <c r="V203" s="167">
        <f t="shared" si="76"/>
        <v>500</v>
      </c>
      <c r="W203" s="167">
        <f t="shared" si="77"/>
        <v>1050</v>
      </c>
      <c r="X203" s="167">
        <f t="shared" si="78"/>
        <v>500</v>
      </c>
      <c r="Y203" s="168">
        <f t="shared" si="79"/>
        <v>5</v>
      </c>
      <c r="Z203" s="162">
        <f t="shared" si="81"/>
        <v>20</v>
      </c>
      <c r="AA203" s="169">
        <f t="shared" si="80"/>
        <v>44</v>
      </c>
      <c r="AC203" s="171">
        <f t="shared" si="64"/>
        <v>5.166666666666667</v>
      </c>
      <c r="AD203" s="167">
        <f t="shared" si="65"/>
        <v>5</v>
      </c>
      <c r="AE203" s="169">
        <v>3</v>
      </c>
    </row>
    <row r="204" spans="1:31">
      <c r="A204" s="161" t="s">
        <v>1641</v>
      </c>
      <c r="B204" s="225" t="s">
        <v>1249</v>
      </c>
      <c r="C204" s="178">
        <v>350</v>
      </c>
      <c r="D204" s="178">
        <v>350</v>
      </c>
      <c r="E204" s="178">
        <v>12.4</v>
      </c>
      <c r="F204" s="178">
        <v>490</v>
      </c>
      <c r="G204" s="178">
        <v>245</v>
      </c>
      <c r="H204" s="178">
        <v>718</v>
      </c>
      <c r="I204" s="218">
        <v>359</v>
      </c>
      <c r="J204" s="178">
        <v>37</v>
      </c>
      <c r="K204" s="223" t="s">
        <v>1261</v>
      </c>
      <c r="L204" t="str">
        <f t="shared" si="66"/>
        <v>EQUAL TEE</v>
      </c>
      <c r="M204" s="167">
        <f t="shared" si="67"/>
        <v>1310</v>
      </c>
      <c r="N204" s="167">
        <f t="shared" si="68"/>
        <v>710</v>
      </c>
      <c r="O204" s="167">
        <f t="shared" si="69"/>
        <v>20</v>
      </c>
      <c r="P204" s="167">
        <f t="shared" si="70"/>
        <v>245</v>
      </c>
      <c r="Q204" s="167">
        <f t="shared" si="71"/>
        <v>500</v>
      </c>
      <c r="R204" s="167">
        <f t="shared" si="72"/>
        <v>44</v>
      </c>
      <c r="S204" s="167">
        <f t="shared" si="73"/>
        <v>175</v>
      </c>
      <c r="T204" s="167">
        <f t="shared" si="74"/>
        <v>175</v>
      </c>
      <c r="U204" s="167">
        <f t="shared" si="75"/>
        <v>1050</v>
      </c>
      <c r="V204" s="167">
        <f t="shared" si="76"/>
        <v>500</v>
      </c>
      <c r="W204" s="167">
        <f t="shared" si="77"/>
        <v>1050</v>
      </c>
      <c r="X204" s="167">
        <f t="shared" si="78"/>
        <v>500</v>
      </c>
      <c r="Y204" s="168">
        <f t="shared" si="79"/>
        <v>5</v>
      </c>
      <c r="Z204" s="169">
        <f t="shared" si="81"/>
        <v>20</v>
      </c>
      <c r="AA204" s="169">
        <f t="shared" si="80"/>
        <v>44</v>
      </c>
      <c r="AC204" s="171">
        <f t="shared" si="64"/>
        <v>5.166666666666667</v>
      </c>
      <c r="AD204" s="167">
        <f t="shared" si="65"/>
        <v>5</v>
      </c>
      <c r="AE204" s="169">
        <v>4</v>
      </c>
    </row>
    <row r="205" spans="1:31">
      <c r="A205" s="161" t="s">
        <v>1642</v>
      </c>
      <c r="B205" s="225" t="s">
        <v>1249</v>
      </c>
      <c r="C205" s="178">
        <v>400</v>
      </c>
      <c r="D205" s="178">
        <v>80</v>
      </c>
      <c r="E205" s="217">
        <v>14</v>
      </c>
      <c r="F205" s="178">
        <v>140</v>
      </c>
      <c r="G205" s="178">
        <v>280</v>
      </c>
      <c r="H205" s="178">
        <v>400</v>
      </c>
      <c r="I205" s="218">
        <v>320.5</v>
      </c>
      <c r="J205" s="218">
        <v>24.5</v>
      </c>
      <c r="K205" s="223" t="s">
        <v>1432</v>
      </c>
      <c r="L205" t="str">
        <f t="shared" si="66"/>
        <v>UNEQUAL TEE</v>
      </c>
      <c r="M205" s="167">
        <f t="shared" si="67"/>
        <v>1320</v>
      </c>
      <c r="N205" s="167">
        <f t="shared" si="68"/>
        <v>400</v>
      </c>
      <c r="O205" s="167">
        <f t="shared" si="69"/>
        <v>24</v>
      </c>
      <c r="P205" s="167">
        <f t="shared" si="70"/>
        <v>360</v>
      </c>
      <c r="Q205" s="167">
        <f t="shared" si="71"/>
        <v>150</v>
      </c>
      <c r="R205" s="167">
        <f t="shared" si="72"/>
        <v>52</v>
      </c>
      <c r="S205" s="167">
        <f t="shared" si="73"/>
        <v>200</v>
      </c>
      <c r="T205" s="167">
        <f t="shared" si="74"/>
        <v>50</v>
      </c>
      <c r="U205" s="167">
        <f t="shared" si="75"/>
        <v>1200</v>
      </c>
      <c r="V205" s="167">
        <f t="shared" si="76"/>
        <v>150</v>
      </c>
      <c r="W205" s="167">
        <f t="shared" si="77"/>
        <v>1200</v>
      </c>
      <c r="X205" s="167">
        <f t="shared" si="78"/>
        <v>150</v>
      </c>
      <c r="Y205" s="168">
        <f t="shared" si="79"/>
        <v>6</v>
      </c>
      <c r="Z205" s="169">
        <f t="shared" si="81"/>
        <v>24</v>
      </c>
      <c r="AA205" s="169">
        <f t="shared" si="80"/>
        <v>52</v>
      </c>
      <c r="AC205" s="171">
        <f t="shared" si="64"/>
        <v>5.8333333333333339</v>
      </c>
      <c r="AD205" s="167">
        <f t="shared" si="65"/>
        <v>6</v>
      </c>
      <c r="AE205" s="169">
        <v>4</v>
      </c>
    </row>
    <row r="206" spans="1:31">
      <c r="A206" s="161" t="s">
        <v>1643</v>
      </c>
      <c r="B206" s="225" t="s">
        <v>1249</v>
      </c>
      <c r="C206" s="178">
        <v>400</v>
      </c>
      <c r="D206" s="178">
        <v>100</v>
      </c>
      <c r="E206" s="217">
        <v>14</v>
      </c>
      <c r="F206" s="178">
        <v>140</v>
      </c>
      <c r="G206" s="178">
        <v>280</v>
      </c>
      <c r="H206" s="178">
        <v>400</v>
      </c>
      <c r="I206" s="218">
        <v>320.5</v>
      </c>
      <c r="J206" s="218">
        <v>24.5</v>
      </c>
      <c r="K206" s="223" t="s">
        <v>1433</v>
      </c>
      <c r="L206" t="str">
        <f t="shared" si="66"/>
        <v>UNEQUAL TEE</v>
      </c>
      <c r="M206" s="167">
        <f t="shared" si="67"/>
        <v>1320</v>
      </c>
      <c r="N206" s="167">
        <f t="shared" si="68"/>
        <v>400</v>
      </c>
      <c r="O206" s="167">
        <f t="shared" si="69"/>
        <v>24</v>
      </c>
      <c r="P206" s="167">
        <f t="shared" si="70"/>
        <v>350</v>
      </c>
      <c r="Q206" s="167">
        <f t="shared" si="71"/>
        <v>150</v>
      </c>
      <c r="R206" s="167">
        <f t="shared" si="72"/>
        <v>52</v>
      </c>
      <c r="S206" s="167">
        <f t="shared" si="73"/>
        <v>200</v>
      </c>
      <c r="T206" s="167">
        <f t="shared" si="74"/>
        <v>50</v>
      </c>
      <c r="U206" s="167">
        <f t="shared" si="75"/>
        <v>1200</v>
      </c>
      <c r="V206" s="167">
        <f t="shared" si="76"/>
        <v>150</v>
      </c>
      <c r="W206" s="167">
        <f t="shared" si="77"/>
        <v>1200</v>
      </c>
      <c r="X206" s="167">
        <f t="shared" si="78"/>
        <v>150</v>
      </c>
      <c r="Y206" s="168">
        <f t="shared" si="79"/>
        <v>6</v>
      </c>
      <c r="Z206" s="169">
        <f t="shared" si="81"/>
        <v>24</v>
      </c>
      <c r="AA206" s="169">
        <f t="shared" si="80"/>
        <v>52</v>
      </c>
      <c r="AC206" s="171">
        <f t="shared" si="64"/>
        <v>5.8333333333333339</v>
      </c>
      <c r="AD206" s="167">
        <f t="shared" si="65"/>
        <v>6</v>
      </c>
      <c r="AE206" s="169">
        <v>4</v>
      </c>
    </row>
    <row r="207" spans="1:31">
      <c r="A207" s="161" t="s">
        <v>1644</v>
      </c>
      <c r="B207" s="225" t="s">
        <v>1249</v>
      </c>
      <c r="C207" s="178">
        <v>400</v>
      </c>
      <c r="D207" s="178">
        <v>125</v>
      </c>
      <c r="E207" s="217">
        <v>14</v>
      </c>
      <c r="F207" s="178">
        <v>280</v>
      </c>
      <c r="G207" s="178">
        <v>280</v>
      </c>
      <c r="H207" s="178">
        <v>540</v>
      </c>
      <c r="I207" s="218">
        <v>331</v>
      </c>
      <c r="J207" s="218">
        <v>31</v>
      </c>
      <c r="K207" s="223" t="s">
        <v>1434</v>
      </c>
      <c r="L207" t="str">
        <f t="shared" si="66"/>
        <v>UNEQUAL TEE</v>
      </c>
      <c r="M207" s="167">
        <f t="shared" si="67"/>
        <v>1340</v>
      </c>
      <c r="N207" s="167">
        <f t="shared" si="68"/>
        <v>540</v>
      </c>
      <c r="O207" s="167">
        <f t="shared" si="69"/>
        <v>24</v>
      </c>
      <c r="P207" s="167">
        <f t="shared" si="70"/>
        <v>340</v>
      </c>
      <c r="Q207" s="167">
        <f t="shared" si="71"/>
        <v>290</v>
      </c>
      <c r="R207" s="167">
        <f t="shared" si="72"/>
        <v>52</v>
      </c>
      <c r="S207" s="167">
        <f t="shared" si="73"/>
        <v>200</v>
      </c>
      <c r="T207" s="167">
        <f t="shared" si="74"/>
        <v>75</v>
      </c>
      <c r="U207" s="167">
        <f t="shared" si="75"/>
        <v>1200</v>
      </c>
      <c r="V207" s="167">
        <f t="shared" si="76"/>
        <v>290</v>
      </c>
      <c r="W207" s="167">
        <f t="shared" si="77"/>
        <v>1200</v>
      </c>
      <c r="X207" s="167">
        <f t="shared" si="78"/>
        <v>290</v>
      </c>
      <c r="Y207" s="168">
        <f t="shared" si="79"/>
        <v>6</v>
      </c>
      <c r="Z207" s="169">
        <f t="shared" si="81"/>
        <v>24</v>
      </c>
      <c r="AA207" s="169">
        <f t="shared" si="80"/>
        <v>52</v>
      </c>
      <c r="AC207" s="171">
        <f t="shared" si="64"/>
        <v>5.8333333333333339</v>
      </c>
      <c r="AD207" s="167">
        <f t="shared" si="65"/>
        <v>6</v>
      </c>
      <c r="AE207" s="169">
        <v>4</v>
      </c>
    </row>
    <row r="208" spans="1:31">
      <c r="A208" s="161" t="s">
        <v>1645</v>
      </c>
      <c r="B208" s="225" t="s">
        <v>1249</v>
      </c>
      <c r="C208" s="178">
        <v>400</v>
      </c>
      <c r="D208" s="178">
        <v>150</v>
      </c>
      <c r="E208" s="217">
        <v>14</v>
      </c>
      <c r="F208" s="178">
        <v>280</v>
      </c>
      <c r="G208" s="178">
        <v>280</v>
      </c>
      <c r="H208" s="178">
        <v>540</v>
      </c>
      <c r="I208" s="218">
        <v>331.5</v>
      </c>
      <c r="J208" s="218">
        <v>31.5</v>
      </c>
      <c r="K208" s="223" t="s">
        <v>1435</v>
      </c>
      <c r="L208" t="str">
        <f t="shared" si="66"/>
        <v>UNEQUAL TEE</v>
      </c>
      <c r="M208" s="167">
        <f t="shared" si="67"/>
        <v>1340</v>
      </c>
      <c r="N208" s="167">
        <f t="shared" si="68"/>
        <v>540</v>
      </c>
      <c r="O208" s="167">
        <f t="shared" si="69"/>
        <v>24</v>
      </c>
      <c r="P208" s="167">
        <f t="shared" si="70"/>
        <v>330</v>
      </c>
      <c r="Q208" s="167">
        <f t="shared" si="71"/>
        <v>290</v>
      </c>
      <c r="R208" s="167">
        <f t="shared" si="72"/>
        <v>52</v>
      </c>
      <c r="S208" s="167">
        <f t="shared" si="73"/>
        <v>200</v>
      </c>
      <c r="T208" s="167">
        <f t="shared" si="74"/>
        <v>75</v>
      </c>
      <c r="U208" s="167">
        <f t="shared" si="75"/>
        <v>1200</v>
      </c>
      <c r="V208" s="167">
        <f t="shared" si="76"/>
        <v>290</v>
      </c>
      <c r="W208" s="167">
        <f t="shared" si="77"/>
        <v>1200</v>
      </c>
      <c r="X208" s="167">
        <f t="shared" si="78"/>
        <v>290</v>
      </c>
      <c r="Y208" s="168">
        <f t="shared" si="79"/>
        <v>6</v>
      </c>
      <c r="Z208" s="169">
        <f t="shared" si="81"/>
        <v>24</v>
      </c>
      <c r="AA208" s="169">
        <f t="shared" si="80"/>
        <v>52</v>
      </c>
      <c r="AC208" s="171">
        <f t="shared" si="64"/>
        <v>5.8333333333333339</v>
      </c>
      <c r="AD208" s="167">
        <f t="shared" si="65"/>
        <v>6</v>
      </c>
      <c r="AE208" s="169">
        <v>4</v>
      </c>
    </row>
    <row r="209" spans="1:31">
      <c r="A209" s="161" t="s">
        <v>1646</v>
      </c>
      <c r="B209" s="225" t="s">
        <v>1249</v>
      </c>
      <c r="C209" s="178">
        <v>400</v>
      </c>
      <c r="D209" s="178">
        <v>200</v>
      </c>
      <c r="E209" s="217">
        <v>14</v>
      </c>
      <c r="F209" s="178">
        <v>280</v>
      </c>
      <c r="G209" s="178">
        <v>280</v>
      </c>
      <c r="H209" s="178">
        <v>540</v>
      </c>
      <c r="I209" s="218">
        <v>347</v>
      </c>
      <c r="J209" s="218">
        <v>32</v>
      </c>
      <c r="K209" s="223" t="s">
        <v>1436</v>
      </c>
      <c r="L209" t="str">
        <f t="shared" si="66"/>
        <v>UNEQUAL TEE</v>
      </c>
      <c r="M209" s="167">
        <f t="shared" si="67"/>
        <v>1370</v>
      </c>
      <c r="N209" s="167">
        <f t="shared" si="68"/>
        <v>540</v>
      </c>
      <c r="O209" s="167">
        <f t="shared" si="69"/>
        <v>24</v>
      </c>
      <c r="P209" s="167">
        <f t="shared" si="70"/>
        <v>315</v>
      </c>
      <c r="Q209" s="167">
        <f t="shared" si="71"/>
        <v>290</v>
      </c>
      <c r="R209" s="167">
        <f t="shared" si="72"/>
        <v>52</v>
      </c>
      <c r="S209" s="167">
        <f t="shared" si="73"/>
        <v>200</v>
      </c>
      <c r="T209" s="167">
        <f t="shared" si="74"/>
        <v>100</v>
      </c>
      <c r="U209" s="167">
        <f t="shared" si="75"/>
        <v>1200</v>
      </c>
      <c r="V209" s="167">
        <f t="shared" si="76"/>
        <v>290</v>
      </c>
      <c r="W209" s="167">
        <f t="shared" si="77"/>
        <v>1200</v>
      </c>
      <c r="X209" s="167">
        <f t="shared" si="78"/>
        <v>290</v>
      </c>
      <c r="Y209" s="168">
        <f t="shared" si="79"/>
        <v>6</v>
      </c>
      <c r="Z209" s="169">
        <f t="shared" si="81"/>
        <v>24</v>
      </c>
      <c r="AA209" s="169">
        <f t="shared" si="80"/>
        <v>52</v>
      </c>
      <c r="AC209" s="171">
        <f t="shared" si="64"/>
        <v>5.8333333333333339</v>
      </c>
      <c r="AD209" s="167">
        <f t="shared" si="65"/>
        <v>6</v>
      </c>
      <c r="AE209" s="169">
        <v>4</v>
      </c>
    </row>
    <row r="210" spans="1:31">
      <c r="A210" s="161" t="s">
        <v>1647</v>
      </c>
      <c r="B210" s="225" t="s">
        <v>1249</v>
      </c>
      <c r="C210" s="178">
        <v>400</v>
      </c>
      <c r="D210" s="178">
        <v>250</v>
      </c>
      <c r="E210" s="217">
        <v>14</v>
      </c>
      <c r="F210" s="178">
        <v>560</v>
      </c>
      <c r="G210" s="178">
        <v>280</v>
      </c>
      <c r="H210" s="178">
        <v>820</v>
      </c>
      <c r="I210" s="218">
        <v>363</v>
      </c>
      <c r="J210" s="218">
        <v>46</v>
      </c>
      <c r="K210" s="223" t="s">
        <v>1437</v>
      </c>
      <c r="L210" t="str">
        <f t="shared" si="66"/>
        <v>UNEQUAL TEE</v>
      </c>
      <c r="M210" s="167">
        <f t="shared" si="67"/>
        <v>1400</v>
      </c>
      <c r="N210" s="167">
        <f t="shared" si="68"/>
        <v>820</v>
      </c>
      <c r="O210" s="167">
        <f t="shared" si="69"/>
        <v>24</v>
      </c>
      <c r="P210" s="167">
        <f t="shared" si="70"/>
        <v>305</v>
      </c>
      <c r="Q210" s="167">
        <f t="shared" si="71"/>
        <v>570</v>
      </c>
      <c r="R210" s="167">
        <f t="shared" si="72"/>
        <v>52</v>
      </c>
      <c r="S210" s="167">
        <f t="shared" si="73"/>
        <v>200</v>
      </c>
      <c r="T210" s="167">
        <f t="shared" si="74"/>
        <v>125</v>
      </c>
      <c r="U210" s="167">
        <f t="shared" si="75"/>
        <v>1200</v>
      </c>
      <c r="V210" s="167">
        <f t="shared" si="76"/>
        <v>570</v>
      </c>
      <c r="W210" s="167">
        <f t="shared" si="77"/>
        <v>1200</v>
      </c>
      <c r="X210" s="167">
        <f t="shared" si="78"/>
        <v>570</v>
      </c>
      <c r="Y210" s="168">
        <f t="shared" si="79"/>
        <v>6</v>
      </c>
      <c r="Z210" s="169">
        <f t="shared" si="81"/>
        <v>24</v>
      </c>
      <c r="AA210" s="169">
        <f t="shared" si="80"/>
        <v>52</v>
      </c>
      <c r="AC210" s="171">
        <f t="shared" si="64"/>
        <v>5.8333333333333339</v>
      </c>
      <c r="AD210" s="167">
        <f t="shared" si="65"/>
        <v>6</v>
      </c>
      <c r="AE210" s="169">
        <v>4</v>
      </c>
    </row>
    <row r="211" spans="1:31">
      <c r="A211" s="161" t="s">
        <v>1648</v>
      </c>
      <c r="B211" s="225" t="s">
        <v>1249</v>
      </c>
      <c r="C211" s="178">
        <v>400</v>
      </c>
      <c r="D211" s="178">
        <v>300</v>
      </c>
      <c r="E211" s="217">
        <v>14</v>
      </c>
      <c r="F211" s="178">
        <v>560</v>
      </c>
      <c r="G211" s="178">
        <v>280</v>
      </c>
      <c r="H211" s="178">
        <v>820</v>
      </c>
      <c r="I211" s="218">
        <v>379</v>
      </c>
      <c r="J211" s="218">
        <v>47.5</v>
      </c>
      <c r="K211" s="223" t="s">
        <v>1438</v>
      </c>
      <c r="L211" t="str">
        <f t="shared" si="66"/>
        <v>UNEQUAL TEE</v>
      </c>
      <c r="M211" s="167">
        <f t="shared" si="67"/>
        <v>1440</v>
      </c>
      <c r="N211" s="167">
        <f t="shared" si="68"/>
        <v>820</v>
      </c>
      <c r="O211" s="167">
        <f t="shared" si="69"/>
        <v>24</v>
      </c>
      <c r="P211" s="167">
        <f t="shared" si="70"/>
        <v>290</v>
      </c>
      <c r="Q211" s="167">
        <f t="shared" si="71"/>
        <v>570</v>
      </c>
      <c r="R211" s="167">
        <f t="shared" si="72"/>
        <v>52</v>
      </c>
      <c r="S211" s="167">
        <f t="shared" si="73"/>
        <v>200</v>
      </c>
      <c r="T211" s="167">
        <f t="shared" si="74"/>
        <v>150</v>
      </c>
      <c r="U211" s="167">
        <f t="shared" si="75"/>
        <v>1200</v>
      </c>
      <c r="V211" s="167">
        <f t="shared" si="76"/>
        <v>570</v>
      </c>
      <c r="W211" s="167">
        <f t="shared" si="77"/>
        <v>1200</v>
      </c>
      <c r="X211" s="167">
        <f t="shared" si="78"/>
        <v>570</v>
      </c>
      <c r="Y211" s="168">
        <f t="shared" si="79"/>
        <v>6</v>
      </c>
      <c r="Z211" s="169">
        <f t="shared" si="81"/>
        <v>24</v>
      </c>
      <c r="AA211" s="169">
        <f t="shared" si="80"/>
        <v>52</v>
      </c>
      <c r="AC211" s="171">
        <f t="shared" si="64"/>
        <v>5.8333333333333339</v>
      </c>
      <c r="AD211" s="167">
        <f t="shared" si="65"/>
        <v>6</v>
      </c>
      <c r="AE211" s="169">
        <v>4</v>
      </c>
    </row>
    <row r="212" spans="1:31">
      <c r="A212" s="161" t="s">
        <v>1649</v>
      </c>
      <c r="B212" s="225" t="s">
        <v>1249</v>
      </c>
      <c r="C212" s="178">
        <v>400</v>
      </c>
      <c r="D212" s="178">
        <v>350</v>
      </c>
      <c r="E212" s="217">
        <v>14</v>
      </c>
      <c r="F212" s="178">
        <v>560</v>
      </c>
      <c r="G212" s="178">
        <v>280</v>
      </c>
      <c r="H212" s="178">
        <v>820</v>
      </c>
      <c r="I212" s="218">
        <v>394</v>
      </c>
      <c r="J212" s="218">
        <v>49.5</v>
      </c>
      <c r="K212" s="223" t="s">
        <v>1439</v>
      </c>
      <c r="L212" t="str">
        <f t="shared" si="66"/>
        <v>UNEQUAL TEE</v>
      </c>
      <c r="M212" s="167">
        <f t="shared" si="67"/>
        <v>1470</v>
      </c>
      <c r="N212" s="167">
        <f t="shared" si="68"/>
        <v>820</v>
      </c>
      <c r="O212" s="167">
        <f t="shared" si="69"/>
        <v>24</v>
      </c>
      <c r="P212" s="167">
        <f t="shared" si="70"/>
        <v>285</v>
      </c>
      <c r="Q212" s="167">
        <f t="shared" si="71"/>
        <v>570</v>
      </c>
      <c r="R212" s="167">
        <f t="shared" si="72"/>
        <v>52</v>
      </c>
      <c r="S212" s="167">
        <f t="shared" si="73"/>
        <v>200</v>
      </c>
      <c r="T212" s="167">
        <f t="shared" si="74"/>
        <v>175</v>
      </c>
      <c r="U212" s="167">
        <f t="shared" si="75"/>
        <v>1200</v>
      </c>
      <c r="V212" s="167">
        <f t="shared" si="76"/>
        <v>570</v>
      </c>
      <c r="W212" s="167">
        <f t="shared" si="77"/>
        <v>1200</v>
      </c>
      <c r="X212" s="167">
        <f t="shared" si="78"/>
        <v>570</v>
      </c>
      <c r="Y212" s="168">
        <f t="shared" si="79"/>
        <v>6</v>
      </c>
      <c r="Z212" s="169">
        <f t="shared" si="81"/>
        <v>24</v>
      </c>
      <c r="AA212" s="169">
        <f t="shared" si="80"/>
        <v>52</v>
      </c>
      <c r="AC212" s="171">
        <f t="shared" si="64"/>
        <v>5.8333333333333339</v>
      </c>
      <c r="AD212" s="167">
        <f t="shared" si="65"/>
        <v>6</v>
      </c>
      <c r="AE212" s="169">
        <v>4</v>
      </c>
    </row>
    <row r="213" spans="1:31">
      <c r="A213" s="161" t="s">
        <v>1650</v>
      </c>
      <c r="B213" s="225" t="s">
        <v>1249</v>
      </c>
      <c r="C213" s="178">
        <v>400</v>
      </c>
      <c r="D213" s="178">
        <v>400</v>
      </c>
      <c r="E213" s="217">
        <v>14</v>
      </c>
      <c r="F213" s="178">
        <v>560</v>
      </c>
      <c r="G213" s="178">
        <v>280</v>
      </c>
      <c r="H213" s="178">
        <v>820</v>
      </c>
      <c r="I213" s="218">
        <v>410</v>
      </c>
      <c r="J213" s="178">
        <v>53</v>
      </c>
      <c r="K213" s="223" t="s">
        <v>1262</v>
      </c>
      <c r="L213" t="str">
        <f t="shared" si="66"/>
        <v>EQUAL TEE</v>
      </c>
      <c r="M213" s="167">
        <f t="shared" si="67"/>
        <v>1500</v>
      </c>
      <c r="N213" s="167">
        <f t="shared" si="68"/>
        <v>820</v>
      </c>
      <c r="O213" s="167">
        <f t="shared" si="69"/>
        <v>24</v>
      </c>
      <c r="P213" s="167">
        <f t="shared" si="70"/>
        <v>280</v>
      </c>
      <c r="Q213" s="167">
        <f t="shared" si="71"/>
        <v>570</v>
      </c>
      <c r="R213" s="167">
        <f t="shared" si="72"/>
        <v>52</v>
      </c>
      <c r="S213" s="167">
        <f t="shared" si="73"/>
        <v>200</v>
      </c>
      <c r="T213" s="167">
        <f t="shared" si="74"/>
        <v>200</v>
      </c>
      <c r="U213" s="167">
        <f t="shared" si="75"/>
        <v>1200</v>
      </c>
      <c r="V213" s="167">
        <f t="shared" si="76"/>
        <v>570</v>
      </c>
      <c r="W213" s="167">
        <f t="shared" si="77"/>
        <v>1200</v>
      </c>
      <c r="X213" s="167">
        <f t="shared" si="78"/>
        <v>570</v>
      </c>
      <c r="Y213" s="168">
        <f t="shared" si="79"/>
        <v>6</v>
      </c>
      <c r="Z213" s="169">
        <f t="shared" si="81"/>
        <v>24</v>
      </c>
      <c r="AA213" s="169">
        <f t="shared" si="80"/>
        <v>52</v>
      </c>
      <c r="AC213" s="171">
        <f t="shared" si="64"/>
        <v>5.8333333333333339</v>
      </c>
      <c r="AD213" s="167">
        <f t="shared" si="65"/>
        <v>6</v>
      </c>
      <c r="AE213" s="169">
        <v>5</v>
      </c>
    </row>
    <row r="215" spans="1:31">
      <c r="B215" s="178"/>
      <c r="C215" s="178"/>
      <c r="D215" s="178"/>
      <c r="E215" s="178"/>
      <c r="F215" s="178"/>
      <c r="G215" s="178"/>
      <c r="H215" s="178"/>
      <c r="I215" s="178"/>
      <c r="J215" s="212"/>
      <c r="K215" s="179" t="s">
        <v>1218</v>
      </c>
    </row>
    <row r="216" spans="1:31">
      <c r="B216" s="213" t="s">
        <v>1219</v>
      </c>
      <c r="C216" s="213" t="s">
        <v>1</v>
      </c>
      <c r="D216" s="213" t="s">
        <v>10</v>
      </c>
      <c r="E216" s="213" t="s">
        <v>11</v>
      </c>
      <c r="F216" s="213" t="s">
        <v>12</v>
      </c>
      <c r="G216" s="213" t="s">
        <v>13</v>
      </c>
      <c r="H216" s="213" t="s">
        <v>14</v>
      </c>
      <c r="I216" s="213" t="s">
        <v>15</v>
      </c>
      <c r="J216" s="214" t="s">
        <v>16</v>
      </c>
      <c r="K216" s="179" t="s">
        <v>1220</v>
      </c>
    </row>
    <row r="217" spans="1:31" ht="15.75" thickBot="1">
      <c r="B217" s="180" t="s">
        <v>1221</v>
      </c>
      <c r="C217" s="180" t="s">
        <v>7</v>
      </c>
      <c r="D217" s="180" t="s">
        <v>7</v>
      </c>
      <c r="E217" s="180" t="s">
        <v>7</v>
      </c>
      <c r="F217" s="180" t="s">
        <v>7</v>
      </c>
      <c r="G217" s="180" t="s">
        <v>7</v>
      </c>
      <c r="H217" s="180" t="s">
        <v>7</v>
      </c>
      <c r="I217" s="180" t="s">
        <v>7</v>
      </c>
      <c r="J217" s="215" t="s">
        <v>17</v>
      </c>
      <c r="K217" s="180" t="s">
        <v>1222</v>
      </c>
    </row>
    <row r="218" spans="1:31">
      <c r="B218" s="216" t="s">
        <v>1223</v>
      </c>
      <c r="C218" s="212">
        <v>150</v>
      </c>
      <c r="D218" s="178">
        <v>80</v>
      </c>
      <c r="E218" s="217">
        <v>4</v>
      </c>
      <c r="F218" s="178">
        <v>210</v>
      </c>
      <c r="G218" s="178">
        <v>105</v>
      </c>
      <c r="H218" s="178">
        <v>311</v>
      </c>
      <c r="I218" s="218">
        <v>145.5</v>
      </c>
      <c r="J218" s="212">
        <v>3</v>
      </c>
      <c r="K218" s="219" t="s">
        <v>1263</v>
      </c>
    </row>
    <row r="219" spans="1:31">
      <c r="B219" s="216" t="s">
        <v>1223</v>
      </c>
      <c r="C219" s="212">
        <v>150</v>
      </c>
      <c r="D219" s="178">
        <v>100</v>
      </c>
      <c r="E219" s="217">
        <v>4</v>
      </c>
      <c r="F219" s="178">
        <v>210</v>
      </c>
      <c r="G219" s="178">
        <v>105</v>
      </c>
      <c r="H219" s="178">
        <v>311</v>
      </c>
      <c r="I219" s="218">
        <v>145.5</v>
      </c>
      <c r="J219" s="212">
        <v>3</v>
      </c>
      <c r="K219" s="219" t="s">
        <v>1264</v>
      </c>
    </row>
    <row r="220" spans="1:31">
      <c r="B220" s="216" t="s">
        <v>1223</v>
      </c>
      <c r="C220" s="212">
        <v>150</v>
      </c>
      <c r="D220" s="178">
        <v>125</v>
      </c>
      <c r="E220" s="217">
        <v>4</v>
      </c>
      <c r="F220" s="178">
        <v>210</v>
      </c>
      <c r="G220" s="178">
        <v>105</v>
      </c>
      <c r="H220" s="178">
        <v>311</v>
      </c>
      <c r="I220" s="218">
        <v>156</v>
      </c>
      <c r="J220" s="212">
        <v>3.5</v>
      </c>
      <c r="K220" s="219" t="s">
        <v>1265</v>
      </c>
    </row>
    <row r="221" spans="1:31">
      <c r="B221" s="216" t="s">
        <v>1223</v>
      </c>
      <c r="C221" s="178">
        <v>150</v>
      </c>
      <c r="D221" s="178">
        <v>150</v>
      </c>
      <c r="E221" s="217">
        <v>4</v>
      </c>
      <c r="F221" s="220">
        <v>210</v>
      </c>
      <c r="G221" s="178">
        <v>105</v>
      </c>
      <c r="H221" s="178">
        <v>311</v>
      </c>
      <c r="I221" s="218">
        <v>155.5</v>
      </c>
      <c r="J221" s="178">
        <v>3.5</v>
      </c>
      <c r="K221" s="178" t="s">
        <v>1224</v>
      </c>
    </row>
    <row r="222" spans="1:31">
      <c r="B222" s="216" t="s">
        <v>1223</v>
      </c>
      <c r="C222" s="178">
        <v>200</v>
      </c>
      <c r="D222" s="178">
        <v>80</v>
      </c>
      <c r="E222" s="217">
        <v>4.9000000000000004</v>
      </c>
      <c r="F222" s="178">
        <v>140</v>
      </c>
      <c r="G222" s="178">
        <v>140</v>
      </c>
      <c r="H222" s="178">
        <v>242</v>
      </c>
      <c r="I222" s="218">
        <v>180.5</v>
      </c>
      <c r="J222" s="212">
        <v>4</v>
      </c>
      <c r="K222" s="219" t="s">
        <v>1266</v>
      </c>
    </row>
    <row r="223" spans="1:31">
      <c r="B223" s="216" t="s">
        <v>1223</v>
      </c>
      <c r="C223" s="178">
        <v>200</v>
      </c>
      <c r="D223" s="178">
        <v>100</v>
      </c>
      <c r="E223" s="217">
        <v>4.9000000000000004</v>
      </c>
      <c r="F223" s="178">
        <v>140</v>
      </c>
      <c r="G223" s="178">
        <v>140</v>
      </c>
      <c r="H223" s="178">
        <v>242</v>
      </c>
      <c r="I223" s="218">
        <v>180.5</v>
      </c>
      <c r="J223" s="212">
        <v>4</v>
      </c>
      <c r="K223" s="219" t="s">
        <v>1267</v>
      </c>
    </row>
    <row r="224" spans="1:31">
      <c r="B224" s="216" t="s">
        <v>1223</v>
      </c>
      <c r="C224" s="178">
        <v>200</v>
      </c>
      <c r="D224" s="178">
        <v>125</v>
      </c>
      <c r="E224" s="217">
        <v>4.9000000000000004</v>
      </c>
      <c r="F224" s="178">
        <v>280</v>
      </c>
      <c r="G224" s="178">
        <v>140</v>
      </c>
      <c r="H224" s="178">
        <v>382</v>
      </c>
      <c r="I224" s="218">
        <v>191</v>
      </c>
      <c r="J224" s="212">
        <v>5.5</v>
      </c>
      <c r="K224" s="219" t="s">
        <v>1268</v>
      </c>
    </row>
    <row r="225" spans="2:11">
      <c r="B225" s="216" t="s">
        <v>1223</v>
      </c>
      <c r="C225" s="178">
        <v>200</v>
      </c>
      <c r="D225" s="178">
        <v>150</v>
      </c>
      <c r="E225" s="217">
        <v>4.9000000000000004</v>
      </c>
      <c r="F225" s="178">
        <v>280</v>
      </c>
      <c r="G225" s="178">
        <v>140</v>
      </c>
      <c r="H225" s="178">
        <v>382</v>
      </c>
      <c r="I225" s="218">
        <v>190.5</v>
      </c>
      <c r="J225" s="212">
        <v>5.5</v>
      </c>
      <c r="K225" s="219" t="s">
        <v>1269</v>
      </c>
    </row>
    <row r="226" spans="2:11">
      <c r="B226" s="216" t="s">
        <v>1223</v>
      </c>
      <c r="C226" s="178">
        <v>200</v>
      </c>
      <c r="D226" s="178">
        <v>200</v>
      </c>
      <c r="E226" s="217">
        <v>4.9000000000000004</v>
      </c>
      <c r="F226" s="178">
        <v>280</v>
      </c>
      <c r="G226" s="178">
        <v>140</v>
      </c>
      <c r="H226" s="178">
        <v>382</v>
      </c>
      <c r="I226" s="218">
        <v>191</v>
      </c>
      <c r="J226" s="178">
        <v>5.5</v>
      </c>
      <c r="K226" s="178" t="s">
        <v>1225</v>
      </c>
    </row>
    <row r="227" spans="2:11">
      <c r="B227" s="216" t="s">
        <v>1223</v>
      </c>
      <c r="C227" s="178">
        <v>250</v>
      </c>
      <c r="D227" s="178">
        <v>80</v>
      </c>
      <c r="E227" s="217">
        <v>5.9</v>
      </c>
      <c r="F227" s="178">
        <v>140</v>
      </c>
      <c r="G227" s="178">
        <v>175</v>
      </c>
      <c r="H227" s="178">
        <v>264</v>
      </c>
      <c r="I227" s="218">
        <v>215.5</v>
      </c>
      <c r="J227" s="212">
        <v>5.5</v>
      </c>
      <c r="K227" s="219" t="s">
        <v>1270</v>
      </c>
    </row>
    <row r="228" spans="2:11">
      <c r="B228" s="216" t="s">
        <v>1223</v>
      </c>
      <c r="C228" s="178">
        <v>250</v>
      </c>
      <c r="D228" s="178">
        <v>100</v>
      </c>
      <c r="E228" s="217">
        <v>5.9</v>
      </c>
      <c r="F228" s="178">
        <v>140</v>
      </c>
      <c r="G228" s="178">
        <v>175</v>
      </c>
      <c r="H228" s="178">
        <v>264</v>
      </c>
      <c r="I228" s="218">
        <v>215.5</v>
      </c>
      <c r="J228" s="212">
        <v>5.5</v>
      </c>
      <c r="K228" s="219" t="s">
        <v>1271</v>
      </c>
    </row>
    <row r="229" spans="2:11">
      <c r="B229" s="216" t="s">
        <v>1223</v>
      </c>
      <c r="C229" s="178">
        <v>250</v>
      </c>
      <c r="D229" s="178">
        <v>125</v>
      </c>
      <c r="E229" s="217">
        <v>5.9</v>
      </c>
      <c r="F229" s="178">
        <v>280</v>
      </c>
      <c r="G229" s="178">
        <v>175</v>
      </c>
      <c r="H229" s="178">
        <v>404</v>
      </c>
      <c r="I229" s="218">
        <v>226</v>
      </c>
      <c r="J229" s="212">
        <v>8</v>
      </c>
      <c r="K229" s="219" t="s">
        <v>1272</v>
      </c>
    </row>
    <row r="230" spans="2:11">
      <c r="B230" s="216" t="s">
        <v>1223</v>
      </c>
      <c r="C230" s="178">
        <v>250</v>
      </c>
      <c r="D230" s="178">
        <v>150</v>
      </c>
      <c r="E230" s="217">
        <v>5.9</v>
      </c>
      <c r="F230" s="178">
        <v>350</v>
      </c>
      <c r="G230" s="178">
        <v>175</v>
      </c>
      <c r="H230" s="178">
        <v>474</v>
      </c>
      <c r="I230" s="218">
        <v>225.5</v>
      </c>
      <c r="J230" s="212">
        <v>9</v>
      </c>
      <c r="K230" s="219" t="s">
        <v>1273</v>
      </c>
    </row>
    <row r="231" spans="2:11">
      <c r="B231" s="216" t="s">
        <v>1223</v>
      </c>
      <c r="C231" s="178">
        <v>250</v>
      </c>
      <c r="D231" s="178">
        <v>200</v>
      </c>
      <c r="E231" s="217">
        <v>5.9</v>
      </c>
      <c r="F231" s="178">
        <v>350</v>
      </c>
      <c r="G231" s="178">
        <v>175</v>
      </c>
      <c r="H231" s="178">
        <v>474</v>
      </c>
      <c r="I231" s="218">
        <v>226</v>
      </c>
      <c r="J231" s="212">
        <v>9</v>
      </c>
      <c r="K231" s="219" t="s">
        <v>1274</v>
      </c>
    </row>
    <row r="232" spans="2:11">
      <c r="B232" s="216" t="s">
        <v>1223</v>
      </c>
      <c r="C232" s="178">
        <v>250</v>
      </c>
      <c r="D232" s="178">
        <v>250</v>
      </c>
      <c r="E232" s="217">
        <v>5.9</v>
      </c>
      <c r="F232" s="178">
        <v>350</v>
      </c>
      <c r="G232" s="178">
        <v>175</v>
      </c>
      <c r="H232" s="178">
        <v>474</v>
      </c>
      <c r="I232" s="218">
        <v>237</v>
      </c>
      <c r="J232" s="178">
        <v>9.5</v>
      </c>
      <c r="K232" s="178" t="s">
        <v>1226</v>
      </c>
    </row>
    <row r="233" spans="2:11">
      <c r="B233" s="216" t="s">
        <v>1223</v>
      </c>
      <c r="C233" s="178">
        <v>300</v>
      </c>
      <c r="D233" s="178">
        <v>80</v>
      </c>
      <c r="E233" s="217">
        <v>6.9</v>
      </c>
      <c r="F233" s="178">
        <v>140</v>
      </c>
      <c r="G233" s="178">
        <v>210</v>
      </c>
      <c r="H233" s="178">
        <v>264</v>
      </c>
      <c r="I233" s="218">
        <v>250.5</v>
      </c>
      <c r="J233" s="212">
        <v>7.5</v>
      </c>
      <c r="K233" s="219" t="s">
        <v>1275</v>
      </c>
    </row>
    <row r="234" spans="2:11">
      <c r="B234" s="216" t="s">
        <v>1223</v>
      </c>
      <c r="C234" s="178">
        <v>300</v>
      </c>
      <c r="D234" s="178">
        <v>100</v>
      </c>
      <c r="E234" s="217">
        <v>6.9</v>
      </c>
      <c r="F234" s="178">
        <v>140</v>
      </c>
      <c r="G234" s="178">
        <v>210</v>
      </c>
      <c r="H234" s="178">
        <v>264</v>
      </c>
      <c r="I234" s="218">
        <v>250.5</v>
      </c>
      <c r="J234" s="212">
        <v>7.5</v>
      </c>
      <c r="K234" s="219" t="s">
        <v>1276</v>
      </c>
    </row>
    <row r="235" spans="2:11">
      <c r="B235" s="216" t="s">
        <v>1223</v>
      </c>
      <c r="C235" s="178">
        <v>300</v>
      </c>
      <c r="D235" s="178">
        <v>125</v>
      </c>
      <c r="E235" s="217">
        <v>6.9</v>
      </c>
      <c r="F235" s="178">
        <v>280</v>
      </c>
      <c r="G235" s="178">
        <v>210</v>
      </c>
      <c r="H235" s="178">
        <v>404</v>
      </c>
      <c r="I235" s="218">
        <v>261</v>
      </c>
      <c r="J235" s="218">
        <v>10.5</v>
      </c>
      <c r="K235" s="219" t="s">
        <v>1277</v>
      </c>
    </row>
    <row r="236" spans="2:11">
      <c r="B236" s="216" t="s">
        <v>1223</v>
      </c>
      <c r="C236" s="178">
        <v>300</v>
      </c>
      <c r="D236" s="178">
        <v>150</v>
      </c>
      <c r="E236" s="217">
        <v>6.9</v>
      </c>
      <c r="F236" s="178">
        <v>280</v>
      </c>
      <c r="G236" s="178">
        <v>210</v>
      </c>
      <c r="H236" s="178">
        <v>404</v>
      </c>
      <c r="I236" s="218">
        <v>260.5</v>
      </c>
      <c r="J236" s="218">
        <v>10.5</v>
      </c>
      <c r="K236" s="219" t="s">
        <v>1278</v>
      </c>
    </row>
    <row r="237" spans="2:11">
      <c r="B237" s="216" t="s">
        <v>1223</v>
      </c>
      <c r="C237" s="178">
        <v>300</v>
      </c>
      <c r="D237" s="178">
        <v>200</v>
      </c>
      <c r="E237" s="217">
        <v>6.9</v>
      </c>
      <c r="F237" s="178">
        <v>420</v>
      </c>
      <c r="G237" s="178">
        <v>210</v>
      </c>
      <c r="H237" s="178">
        <v>544</v>
      </c>
      <c r="I237" s="218">
        <v>261</v>
      </c>
      <c r="J237" s="218">
        <v>13.5</v>
      </c>
      <c r="K237" s="219" t="s">
        <v>1279</v>
      </c>
    </row>
    <row r="238" spans="2:11">
      <c r="B238" s="216" t="s">
        <v>1223</v>
      </c>
      <c r="C238" s="178">
        <v>300</v>
      </c>
      <c r="D238" s="178">
        <v>250</v>
      </c>
      <c r="E238" s="217">
        <v>6.9</v>
      </c>
      <c r="F238" s="178">
        <v>420</v>
      </c>
      <c r="G238" s="178">
        <v>210</v>
      </c>
      <c r="H238" s="178">
        <v>544</v>
      </c>
      <c r="I238" s="218">
        <v>272</v>
      </c>
      <c r="J238" s="218">
        <v>14</v>
      </c>
      <c r="K238" s="219" t="s">
        <v>1280</v>
      </c>
    </row>
    <row r="239" spans="2:11">
      <c r="B239" s="216" t="s">
        <v>1223</v>
      </c>
      <c r="C239" s="178">
        <v>300</v>
      </c>
      <c r="D239" s="178">
        <v>300</v>
      </c>
      <c r="E239" s="217">
        <v>6.9</v>
      </c>
      <c r="F239" s="178">
        <v>420</v>
      </c>
      <c r="G239" s="178">
        <v>210</v>
      </c>
      <c r="H239" s="178">
        <v>544</v>
      </c>
      <c r="I239" s="218">
        <v>272</v>
      </c>
      <c r="J239" s="178">
        <v>14.5</v>
      </c>
      <c r="K239" s="178" t="s">
        <v>1227</v>
      </c>
    </row>
    <row r="240" spans="2:11">
      <c r="B240" s="216" t="s">
        <v>1223</v>
      </c>
      <c r="C240" s="178">
        <v>350</v>
      </c>
      <c r="D240" s="178">
        <v>80</v>
      </c>
      <c r="E240" s="217">
        <v>7.9</v>
      </c>
      <c r="F240" s="178">
        <v>140</v>
      </c>
      <c r="G240" s="178">
        <v>245</v>
      </c>
      <c r="H240" s="178">
        <v>286</v>
      </c>
      <c r="I240" s="218">
        <v>285.5</v>
      </c>
      <c r="J240" s="218">
        <v>10.5</v>
      </c>
      <c r="K240" s="219" t="s">
        <v>1281</v>
      </c>
    </row>
    <row r="241" spans="2:11">
      <c r="B241" s="216" t="s">
        <v>1223</v>
      </c>
      <c r="C241" s="178">
        <v>350</v>
      </c>
      <c r="D241" s="178">
        <v>100</v>
      </c>
      <c r="E241" s="217">
        <v>7.9</v>
      </c>
      <c r="F241" s="178">
        <v>140</v>
      </c>
      <c r="G241" s="178">
        <v>245</v>
      </c>
      <c r="H241" s="178">
        <v>286</v>
      </c>
      <c r="I241" s="218">
        <v>285.5</v>
      </c>
      <c r="J241" s="218">
        <v>10.5</v>
      </c>
      <c r="K241" s="219" t="s">
        <v>1282</v>
      </c>
    </row>
    <row r="242" spans="2:11">
      <c r="B242" s="216" t="s">
        <v>1223</v>
      </c>
      <c r="C242" s="178">
        <v>350</v>
      </c>
      <c r="D242" s="178">
        <v>125</v>
      </c>
      <c r="E242" s="217">
        <v>7.9</v>
      </c>
      <c r="F242" s="178">
        <v>280</v>
      </c>
      <c r="G242" s="178">
        <v>245</v>
      </c>
      <c r="H242" s="178">
        <v>426</v>
      </c>
      <c r="I242" s="218">
        <v>296</v>
      </c>
      <c r="J242" s="218">
        <v>14.5</v>
      </c>
      <c r="K242" s="219" t="s">
        <v>1283</v>
      </c>
    </row>
    <row r="243" spans="2:11">
      <c r="B243" s="216" t="s">
        <v>1223</v>
      </c>
      <c r="C243" s="178">
        <v>350</v>
      </c>
      <c r="D243" s="178">
        <v>150</v>
      </c>
      <c r="E243" s="217">
        <v>7.9</v>
      </c>
      <c r="F243" s="178">
        <v>280</v>
      </c>
      <c r="G243" s="178">
        <v>245</v>
      </c>
      <c r="H243" s="178">
        <v>426</v>
      </c>
      <c r="I243" s="218">
        <v>295.5</v>
      </c>
      <c r="J243" s="218">
        <v>14.5</v>
      </c>
      <c r="K243" s="219" t="s">
        <v>1284</v>
      </c>
    </row>
    <row r="244" spans="2:11">
      <c r="B244" s="216" t="s">
        <v>1223</v>
      </c>
      <c r="C244" s="178">
        <v>350</v>
      </c>
      <c r="D244" s="178">
        <v>200</v>
      </c>
      <c r="E244" s="217">
        <v>7.9</v>
      </c>
      <c r="F244" s="178">
        <v>490</v>
      </c>
      <c r="G244" s="178">
        <v>245</v>
      </c>
      <c r="H244" s="178">
        <v>636</v>
      </c>
      <c r="I244" s="218">
        <v>296</v>
      </c>
      <c r="J244" s="218">
        <v>20.5</v>
      </c>
      <c r="K244" s="219" t="s">
        <v>1285</v>
      </c>
    </row>
    <row r="245" spans="2:11">
      <c r="B245" s="216" t="s">
        <v>1223</v>
      </c>
      <c r="C245" s="178">
        <v>350</v>
      </c>
      <c r="D245" s="178">
        <v>250</v>
      </c>
      <c r="E245" s="217">
        <v>7.9</v>
      </c>
      <c r="F245" s="178">
        <v>490</v>
      </c>
      <c r="G245" s="178">
        <v>245</v>
      </c>
      <c r="H245" s="178">
        <v>636</v>
      </c>
      <c r="I245" s="218">
        <v>307</v>
      </c>
      <c r="J245" s="218">
        <v>21</v>
      </c>
      <c r="K245" s="219" t="s">
        <v>1286</v>
      </c>
    </row>
    <row r="246" spans="2:11">
      <c r="B246" s="216" t="s">
        <v>1223</v>
      </c>
      <c r="C246" s="178">
        <v>350</v>
      </c>
      <c r="D246" s="178">
        <v>300</v>
      </c>
      <c r="E246" s="217">
        <v>7.9</v>
      </c>
      <c r="F246" s="178">
        <v>490</v>
      </c>
      <c r="G246" s="178">
        <v>245</v>
      </c>
      <c r="H246" s="178">
        <v>636</v>
      </c>
      <c r="I246" s="218">
        <v>307</v>
      </c>
      <c r="J246" s="218">
        <v>21.5</v>
      </c>
      <c r="K246" s="219" t="s">
        <v>1287</v>
      </c>
    </row>
    <row r="247" spans="2:11">
      <c r="B247" s="216" t="s">
        <v>1223</v>
      </c>
      <c r="C247" s="178">
        <v>350</v>
      </c>
      <c r="D247" s="178">
        <v>350</v>
      </c>
      <c r="E247" s="217">
        <v>7.9</v>
      </c>
      <c r="F247" s="178">
        <v>490</v>
      </c>
      <c r="G247" s="178">
        <v>245</v>
      </c>
      <c r="H247" s="178">
        <v>636</v>
      </c>
      <c r="I247" s="218">
        <v>318</v>
      </c>
      <c r="J247" s="178">
        <v>22.5</v>
      </c>
      <c r="K247" s="178" t="s">
        <v>1228</v>
      </c>
    </row>
    <row r="248" spans="2:11">
      <c r="B248" s="216" t="s">
        <v>1223</v>
      </c>
      <c r="C248" s="178">
        <v>400</v>
      </c>
      <c r="D248" s="178">
        <v>80</v>
      </c>
      <c r="E248" s="217">
        <v>9</v>
      </c>
      <c r="F248" s="178">
        <v>140</v>
      </c>
      <c r="G248" s="178">
        <v>280</v>
      </c>
      <c r="H248" s="178">
        <v>306</v>
      </c>
      <c r="I248" s="218">
        <v>320.5</v>
      </c>
      <c r="J248" s="218">
        <v>14</v>
      </c>
      <c r="K248" s="219" t="s">
        <v>1288</v>
      </c>
    </row>
    <row r="249" spans="2:11">
      <c r="B249" s="216" t="s">
        <v>1223</v>
      </c>
      <c r="C249" s="178">
        <v>400</v>
      </c>
      <c r="D249" s="178">
        <v>100</v>
      </c>
      <c r="E249" s="217">
        <v>9</v>
      </c>
      <c r="F249" s="178">
        <v>140</v>
      </c>
      <c r="G249" s="178">
        <v>280</v>
      </c>
      <c r="H249" s="178">
        <v>306</v>
      </c>
      <c r="I249" s="218">
        <v>320.5</v>
      </c>
      <c r="J249" s="218">
        <v>14</v>
      </c>
      <c r="K249" s="219" t="s">
        <v>1289</v>
      </c>
    </row>
    <row r="250" spans="2:11">
      <c r="B250" s="216" t="s">
        <v>1223</v>
      </c>
      <c r="C250" s="178">
        <v>400</v>
      </c>
      <c r="D250" s="178">
        <v>125</v>
      </c>
      <c r="E250" s="217">
        <v>9</v>
      </c>
      <c r="F250" s="178">
        <v>280</v>
      </c>
      <c r="G250" s="178">
        <v>280</v>
      </c>
      <c r="H250" s="178">
        <v>446</v>
      </c>
      <c r="I250" s="218">
        <v>331</v>
      </c>
      <c r="J250" s="218">
        <v>19.5</v>
      </c>
      <c r="K250" s="219" t="s">
        <v>1290</v>
      </c>
    </row>
    <row r="251" spans="2:11">
      <c r="B251" s="216" t="s">
        <v>1223</v>
      </c>
      <c r="C251" s="178">
        <v>400</v>
      </c>
      <c r="D251" s="178">
        <v>150</v>
      </c>
      <c r="E251" s="217">
        <v>9</v>
      </c>
      <c r="F251" s="178">
        <v>280</v>
      </c>
      <c r="G251" s="178">
        <v>280</v>
      </c>
      <c r="H251" s="178">
        <v>446</v>
      </c>
      <c r="I251" s="218">
        <v>330.5</v>
      </c>
      <c r="J251" s="218">
        <v>19.5</v>
      </c>
      <c r="K251" s="219" t="s">
        <v>1291</v>
      </c>
    </row>
    <row r="252" spans="2:11">
      <c r="B252" s="216" t="s">
        <v>1223</v>
      </c>
      <c r="C252" s="178">
        <v>400</v>
      </c>
      <c r="D252" s="178">
        <v>200</v>
      </c>
      <c r="E252" s="217">
        <v>9</v>
      </c>
      <c r="F252" s="178">
        <v>280</v>
      </c>
      <c r="G252" s="178">
        <v>280</v>
      </c>
      <c r="H252" s="178">
        <v>446</v>
      </c>
      <c r="I252" s="218">
        <v>331</v>
      </c>
      <c r="J252" s="218">
        <v>20</v>
      </c>
      <c r="K252" s="219" t="s">
        <v>1292</v>
      </c>
    </row>
    <row r="253" spans="2:11">
      <c r="B253" s="216" t="s">
        <v>1223</v>
      </c>
      <c r="C253" s="178">
        <v>400</v>
      </c>
      <c r="D253" s="178">
        <v>250</v>
      </c>
      <c r="E253" s="217">
        <v>9</v>
      </c>
      <c r="F253" s="178">
        <v>560</v>
      </c>
      <c r="G253" s="178">
        <v>280</v>
      </c>
      <c r="H253" s="178">
        <v>726</v>
      </c>
      <c r="I253" s="218">
        <v>342</v>
      </c>
      <c r="J253" s="218">
        <v>30.5</v>
      </c>
      <c r="K253" s="219" t="s">
        <v>1293</v>
      </c>
    </row>
    <row r="254" spans="2:11">
      <c r="B254" s="216" t="s">
        <v>1223</v>
      </c>
      <c r="C254" s="178">
        <v>400</v>
      </c>
      <c r="D254" s="178">
        <v>300</v>
      </c>
      <c r="E254" s="217">
        <v>9</v>
      </c>
      <c r="F254" s="178">
        <v>560</v>
      </c>
      <c r="G254" s="178">
        <v>280</v>
      </c>
      <c r="H254" s="178">
        <v>726</v>
      </c>
      <c r="I254" s="218">
        <v>342</v>
      </c>
      <c r="J254" s="218">
        <v>30.5</v>
      </c>
      <c r="K254" s="219" t="s">
        <v>1294</v>
      </c>
    </row>
    <row r="255" spans="2:11">
      <c r="B255" s="216" t="s">
        <v>1223</v>
      </c>
      <c r="C255" s="178">
        <v>400</v>
      </c>
      <c r="D255" s="178">
        <v>350</v>
      </c>
      <c r="E255" s="217">
        <v>9</v>
      </c>
      <c r="F255" s="178">
        <v>560</v>
      </c>
      <c r="G255" s="178">
        <v>280</v>
      </c>
      <c r="H255" s="178">
        <v>726</v>
      </c>
      <c r="I255" s="218">
        <v>353</v>
      </c>
      <c r="J255" s="218">
        <v>31.5</v>
      </c>
      <c r="K255" s="219" t="s">
        <v>1295</v>
      </c>
    </row>
    <row r="256" spans="2:11">
      <c r="B256" s="216" t="s">
        <v>1223</v>
      </c>
      <c r="C256" s="178">
        <v>400</v>
      </c>
      <c r="D256" s="178">
        <v>400</v>
      </c>
      <c r="E256" s="217">
        <v>9</v>
      </c>
      <c r="F256" s="178">
        <v>560</v>
      </c>
      <c r="G256" s="178">
        <v>280</v>
      </c>
      <c r="H256" s="178">
        <v>726</v>
      </c>
      <c r="I256" s="218">
        <v>363</v>
      </c>
      <c r="J256" s="178">
        <v>33</v>
      </c>
      <c r="K256" s="178" t="s">
        <v>1229</v>
      </c>
    </row>
    <row r="257" spans="2:11">
      <c r="B257" s="216" t="s">
        <v>1230</v>
      </c>
      <c r="C257" s="178">
        <v>200</v>
      </c>
      <c r="D257" s="178">
        <v>80</v>
      </c>
      <c r="E257" s="217">
        <v>4.9000000000000004</v>
      </c>
      <c r="F257" s="178">
        <v>140</v>
      </c>
      <c r="G257" s="178">
        <v>140</v>
      </c>
      <c r="H257" s="178">
        <v>244</v>
      </c>
      <c r="I257" s="218">
        <v>180.5</v>
      </c>
      <c r="J257" s="212">
        <v>4</v>
      </c>
      <c r="K257" s="219" t="s">
        <v>1296</v>
      </c>
    </row>
    <row r="258" spans="2:11">
      <c r="B258" s="216" t="s">
        <v>1230</v>
      </c>
      <c r="C258" s="178">
        <v>200</v>
      </c>
      <c r="D258" s="178">
        <v>100</v>
      </c>
      <c r="E258" s="217">
        <v>4.9000000000000004</v>
      </c>
      <c r="F258" s="178">
        <v>140</v>
      </c>
      <c r="G258" s="178">
        <v>140</v>
      </c>
      <c r="H258" s="178">
        <v>244</v>
      </c>
      <c r="I258" s="218">
        <v>180.5</v>
      </c>
      <c r="J258" s="212">
        <v>4</v>
      </c>
      <c r="K258" s="219" t="s">
        <v>1297</v>
      </c>
    </row>
    <row r="259" spans="2:11">
      <c r="B259" s="216" t="s">
        <v>1230</v>
      </c>
      <c r="C259" s="178">
        <v>200</v>
      </c>
      <c r="D259" s="178">
        <v>125</v>
      </c>
      <c r="E259" s="217">
        <v>4.9000000000000004</v>
      </c>
      <c r="F259" s="178">
        <v>280</v>
      </c>
      <c r="G259" s="178">
        <v>140</v>
      </c>
      <c r="H259" s="178">
        <v>384</v>
      </c>
      <c r="I259" s="218">
        <v>191</v>
      </c>
      <c r="J259" s="212">
        <v>5.5</v>
      </c>
      <c r="K259" s="219" t="s">
        <v>1298</v>
      </c>
    </row>
    <row r="260" spans="2:11">
      <c r="B260" s="216" t="s">
        <v>1230</v>
      </c>
      <c r="C260" s="178">
        <v>200</v>
      </c>
      <c r="D260" s="178">
        <v>150</v>
      </c>
      <c r="E260" s="217">
        <v>4.9000000000000004</v>
      </c>
      <c r="F260" s="178">
        <v>280</v>
      </c>
      <c r="G260" s="178">
        <v>140</v>
      </c>
      <c r="H260" s="178">
        <v>384</v>
      </c>
      <c r="I260" s="218">
        <v>191.5</v>
      </c>
      <c r="J260" s="212">
        <v>5.5</v>
      </c>
      <c r="K260" s="219" t="s">
        <v>1299</v>
      </c>
    </row>
    <row r="261" spans="2:11">
      <c r="B261" s="216" t="s">
        <v>1230</v>
      </c>
      <c r="C261" s="178">
        <v>200</v>
      </c>
      <c r="D261" s="178">
        <v>200</v>
      </c>
      <c r="E261" s="217">
        <v>4.9000000000000004</v>
      </c>
      <c r="F261" s="178">
        <v>280</v>
      </c>
      <c r="G261" s="178">
        <v>140</v>
      </c>
      <c r="H261" s="178">
        <v>384</v>
      </c>
      <c r="I261" s="218">
        <v>192</v>
      </c>
      <c r="J261" s="178">
        <v>6</v>
      </c>
      <c r="K261" s="178" t="s">
        <v>1231</v>
      </c>
    </row>
    <row r="262" spans="2:11">
      <c r="B262" s="216" t="s">
        <v>1230</v>
      </c>
      <c r="C262" s="178">
        <v>250</v>
      </c>
      <c r="D262" s="178">
        <v>80</v>
      </c>
      <c r="E262" s="217">
        <v>5.9</v>
      </c>
      <c r="F262" s="178">
        <v>140</v>
      </c>
      <c r="G262" s="178">
        <v>175</v>
      </c>
      <c r="H262" s="178">
        <v>264</v>
      </c>
      <c r="I262" s="218">
        <v>215.5</v>
      </c>
      <c r="J262" s="212">
        <v>5.5</v>
      </c>
      <c r="K262" s="219" t="s">
        <v>1300</v>
      </c>
    </row>
    <row r="263" spans="2:11">
      <c r="B263" s="216" t="s">
        <v>1230</v>
      </c>
      <c r="C263" s="178">
        <v>250</v>
      </c>
      <c r="D263" s="178">
        <v>100</v>
      </c>
      <c r="E263" s="217">
        <v>5.9</v>
      </c>
      <c r="F263" s="178">
        <v>140</v>
      </c>
      <c r="G263" s="178">
        <v>175</v>
      </c>
      <c r="H263" s="178">
        <v>264</v>
      </c>
      <c r="I263" s="218">
        <v>215.5</v>
      </c>
      <c r="J263" s="212">
        <v>5.5</v>
      </c>
      <c r="K263" s="219" t="s">
        <v>1301</v>
      </c>
    </row>
    <row r="264" spans="2:11">
      <c r="B264" s="216" t="s">
        <v>1230</v>
      </c>
      <c r="C264" s="178">
        <v>250</v>
      </c>
      <c r="D264" s="178">
        <v>125</v>
      </c>
      <c r="E264" s="217">
        <v>5.9</v>
      </c>
      <c r="F264" s="178">
        <v>280</v>
      </c>
      <c r="G264" s="178">
        <v>175</v>
      </c>
      <c r="H264" s="178">
        <v>404</v>
      </c>
      <c r="I264" s="218">
        <v>226</v>
      </c>
      <c r="J264" s="212">
        <v>8</v>
      </c>
      <c r="K264" s="219" t="s">
        <v>1302</v>
      </c>
    </row>
    <row r="265" spans="2:11">
      <c r="B265" s="216" t="s">
        <v>1230</v>
      </c>
      <c r="C265" s="178">
        <v>250</v>
      </c>
      <c r="D265" s="178">
        <v>150</v>
      </c>
      <c r="E265" s="217">
        <v>5.9</v>
      </c>
      <c r="F265" s="178">
        <v>350</v>
      </c>
      <c r="G265" s="178">
        <v>175</v>
      </c>
      <c r="H265" s="178">
        <v>474</v>
      </c>
      <c r="I265" s="218">
        <v>226.5</v>
      </c>
      <c r="J265" s="212">
        <v>9</v>
      </c>
      <c r="K265" s="219" t="s">
        <v>1303</v>
      </c>
    </row>
    <row r="266" spans="2:11">
      <c r="B266" s="216" t="s">
        <v>1230</v>
      </c>
      <c r="C266" s="178">
        <v>250</v>
      </c>
      <c r="D266" s="178">
        <v>200</v>
      </c>
      <c r="E266" s="217">
        <v>5.9</v>
      </c>
      <c r="F266" s="178">
        <v>350</v>
      </c>
      <c r="G266" s="178">
        <v>175</v>
      </c>
      <c r="H266" s="178">
        <v>474</v>
      </c>
      <c r="I266" s="218">
        <v>227</v>
      </c>
      <c r="J266" s="212">
        <v>9</v>
      </c>
      <c r="K266" s="219" t="s">
        <v>1304</v>
      </c>
    </row>
    <row r="267" spans="2:11">
      <c r="B267" s="216" t="s">
        <v>1230</v>
      </c>
      <c r="C267" s="178">
        <v>250</v>
      </c>
      <c r="D267" s="178">
        <v>250</v>
      </c>
      <c r="E267" s="178">
        <v>5.9</v>
      </c>
      <c r="F267" s="178">
        <v>350</v>
      </c>
      <c r="G267" s="178">
        <v>175</v>
      </c>
      <c r="H267" s="178">
        <v>474</v>
      </c>
      <c r="I267" s="218">
        <v>237</v>
      </c>
      <c r="J267" s="178">
        <v>10</v>
      </c>
      <c r="K267" s="178" t="s">
        <v>1232</v>
      </c>
    </row>
    <row r="268" spans="2:11">
      <c r="B268" s="216" t="s">
        <v>1230</v>
      </c>
      <c r="C268" s="178">
        <v>300</v>
      </c>
      <c r="D268" s="178">
        <v>80</v>
      </c>
      <c r="E268" s="217">
        <v>6.9</v>
      </c>
      <c r="F268" s="178">
        <v>140</v>
      </c>
      <c r="G268" s="178">
        <v>210</v>
      </c>
      <c r="H268" s="178">
        <v>266</v>
      </c>
      <c r="I268" s="218">
        <v>250.5</v>
      </c>
      <c r="J268" s="212">
        <v>7.5</v>
      </c>
      <c r="K268" s="219" t="s">
        <v>1305</v>
      </c>
    </row>
    <row r="269" spans="2:11">
      <c r="B269" s="216" t="s">
        <v>1230</v>
      </c>
      <c r="C269" s="178">
        <v>300</v>
      </c>
      <c r="D269" s="178">
        <v>100</v>
      </c>
      <c r="E269" s="217">
        <v>6.9</v>
      </c>
      <c r="F269" s="178">
        <v>140</v>
      </c>
      <c r="G269" s="178">
        <v>210</v>
      </c>
      <c r="H269" s="178">
        <v>266</v>
      </c>
      <c r="I269" s="218">
        <v>250.5</v>
      </c>
      <c r="J269" s="212">
        <v>7.5</v>
      </c>
      <c r="K269" s="219" t="s">
        <v>1306</v>
      </c>
    </row>
    <row r="270" spans="2:11">
      <c r="B270" s="216" t="s">
        <v>1230</v>
      </c>
      <c r="C270" s="178">
        <v>300</v>
      </c>
      <c r="D270" s="178">
        <v>125</v>
      </c>
      <c r="E270" s="217">
        <v>6.9</v>
      </c>
      <c r="F270" s="178">
        <v>280</v>
      </c>
      <c r="G270" s="178">
        <v>210</v>
      </c>
      <c r="H270" s="178">
        <v>406</v>
      </c>
      <c r="I270" s="218">
        <v>261</v>
      </c>
      <c r="J270" s="218">
        <v>10.5</v>
      </c>
      <c r="K270" s="219" t="s">
        <v>1307</v>
      </c>
    </row>
    <row r="271" spans="2:11">
      <c r="B271" s="216" t="s">
        <v>1230</v>
      </c>
      <c r="C271" s="178">
        <v>300</v>
      </c>
      <c r="D271" s="178">
        <v>150</v>
      </c>
      <c r="E271" s="217">
        <v>6.9</v>
      </c>
      <c r="F271" s="178">
        <v>280</v>
      </c>
      <c r="G271" s="178">
        <v>210</v>
      </c>
      <c r="H271" s="178">
        <v>406</v>
      </c>
      <c r="I271" s="218">
        <v>261.5</v>
      </c>
      <c r="J271" s="218">
        <v>10.5</v>
      </c>
      <c r="K271" s="219" t="s">
        <v>1308</v>
      </c>
    </row>
    <row r="272" spans="2:11">
      <c r="B272" s="216" t="s">
        <v>1230</v>
      </c>
      <c r="C272" s="178">
        <v>300</v>
      </c>
      <c r="D272" s="178">
        <v>200</v>
      </c>
      <c r="E272" s="217">
        <v>6.9</v>
      </c>
      <c r="F272" s="178">
        <v>420</v>
      </c>
      <c r="G272" s="178">
        <v>210</v>
      </c>
      <c r="H272" s="178">
        <v>546</v>
      </c>
      <c r="I272" s="218">
        <v>262</v>
      </c>
      <c r="J272" s="218">
        <v>13.5</v>
      </c>
      <c r="K272" s="219" t="s">
        <v>1309</v>
      </c>
    </row>
    <row r="273" spans="2:11">
      <c r="B273" s="216" t="s">
        <v>1230</v>
      </c>
      <c r="C273" s="178">
        <v>300</v>
      </c>
      <c r="D273" s="178">
        <v>250</v>
      </c>
      <c r="E273" s="217">
        <v>6.9</v>
      </c>
      <c r="F273" s="178">
        <v>420</v>
      </c>
      <c r="G273" s="178">
        <v>210</v>
      </c>
      <c r="H273" s="178">
        <v>546</v>
      </c>
      <c r="I273" s="218">
        <v>272</v>
      </c>
      <c r="J273" s="218">
        <v>14</v>
      </c>
      <c r="K273" s="219" t="s">
        <v>1310</v>
      </c>
    </row>
    <row r="274" spans="2:11">
      <c r="B274" s="216" t="s">
        <v>1230</v>
      </c>
      <c r="C274" s="178">
        <v>300</v>
      </c>
      <c r="D274" s="178">
        <v>300</v>
      </c>
      <c r="E274" s="178">
        <v>6.9</v>
      </c>
      <c r="F274" s="178">
        <v>420</v>
      </c>
      <c r="G274" s="178">
        <v>210</v>
      </c>
      <c r="H274" s="178">
        <v>546</v>
      </c>
      <c r="I274" s="218">
        <v>273</v>
      </c>
      <c r="J274" s="178">
        <v>15</v>
      </c>
      <c r="K274" s="178" t="s">
        <v>1233</v>
      </c>
    </row>
    <row r="275" spans="2:11">
      <c r="B275" s="216" t="s">
        <v>1230</v>
      </c>
      <c r="C275" s="178">
        <v>350</v>
      </c>
      <c r="D275" s="178">
        <v>80</v>
      </c>
      <c r="E275" s="217">
        <v>7.9</v>
      </c>
      <c r="F275" s="178">
        <v>140</v>
      </c>
      <c r="G275" s="178">
        <v>245</v>
      </c>
      <c r="H275" s="178">
        <v>286</v>
      </c>
      <c r="I275" s="218">
        <v>285.5</v>
      </c>
      <c r="J275" s="218">
        <v>10.5</v>
      </c>
      <c r="K275" s="219" t="s">
        <v>1311</v>
      </c>
    </row>
    <row r="276" spans="2:11">
      <c r="B276" s="216" t="s">
        <v>1230</v>
      </c>
      <c r="C276" s="178">
        <v>350</v>
      </c>
      <c r="D276" s="178">
        <v>100</v>
      </c>
      <c r="E276" s="217">
        <v>7.9</v>
      </c>
      <c r="F276" s="178">
        <v>140</v>
      </c>
      <c r="G276" s="178">
        <v>245</v>
      </c>
      <c r="H276" s="178">
        <v>286</v>
      </c>
      <c r="I276" s="218">
        <v>285.5</v>
      </c>
      <c r="J276" s="218">
        <v>10.5</v>
      </c>
      <c r="K276" s="219" t="s">
        <v>1312</v>
      </c>
    </row>
    <row r="277" spans="2:11">
      <c r="B277" s="216" t="s">
        <v>1230</v>
      </c>
      <c r="C277" s="178">
        <v>350</v>
      </c>
      <c r="D277" s="178">
        <v>125</v>
      </c>
      <c r="E277" s="217">
        <v>7.9</v>
      </c>
      <c r="F277" s="178">
        <v>280</v>
      </c>
      <c r="G277" s="178">
        <v>245</v>
      </c>
      <c r="H277" s="178">
        <v>426</v>
      </c>
      <c r="I277" s="218">
        <v>296</v>
      </c>
      <c r="J277" s="218">
        <v>14.5</v>
      </c>
      <c r="K277" s="219" t="s">
        <v>1313</v>
      </c>
    </row>
    <row r="278" spans="2:11">
      <c r="B278" s="216" t="s">
        <v>1230</v>
      </c>
      <c r="C278" s="178">
        <v>350</v>
      </c>
      <c r="D278" s="178">
        <v>150</v>
      </c>
      <c r="E278" s="217">
        <v>7.9</v>
      </c>
      <c r="F278" s="178">
        <v>280</v>
      </c>
      <c r="G278" s="178">
        <v>245</v>
      </c>
      <c r="H278" s="178">
        <v>426</v>
      </c>
      <c r="I278" s="218">
        <v>296.5</v>
      </c>
      <c r="J278" s="218">
        <v>14.5</v>
      </c>
      <c r="K278" s="219" t="s">
        <v>1314</v>
      </c>
    </row>
    <row r="279" spans="2:11">
      <c r="B279" s="216" t="s">
        <v>1230</v>
      </c>
      <c r="C279" s="178">
        <v>350</v>
      </c>
      <c r="D279" s="178">
        <v>200</v>
      </c>
      <c r="E279" s="217">
        <v>7.9</v>
      </c>
      <c r="F279" s="178">
        <v>490</v>
      </c>
      <c r="G279" s="178">
        <v>245</v>
      </c>
      <c r="H279" s="178">
        <v>636</v>
      </c>
      <c r="I279" s="218">
        <v>297</v>
      </c>
      <c r="J279" s="218">
        <v>20.5</v>
      </c>
      <c r="K279" s="219" t="s">
        <v>1315</v>
      </c>
    </row>
    <row r="280" spans="2:11">
      <c r="B280" s="216" t="s">
        <v>1230</v>
      </c>
      <c r="C280" s="178">
        <v>350</v>
      </c>
      <c r="D280" s="178">
        <v>250</v>
      </c>
      <c r="E280" s="217">
        <v>7.9</v>
      </c>
      <c r="F280" s="178">
        <v>490</v>
      </c>
      <c r="G280" s="178">
        <v>245</v>
      </c>
      <c r="H280" s="178">
        <v>636</v>
      </c>
      <c r="I280" s="218">
        <v>307</v>
      </c>
      <c r="J280" s="218">
        <v>21</v>
      </c>
      <c r="K280" s="219" t="s">
        <v>1316</v>
      </c>
    </row>
    <row r="281" spans="2:11">
      <c r="B281" s="216" t="s">
        <v>1230</v>
      </c>
      <c r="C281" s="178">
        <v>350</v>
      </c>
      <c r="D281" s="178">
        <v>300</v>
      </c>
      <c r="E281" s="217">
        <v>7.9</v>
      </c>
      <c r="F281" s="178">
        <v>490</v>
      </c>
      <c r="G281" s="178">
        <v>245</v>
      </c>
      <c r="H281" s="178">
        <v>636</v>
      </c>
      <c r="I281" s="218">
        <v>308</v>
      </c>
      <c r="J281" s="218">
        <v>21.5</v>
      </c>
      <c r="K281" s="219" t="s">
        <v>1317</v>
      </c>
    </row>
    <row r="282" spans="2:11">
      <c r="B282" s="216" t="s">
        <v>1230</v>
      </c>
      <c r="C282" s="178">
        <v>350</v>
      </c>
      <c r="D282" s="178">
        <v>350</v>
      </c>
      <c r="E282" s="178">
        <v>7.9</v>
      </c>
      <c r="F282" s="178">
        <v>490</v>
      </c>
      <c r="G282" s="178">
        <v>245</v>
      </c>
      <c r="H282" s="178">
        <v>636</v>
      </c>
      <c r="I282" s="218">
        <v>318</v>
      </c>
      <c r="J282" s="178">
        <v>23</v>
      </c>
      <c r="K282" s="178" t="s">
        <v>1234</v>
      </c>
    </row>
    <row r="283" spans="2:11">
      <c r="B283" s="216" t="s">
        <v>1230</v>
      </c>
      <c r="C283" s="178">
        <v>400</v>
      </c>
      <c r="D283" s="178">
        <v>80</v>
      </c>
      <c r="E283" s="217">
        <v>9</v>
      </c>
      <c r="F283" s="178">
        <v>140</v>
      </c>
      <c r="G283" s="178">
        <v>280</v>
      </c>
      <c r="H283" s="178">
        <v>308</v>
      </c>
      <c r="I283" s="218">
        <v>320.5</v>
      </c>
      <c r="J283" s="218">
        <v>14</v>
      </c>
      <c r="K283" s="219" t="s">
        <v>1318</v>
      </c>
    </row>
    <row r="284" spans="2:11">
      <c r="B284" s="216" t="s">
        <v>1230</v>
      </c>
      <c r="C284" s="178">
        <v>400</v>
      </c>
      <c r="D284" s="178">
        <v>100</v>
      </c>
      <c r="E284" s="217">
        <v>9</v>
      </c>
      <c r="F284" s="178">
        <v>140</v>
      </c>
      <c r="G284" s="178">
        <v>280</v>
      </c>
      <c r="H284" s="178">
        <v>308</v>
      </c>
      <c r="I284" s="218">
        <v>320.5</v>
      </c>
      <c r="J284" s="218">
        <v>14</v>
      </c>
      <c r="K284" s="219" t="s">
        <v>1319</v>
      </c>
    </row>
    <row r="285" spans="2:11">
      <c r="B285" s="216" t="s">
        <v>1230</v>
      </c>
      <c r="C285" s="178">
        <v>400</v>
      </c>
      <c r="D285" s="178">
        <v>125</v>
      </c>
      <c r="E285" s="217">
        <v>9</v>
      </c>
      <c r="F285" s="178">
        <v>280</v>
      </c>
      <c r="G285" s="178">
        <v>280</v>
      </c>
      <c r="H285" s="178">
        <v>448</v>
      </c>
      <c r="I285" s="218">
        <v>331</v>
      </c>
      <c r="J285" s="218">
        <v>19.5</v>
      </c>
      <c r="K285" s="219" t="s">
        <v>1320</v>
      </c>
    </row>
    <row r="286" spans="2:11">
      <c r="B286" s="216" t="s">
        <v>1230</v>
      </c>
      <c r="C286" s="178">
        <v>400</v>
      </c>
      <c r="D286" s="178">
        <v>150</v>
      </c>
      <c r="E286" s="217">
        <v>9</v>
      </c>
      <c r="F286" s="178">
        <v>280</v>
      </c>
      <c r="G286" s="178">
        <v>280</v>
      </c>
      <c r="H286" s="178">
        <v>448</v>
      </c>
      <c r="I286" s="218">
        <v>331.5</v>
      </c>
      <c r="J286" s="218">
        <v>19.5</v>
      </c>
      <c r="K286" s="219" t="s">
        <v>1321</v>
      </c>
    </row>
    <row r="287" spans="2:11">
      <c r="B287" s="216" t="s">
        <v>1230</v>
      </c>
      <c r="C287" s="178">
        <v>400</v>
      </c>
      <c r="D287" s="178">
        <v>200</v>
      </c>
      <c r="E287" s="217">
        <v>9</v>
      </c>
      <c r="F287" s="178">
        <v>280</v>
      </c>
      <c r="G287" s="178">
        <v>280</v>
      </c>
      <c r="H287" s="178">
        <v>448</v>
      </c>
      <c r="I287" s="218">
        <v>332</v>
      </c>
      <c r="J287" s="218">
        <v>19.5</v>
      </c>
      <c r="K287" s="219" t="s">
        <v>1322</v>
      </c>
    </row>
    <row r="288" spans="2:11">
      <c r="B288" s="216" t="s">
        <v>1230</v>
      </c>
      <c r="C288" s="178">
        <v>400</v>
      </c>
      <c r="D288" s="178">
        <v>250</v>
      </c>
      <c r="E288" s="217">
        <v>9</v>
      </c>
      <c r="F288" s="178">
        <v>560</v>
      </c>
      <c r="G288" s="178">
        <v>280</v>
      </c>
      <c r="H288" s="178">
        <v>728</v>
      </c>
      <c r="I288" s="218">
        <v>342</v>
      </c>
      <c r="J288" s="218">
        <v>30</v>
      </c>
      <c r="K288" s="219" t="s">
        <v>1323</v>
      </c>
    </row>
    <row r="289" spans="2:11">
      <c r="B289" s="216" t="s">
        <v>1230</v>
      </c>
      <c r="C289" s="178">
        <v>400</v>
      </c>
      <c r="D289" s="178">
        <v>300</v>
      </c>
      <c r="E289" s="217">
        <v>9</v>
      </c>
      <c r="F289" s="178">
        <v>560</v>
      </c>
      <c r="G289" s="178">
        <v>280</v>
      </c>
      <c r="H289" s="178">
        <v>728</v>
      </c>
      <c r="I289" s="218">
        <v>343</v>
      </c>
      <c r="J289" s="218">
        <v>30.5</v>
      </c>
      <c r="K289" s="219" t="s">
        <v>1324</v>
      </c>
    </row>
    <row r="290" spans="2:11">
      <c r="B290" s="216" t="s">
        <v>1230</v>
      </c>
      <c r="C290" s="178">
        <v>400</v>
      </c>
      <c r="D290" s="178">
        <v>350</v>
      </c>
      <c r="E290" s="217">
        <v>9</v>
      </c>
      <c r="F290" s="178">
        <v>560</v>
      </c>
      <c r="G290" s="178">
        <v>280</v>
      </c>
      <c r="H290" s="178">
        <v>728</v>
      </c>
      <c r="I290" s="218">
        <v>353</v>
      </c>
      <c r="J290" s="218">
        <v>31.5</v>
      </c>
      <c r="K290" s="219" t="s">
        <v>1325</v>
      </c>
    </row>
    <row r="291" spans="2:11">
      <c r="B291" s="216" t="s">
        <v>1230</v>
      </c>
      <c r="C291" s="178">
        <v>400</v>
      </c>
      <c r="D291" s="178">
        <v>400</v>
      </c>
      <c r="E291" s="217">
        <v>9</v>
      </c>
      <c r="F291" s="178">
        <v>560</v>
      </c>
      <c r="G291" s="178">
        <v>280</v>
      </c>
      <c r="H291" s="178">
        <v>728</v>
      </c>
      <c r="I291" s="218">
        <v>364</v>
      </c>
      <c r="J291" s="178">
        <v>34</v>
      </c>
      <c r="K291" s="178" t="s">
        <v>1235</v>
      </c>
    </row>
    <row r="292" spans="2:11">
      <c r="B292" s="221" t="s">
        <v>1236</v>
      </c>
      <c r="C292" s="178">
        <v>200</v>
      </c>
      <c r="D292" s="178">
        <v>80</v>
      </c>
      <c r="E292" s="217">
        <v>4.9000000000000004</v>
      </c>
      <c r="F292" s="178">
        <v>140</v>
      </c>
      <c r="G292" s="178">
        <v>140</v>
      </c>
      <c r="H292" s="178">
        <v>244</v>
      </c>
      <c r="I292" s="218">
        <v>180.5</v>
      </c>
      <c r="J292" s="212">
        <v>4</v>
      </c>
      <c r="K292" s="219" t="s">
        <v>1326</v>
      </c>
    </row>
    <row r="293" spans="2:11">
      <c r="B293" s="221" t="s">
        <v>1236</v>
      </c>
      <c r="C293" s="178">
        <v>200</v>
      </c>
      <c r="D293" s="178">
        <v>100</v>
      </c>
      <c r="E293" s="217">
        <v>4.9000000000000004</v>
      </c>
      <c r="F293" s="178">
        <v>140</v>
      </c>
      <c r="G293" s="178">
        <v>140</v>
      </c>
      <c r="H293" s="178">
        <v>244</v>
      </c>
      <c r="I293" s="218">
        <v>180.5</v>
      </c>
      <c r="J293" s="212">
        <v>4</v>
      </c>
      <c r="K293" s="219" t="s">
        <v>1327</v>
      </c>
    </row>
    <row r="294" spans="2:11">
      <c r="B294" s="221" t="s">
        <v>1236</v>
      </c>
      <c r="C294" s="178">
        <v>200</v>
      </c>
      <c r="D294" s="178">
        <v>125</v>
      </c>
      <c r="E294" s="217">
        <v>4.9000000000000004</v>
      </c>
      <c r="F294" s="178">
        <v>280</v>
      </c>
      <c r="G294" s="178">
        <v>140</v>
      </c>
      <c r="H294" s="178">
        <v>384</v>
      </c>
      <c r="I294" s="218">
        <v>191</v>
      </c>
      <c r="J294" s="212">
        <v>5.5</v>
      </c>
      <c r="K294" s="219" t="s">
        <v>1328</v>
      </c>
    </row>
    <row r="295" spans="2:11">
      <c r="B295" s="221" t="s">
        <v>1236</v>
      </c>
      <c r="C295" s="178">
        <v>200</v>
      </c>
      <c r="D295" s="178">
        <v>150</v>
      </c>
      <c r="E295" s="217">
        <v>4.9000000000000004</v>
      </c>
      <c r="F295" s="178">
        <v>280</v>
      </c>
      <c r="G295" s="178">
        <v>140</v>
      </c>
      <c r="H295" s="178">
        <v>384</v>
      </c>
      <c r="I295" s="218">
        <v>191.5</v>
      </c>
      <c r="J295" s="212">
        <v>5.5</v>
      </c>
      <c r="K295" s="219" t="s">
        <v>1329</v>
      </c>
    </row>
    <row r="296" spans="2:11">
      <c r="B296" s="221" t="s">
        <v>1236</v>
      </c>
      <c r="C296" s="178">
        <v>200</v>
      </c>
      <c r="D296" s="178">
        <v>200</v>
      </c>
      <c r="E296" s="178">
        <v>4.9000000000000004</v>
      </c>
      <c r="F296" s="178">
        <v>280</v>
      </c>
      <c r="G296" s="178">
        <v>140</v>
      </c>
      <c r="H296" s="178">
        <v>384</v>
      </c>
      <c r="I296" s="218">
        <v>192</v>
      </c>
      <c r="J296" s="178">
        <v>6</v>
      </c>
      <c r="K296" s="178" t="s">
        <v>1237</v>
      </c>
    </row>
    <row r="297" spans="2:11">
      <c r="B297" s="221" t="s">
        <v>1236</v>
      </c>
      <c r="C297" s="178">
        <v>250</v>
      </c>
      <c r="D297" s="178">
        <v>80</v>
      </c>
      <c r="E297" s="217">
        <v>5.9</v>
      </c>
      <c r="F297" s="178">
        <v>140</v>
      </c>
      <c r="G297" s="178">
        <v>175</v>
      </c>
      <c r="H297" s="178">
        <v>266</v>
      </c>
      <c r="I297" s="218">
        <v>215.5</v>
      </c>
      <c r="J297" s="212">
        <v>5.5</v>
      </c>
      <c r="K297" s="219" t="s">
        <v>1330</v>
      </c>
    </row>
    <row r="298" spans="2:11">
      <c r="B298" s="221" t="s">
        <v>1236</v>
      </c>
      <c r="C298" s="178">
        <v>250</v>
      </c>
      <c r="D298" s="178">
        <v>100</v>
      </c>
      <c r="E298" s="217">
        <v>5.9</v>
      </c>
      <c r="F298" s="178">
        <v>140</v>
      </c>
      <c r="G298" s="178">
        <v>175</v>
      </c>
      <c r="H298" s="178">
        <v>266</v>
      </c>
      <c r="I298" s="218">
        <v>215.5</v>
      </c>
      <c r="J298" s="212">
        <v>6</v>
      </c>
      <c r="K298" s="219" t="s">
        <v>1331</v>
      </c>
    </row>
    <row r="299" spans="2:11">
      <c r="B299" s="221" t="s">
        <v>1236</v>
      </c>
      <c r="C299" s="178">
        <v>250</v>
      </c>
      <c r="D299" s="178">
        <v>125</v>
      </c>
      <c r="E299" s="217">
        <v>5.9</v>
      </c>
      <c r="F299" s="178">
        <v>280</v>
      </c>
      <c r="G299" s="178">
        <v>175</v>
      </c>
      <c r="H299" s="178">
        <v>406</v>
      </c>
      <c r="I299" s="218">
        <v>226</v>
      </c>
      <c r="J299" s="212">
        <v>8</v>
      </c>
      <c r="K299" s="219" t="s">
        <v>1332</v>
      </c>
    </row>
    <row r="300" spans="2:11">
      <c r="B300" s="221" t="s">
        <v>1236</v>
      </c>
      <c r="C300" s="178">
        <v>250</v>
      </c>
      <c r="D300" s="178">
        <v>150</v>
      </c>
      <c r="E300" s="217">
        <v>5.9</v>
      </c>
      <c r="F300" s="178">
        <v>350</v>
      </c>
      <c r="G300" s="178">
        <v>175</v>
      </c>
      <c r="H300" s="178">
        <v>476</v>
      </c>
      <c r="I300" s="218">
        <v>226.5</v>
      </c>
      <c r="J300" s="212">
        <v>9</v>
      </c>
      <c r="K300" s="219" t="s">
        <v>1333</v>
      </c>
    </row>
    <row r="301" spans="2:11">
      <c r="B301" s="221" t="s">
        <v>1236</v>
      </c>
      <c r="C301" s="178">
        <v>250</v>
      </c>
      <c r="D301" s="178">
        <v>200</v>
      </c>
      <c r="E301" s="217">
        <v>5.9</v>
      </c>
      <c r="F301" s="178">
        <v>350</v>
      </c>
      <c r="G301" s="178">
        <v>175</v>
      </c>
      <c r="H301" s="178">
        <v>476</v>
      </c>
      <c r="I301" s="218">
        <v>227</v>
      </c>
      <c r="J301" s="212">
        <v>9.5</v>
      </c>
      <c r="K301" s="219" t="s">
        <v>1334</v>
      </c>
    </row>
    <row r="302" spans="2:11">
      <c r="B302" s="221" t="s">
        <v>1236</v>
      </c>
      <c r="C302" s="178">
        <v>250</v>
      </c>
      <c r="D302" s="178">
        <v>250</v>
      </c>
      <c r="E302" s="178">
        <v>5.9</v>
      </c>
      <c r="F302" s="178">
        <v>350</v>
      </c>
      <c r="G302" s="178">
        <v>175</v>
      </c>
      <c r="H302" s="178">
        <v>476</v>
      </c>
      <c r="I302" s="218">
        <v>238</v>
      </c>
      <c r="J302" s="178">
        <v>10</v>
      </c>
      <c r="K302" s="178" t="s">
        <v>1238</v>
      </c>
    </row>
    <row r="303" spans="2:11">
      <c r="B303" s="221" t="s">
        <v>1236</v>
      </c>
      <c r="C303" s="178">
        <v>300</v>
      </c>
      <c r="D303" s="178">
        <v>80</v>
      </c>
      <c r="E303" s="217">
        <v>6.9</v>
      </c>
      <c r="F303" s="178">
        <v>140</v>
      </c>
      <c r="G303" s="178">
        <v>210</v>
      </c>
      <c r="H303" s="178">
        <v>268</v>
      </c>
      <c r="I303" s="218">
        <v>250.5</v>
      </c>
      <c r="J303" s="212">
        <v>7.5</v>
      </c>
      <c r="K303" s="219" t="s">
        <v>1335</v>
      </c>
    </row>
    <row r="304" spans="2:11">
      <c r="B304" s="221" t="s">
        <v>1236</v>
      </c>
      <c r="C304" s="178">
        <v>300</v>
      </c>
      <c r="D304" s="178">
        <v>100</v>
      </c>
      <c r="E304" s="217">
        <v>6.9</v>
      </c>
      <c r="F304" s="178">
        <v>140</v>
      </c>
      <c r="G304" s="178">
        <v>210</v>
      </c>
      <c r="H304" s="178">
        <v>268</v>
      </c>
      <c r="I304" s="218">
        <v>250.5</v>
      </c>
      <c r="J304" s="212">
        <v>7.5</v>
      </c>
      <c r="K304" s="219" t="s">
        <v>1336</v>
      </c>
    </row>
    <row r="305" spans="2:11">
      <c r="B305" s="221" t="s">
        <v>1236</v>
      </c>
      <c r="C305" s="178">
        <v>300</v>
      </c>
      <c r="D305" s="178">
        <v>125</v>
      </c>
      <c r="E305" s="217">
        <v>6.9</v>
      </c>
      <c r="F305" s="178">
        <v>280</v>
      </c>
      <c r="G305" s="178">
        <v>210</v>
      </c>
      <c r="H305" s="178">
        <v>408</v>
      </c>
      <c r="I305" s="218">
        <v>261</v>
      </c>
      <c r="J305" s="218">
        <v>11</v>
      </c>
      <c r="K305" s="219" t="s">
        <v>1337</v>
      </c>
    </row>
    <row r="306" spans="2:11">
      <c r="B306" s="221" t="s">
        <v>1236</v>
      </c>
      <c r="C306" s="178">
        <v>300</v>
      </c>
      <c r="D306" s="178">
        <v>150</v>
      </c>
      <c r="E306" s="217">
        <v>6.9</v>
      </c>
      <c r="F306" s="178">
        <v>280</v>
      </c>
      <c r="G306" s="178">
        <v>210</v>
      </c>
      <c r="H306" s="178">
        <v>408</v>
      </c>
      <c r="I306" s="218">
        <v>261.5</v>
      </c>
      <c r="J306" s="218">
        <v>11</v>
      </c>
      <c r="K306" s="219" t="s">
        <v>1338</v>
      </c>
    </row>
    <row r="307" spans="2:11">
      <c r="B307" s="221" t="s">
        <v>1236</v>
      </c>
      <c r="C307" s="178">
        <v>300</v>
      </c>
      <c r="D307" s="178">
        <v>200</v>
      </c>
      <c r="E307" s="217">
        <v>6.9</v>
      </c>
      <c r="F307" s="178">
        <v>420</v>
      </c>
      <c r="G307" s="178">
        <v>210</v>
      </c>
      <c r="H307" s="178">
        <v>548</v>
      </c>
      <c r="I307" s="218">
        <v>262</v>
      </c>
      <c r="J307" s="218">
        <v>14</v>
      </c>
      <c r="K307" s="219" t="s">
        <v>1339</v>
      </c>
    </row>
    <row r="308" spans="2:11">
      <c r="B308" s="221" t="s">
        <v>1236</v>
      </c>
      <c r="C308" s="178">
        <v>300</v>
      </c>
      <c r="D308" s="178">
        <v>250</v>
      </c>
      <c r="E308" s="217">
        <v>6.9</v>
      </c>
      <c r="F308" s="178">
        <v>420</v>
      </c>
      <c r="G308" s="178">
        <v>210</v>
      </c>
      <c r="H308" s="178">
        <v>548</v>
      </c>
      <c r="I308" s="218">
        <v>273</v>
      </c>
      <c r="J308" s="218">
        <v>14.5</v>
      </c>
      <c r="K308" s="219" t="s">
        <v>1340</v>
      </c>
    </row>
    <row r="309" spans="2:11">
      <c r="B309" s="221" t="s">
        <v>1236</v>
      </c>
      <c r="C309" s="178">
        <v>300</v>
      </c>
      <c r="D309" s="178">
        <v>300</v>
      </c>
      <c r="E309" s="178">
        <v>6.9</v>
      </c>
      <c r="F309" s="178">
        <v>420</v>
      </c>
      <c r="G309" s="178">
        <v>210</v>
      </c>
      <c r="H309" s="178">
        <v>548</v>
      </c>
      <c r="I309" s="218">
        <v>274</v>
      </c>
      <c r="J309" s="178">
        <v>16</v>
      </c>
      <c r="K309" s="178" t="s">
        <v>1239</v>
      </c>
    </row>
    <row r="310" spans="2:11">
      <c r="B310" s="221" t="s">
        <v>1236</v>
      </c>
      <c r="C310" s="178">
        <v>350</v>
      </c>
      <c r="D310" s="178">
        <v>80</v>
      </c>
      <c r="E310" s="217">
        <v>7.9</v>
      </c>
      <c r="F310" s="178">
        <v>140</v>
      </c>
      <c r="G310" s="178">
        <v>245</v>
      </c>
      <c r="H310" s="178">
        <v>288</v>
      </c>
      <c r="I310" s="218">
        <v>285.5</v>
      </c>
      <c r="J310" s="218">
        <v>10.5</v>
      </c>
      <c r="K310" s="219" t="s">
        <v>1341</v>
      </c>
    </row>
    <row r="311" spans="2:11">
      <c r="B311" s="221" t="s">
        <v>1236</v>
      </c>
      <c r="C311" s="178">
        <v>350</v>
      </c>
      <c r="D311" s="178">
        <v>100</v>
      </c>
      <c r="E311" s="217">
        <v>7.9</v>
      </c>
      <c r="F311" s="178">
        <v>140</v>
      </c>
      <c r="G311" s="178">
        <v>245</v>
      </c>
      <c r="H311" s="178">
        <v>288</v>
      </c>
      <c r="I311" s="218">
        <v>285.5</v>
      </c>
      <c r="J311" s="218">
        <v>10.5</v>
      </c>
      <c r="K311" s="219" t="s">
        <v>1342</v>
      </c>
    </row>
    <row r="312" spans="2:11">
      <c r="B312" s="221" t="s">
        <v>1236</v>
      </c>
      <c r="C312" s="178">
        <v>350</v>
      </c>
      <c r="D312" s="178">
        <v>125</v>
      </c>
      <c r="E312" s="217">
        <v>7.9</v>
      </c>
      <c r="F312" s="178">
        <v>280</v>
      </c>
      <c r="G312" s="178">
        <v>245</v>
      </c>
      <c r="H312" s="178">
        <v>428</v>
      </c>
      <c r="I312" s="218">
        <v>296</v>
      </c>
      <c r="J312" s="218">
        <v>14.5</v>
      </c>
      <c r="K312" s="219" t="s">
        <v>1343</v>
      </c>
    </row>
    <row r="313" spans="2:11">
      <c r="B313" s="221" t="s">
        <v>1236</v>
      </c>
      <c r="C313" s="178">
        <v>350</v>
      </c>
      <c r="D313" s="178">
        <v>150</v>
      </c>
      <c r="E313" s="217">
        <v>7.9</v>
      </c>
      <c r="F313" s="178">
        <v>280</v>
      </c>
      <c r="G313" s="178">
        <v>245</v>
      </c>
      <c r="H313" s="178">
        <v>428</v>
      </c>
      <c r="I313" s="218">
        <v>296.5</v>
      </c>
      <c r="J313" s="218">
        <v>15</v>
      </c>
      <c r="K313" s="219" t="s">
        <v>1344</v>
      </c>
    </row>
    <row r="314" spans="2:11">
      <c r="B314" s="221" t="s">
        <v>1236</v>
      </c>
      <c r="C314" s="178">
        <v>350</v>
      </c>
      <c r="D314" s="178">
        <v>200</v>
      </c>
      <c r="E314" s="217">
        <v>7.9</v>
      </c>
      <c r="F314" s="178">
        <v>490</v>
      </c>
      <c r="G314" s="178">
        <v>245</v>
      </c>
      <c r="H314" s="178">
        <v>638</v>
      </c>
      <c r="I314" s="218">
        <v>297</v>
      </c>
      <c r="J314" s="218">
        <v>20.5</v>
      </c>
      <c r="K314" s="219" t="s">
        <v>1345</v>
      </c>
    </row>
    <row r="315" spans="2:11">
      <c r="B315" s="221" t="s">
        <v>1236</v>
      </c>
      <c r="C315" s="178">
        <v>350</v>
      </c>
      <c r="D315" s="178">
        <v>250</v>
      </c>
      <c r="E315" s="217">
        <v>7.9</v>
      </c>
      <c r="F315" s="178">
        <v>490</v>
      </c>
      <c r="G315" s="178">
        <v>245</v>
      </c>
      <c r="H315" s="178">
        <v>638</v>
      </c>
      <c r="I315" s="218">
        <v>308</v>
      </c>
      <c r="J315" s="218">
        <v>21.5</v>
      </c>
      <c r="K315" s="219" t="s">
        <v>1346</v>
      </c>
    </row>
    <row r="316" spans="2:11">
      <c r="B316" s="221" t="s">
        <v>1236</v>
      </c>
      <c r="C316" s="178">
        <v>350</v>
      </c>
      <c r="D316" s="178">
        <v>300</v>
      </c>
      <c r="E316" s="217">
        <v>7.9</v>
      </c>
      <c r="F316" s="178">
        <v>490</v>
      </c>
      <c r="G316" s="178">
        <v>245</v>
      </c>
      <c r="H316" s="178">
        <v>638</v>
      </c>
      <c r="I316" s="218">
        <v>309</v>
      </c>
      <c r="J316" s="218">
        <v>22</v>
      </c>
      <c r="K316" s="219" t="s">
        <v>1347</v>
      </c>
    </row>
    <row r="317" spans="2:11">
      <c r="B317" s="221" t="s">
        <v>1236</v>
      </c>
      <c r="C317" s="178">
        <v>350</v>
      </c>
      <c r="D317" s="178">
        <v>350</v>
      </c>
      <c r="E317" s="178">
        <v>7.9</v>
      </c>
      <c r="F317" s="178">
        <v>490</v>
      </c>
      <c r="G317" s="178">
        <v>245</v>
      </c>
      <c r="H317" s="178">
        <v>638</v>
      </c>
      <c r="I317" s="218">
        <v>319</v>
      </c>
      <c r="J317" s="178">
        <v>24</v>
      </c>
      <c r="K317" s="178" t="s">
        <v>1240</v>
      </c>
    </row>
    <row r="318" spans="2:11">
      <c r="B318" s="221" t="s">
        <v>1236</v>
      </c>
      <c r="C318" s="178">
        <v>400</v>
      </c>
      <c r="D318" s="178">
        <v>80</v>
      </c>
      <c r="E318" s="217">
        <v>9</v>
      </c>
      <c r="F318" s="178">
        <v>140</v>
      </c>
      <c r="G318" s="178">
        <v>280</v>
      </c>
      <c r="H318" s="178">
        <v>310</v>
      </c>
      <c r="I318" s="218">
        <v>320.5</v>
      </c>
      <c r="J318" s="218">
        <v>14.5</v>
      </c>
      <c r="K318" s="219" t="s">
        <v>1348</v>
      </c>
    </row>
    <row r="319" spans="2:11">
      <c r="B319" s="221" t="s">
        <v>1236</v>
      </c>
      <c r="C319" s="178">
        <v>400</v>
      </c>
      <c r="D319" s="178">
        <v>100</v>
      </c>
      <c r="E319" s="217">
        <v>9</v>
      </c>
      <c r="F319" s="178">
        <v>140</v>
      </c>
      <c r="G319" s="178">
        <v>280</v>
      </c>
      <c r="H319" s="178">
        <v>310</v>
      </c>
      <c r="I319" s="218">
        <v>320.5</v>
      </c>
      <c r="J319" s="218">
        <v>15</v>
      </c>
      <c r="K319" s="219" t="s">
        <v>1349</v>
      </c>
    </row>
    <row r="320" spans="2:11">
      <c r="B320" s="221" t="s">
        <v>1236</v>
      </c>
      <c r="C320" s="178">
        <v>400</v>
      </c>
      <c r="D320" s="178">
        <v>125</v>
      </c>
      <c r="E320" s="217">
        <v>9</v>
      </c>
      <c r="F320" s="178">
        <v>280</v>
      </c>
      <c r="G320" s="178">
        <v>280</v>
      </c>
      <c r="H320" s="178">
        <v>450</v>
      </c>
      <c r="I320" s="218">
        <v>331</v>
      </c>
      <c r="J320" s="218">
        <v>20</v>
      </c>
      <c r="K320" s="219" t="s">
        <v>1350</v>
      </c>
    </row>
    <row r="321" spans="2:11">
      <c r="B321" s="221" t="s">
        <v>1236</v>
      </c>
      <c r="C321" s="178">
        <v>400</v>
      </c>
      <c r="D321" s="178">
        <v>150</v>
      </c>
      <c r="E321" s="217">
        <v>9</v>
      </c>
      <c r="F321" s="178">
        <v>280</v>
      </c>
      <c r="G321" s="178">
        <v>280</v>
      </c>
      <c r="H321" s="178">
        <v>450</v>
      </c>
      <c r="I321" s="218">
        <v>331.5</v>
      </c>
      <c r="J321" s="218">
        <v>20</v>
      </c>
      <c r="K321" s="219" t="s">
        <v>1351</v>
      </c>
    </row>
    <row r="322" spans="2:11">
      <c r="B322" s="221" t="s">
        <v>1236</v>
      </c>
      <c r="C322" s="178">
        <v>400</v>
      </c>
      <c r="D322" s="178">
        <v>200</v>
      </c>
      <c r="E322" s="217">
        <v>9</v>
      </c>
      <c r="F322" s="178">
        <v>280</v>
      </c>
      <c r="G322" s="178">
        <v>280</v>
      </c>
      <c r="H322" s="178">
        <v>450</v>
      </c>
      <c r="I322" s="218">
        <v>332</v>
      </c>
      <c r="J322" s="218">
        <v>20.5</v>
      </c>
      <c r="K322" s="219" t="s">
        <v>1352</v>
      </c>
    </row>
    <row r="323" spans="2:11">
      <c r="B323" s="221" t="s">
        <v>1236</v>
      </c>
      <c r="C323" s="178">
        <v>400</v>
      </c>
      <c r="D323" s="178">
        <v>250</v>
      </c>
      <c r="E323" s="217">
        <v>9</v>
      </c>
      <c r="F323" s="178">
        <v>560</v>
      </c>
      <c r="G323" s="178">
        <v>280</v>
      </c>
      <c r="H323" s="178">
        <v>730</v>
      </c>
      <c r="I323" s="218">
        <v>343</v>
      </c>
      <c r="J323" s="218">
        <v>30.5</v>
      </c>
      <c r="K323" s="219" t="s">
        <v>1353</v>
      </c>
    </row>
    <row r="324" spans="2:11">
      <c r="B324" s="221" t="s">
        <v>1236</v>
      </c>
      <c r="C324" s="178">
        <v>400</v>
      </c>
      <c r="D324" s="178">
        <v>300</v>
      </c>
      <c r="E324" s="217">
        <v>9</v>
      </c>
      <c r="F324" s="178">
        <v>560</v>
      </c>
      <c r="G324" s="178">
        <v>280</v>
      </c>
      <c r="H324" s="178">
        <v>730</v>
      </c>
      <c r="I324" s="218">
        <v>344</v>
      </c>
      <c r="J324" s="218">
        <v>31.5</v>
      </c>
      <c r="K324" s="219" t="s">
        <v>1354</v>
      </c>
    </row>
    <row r="325" spans="2:11">
      <c r="B325" s="221" t="s">
        <v>1236</v>
      </c>
      <c r="C325" s="178">
        <v>400</v>
      </c>
      <c r="D325" s="178">
        <v>350</v>
      </c>
      <c r="E325" s="217">
        <v>9</v>
      </c>
      <c r="F325" s="178">
        <v>560</v>
      </c>
      <c r="G325" s="178">
        <v>280</v>
      </c>
      <c r="H325" s="178">
        <v>730</v>
      </c>
      <c r="I325" s="218">
        <v>354</v>
      </c>
      <c r="J325" s="218">
        <v>32.5</v>
      </c>
      <c r="K325" s="219" t="s">
        <v>1355</v>
      </c>
    </row>
    <row r="326" spans="2:11">
      <c r="B326" s="221" t="s">
        <v>1236</v>
      </c>
      <c r="C326" s="178">
        <v>400</v>
      </c>
      <c r="D326" s="178">
        <v>400</v>
      </c>
      <c r="E326" s="217">
        <v>9</v>
      </c>
      <c r="F326" s="178">
        <v>560</v>
      </c>
      <c r="G326" s="178">
        <v>280</v>
      </c>
      <c r="H326" s="178">
        <v>730</v>
      </c>
      <c r="I326" s="218">
        <v>365</v>
      </c>
      <c r="J326" s="178">
        <v>35</v>
      </c>
      <c r="K326" s="178" t="s">
        <v>1241</v>
      </c>
    </row>
    <row r="327" spans="2:11">
      <c r="B327" s="179" t="s">
        <v>1242</v>
      </c>
      <c r="C327" s="178">
        <v>200</v>
      </c>
      <c r="D327" s="178">
        <v>80</v>
      </c>
      <c r="E327" s="217">
        <v>7.4</v>
      </c>
      <c r="F327" s="178">
        <v>140</v>
      </c>
      <c r="G327" s="178">
        <v>140</v>
      </c>
      <c r="H327" s="178">
        <v>274</v>
      </c>
      <c r="I327" s="218">
        <v>180.5</v>
      </c>
      <c r="J327" s="212">
        <v>5.5</v>
      </c>
      <c r="K327" s="219" t="s">
        <v>1356</v>
      </c>
    </row>
    <row r="328" spans="2:11">
      <c r="B328" s="222" t="s">
        <v>1243</v>
      </c>
      <c r="C328" s="178">
        <v>200</v>
      </c>
      <c r="D328" s="178">
        <v>100</v>
      </c>
      <c r="E328" s="217">
        <v>7.4</v>
      </c>
      <c r="F328" s="178">
        <v>140</v>
      </c>
      <c r="G328" s="178">
        <v>140</v>
      </c>
      <c r="H328" s="178">
        <v>274</v>
      </c>
      <c r="I328" s="218">
        <v>180.5</v>
      </c>
      <c r="J328" s="212">
        <v>5.5</v>
      </c>
      <c r="K328" s="219" t="s">
        <v>1357</v>
      </c>
    </row>
    <row r="329" spans="2:11">
      <c r="B329" s="222" t="s">
        <v>1243</v>
      </c>
      <c r="C329" s="178">
        <v>200</v>
      </c>
      <c r="D329" s="178">
        <v>125</v>
      </c>
      <c r="E329" s="217">
        <v>7.4</v>
      </c>
      <c r="F329" s="178">
        <v>280</v>
      </c>
      <c r="G329" s="178">
        <v>140</v>
      </c>
      <c r="H329" s="178">
        <v>414</v>
      </c>
      <c r="I329" s="218">
        <v>191</v>
      </c>
      <c r="J329" s="212">
        <v>7.5</v>
      </c>
      <c r="K329" s="219" t="s">
        <v>1358</v>
      </c>
    </row>
    <row r="330" spans="2:11">
      <c r="B330" s="222" t="s">
        <v>1243</v>
      </c>
      <c r="C330" s="178">
        <v>200</v>
      </c>
      <c r="D330" s="178">
        <v>150</v>
      </c>
      <c r="E330" s="217">
        <v>7.4</v>
      </c>
      <c r="F330" s="178">
        <v>280</v>
      </c>
      <c r="G330" s="178">
        <v>140</v>
      </c>
      <c r="H330" s="178">
        <v>414</v>
      </c>
      <c r="I330" s="218">
        <v>191.5</v>
      </c>
      <c r="J330" s="212">
        <v>7.5</v>
      </c>
      <c r="K330" s="219" t="s">
        <v>1359</v>
      </c>
    </row>
    <row r="331" spans="2:11">
      <c r="B331" s="222" t="s">
        <v>1243</v>
      </c>
      <c r="C331" s="178">
        <v>200</v>
      </c>
      <c r="D331" s="178">
        <v>200</v>
      </c>
      <c r="E331" s="178">
        <v>7.4</v>
      </c>
      <c r="F331" s="178">
        <v>280</v>
      </c>
      <c r="G331" s="178">
        <v>140</v>
      </c>
      <c r="H331" s="178">
        <v>414</v>
      </c>
      <c r="I331" s="218">
        <v>207</v>
      </c>
      <c r="J331" s="178">
        <v>8</v>
      </c>
      <c r="K331" s="178" t="s">
        <v>1244</v>
      </c>
    </row>
    <row r="332" spans="2:11">
      <c r="B332" s="222" t="s">
        <v>1243</v>
      </c>
      <c r="C332" s="178">
        <v>250</v>
      </c>
      <c r="D332" s="178">
        <v>80</v>
      </c>
      <c r="E332" s="217">
        <v>9.1</v>
      </c>
      <c r="F332" s="178">
        <v>140</v>
      </c>
      <c r="G332" s="178">
        <v>175</v>
      </c>
      <c r="H332" s="178">
        <v>304</v>
      </c>
      <c r="I332" s="218">
        <v>215.5</v>
      </c>
      <c r="J332" s="212">
        <v>8</v>
      </c>
      <c r="K332" s="219" t="s">
        <v>1360</v>
      </c>
    </row>
    <row r="333" spans="2:11">
      <c r="B333" s="222" t="s">
        <v>1243</v>
      </c>
      <c r="C333" s="178">
        <v>250</v>
      </c>
      <c r="D333" s="178">
        <v>100</v>
      </c>
      <c r="E333" s="217">
        <v>9.1</v>
      </c>
      <c r="F333" s="178">
        <v>140</v>
      </c>
      <c r="G333" s="178">
        <v>175</v>
      </c>
      <c r="H333" s="178">
        <v>304</v>
      </c>
      <c r="I333" s="218">
        <v>215.5</v>
      </c>
      <c r="J333" s="212">
        <v>8</v>
      </c>
      <c r="K333" s="219" t="s">
        <v>1361</v>
      </c>
    </row>
    <row r="334" spans="2:11">
      <c r="B334" s="222" t="s">
        <v>1243</v>
      </c>
      <c r="C334" s="178">
        <v>250</v>
      </c>
      <c r="D334" s="178">
        <v>125</v>
      </c>
      <c r="E334" s="217">
        <v>9.1</v>
      </c>
      <c r="F334" s="178">
        <v>280</v>
      </c>
      <c r="G334" s="178">
        <v>175</v>
      </c>
      <c r="H334" s="178">
        <v>444</v>
      </c>
      <c r="I334" s="218">
        <v>226</v>
      </c>
      <c r="J334" s="218">
        <v>11</v>
      </c>
      <c r="K334" s="219" t="s">
        <v>1362</v>
      </c>
    </row>
    <row r="335" spans="2:11">
      <c r="B335" s="222" t="s">
        <v>1243</v>
      </c>
      <c r="C335" s="178">
        <v>250</v>
      </c>
      <c r="D335" s="178">
        <v>150</v>
      </c>
      <c r="E335" s="217">
        <v>9.1</v>
      </c>
      <c r="F335" s="178">
        <v>350</v>
      </c>
      <c r="G335" s="178">
        <v>175</v>
      </c>
      <c r="H335" s="178">
        <v>514</v>
      </c>
      <c r="I335" s="218">
        <v>226.5</v>
      </c>
      <c r="J335" s="218">
        <v>12.5</v>
      </c>
      <c r="K335" s="219" t="s">
        <v>1363</v>
      </c>
    </row>
    <row r="336" spans="2:11">
      <c r="B336" s="222" t="s">
        <v>1243</v>
      </c>
      <c r="C336" s="178">
        <v>250</v>
      </c>
      <c r="D336" s="178">
        <v>200</v>
      </c>
      <c r="E336" s="217">
        <v>9.1</v>
      </c>
      <c r="F336" s="178">
        <v>350</v>
      </c>
      <c r="G336" s="178">
        <v>175</v>
      </c>
      <c r="H336" s="178">
        <v>514</v>
      </c>
      <c r="I336" s="218">
        <v>242</v>
      </c>
      <c r="J336" s="218">
        <v>13</v>
      </c>
      <c r="K336" s="219" t="s">
        <v>1364</v>
      </c>
    </row>
    <row r="337" spans="2:11">
      <c r="B337" s="222" t="s">
        <v>1243</v>
      </c>
      <c r="C337" s="178">
        <v>250</v>
      </c>
      <c r="D337" s="178">
        <v>250</v>
      </c>
      <c r="E337" s="178">
        <v>9.1</v>
      </c>
      <c r="F337" s="178">
        <v>350</v>
      </c>
      <c r="G337" s="178">
        <v>175</v>
      </c>
      <c r="H337" s="178">
        <v>514</v>
      </c>
      <c r="I337" s="218">
        <v>257</v>
      </c>
      <c r="J337" s="178">
        <v>14</v>
      </c>
      <c r="K337" s="178" t="s">
        <v>1245</v>
      </c>
    </row>
    <row r="338" spans="2:11">
      <c r="B338" s="222" t="s">
        <v>1243</v>
      </c>
      <c r="C338" s="178">
        <v>300</v>
      </c>
      <c r="D338" s="178">
        <v>80</v>
      </c>
      <c r="E338" s="217">
        <v>10.7</v>
      </c>
      <c r="F338" s="178">
        <v>140</v>
      </c>
      <c r="G338" s="178">
        <v>210</v>
      </c>
      <c r="H338" s="178">
        <v>336</v>
      </c>
      <c r="I338" s="218">
        <v>250.5</v>
      </c>
      <c r="J338" s="218">
        <v>12</v>
      </c>
      <c r="K338" s="219" t="s">
        <v>1365</v>
      </c>
    </row>
    <row r="339" spans="2:11">
      <c r="B339" s="222" t="s">
        <v>1243</v>
      </c>
      <c r="C339" s="178">
        <v>300</v>
      </c>
      <c r="D339" s="178">
        <v>100</v>
      </c>
      <c r="E339" s="217">
        <v>10.7</v>
      </c>
      <c r="F339" s="178">
        <v>140</v>
      </c>
      <c r="G339" s="178">
        <v>210</v>
      </c>
      <c r="H339" s="178">
        <v>336</v>
      </c>
      <c r="I339" s="218">
        <v>250.5</v>
      </c>
      <c r="J339" s="218">
        <v>12</v>
      </c>
      <c r="K339" s="219" t="s">
        <v>1366</v>
      </c>
    </row>
    <row r="340" spans="2:11">
      <c r="B340" s="222" t="s">
        <v>1243</v>
      </c>
      <c r="C340" s="178">
        <v>300</v>
      </c>
      <c r="D340" s="178">
        <v>125</v>
      </c>
      <c r="E340" s="217">
        <v>10.7</v>
      </c>
      <c r="F340" s="178">
        <v>280</v>
      </c>
      <c r="G340" s="178">
        <v>210</v>
      </c>
      <c r="H340" s="178">
        <v>476</v>
      </c>
      <c r="I340" s="218">
        <v>261</v>
      </c>
      <c r="J340" s="218">
        <v>16</v>
      </c>
      <c r="K340" s="219" t="s">
        <v>1367</v>
      </c>
    </row>
    <row r="341" spans="2:11">
      <c r="B341" s="222" t="s">
        <v>1243</v>
      </c>
      <c r="C341" s="178">
        <v>300</v>
      </c>
      <c r="D341" s="178">
        <v>150</v>
      </c>
      <c r="E341" s="217">
        <v>10.7</v>
      </c>
      <c r="F341" s="178">
        <v>280</v>
      </c>
      <c r="G341" s="178">
        <v>210</v>
      </c>
      <c r="H341" s="178">
        <v>476</v>
      </c>
      <c r="I341" s="218">
        <v>261.5</v>
      </c>
      <c r="J341" s="218">
        <v>16</v>
      </c>
      <c r="K341" s="219" t="s">
        <v>1368</v>
      </c>
    </row>
    <row r="342" spans="2:11">
      <c r="B342" s="222" t="s">
        <v>1243</v>
      </c>
      <c r="C342" s="178">
        <v>300</v>
      </c>
      <c r="D342" s="178">
        <v>200</v>
      </c>
      <c r="E342" s="217">
        <v>10.7</v>
      </c>
      <c r="F342" s="178">
        <v>420</v>
      </c>
      <c r="G342" s="178">
        <v>210</v>
      </c>
      <c r="H342" s="178">
        <v>616</v>
      </c>
      <c r="I342" s="218">
        <v>277</v>
      </c>
      <c r="J342" s="218">
        <v>20.5</v>
      </c>
      <c r="K342" s="219" t="s">
        <v>1369</v>
      </c>
    </row>
    <row r="343" spans="2:11">
      <c r="B343" s="222" t="s">
        <v>1243</v>
      </c>
      <c r="C343" s="178">
        <v>300</v>
      </c>
      <c r="D343" s="178">
        <v>250</v>
      </c>
      <c r="E343" s="217">
        <v>10.7</v>
      </c>
      <c r="F343" s="178">
        <v>420</v>
      </c>
      <c r="G343" s="178">
        <v>210</v>
      </c>
      <c r="H343" s="178">
        <v>616</v>
      </c>
      <c r="I343" s="218">
        <v>292</v>
      </c>
      <c r="J343" s="218">
        <v>21.5</v>
      </c>
      <c r="K343" s="219" t="s">
        <v>1370</v>
      </c>
    </row>
    <row r="344" spans="2:11">
      <c r="B344" s="222" t="s">
        <v>1243</v>
      </c>
      <c r="C344" s="178">
        <v>300</v>
      </c>
      <c r="D344" s="178">
        <v>300</v>
      </c>
      <c r="E344" s="178">
        <v>10.7</v>
      </c>
      <c r="F344" s="178">
        <v>420</v>
      </c>
      <c r="G344" s="178">
        <v>210</v>
      </c>
      <c r="H344" s="178">
        <v>616</v>
      </c>
      <c r="I344" s="218">
        <v>308</v>
      </c>
      <c r="J344" s="178">
        <v>23</v>
      </c>
      <c r="K344" s="178" t="s">
        <v>1246</v>
      </c>
    </row>
    <row r="345" spans="2:11">
      <c r="B345" s="222" t="s">
        <v>1243</v>
      </c>
      <c r="C345" s="178">
        <v>350</v>
      </c>
      <c r="D345" s="178">
        <v>80</v>
      </c>
      <c r="E345" s="217">
        <v>12.4</v>
      </c>
      <c r="F345" s="178">
        <v>140</v>
      </c>
      <c r="G345" s="178">
        <v>245</v>
      </c>
      <c r="H345" s="178">
        <v>366</v>
      </c>
      <c r="I345" s="218">
        <v>285.5</v>
      </c>
      <c r="J345" s="218">
        <v>17</v>
      </c>
      <c r="K345" s="219" t="s">
        <v>1371</v>
      </c>
    </row>
    <row r="346" spans="2:11">
      <c r="B346" s="222" t="s">
        <v>1243</v>
      </c>
      <c r="C346" s="178">
        <v>350</v>
      </c>
      <c r="D346" s="178">
        <v>100</v>
      </c>
      <c r="E346" s="217">
        <v>12.4</v>
      </c>
      <c r="F346" s="178">
        <v>140</v>
      </c>
      <c r="G346" s="178">
        <v>245</v>
      </c>
      <c r="H346" s="178">
        <v>366</v>
      </c>
      <c r="I346" s="218">
        <v>285.5</v>
      </c>
      <c r="J346" s="218">
        <v>17</v>
      </c>
      <c r="K346" s="219" t="s">
        <v>1372</v>
      </c>
    </row>
    <row r="347" spans="2:11">
      <c r="B347" s="222" t="s">
        <v>1243</v>
      </c>
      <c r="C347" s="178">
        <v>350</v>
      </c>
      <c r="D347" s="178">
        <v>125</v>
      </c>
      <c r="E347" s="217">
        <v>12.4</v>
      </c>
      <c r="F347" s="178">
        <v>280</v>
      </c>
      <c r="G347" s="178">
        <v>245</v>
      </c>
      <c r="H347" s="178">
        <v>506</v>
      </c>
      <c r="I347" s="218">
        <v>296</v>
      </c>
      <c r="J347" s="218">
        <v>22.5</v>
      </c>
      <c r="K347" s="219" t="s">
        <v>1373</v>
      </c>
    </row>
    <row r="348" spans="2:11">
      <c r="B348" s="222" t="s">
        <v>1243</v>
      </c>
      <c r="C348" s="178">
        <v>350</v>
      </c>
      <c r="D348" s="178">
        <v>150</v>
      </c>
      <c r="E348" s="217">
        <v>12.4</v>
      </c>
      <c r="F348" s="178">
        <v>280</v>
      </c>
      <c r="G348" s="178">
        <v>245</v>
      </c>
      <c r="H348" s="178">
        <v>506</v>
      </c>
      <c r="I348" s="218">
        <v>296.5</v>
      </c>
      <c r="J348" s="218">
        <v>22.5</v>
      </c>
      <c r="K348" s="219" t="s">
        <v>1374</v>
      </c>
    </row>
    <row r="349" spans="2:11">
      <c r="B349" s="222" t="s">
        <v>1243</v>
      </c>
      <c r="C349" s="178">
        <v>350</v>
      </c>
      <c r="D349" s="178">
        <v>200</v>
      </c>
      <c r="E349" s="217">
        <v>12.4</v>
      </c>
      <c r="F349" s="178">
        <v>490</v>
      </c>
      <c r="G349" s="178">
        <v>245</v>
      </c>
      <c r="H349" s="178">
        <v>716</v>
      </c>
      <c r="I349" s="218">
        <v>312</v>
      </c>
      <c r="J349" s="218">
        <v>30.5</v>
      </c>
      <c r="K349" s="219" t="s">
        <v>1375</v>
      </c>
    </row>
    <row r="350" spans="2:11">
      <c r="B350" s="222" t="s">
        <v>1243</v>
      </c>
      <c r="C350" s="178">
        <v>350</v>
      </c>
      <c r="D350" s="178">
        <v>250</v>
      </c>
      <c r="E350" s="217">
        <v>12.4</v>
      </c>
      <c r="F350" s="178">
        <v>490</v>
      </c>
      <c r="G350" s="178">
        <v>245</v>
      </c>
      <c r="H350" s="178">
        <v>716</v>
      </c>
      <c r="I350" s="218">
        <v>327</v>
      </c>
      <c r="J350" s="218">
        <v>31.5</v>
      </c>
      <c r="K350" s="219" t="s">
        <v>1376</v>
      </c>
    </row>
    <row r="351" spans="2:11">
      <c r="B351" s="222" t="s">
        <v>1243</v>
      </c>
      <c r="C351" s="178">
        <v>350</v>
      </c>
      <c r="D351" s="178">
        <v>300</v>
      </c>
      <c r="E351" s="217">
        <v>12.4</v>
      </c>
      <c r="F351" s="178">
        <v>490</v>
      </c>
      <c r="G351" s="178">
        <v>245</v>
      </c>
      <c r="H351" s="178">
        <v>716</v>
      </c>
      <c r="I351" s="218">
        <v>343</v>
      </c>
      <c r="J351" s="218">
        <v>33</v>
      </c>
      <c r="K351" s="219" t="s">
        <v>1377</v>
      </c>
    </row>
    <row r="352" spans="2:11">
      <c r="B352" s="222" t="s">
        <v>1243</v>
      </c>
      <c r="C352" s="178">
        <v>350</v>
      </c>
      <c r="D352" s="178">
        <v>350</v>
      </c>
      <c r="E352" s="178">
        <v>12.4</v>
      </c>
      <c r="F352" s="178">
        <v>490</v>
      </c>
      <c r="G352" s="178">
        <v>245</v>
      </c>
      <c r="H352" s="178">
        <v>716</v>
      </c>
      <c r="I352" s="218">
        <v>358</v>
      </c>
      <c r="J352" s="178">
        <v>36</v>
      </c>
      <c r="K352" s="178" t="s">
        <v>1247</v>
      </c>
    </row>
    <row r="353" spans="2:11">
      <c r="B353" s="222" t="s">
        <v>1243</v>
      </c>
      <c r="C353" s="178">
        <v>400</v>
      </c>
      <c r="D353" s="178">
        <v>80</v>
      </c>
      <c r="E353" s="217">
        <v>14</v>
      </c>
      <c r="F353" s="178">
        <v>140</v>
      </c>
      <c r="G353" s="178">
        <v>280</v>
      </c>
      <c r="H353" s="178">
        <v>398</v>
      </c>
      <c r="I353" s="218">
        <v>320.5</v>
      </c>
      <c r="J353" s="218">
        <v>23.5</v>
      </c>
      <c r="K353" s="219" t="s">
        <v>1378</v>
      </c>
    </row>
    <row r="354" spans="2:11">
      <c r="B354" s="222" t="s">
        <v>1243</v>
      </c>
      <c r="C354" s="178">
        <v>400</v>
      </c>
      <c r="D354" s="178">
        <v>100</v>
      </c>
      <c r="E354" s="217">
        <v>14</v>
      </c>
      <c r="F354" s="178">
        <v>140</v>
      </c>
      <c r="G354" s="178">
        <v>280</v>
      </c>
      <c r="H354" s="178">
        <v>398</v>
      </c>
      <c r="I354" s="218">
        <v>320.5</v>
      </c>
      <c r="J354" s="218">
        <v>23.5</v>
      </c>
      <c r="K354" s="219" t="s">
        <v>1379</v>
      </c>
    </row>
    <row r="355" spans="2:11">
      <c r="B355" s="222" t="s">
        <v>1243</v>
      </c>
      <c r="C355" s="178">
        <v>400</v>
      </c>
      <c r="D355" s="178">
        <v>125</v>
      </c>
      <c r="E355" s="217">
        <v>14</v>
      </c>
      <c r="F355" s="178">
        <v>280</v>
      </c>
      <c r="G355" s="178">
        <v>280</v>
      </c>
      <c r="H355" s="178">
        <v>538</v>
      </c>
      <c r="I355" s="218">
        <v>331</v>
      </c>
      <c r="J355" s="218">
        <v>30.5</v>
      </c>
      <c r="K355" s="219" t="s">
        <v>1380</v>
      </c>
    </row>
    <row r="356" spans="2:11">
      <c r="B356" s="222" t="s">
        <v>1243</v>
      </c>
      <c r="C356" s="178">
        <v>400</v>
      </c>
      <c r="D356" s="178">
        <v>150</v>
      </c>
      <c r="E356" s="217">
        <v>14</v>
      </c>
      <c r="F356" s="178">
        <v>280</v>
      </c>
      <c r="G356" s="178">
        <v>280</v>
      </c>
      <c r="H356" s="178">
        <v>538</v>
      </c>
      <c r="I356" s="218">
        <v>331.5</v>
      </c>
      <c r="J356" s="218">
        <v>30.5</v>
      </c>
      <c r="K356" s="219" t="s">
        <v>1381</v>
      </c>
    </row>
    <row r="357" spans="2:11">
      <c r="B357" s="222" t="s">
        <v>1243</v>
      </c>
      <c r="C357" s="178">
        <v>400</v>
      </c>
      <c r="D357" s="178">
        <v>200</v>
      </c>
      <c r="E357" s="217">
        <v>14</v>
      </c>
      <c r="F357" s="178">
        <v>280</v>
      </c>
      <c r="G357" s="178">
        <v>280</v>
      </c>
      <c r="H357" s="178">
        <v>538</v>
      </c>
      <c r="I357" s="218">
        <v>347</v>
      </c>
      <c r="J357" s="218">
        <v>31</v>
      </c>
      <c r="K357" s="219" t="s">
        <v>1382</v>
      </c>
    </row>
    <row r="358" spans="2:11">
      <c r="B358" s="222" t="s">
        <v>1243</v>
      </c>
      <c r="C358" s="178">
        <v>400</v>
      </c>
      <c r="D358" s="178">
        <v>250</v>
      </c>
      <c r="E358" s="217">
        <v>14</v>
      </c>
      <c r="F358" s="178">
        <v>560</v>
      </c>
      <c r="G358" s="178">
        <v>280</v>
      </c>
      <c r="H358" s="178">
        <v>818</v>
      </c>
      <c r="I358" s="218">
        <v>362</v>
      </c>
      <c r="J358" s="218">
        <v>45</v>
      </c>
      <c r="K358" s="219" t="s">
        <v>1383</v>
      </c>
    </row>
    <row r="359" spans="2:11">
      <c r="B359" s="222" t="s">
        <v>1243</v>
      </c>
      <c r="C359" s="178">
        <v>400</v>
      </c>
      <c r="D359" s="178">
        <v>300</v>
      </c>
      <c r="E359" s="217">
        <v>14</v>
      </c>
      <c r="F359" s="178">
        <v>560</v>
      </c>
      <c r="G359" s="178">
        <v>280</v>
      </c>
      <c r="H359" s="178">
        <v>818</v>
      </c>
      <c r="I359" s="218">
        <v>378</v>
      </c>
      <c r="J359" s="218">
        <v>46.5</v>
      </c>
      <c r="K359" s="219" t="s">
        <v>1384</v>
      </c>
    </row>
    <row r="360" spans="2:11">
      <c r="B360" s="222" t="s">
        <v>1243</v>
      </c>
      <c r="C360" s="178">
        <v>400</v>
      </c>
      <c r="D360" s="178">
        <v>350</v>
      </c>
      <c r="E360" s="217">
        <v>14</v>
      </c>
      <c r="F360" s="178">
        <v>560</v>
      </c>
      <c r="G360" s="178">
        <v>280</v>
      </c>
      <c r="H360" s="178">
        <v>818</v>
      </c>
      <c r="I360" s="218">
        <v>393</v>
      </c>
      <c r="J360" s="218">
        <v>48.5</v>
      </c>
      <c r="K360" s="219" t="s">
        <v>1385</v>
      </c>
    </row>
    <row r="361" spans="2:11">
      <c r="B361" s="222" t="s">
        <v>1243</v>
      </c>
      <c r="C361" s="178">
        <v>400</v>
      </c>
      <c r="D361" s="178">
        <v>400</v>
      </c>
      <c r="E361" s="217">
        <v>14</v>
      </c>
      <c r="F361" s="178">
        <v>560</v>
      </c>
      <c r="G361" s="178">
        <v>280</v>
      </c>
      <c r="H361" s="178">
        <v>818</v>
      </c>
      <c r="I361" s="218">
        <v>409</v>
      </c>
      <c r="J361" s="178">
        <v>52</v>
      </c>
      <c r="K361" s="178" t="s">
        <v>1248</v>
      </c>
    </row>
    <row r="362" spans="2:11">
      <c r="B362" s="221" t="s">
        <v>1249</v>
      </c>
      <c r="C362" s="178">
        <v>25</v>
      </c>
      <c r="D362" s="178">
        <v>25</v>
      </c>
      <c r="E362" s="178">
        <v>3.2</v>
      </c>
      <c r="F362" s="178">
        <v>40</v>
      </c>
      <c r="G362" s="178">
        <v>20</v>
      </c>
      <c r="H362" s="178">
        <v>101</v>
      </c>
      <c r="I362" s="218">
        <v>50.5</v>
      </c>
      <c r="J362" s="178">
        <v>0.5</v>
      </c>
      <c r="K362" s="178" t="s">
        <v>1250</v>
      </c>
    </row>
    <row r="363" spans="2:11">
      <c r="B363" s="221" t="s">
        <v>1249</v>
      </c>
      <c r="C363" s="178">
        <v>40</v>
      </c>
      <c r="D363" s="178">
        <v>25</v>
      </c>
      <c r="E363" s="178">
        <v>3.2</v>
      </c>
      <c r="F363" s="178">
        <v>60</v>
      </c>
      <c r="G363" s="178">
        <v>30</v>
      </c>
      <c r="H363" s="178">
        <v>121</v>
      </c>
      <c r="I363" s="218">
        <v>60.5</v>
      </c>
      <c r="J363" s="212">
        <v>0.5</v>
      </c>
      <c r="K363" s="219" t="s">
        <v>1386</v>
      </c>
    </row>
    <row r="364" spans="2:11">
      <c r="B364" s="221" t="s">
        <v>1249</v>
      </c>
      <c r="C364" s="178">
        <v>40</v>
      </c>
      <c r="D364" s="178">
        <v>40</v>
      </c>
      <c r="E364" s="178">
        <v>3.2</v>
      </c>
      <c r="F364" s="178">
        <v>60</v>
      </c>
      <c r="G364" s="178">
        <v>30</v>
      </c>
      <c r="H364" s="178">
        <v>121</v>
      </c>
      <c r="I364" s="218">
        <v>60.5</v>
      </c>
      <c r="J364" s="178">
        <v>0.5</v>
      </c>
      <c r="K364" s="178" t="s">
        <v>1251</v>
      </c>
    </row>
    <row r="365" spans="2:11">
      <c r="B365" s="221" t="s">
        <v>1249</v>
      </c>
      <c r="C365" s="178">
        <v>50</v>
      </c>
      <c r="D365" s="178">
        <v>25</v>
      </c>
      <c r="E365" s="178">
        <v>3.2</v>
      </c>
      <c r="F365" s="178">
        <v>70</v>
      </c>
      <c r="G365" s="178">
        <v>35</v>
      </c>
      <c r="H365" s="178">
        <v>131</v>
      </c>
      <c r="I365" s="218">
        <v>65.5</v>
      </c>
      <c r="J365" s="212">
        <v>0.5</v>
      </c>
      <c r="K365" s="219" t="s">
        <v>1387</v>
      </c>
    </row>
    <row r="366" spans="2:11">
      <c r="B366" s="221" t="s">
        <v>1249</v>
      </c>
      <c r="C366" s="178">
        <v>50</v>
      </c>
      <c r="D366" s="178">
        <v>40</v>
      </c>
      <c r="E366" s="178">
        <v>3.2</v>
      </c>
      <c r="F366" s="178">
        <v>70</v>
      </c>
      <c r="G366" s="178">
        <v>35</v>
      </c>
      <c r="H366" s="178">
        <v>131</v>
      </c>
      <c r="I366" s="218">
        <v>65.5</v>
      </c>
      <c r="J366" s="212">
        <v>0.5</v>
      </c>
      <c r="K366" s="219" t="s">
        <v>1388</v>
      </c>
    </row>
    <row r="367" spans="2:11">
      <c r="B367" s="221" t="s">
        <v>1249</v>
      </c>
      <c r="C367" s="178">
        <v>50</v>
      </c>
      <c r="D367" s="178">
        <v>50</v>
      </c>
      <c r="E367" s="178">
        <v>3.2</v>
      </c>
      <c r="F367" s="178">
        <v>70</v>
      </c>
      <c r="G367" s="178">
        <v>35</v>
      </c>
      <c r="H367" s="178">
        <v>131</v>
      </c>
      <c r="I367" s="218">
        <v>65.5</v>
      </c>
      <c r="J367" s="178">
        <v>0.5</v>
      </c>
      <c r="K367" s="178" t="s">
        <v>1252</v>
      </c>
    </row>
    <row r="368" spans="2:11">
      <c r="B368" s="221" t="s">
        <v>1249</v>
      </c>
      <c r="C368" s="178">
        <v>65</v>
      </c>
      <c r="D368" s="178">
        <v>25</v>
      </c>
      <c r="E368" s="217">
        <v>4</v>
      </c>
      <c r="F368" s="178">
        <v>70</v>
      </c>
      <c r="G368" s="178">
        <v>50</v>
      </c>
      <c r="H368" s="178">
        <v>151</v>
      </c>
      <c r="I368" s="218">
        <v>80.5</v>
      </c>
      <c r="J368" s="212">
        <v>1</v>
      </c>
      <c r="K368" s="219" t="s">
        <v>1389</v>
      </c>
    </row>
    <row r="369" spans="2:11">
      <c r="B369" s="221" t="s">
        <v>1249</v>
      </c>
      <c r="C369" s="178">
        <v>65</v>
      </c>
      <c r="D369" s="178">
        <v>40</v>
      </c>
      <c r="E369" s="217">
        <v>4</v>
      </c>
      <c r="F369" s="178">
        <v>100</v>
      </c>
      <c r="G369" s="178">
        <v>50</v>
      </c>
      <c r="H369" s="178">
        <v>181</v>
      </c>
      <c r="I369" s="218">
        <v>80.5</v>
      </c>
      <c r="J369" s="212">
        <v>1</v>
      </c>
      <c r="K369" s="219" t="s">
        <v>1390</v>
      </c>
    </row>
    <row r="370" spans="2:11">
      <c r="B370" s="221" t="s">
        <v>1249</v>
      </c>
      <c r="C370" s="178">
        <v>65</v>
      </c>
      <c r="D370" s="178">
        <v>50</v>
      </c>
      <c r="E370" s="217">
        <v>4</v>
      </c>
      <c r="F370" s="178">
        <v>100</v>
      </c>
      <c r="G370" s="178">
        <v>50</v>
      </c>
      <c r="H370" s="178">
        <v>181</v>
      </c>
      <c r="I370" s="218">
        <v>80.5</v>
      </c>
      <c r="J370" s="212">
        <v>1</v>
      </c>
      <c r="K370" s="219" t="s">
        <v>1391</v>
      </c>
    </row>
    <row r="371" spans="2:11">
      <c r="B371" s="221" t="s">
        <v>1249</v>
      </c>
      <c r="C371" s="178">
        <v>65</v>
      </c>
      <c r="D371" s="178">
        <v>65</v>
      </c>
      <c r="E371" s="178">
        <v>4</v>
      </c>
      <c r="F371" s="178">
        <v>100</v>
      </c>
      <c r="G371" s="178">
        <v>50</v>
      </c>
      <c r="H371" s="178">
        <v>181</v>
      </c>
      <c r="I371" s="218">
        <v>90.5</v>
      </c>
      <c r="J371" s="178">
        <v>1</v>
      </c>
      <c r="K371" s="178" t="s">
        <v>1253</v>
      </c>
    </row>
    <row r="372" spans="2:11">
      <c r="B372" s="221" t="s">
        <v>1249</v>
      </c>
      <c r="C372" s="178">
        <v>80</v>
      </c>
      <c r="D372" s="178">
        <v>25</v>
      </c>
      <c r="E372" s="217">
        <v>4</v>
      </c>
      <c r="F372" s="178">
        <v>70</v>
      </c>
      <c r="G372" s="178">
        <v>60</v>
      </c>
      <c r="H372" s="178">
        <v>151</v>
      </c>
      <c r="I372" s="218">
        <v>90.5</v>
      </c>
      <c r="J372" s="212">
        <v>1</v>
      </c>
      <c r="K372" s="219" t="s">
        <v>1392</v>
      </c>
    </row>
    <row r="373" spans="2:11">
      <c r="B373" s="221" t="s">
        <v>1249</v>
      </c>
      <c r="C373" s="178">
        <v>80</v>
      </c>
      <c r="D373" s="178">
        <v>40</v>
      </c>
      <c r="E373" s="217">
        <v>4</v>
      </c>
      <c r="F373" s="178">
        <v>70</v>
      </c>
      <c r="G373" s="178">
        <v>60</v>
      </c>
      <c r="H373" s="178">
        <v>151</v>
      </c>
      <c r="I373" s="218">
        <v>90.5</v>
      </c>
      <c r="J373" s="212">
        <v>1</v>
      </c>
      <c r="K373" s="219" t="s">
        <v>1393</v>
      </c>
    </row>
    <row r="374" spans="2:11">
      <c r="B374" s="221" t="s">
        <v>1249</v>
      </c>
      <c r="C374" s="178">
        <v>80</v>
      </c>
      <c r="D374" s="178">
        <v>50</v>
      </c>
      <c r="E374" s="217">
        <v>4</v>
      </c>
      <c r="F374" s="178">
        <v>120</v>
      </c>
      <c r="G374" s="178">
        <v>60</v>
      </c>
      <c r="H374" s="178">
        <v>201</v>
      </c>
      <c r="I374" s="218">
        <v>90.5</v>
      </c>
      <c r="J374" s="212">
        <v>1</v>
      </c>
      <c r="K374" s="219" t="s">
        <v>1394</v>
      </c>
    </row>
    <row r="375" spans="2:11">
      <c r="B375" s="221" t="s">
        <v>1249</v>
      </c>
      <c r="C375" s="178">
        <v>80</v>
      </c>
      <c r="D375" s="178">
        <v>65</v>
      </c>
      <c r="E375" s="217">
        <v>4</v>
      </c>
      <c r="F375" s="178">
        <v>120</v>
      </c>
      <c r="G375" s="178">
        <v>60</v>
      </c>
      <c r="H375" s="178">
        <v>201</v>
      </c>
      <c r="I375" s="218">
        <v>100.5</v>
      </c>
      <c r="J375" s="212">
        <v>1</v>
      </c>
      <c r="K375" s="219" t="s">
        <v>1395</v>
      </c>
    </row>
    <row r="376" spans="2:11">
      <c r="B376" s="221" t="s">
        <v>1249</v>
      </c>
      <c r="C376" s="178">
        <v>80</v>
      </c>
      <c r="D376" s="178">
        <v>80</v>
      </c>
      <c r="E376" s="178">
        <v>4</v>
      </c>
      <c r="F376" s="178">
        <v>120</v>
      </c>
      <c r="G376" s="178">
        <v>60</v>
      </c>
      <c r="H376" s="178">
        <v>201</v>
      </c>
      <c r="I376" s="218">
        <v>100.5</v>
      </c>
      <c r="J376" s="178">
        <v>1</v>
      </c>
      <c r="K376" s="178" t="s">
        <v>1254</v>
      </c>
    </row>
    <row r="377" spans="2:11">
      <c r="B377" s="221" t="s">
        <v>1249</v>
      </c>
      <c r="C377" s="178">
        <v>100</v>
      </c>
      <c r="D377" s="178">
        <v>25</v>
      </c>
      <c r="E377" s="217">
        <v>4.0999999999999996</v>
      </c>
      <c r="F377" s="178">
        <v>70</v>
      </c>
      <c r="G377" s="178">
        <v>70</v>
      </c>
      <c r="H377" s="178">
        <v>151</v>
      </c>
      <c r="I377" s="218">
        <v>100.5</v>
      </c>
      <c r="J377" s="212">
        <v>1</v>
      </c>
      <c r="K377" s="219" t="s">
        <v>1396</v>
      </c>
    </row>
    <row r="378" spans="2:11">
      <c r="B378" s="221" t="s">
        <v>1249</v>
      </c>
      <c r="C378" s="178">
        <v>100</v>
      </c>
      <c r="D378" s="178">
        <v>40</v>
      </c>
      <c r="E378" s="217">
        <v>4.0999999999999996</v>
      </c>
      <c r="F378" s="178">
        <v>70</v>
      </c>
      <c r="G378" s="178">
        <v>70</v>
      </c>
      <c r="H378" s="178">
        <v>151</v>
      </c>
      <c r="I378" s="218">
        <v>100.5</v>
      </c>
      <c r="J378" s="212">
        <v>1</v>
      </c>
      <c r="K378" s="219" t="s">
        <v>1397</v>
      </c>
    </row>
    <row r="379" spans="2:11">
      <c r="B379" s="221" t="s">
        <v>1249</v>
      </c>
      <c r="C379" s="178">
        <v>100</v>
      </c>
      <c r="D379" s="178">
        <v>50</v>
      </c>
      <c r="E379" s="217">
        <v>4.0999999999999996</v>
      </c>
      <c r="F379" s="178">
        <v>70</v>
      </c>
      <c r="G379" s="178">
        <v>70</v>
      </c>
      <c r="H379" s="178">
        <v>151</v>
      </c>
      <c r="I379" s="218">
        <v>100.5</v>
      </c>
      <c r="J379" s="212">
        <v>1</v>
      </c>
      <c r="K379" s="219" t="s">
        <v>1398</v>
      </c>
    </row>
    <row r="380" spans="2:11">
      <c r="B380" s="221" t="s">
        <v>1249</v>
      </c>
      <c r="C380" s="178">
        <v>100</v>
      </c>
      <c r="D380" s="178">
        <v>65</v>
      </c>
      <c r="E380" s="217">
        <v>4.0999999999999996</v>
      </c>
      <c r="F380" s="178">
        <v>140</v>
      </c>
      <c r="G380" s="178">
        <v>70</v>
      </c>
      <c r="H380" s="178">
        <v>221</v>
      </c>
      <c r="I380" s="218">
        <v>110.5</v>
      </c>
      <c r="J380" s="212">
        <v>1.5</v>
      </c>
      <c r="K380" s="219" t="s">
        <v>1399</v>
      </c>
    </row>
    <row r="381" spans="2:11">
      <c r="B381" s="221" t="s">
        <v>1249</v>
      </c>
      <c r="C381" s="178">
        <v>100</v>
      </c>
      <c r="D381" s="178">
        <v>80</v>
      </c>
      <c r="E381" s="217">
        <v>4.0999999999999996</v>
      </c>
      <c r="F381" s="178">
        <v>140</v>
      </c>
      <c r="G381" s="178">
        <v>70</v>
      </c>
      <c r="H381" s="178">
        <v>221</v>
      </c>
      <c r="I381" s="218">
        <v>110.5</v>
      </c>
      <c r="J381" s="212">
        <v>1.5</v>
      </c>
      <c r="K381" s="219" t="s">
        <v>1400</v>
      </c>
    </row>
    <row r="382" spans="2:11">
      <c r="B382" s="221" t="s">
        <v>1249</v>
      </c>
      <c r="C382" s="178">
        <v>100</v>
      </c>
      <c r="D382" s="178">
        <v>100</v>
      </c>
      <c r="E382" s="178">
        <v>4.0999999999999996</v>
      </c>
      <c r="F382" s="178">
        <v>140</v>
      </c>
      <c r="G382" s="178">
        <v>70</v>
      </c>
      <c r="H382" s="178">
        <v>221</v>
      </c>
      <c r="I382" s="218">
        <v>110.5</v>
      </c>
      <c r="J382" s="178">
        <v>1.5</v>
      </c>
      <c r="K382" s="178" t="s">
        <v>1255</v>
      </c>
    </row>
    <row r="383" spans="2:11">
      <c r="B383" s="221" t="s">
        <v>1249</v>
      </c>
      <c r="C383" s="178">
        <v>125</v>
      </c>
      <c r="D383" s="178">
        <v>25</v>
      </c>
      <c r="E383" s="178">
        <v>4.9000000000000004</v>
      </c>
      <c r="F383" s="178">
        <v>70</v>
      </c>
      <c r="G383" s="178">
        <v>90</v>
      </c>
      <c r="H383" s="178">
        <v>172</v>
      </c>
      <c r="I383" s="218">
        <v>120.5</v>
      </c>
      <c r="J383" s="212">
        <v>1.5</v>
      </c>
      <c r="K383" s="219" t="s">
        <v>1401</v>
      </c>
    </row>
    <row r="384" spans="2:11">
      <c r="B384" s="221" t="s">
        <v>1249</v>
      </c>
      <c r="C384" s="178">
        <v>125</v>
      </c>
      <c r="D384" s="178">
        <v>40</v>
      </c>
      <c r="E384" s="178">
        <v>4.9000000000000004</v>
      </c>
      <c r="F384" s="178">
        <v>70</v>
      </c>
      <c r="G384" s="178">
        <v>90</v>
      </c>
      <c r="H384" s="178">
        <v>172</v>
      </c>
      <c r="I384" s="218">
        <v>120.5</v>
      </c>
      <c r="J384" s="212">
        <v>1.5</v>
      </c>
      <c r="K384" s="219" t="s">
        <v>1402</v>
      </c>
    </row>
    <row r="385" spans="2:11">
      <c r="B385" s="221" t="s">
        <v>1249</v>
      </c>
      <c r="C385" s="178">
        <v>125</v>
      </c>
      <c r="D385" s="178">
        <v>50</v>
      </c>
      <c r="E385" s="178">
        <v>4.9000000000000004</v>
      </c>
      <c r="F385" s="178">
        <v>70</v>
      </c>
      <c r="G385" s="178">
        <v>90</v>
      </c>
      <c r="H385" s="178">
        <v>172</v>
      </c>
      <c r="I385" s="218">
        <v>120.5</v>
      </c>
      <c r="J385" s="212">
        <v>2</v>
      </c>
      <c r="K385" s="219" t="s">
        <v>1403</v>
      </c>
    </row>
    <row r="386" spans="2:11">
      <c r="B386" s="221" t="s">
        <v>1249</v>
      </c>
      <c r="C386" s="178">
        <v>125</v>
      </c>
      <c r="D386" s="178">
        <v>65</v>
      </c>
      <c r="E386" s="178">
        <v>4.9000000000000004</v>
      </c>
      <c r="F386" s="178">
        <v>180</v>
      </c>
      <c r="G386" s="178">
        <v>90</v>
      </c>
      <c r="H386" s="178">
        <v>282</v>
      </c>
      <c r="I386" s="218">
        <v>130.5</v>
      </c>
      <c r="J386" s="212">
        <v>2</v>
      </c>
      <c r="K386" s="219" t="s">
        <v>1404</v>
      </c>
    </row>
    <row r="387" spans="2:11">
      <c r="B387" s="221" t="s">
        <v>1249</v>
      </c>
      <c r="C387" s="178">
        <v>125</v>
      </c>
      <c r="D387" s="178">
        <v>80</v>
      </c>
      <c r="E387" s="178">
        <v>4.9000000000000004</v>
      </c>
      <c r="F387" s="178">
        <v>180</v>
      </c>
      <c r="G387" s="178">
        <v>90</v>
      </c>
      <c r="H387" s="178">
        <v>282</v>
      </c>
      <c r="I387" s="218">
        <v>130.5</v>
      </c>
      <c r="J387" s="218">
        <v>2</v>
      </c>
      <c r="K387" s="219" t="s">
        <v>1405</v>
      </c>
    </row>
    <row r="388" spans="2:11">
      <c r="B388" s="221" t="s">
        <v>1249</v>
      </c>
      <c r="C388" s="178">
        <v>125</v>
      </c>
      <c r="D388" s="178">
        <v>100</v>
      </c>
      <c r="E388" s="178">
        <v>4.9000000000000004</v>
      </c>
      <c r="F388" s="178">
        <v>180</v>
      </c>
      <c r="G388" s="178">
        <v>90</v>
      </c>
      <c r="H388" s="178">
        <v>282</v>
      </c>
      <c r="I388" s="218">
        <v>130.5</v>
      </c>
      <c r="J388" s="212">
        <v>2</v>
      </c>
      <c r="K388" s="219" t="s">
        <v>1406</v>
      </c>
    </row>
    <row r="389" spans="2:11">
      <c r="B389" s="221" t="s">
        <v>1249</v>
      </c>
      <c r="C389" s="178">
        <v>125</v>
      </c>
      <c r="D389" s="178">
        <v>125</v>
      </c>
      <c r="E389" s="178">
        <v>4.9000000000000004</v>
      </c>
      <c r="F389" s="178">
        <v>180</v>
      </c>
      <c r="G389" s="178">
        <v>90</v>
      </c>
      <c r="H389" s="178">
        <v>282</v>
      </c>
      <c r="I389" s="218">
        <v>141</v>
      </c>
      <c r="J389" s="178">
        <v>2.5</v>
      </c>
      <c r="K389" s="178" t="s">
        <v>1256</v>
      </c>
    </row>
    <row r="390" spans="2:11">
      <c r="B390" s="221" t="s">
        <v>1249</v>
      </c>
      <c r="C390" s="212">
        <v>150</v>
      </c>
      <c r="D390" s="178">
        <v>80</v>
      </c>
      <c r="E390" s="217">
        <v>5.8</v>
      </c>
      <c r="F390" s="178">
        <v>210</v>
      </c>
      <c r="G390" s="178">
        <v>105</v>
      </c>
      <c r="H390" s="178">
        <v>313</v>
      </c>
      <c r="I390" s="218">
        <v>145.5</v>
      </c>
      <c r="J390" s="212">
        <v>4</v>
      </c>
      <c r="K390" s="219" t="s">
        <v>1407</v>
      </c>
    </row>
    <row r="391" spans="2:11">
      <c r="B391" s="221" t="s">
        <v>1249</v>
      </c>
      <c r="C391" s="212">
        <v>150</v>
      </c>
      <c r="D391" s="178">
        <v>100</v>
      </c>
      <c r="E391" s="217">
        <v>5.8</v>
      </c>
      <c r="F391" s="178">
        <v>210</v>
      </c>
      <c r="G391" s="178">
        <v>105</v>
      </c>
      <c r="H391" s="178">
        <v>313</v>
      </c>
      <c r="I391" s="218">
        <v>145.5</v>
      </c>
      <c r="J391" s="212">
        <v>4</v>
      </c>
      <c r="K391" s="219" t="s">
        <v>1408</v>
      </c>
    </row>
    <row r="392" spans="2:11">
      <c r="B392" s="221" t="s">
        <v>1249</v>
      </c>
      <c r="C392" s="212">
        <v>150</v>
      </c>
      <c r="D392" s="178">
        <v>125</v>
      </c>
      <c r="E392" s="217">
        <v>5.8</v>
      </c>
      <c r="F392" s="178">
        <v>210</v>
      </c>
      <c r="G392" s="178">
        <v>105</v>
      </c>
      <c r="H392" s="178">
        <v>313</v>
      </c>
      <c r="I392" s="218">
        <v>156</v>
      </c>
      <c r="J392" s="212">
        <v>4.5</v>
      </c>
      <c r="K392" s="219" t="s">
        <v>1409</v>
      </c>
    </row>
    <row r="393" spans="2:11">
      <c r="B393" s="221" t="s">
        <v>1249</v>
      </c>
      <c r="C393" s="178">
        <v>150</v>
      </c>
      <c r="D393" s="178">
        <v>150</v>
      </c>
      <c r="E393" s="178">
        <v>5.8</v>
      </c>
      <c r="F393" s="178">
        <v>210</v>
      </c>
      <c r="G393" s="178">
        <v>105</v>
      </c>
      <c r="H393" s="178">
        <v>313</v>
      </c>
      <c r="I393" s="218">
        <v>156.5</v>
      </c>
      <c r="J393" s="178">
        <v>4.5</v>
      </c>
      <c r="K393" s="178" t="s">
        <v>1257</v>
      </c>
    </row>
    <row r="394" spans="2:11">
      <c r="B394" s="221" t="s">
        <v>1249</v>
      </c>
      <c r="C394" s="178">
        <v>200</v>
      </c>
      <c r="D394" s="178">
        <v>80</v>
      </c>
      <c r="E394" s="217">
        <v>7.4</v>
      </c>
      <c r="F394" s="178">
        <v>140</v>
      </c>
      <c r="G394" s="178">
        <v>140</v>
      </c>
      <c r="H394" s="178">
        <v>274</v>
      </c>
      <c r="I394" s="218">
        <v>180.5</v>
      </c>
      <c r="J394" s="212">
        <v>5.5</v>
      </c>
      <c r="K394" s="219" t="s">
        <v>1410</v>
      </c>
    </row>
    <row r="395" spans="2:11">
      <c r="B395" s="221" t="s">
        <v>1249</v>
      </c>
      <c r="C395" s="178">
        <v>200</v>
      </c>
      <c r="D395" s="178">
        <v>100</v>
      </c>
      <c r="E395" s="217">
        <v>7.4</v>
      </c>
      <c r="F395" s="178">
        <v>140</v>
      </c>
      <c r="G395" s="178">
        <v>140</v>
      </c>
      <c r="H395" s="178">
        <v>274</v>
      </c>
      <c r="I395" s="218">
        <v>180.5</v>
      </c>
      <c r="J395" s="212">
        <v>5.5</v>
      </c>
      <c r="K395" s="219" t="s">
        <v>1411</v>
      </c>
    </row>
    <row r="396" spans="2:11">
      <c r="B396" s="221" t="s">
        <v>1249</v>
      </c>
      <c r="C396" s="178">
        <v>200</v>
      </c>
      <c r="D396" s="178">
        <v>125</v>
      </c>
      <c r="E396" s="217">
        <v>7.4</v>
      </c>
      <c r="F396" s="178">
        <v>280</v>
      </c>
      <c r="G396" s="178">
        <v>140</v>
      </c>
      <c r="H396" s="178">
        <v>414</v>
      </c>
      <c r="I396" s="218">
        <v>191</v>
      </c>
      <c r="J396" s="212">
        <v>7.5</v>
      </c>
      <c r="K396" s="219" t="s">
        <v>1412</v>
      </c>
    </row>
    <row r="397" spans="2:11">
      <c r="B397" s="221" t="s">
        <v>1249</v>
      </c>
      <c r="C397" s="178">
        <v>200</v>
      </c>
      <c r="D397" s="178">
        <v>150</v>
      </c>
      <c r="E397" s="217">
        <v>7.4</v>
      </c>
      <c r="F397" s="178">
        <v>280</v>
      </c>
      <c r="G397" s="178">
        <v>140</v>
      </c>
      <c r="H397" s="178">
        <v>414</v>
      </c>
      <c r="I397" s="218">
        <v>191.5</v>
      </c>
      <c r="J397" s="212">
        <v>7.5</v>
      </c>
      <c r="K397" s="219" t="s">
        <v>1413</v>
      </c>
    </row>
    <row r="398" spans="2:11">
      <c r="B398" s="221" t="s">
        <v>1249</v>
      </c>
      <c r="C398" s="178">
        <v>200</v>
      </c>
      <c r="D398" s="178">
        <v>200</v>
      </c>
      <c r="E398" s="178">
        <v>7.4</v>
      </c>
      <c r="F398" s="178">
        <v>280</v>
      </c>
      <c r="G398" s="178">
        <v>140</v>
      </c>
      <c r="H398" s="178">
        <v>414</v>
      </c>
      <c r="I398" s="218">
        <v>207</v>
      </c>
      <c r="J398" s="178">
        <v>8</v>
      </c>
      <c r="K398" s="178" t="s">
        <v>1258</v>
      </c>
    </row>
    <row r="399" spans="2:11">
      <c r="B399" s="221" t="s">
        <v>1249</v>
      </c>
      <c r="C399" s="178">
        <v>250</v>
      </c>
      <c r="D399" s="178">
        <v>80</v>
      </c>
      <c r="E399" s="217">
        <v>9.1</v>
      </c>
      <c r="F399" s="178">
        <v>140</v>
      </c>
      <c r="G399" s="178">
        <v>175</v>
      </c>
      <c r="H399" s="178">
        <v>306</v>
      </c>
      <c r="I399" s="218">
        <v>215.5</v>
      </c>
      <c r="J399" s="212">
        <v>8.5</v>
      </c>
      <c r="K399" s="219" t="s">
        <v>1414</v>
      </c>
    </row>
    <row r="400" spans="2:11">
      <c r="B400" s="221" t="s">
        <v>1249</v>
      </c>
      <c r="C400" s="178">
        <v>250</v>
      </c>
      <c r="D400" s="178">
        <v>100</v>
      </c>
      <c r="E400" s="217">
        <v>9.1</v>
      </c>
      <c r="F400" s="178">
        <v>140</v>
      </c>
      <c r="G400" s="178">
        <v>175</v>
      </c>
      <c r="H400" s="178">
        <v>306</v>
      </c>
      <c r="I400" s="218">
        <v>215.5</v>
      </c>
      <c r="J400" s="212">
        <v>8.5</v>
      </c>
      <c r="K400" s="219" t="s">
        <v>1415</v>
      </c>
    </row>
    <row r="401" spans="2:11">
      <c r="B401" s="221" t="s">
        <v>1249</v>
      </c>
      <c r="C401" s="178">
        <v>250</v>
      </c>
      <c r="D401" s="178">
        <v>125</v>
      </c>
      <c r="E401" s="217">
        <v>9.1</v>
      </c>
      <c r="F401" s="178">
        <v>280</v>
      </c>
      <c r="G401" s="178">
        <v>175</v>
      </c>
      <c r="H401" s="178">
        <v>446</v>
      </c>
      <c r="I401" s="218">
        <v>226</v>
      </c>
      <c r="J401" s="218">
        <v>11</v>
      </c>
      <c r="K401" s="219" t="s">
        <v>1416</v>
      </c>
    </row>
    <row r="402" spans="2:11">
      <c r="B402" s="221" t="s">
        <v>1249</v>
      </c>
      <c r="C402" s="178">
        <v>250</v>
      </c>
      <c r="D402" s="178">
        <v>150</v>
      </c>
      <c r="E402" s="217">
        <v>9.1</v>
      </c>
      <c r="F402" s="178">
        <v>350</v>
      </c>
      <c r="G402" s="178">
        <v>175</v>
      </c>
      <c r="H402" s="178">
        <v>516</v>
      </c>
      <c r="I402" s="218">
        <v>226.5</v>
      </c>
      <c r="J402" s="218">
        <v>12.5</v>
      </c>
      <c r="K402" s="219" t="s">
        <v>1417</v>
      </c>
    </row>
    <row r="403" spans="2:11">
      <c r="B403" s="221" t="s">
        <v>1249</v>
      </c>
      <c r="C403" s="178">
        <v>250</v>
      </c>
      <c r="D403" s="178">
        <v>200</v>
      </c>
      <c r="E403" s="217">
        <v>9.1</v>
      </c>
      <c r="F403" s="178">
        <v>350</v>
      </c>
      <c r="G403" s="178">
        <v>175</v>
      </c>
      <c r="H403" s="178">
        <v>516</v>
      </c>
      <c r="I403" s="218">
        <v>242</v>
      </c>
      <c r="J403" s="218">
        <v>13.5</v>
      </c>
      <c r="K403" s="219" t="s">
        <v>1418</v>
      </c>
    </row>
    <row r="404" spans="2:11">
      <c r="B404" s="221" t="s">
        <v>1249</v>
      </c>
      <c r="C404" s="178">
        <v>250</v>
      </c>
      <c r="D404" s="178">
        <v>250</v>
      </c>
      <c r="E404" s="178">
        <v>9.1</v>
      </c>
      <c r="F404" s="178">
        <v>350</v>
      </c>
      <c r="G404" s="178">
        <v>175</v>
      </c>
      <c r="H404" s="178">
        <v>516</v>
      </c>
      <c r="I404" s="218">
        <v>258</v>
      </c>
      <c r="J404" s="178">
        <v>15</v>
      </c>
      <c r="K404" s="178" t="s">
        <v>1259</v>
      </c>
    </row>
    <row r="405" spans="2:11">
      <c r="B405" s="221" t="s">
        <v>1249</v>
      </c>
      <c r="C405" s="178">
        <v>300</v>
      </c>
      <c r="D405" s="178">
        <v>80</v>
      </c>
      <c r="E405" s="217">
        <v>10.7</v>
      </c>
      <c r="F405" s="178">
        <v>140</v>
      </c>
      <c r="G405" s="178">
        <v>210</v>
      </c>
      <c r="H405" s="178">
        <v>338</v>
      </c>
      <c r="I405" s="218">
        <v>250.5</v>
      </c>
      <c r="J405" s="218">
        <v>12.5</v>
      </c>
      <c r="K405" s="219" t="s">
        <v>1419</v>
      </c>
    </row>
    <row r="406" spans="2:11">
      <c r="B406" s="221" t="s">
        <v>1249</v>
      </c>
      <c r="C406" s="178">
        <v>300</v>
      </c>
      <c r="D406" s="178">
        <v>100</v>
      </c>
      <c r="E406" s="217">
        <v>10.7</v>
      </c>
      <c r="F406" s="178">
        <v>140</v>
      </c>
      <c r="G406" s="178">
        <v>210</v>
      </c>
      <c r="H406" s="178">
        <v>338</v>
      </c>
      <c r="I406" s="218">
        <v>250.5</v>
      </c>
      <c r="J406" s="218">
        <v>12.5</v>
      </c>
      <c r="K406" s="219" t="s">
        <v>1420</v>
      </c>
    </row>
    <row r="407" spans="2:11">
      <c r="B407" s="221" t="s">
        <v>1249</v>
      </c>
      <c r="C407" s="178">
        <v>300</v>
      </c>
      <c r="D407" s="178">
        <v>125</v>
      </c>
      <c r="E407" s="217">
        <v>10.7</v>
      </c>
      <c r="F407" s="178">
        <v>280</v>
      </c>
      <c r="G407" s="178">
        <v>210</v>
      </c>
      <c r="H407" s="178">
        <v>478</v>
      </c>
      <c r="I407" s="218">
        <v>261</v>
      </c>
      <c r="J407" s="218">
        <v>16.5</v>
      </c>
      <c r="K407" s="219" t="s">
        <v>1421</v>
      </c>
    </row>
    <row r="408" spans="2:11">
      <c r="B408" s="221" t="s">
        <v>1249</v>
      </c>
      <c r="C408" s="178">
        <v>300</v>
      </c>
      <c r="D408" s="178">
        <v>150</v>
      </c>
      <c r="E408" s="217">
        <v>10.7</v>
      </c>
      <c r="F408" s="178">
        <v>280</v>
      </c>
      <c r="G408" s="178">
        <v>210</v>
      </c>
      <c r="H408" s="178">
        <v>478</v>
      </c>
      <c r="I408" s="218">
        <v>261.5</v>
      </c>
      <c r="J408" s="218">
        <v>16.5</v>
      </c>
      <c r="K408" s="219" t="s">
        <v>1422</v>
      </c>
    </row>
    <row r="409" spans="2:11">
      <c r="B409" s="221" t="s">
        <v>1249</v>
      </c>
      <c r="C409" s="178">
        <v>300</v>
      </c>
      <c r="D409" s="178">
        <v>200</v>
      </c>
      <c r="E409" s="217">
        <v>10.7</v>
      </c>
      <c r="F409" s="178">
        <v>420</v>
      </c>
      <c r="G409" s="178">
        <v>210</v>
      </c>
      <c r="H409" s="178">
        <v>618</v>
      </c>
      <c r="I409" s="218">
        <v>277</v>
      </c>
      <c r="J409" s="218">
        <v>21</v>
      </c>
      <c r="K409" s="219" t="s">
        <v>1423</v>
      </c>
    </row>
    <row r="410" spans="2:11">
      <c r="B410" s="221" t="s">
        <v>1249</v>
      </c>
      <c r="C410" s="178">
        <v>300</v>
      </c>
      <c r="D410" s="178">
        <v>250</v>
      </c>
      <c r="E410" s="217">
        <v>10.7</v>
      </c>
      <c r="F410" s="178">
        <v>420</v>
      </c>
      <c r="G410" s="178">
        <v>210</v>
      </c>
      <c r="H410" s="178">
        <v>618</v>
      </c>
      <c r="I410" s="218">
        <v>293</v>
      </c>
      <c r="J410" s="218">
        <v>22</v>
      </c>
      <c r="K410" s="219" t="s">
        <v>1424</v>
      </c>
    </row>
    <row r="411" spans="2:11">
      <c r="B411" s="221" t="s">
        <v>1249</v>
      </c>
      <c r="C411" s="178">
        <v>300</v>
      </c>
      <c r="D411" s="178">
        <v>300</v>
      </c>
      <c r="E411" s="178">
        <v>10.7</v>
      </c>
      <c r="F411" s="178">
        <v>420</v>
      </c>
      <c r="G411" s="178">
        <v>210</v>
      </c>
      <c r="H411" s="178">
        <v>618</v>
      </c>
      <c r="I411" s="218">
        <v>309</v>
      </c>
      <c r="J411" s="178">
        <v>24</v>
      </c>
      <c r="K411" s="178" t="s">
        <v>1260</v>
      </c>
    </row>
    <row r="412" spans="2:11">
      <c r="B412" s="221" t="s">
        <v>1249</v>
      </c>
      <c r="C412" s="178">
        <v>350</v>
      </c>
      <c r="D412" s="178">
        <v>80</v>
      </c>
      <c r="E412" s="217">
        <v>12.4</v>
      </c>
      <c r="F412" s="178">
        <v>140</v>
      </c>
      <c r="G412" s="178">
        <v>245</v>
      </c>
      <c r="H412" s="178">
        <v>368</v>
      </c>
      <c r="I412" s="218">
        <v>285.5</v>
      </c>
      <c r="J412" s="218">
        <v>17.5</v>
      </c>
      <c r="K412" s="219" t="s">
        <v>1425</v>
      </c>
    </row>
    <row r="413" spans="2:11">
      <c r="B413" s="221" t="s">
        <v>1249</v>
      </c>
      <c r="C413" s="178">
        <v>350</v>
      </c>
      <c r="D413" s="178">
        <v>100</v>
      </c>
      <c r="E413" s="217">
        <v>12.4</v>
      </c>
      <c r="F413" s="178">
        <v>140</v>
      </c>
      <c r="G413" s="178">
        <v>245</v>
      </c>
      <c r="H413" s="178">
        <v>368</v>
      </c>
      <c r="I413" s="218">
        <v>285.5</v>
      </c>
      <c r="J413" s="218">
        <v>17.5</v>
      </c>
      <c r="K413" s="219" t="s">
        <v>1426</v>
      </c>
    </row>
    <row r="414" spans="2:11">
      <c r="B414" s="221" t="s">
        <v>1249</v>
      </c>
      <c r="C414" s="178">
        <v>350</v>
      </c>
      <c r="D414" s="178">
        <v>125</v>
      </c>
      <c r="E414" s="217">
        <v>12.4</v>
      </c>
      <c r="F414" s="178">
        <v>280</v>
      </c>
      <c r="G414" s="178">
        <v>245</v>
      </c>
      <c r="H414" s="178">
        <v>508</v>
      </c>
      <c r="I414" s="218">
        <v>296</v>
      </c>
      <c r="J414" s="218">
        <v>23</v>
      </c>
      <c r="K414" s="219" t="s">
        <v>1427</v>
      </c>
    </row>
    <row r="415" spans="2:11">
      <c r="B415" s="221" t="s">
        <v>1249</v>
      </c>
      <c r="C415" s="178">
        <v>350</v>
      </c>
      <c r="D415" s="178">
        <v>150</v>
      </c>
      <c r="E415" s="217">
        <v>12.4</v>
      </c>
      <c r="F415" s="178">
        <v>280</v>
      </c>
      <c r="G415" s="178">
        <v>245</v>
      </c>
      <c r="H415" s="178">
        <v>508</v>
      </c>
      <c r="I415" s="218">
        <v>296.5</v>
      </c>
      <c r="J415" s="218">
        <v>23</v>
      </c>
      <c r="K415" s="219" t="s">
        <v>1428</v>
      </c>
    </row>
    <row r="416" spans="2:11">
      <c r="B416" s="221" t="s">
        <v>1249</v>
      </c>
      <c r="C416" s="178">
        <v>350</v>
      </c>
      <c r="D416" s="178">
        <v>200</v>
      </c>
      <c r="E416" s="217">
        <v>12.4</v>
      </c>
      <c r="F416" s="178">
        <v>490</v>
      </c>
      <c r="G416" s="178">
        <v>245</v>
      </c>
      <c r="H416" s="178">
        <v>718</v>
      </c>
      <c r="I416" s="218">
        <v>312</v>
      </c>
      <c r="J416" s="218">
        <v>31</v>
      </c>
      <c r="K416" s="219" t="s">
        <v>1429</v>
      </c>
    </row>
    <row r="417" spans="2:11">
      <c r="B417" s="221" t="s">
        <v>1249</v>
      </c>
      <c r="C417" s="178">
        <v>350</v>
      </c>
      <c r="D417" s="178">
        <v>250</v>
      </c>
      <c r="E417" s="217">
        <v>12.4</v>
      </c>
      <c r="F417" s="178">
        <v>490</v>
      </c>
      <c r="G417" s="178">
        <v>245</v>
      </c>
      <c r="H417" s="178">
        <v>718</v>
      </c>
      <c r="I417" s="218">
        <v>328</v>
      </c>
      <c r="J417" s="218">
        <v>32</v>
      </c>
      <c r="K417" s="219" t="s">
        <v>1430</v>
      </c>
    </row>
    <row r="418" spans="2:11">
      <c r="B418" s="221" t="s">
        <v>1249</v>
      </c>
      <c r="C418" s="178">
        <v>350</v>
      </c>
      <c r="D418" s="178">
        <v>300</v>
      </c>
      <c r="E418" s="217">
        <v>12.4</v>
      </c>
      <c r="F418" s="178">
        <v>490</v>
      </c>
      <c r="G418" s="178">
        <v>245</v>
      </c>
      <c r="H418" s="178">
        <v>718</v>
      </c>
      <c r="I418" s="218">
        <v>344</v>
      </c>
      <c r="J418" s="218">
        <v>33.5</v>
      </c>
      <c r="K418" s="219" t="s">
        <v>1431</v>
      </c>
    </row>
    <row r="419" spans="2:11">
      <c r="B419" s="221" t="s">
        <v>1249</v>
      </c>
      <c r="C419" s="178">
        <v>350</v>
      </c>
      <c r="D419" s="178">
        <v>350</v>
      </c>
      <c r="E419" s="178">
        <v>12.4</v>
      </c>
      <c r="F419" s="178">
        <v>490</v>
      </c>
      <c r="G419" s="178">
        <v>245</v>
      </c>
      <c r="H419" s="178">
        <v>718</v>
      </c>
      <c r="I419" s="218">
        <v>359</v>
      </c>
      <c r="J419" s="178">
        <v>37</v>
      </c>
      <c r="K419" s="178" t="s">
        <v>1261</v>
      </c>
    </row>
    <row r="420" spans="2:11">
      <c r="B420" s="221" t="s">
        <v>1249</v>
      </c>
      <c r="C420" s="178">
        <v>400</v>
      </c>
      <c r="D420" s="178">
        <v>80</v>
      </c>
      <c r="E420" s="217">
        <v>14</v>
      </c>
      <c r="F420" s="178">
        <v>140</v>
      </c>
      <c r="G420" s="178">
        <v>280</v>
      </c>
      <c r="H420" s="178">
        <v>400</v>
      </c>
      <c r="I420" s="218">
        <v>320.5</v>
      </c>
      <c r="J420" s="218">
        <v>24.5</v>
      </c>
      <c r="K420" s="219" t="s">
        <v>1432</v>
      </c>
    </row>
    <row r="421" spans="2:11">
      <c r="B421" s="221" t="s">
        <v>1249</v>
      </c>
      <c r="C421" s="178">
        <v>400</v>
      </c>
      <c r="D421" s="178">
        <v>100</v>
      </c>
      <c r="E421" s="217">
        <v>14</v>
      </c>
      <c r="F421" s="178">
        <v>140</v>
      </c>
      <c r="G421" s="178">
        <v>280</v>
      </c>
      <c r="H421" s="178">
        <v>400</v>
      </c>
      <c r="I421" s="218">
        <v>320.5</v>
      </c>
      <c r="J421" s="218">
        <v>24.5</v>
      </c>
      <c r="K421" s="219" t="s">
        <v>1433</v>
      </c>
    </row>
    <row r="422" spans="2:11">
      <c r="B422" s="221" t="s">
        <v>1249</v>
      </c>
      <c r="C422" s="178">
        <v>400</v>
      </c>
      <c r="D422" s="178">
        <v>125</v>
      </c>
      <c r="E422" s="217">
        <v>14</v>
      </c>
      <c r="F422" s="178">
        <v>280</v>
      </c>
      <c r="G422" s="178">
        <v>280</v>
      </c>
      <c r="H422" s="178">
        <v>540</v>
      </c>
      <c r="I422" s="218">
        <v>331</v>
      </c>
      <c r="J422" s="218">
        <v>31</v>
      </c>
      <c r="K422" s="219" t="s">
        <v>1434</v>
      </c>
    </row>
    <row r="423" spans="2:11">
      <c r="B423" s="221" t="s">
        <v>1249</v>
      </c>
      <c r="C423" s="178">
        <v>400</v>
      </c>
      <c r="D423" s="178">
        <v>150</v>
      </c>
      <c r="E423" s="217">
        <v>14</v>
      </c>
      <c r="F423" s="178">
        <v>280</v>
      </c>
      <c r="G423" s="178">
        <v>280</v>
      </c>
      <c r="H423" s="178">
        <v>540</v>
      </c>
      <c r="I423" s="218">
        <v>331.5</v>
      </c>
      <c r="J423" s="218">
        <v>31.5</v>
      </c>
      <c r="K423" s="219" t="s">
        <v>1435</v>
      </c>
    </row>
    <row r="424" spans="2:11">
      <c r="B424" s="221" t="s">
        <v>1249</v>
      </c>
      <c r="C424" s="178">
        <v>400</v>
      </c>
      <c r="D424" s="178">
        <v>200</v>
      </c>
      <c r="E424" s="217">
        <v>14</v>
      </c>
      <c r="F424" s="178">
        <v>280</v>
      </c>
      <c r="G424" s="178">
        <v>280</v>
      </c>
      <c r="H424" s="178">
        <v>540</v>
      </c>
      <c r="I424" s="218">
        <v>347</v>
      </c>
      <c r="J424" s="218">
        <v>32</v>
      </c>
      <c r="K424" s="219" t="s">
        <v>1436</v>
      </c>
    </row>
    <row r="425" spans="2:11">
      <c r="B425" s="221" t="s">
        <v>1249</v>
      </c>
      <c r="C425" s="178">
        <v>400</v>
      </c>
      <c r="D425" s="178">
        <v>250</v>
      </c>
      <c r="E425" s="217">
        <v>14</v>
      </c>
      <c r="F425" s="178">
        <v>560</v>
      </c>
      <c r="G425" s="178">
        <v>280</v>
      </c>
      <c r="H425" s="178">
        <v>820</v>
      </c>
      <c r="I425" s="218">
        <v>363</v>
      </c>
      <c r="J425" s="218">
        <v>46</v>
      </c>
      <c r="K425" s="219" t="s">
        <v>1437</v>
      </c>
    </row>
    <row r="426" spans="2:11">
      <c r="B426" s="221" t="s">
        <v>1249</v>
      </c>
      <c r="C426" s="178">
        <v>400</v>
      </c>
      <c r="D426" s="178">
        <v>300</v>
      </c>
      <c r="E426" s="217">
        <v>14</v>
      </c>
      <c r="F426" s="178">
        <v>560</v>
      </c>
      <c r="G426" s="178">
        <v>280</v>
      </c>
      <c r="H426" s="178">
        <v>820</v>
      </c>
      <c r="I426" s="218">
        <v>379</v>
      </c>
      <c r="J426" s="218">
        <v>47.5</v>
      </c>
      <c r="K426" s="219" t="s">
        <v>1438</v>
      </c>
    </row>
    <row r="427" spans="2:11">
      <c r="B427" s="221" t="s">
        <v>1249</v>
      </c>
      <c r="C427" s="178">
        <v>400</v>
      </c>
      <c r="D427" s="178">
        <v>350</v>
      </c>
      <c r="E427" s="217">
        <v>14</v>
      </c>
      <c r="F427" s="178">
        <v>560</v>
      </c>
      <c r="G427" s="178">
        <v>280</v>
      </c>
      <c r="H427" s="178">
        <v>820</v>
      </c>
      <c r="I427" s="218">
        <v>394</v>
      </c>
      <c r="J427" s="218">
        <v>49.5</v>
      </c>
      <c r="K427" s="219" t="s">
        <v>1439</v>
      </c>
    </row>
    <row r="428" spans="2:11">
      <c r="B428" s="221" t="s">
        <v>1249</v>
      </c>
      <c r="C428" s="178">
        <v>400</v>
      </c>
      <c r="D428" s="178">
        <v>400</v>
      </c>
      <c r="E428" s="217">
        <v>14</v>
      </c>
      <c r="F428" s="178">
        <v>560</v>
      </c>
      <c r="G428" s="178">
        <v>280</v>
      </c>
      <c r="H428" s="178">
        <v>820</v>
      </c>
      <c r="I428" s="218">
        <v>410</v>
      </c>
      <c r="J428" s="178">
        <v>53</v>
      </c>
      <c r="K428" s="219" t="s">
        <v>1262</v>
      </c>
    </row>
  </sheetData>
  <mergeCells count="5">
    <mergeCell ref="M1:N1"/>
    <mergeCell ref="P1:Q1"/>
    <mergeCell ref="S1:T1"/>
    <mergeCell ref="U1:V1"/>
    <mergeCell ref="W1:X1"/>
  </mergeCells>
  <pageMargins left="0.7" right="0.7" top="0.75" bottom="0.75" header="0.3" footer="0.3"/>
  <pageSetup paperSize="9" scale="57" fitToHeight="0" orientation="landscape" r:id="rId1"/>
  <rowBreaks count="1" manualBreakCount="1">
    <brk id="125" max="24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pageSetUpPr fitToPage="1"/>
  </sheetPr>
  <dimension ref="A1:AK225"/>
  <sheetViews>
    <sheetView zoomScale="70" zoomScaleNormal="70" zoomScaleSheetLayoutView="70" workbookViewId="0">
      <pane ySplit="2" topLeftCell="A3" activePane="bottomLeft" state="frozen"/>
      <selection activeCell="P167" sqref="P167"/>
      <selection pane="bottomLeft" activeCell="P167" sqref="P167"/>
    </sheetView>
  </sheetViews>
  <sheetFormatPr defaultRowHeight="15"/>
  <cols>
    <col min="1" max="1" width="13.5703125" bestFit="1" customWidth="1"/>
    <col min="2" max="2" width="6.28515625" customWidth="1"/>
    <col min="3" max="4" width="5.42578125" customWidth="1"/>
    <col min="5" max="5" width="6.28515625" customWidth="1"/>
    <col min="6" max="6" width="5.42578125" customWidth="1"/>
    <col min="7" max="7" width="5.85546875" customWidth="1"/>
    <col min="8" max="8" width="5.42578125" customWidth="1"/>
    <col min="9" max="9" width="5.7109375" customWidth="1"/>
    <col min="10" max="10" width="9.5703125" customWidth="1"/>
    <col min="11" max="11" width="12.42578125" customWidth="1"/>
    <col min="12" max="12" width="17.85546875" customWidth="1"/>
    <col min="13" max="13" width="9.7109375" customWidth="1"/>
    <col min="14" max="14" width="10.7109375" customWidth="1"/>
    <col min="15" max="15" width="9.140625" customWidth="1"/>
    <col min="16" max="16" width="9.7109375" customWidth="1"/>
    <col min="17" max="17" width="10.7109375" customWidth="1"/>
    <col min="18" max="18" width="9.140625" customWidth="1"/>
    <col min="19" max="19" width="9.7109375" customWidth="1"/>
    <col min="20" max="20" width="10.7109375" customWidth="1"/>
    <col min="21" max="21" width="9.7109375" customWidth="1"/>
    <col min="22" max="22" width="10.7109375" customWidth="1"/>
    <col min="23" max="24" width="11.5703125" customWidth="1"/>
    <col min="25" max="25" width="7.28515625" style="169" customWidth="1"/>
    <col min="26" max="28" width="9.140625" style="169"/>
    <col min="31" max="31" width="9.5703125" style="169" customWidth="1"/>
  </cols>
  <sheetData>
    <row r="1" spans="1:37">
      <c r="A1" s="173" t="s">
        <v>705</v>
      </c>
      <c r="B1" s="173" t="s">
        <v>0</v>
      </c>
      <c r="C1" s="173" t="s">
        <v>1</v>
      </c>
      <c r="D1" s="173" t="s">
        <v>10</v>
      </c>
      <c r="E1" s="173" t="s">
        <v>11</v>
      </c>
      <c r="F1" s="173" t="s">
        <v>12</v>
      </c>
      <c r="G1" s="173" t="s">
        <v>13</v>
      </c>
      <c r="H1" s="173" t="s">
        <v>14</v>
      </c>
      <c r="I1" s="173" t="s">
        <v>15</v>
      </c>
      <c r="J1" s="173" t="s">
        <v>16</v>
      </c>
      <c r="K1" s="173" t="s">
        <v>241</v>
      </c>
      <c r="L1" s="173" t="s">
        <v>243</v>
      </c>
      <c r="M1" s="490" t="s">
        <v>244</v>
      </c>
      <c r="N1" s="490"/>
      <c r="O1" s="277" t="s">
        <v>247</v>
      </c>
      <c r="P1" s="490" t="s">
        <v>702</v>
      </c>
      <c r="Q1" s="490"/>
      <c r="R1" s="277" t="s">
        <v>247</v>
      </c>
      <c r="S1" s="490" t="s">
        <v>706</v>
      </c>
      <c r="T1" s="490"/>
      <c r="U1" s="490" t="s">
        <v>707</v>
      </c>
      <c r="V1" s="490"/>
      <c r="W1" s="490" t="s">
        <v>460</v>
      </c>
      <c r="X1" s="490"/>
      <c r="Y1" s="277" t="s">
        <v>464</v>
      </c>
      <c r="Z1" s="169" t="s">
        <v>247</v>
      </c>
      <c r="AA1" s="169" t="s">
        <v>689</v>
      </c>
      <c r="AC1" s="169" t="s">
        <v>700</v>
      </c>
      <c r="AE1" s="169" t="s">
        <v>701</v>
      </c>
    </row>
    <row r="2" spans="1:37">
      <c r="A2" s="173" t="s">
        <v>248</v>
      </c>
      <c r="B2" s="173" t="s">
        <v>6</v>
      </c>
      <c r="C2" s="173" t="s">
        <v>7</v>
      </c>
      <c r="D2" s="173" t="s">
        <v>7</v>
      </c>
      <c r="E2" s="173" t="s">
        <v>7</v>
      </c>
      <c r="F2" s="173" t="s">
        <v>7</v>
      </c>
      <c r="G2" s="173" t="s">
        <v>7</v>
      </c>
      <c r="H2" s="173" t="s">
        <v>7</v>
      </c>
      <c r="I2" s="173" t="s">
        <v>7</v>
      </c>
      <c r="J2" s="173" t="s">
        <v>17</v>
      </c>
      <c r="K2" s="173" t="s">
        <v>248</v>
      </c>
      <c r="L2" s="173" t="s">
        <v>248</v>
      </c>
      <c r="M2" s="277" t="s">
        <v>245</v>
      </c>
      <c r="N2" s="277" t="s">
        <v>246</v>
      </c>
      <c r="O2" s="277" t="s">
        <v>248</v>
      </c>
      <c r="P2" s="277" t="s">
        <v>245</v>
      </c>
      <c r="Q2" s="277" t="s">
        <v>246</v>
      </c>
      <c r="R2" s="277" t="s">
        <v>248</v>
      </c>
      <c r="S2" s="277" t="s">
        <v>245</v>
      </c>
      <c r="T2" s="277" t="s">
        <v>246</v>
      </c>
      <c r="U2" s="277" t="s">
        <v>245</v>
      </c>
      <c r="V2" s="277" t="s">
        <v>246</v>
      </c>
      <c r="W2" s="277" t="s">
        <v>245</v>
      </c>
      <c r="X2" s="277" t="s">
        <v>246</v>
      </c>
      <c r="Y2" s="277" t="s">
        <v>248</v>
      </c>
      <c r="Z2" s="169" t="s">
        <v>688</v>
      </c>
      <c r="AA2" s="169" t="s">
        <v>690</v>
      </c>
      <c r="AC2">
        <f>AJ6</f>
        <v>2.4</v>
      </c>
      <c r="AE2" s="169" t="s">
        <v>248</v>
      </c>
      <c r="AG2" s="165" t="s">
        <v>463</v>
      </c>
    </row>
    <row r="3" spans="1:37">
      <c r="A3" s="161">
        <v>1010400250</v>
      </c>
      <c r="B3" s="476" t="s">
        <v>1223</v>
      </c>
      <c r="C3">
        <v>400</v>
      </c>
      <c r="D3">
        <v>250</v>
      </c>
      <c r="E3">
        <v>9</v>
      </c>
      <c r="F3">
        <v>560</v>
      </c>
      <c r="G3">
        <v>280</v>
      </c>
      <c r="H3">
        <v>726</v>
      </c>
      <c r="I3">
        <v>342</v>
      </c>
      <c r="J3">
        <v>10</v>
      </c>
      <c r="K3" t="str">
        <f>VLOOKUP(C3,Tab_ID,2,FALSE)&amp;VLOOKUP(D3,Tab_ID,2,FALSE)&amp;VLOOKUP(B3,Tab_PN,2,FALSE)&amp;IF(K4="CB","BB0","JJ0")</f>
        <v>0K0H9BB0</v>
      </c>
      <c r="L3" t="str">
        <f>IF(MID(K3,1,2)=MID(K3,3,2),"EQUAL TEE","UNEQUAL TEE")</f>
        <v>UNEQUAL TEE</v>
      </c>
      <c r="M3">
        <f>CEILING(PI()*(C3+2*E3)*0.5+2*I3,10)</f>
        <v>1350</v>
      </c>
      <c r="N3">
        <f>_xlfn.FLOOR.MATH(H3,10)</f>
        <v>720</v>
      </c>
      <c r="O3">
        <f>Z3</f>
        <v>16</v>
      </c>
      <c r="P3">
        <f>IF(C3=D3,G3,MROUND((ACOS((0.5*$D3)/(0.5*$C3))*0.5*$C3)+G3-SQRT((0.5*$C3)^2-(0.5*$D3)^2),5))</f>
        <v>305</v>
      </c>
      <c r="Q3">
        <f>V3</f>
        <v>570</v>
      </c>
      <c r="R3">
        <f>AA3</f>
        <v>32</v>
      </c>
      <c r="S3">
        <f>C3/2</f>
        <v>200</v>
      </c>
      <c r="T3">
        <f>CEILING(0.5*D3*SIN(RADIANS(30))*2,25)</f>
        <v>125</v>
      </c>
      <c r="U3">
        <f>FLOOR(0.5*PI()*(C3+2*E3)+2*G3,50)</f>
        <v>1200</v>
      </c>
      <c r="V3">
        <f>IF(K4="TB",CEILING(F3-2*IF(C3&lt;=150,25,15),1),CEILING(F3+2*5,1))</f>
        <v>570</v>
      </c>
      <c r="W3">
        <f>U3</f>
        <v>1200</v>
      </c>
      <c r="X3">
        <f>V3</f>
        <v>570</v>
      </c>
      <c r="Y3" s="169">
        <f>AD3</f>
        <v>4</v>
      </c>
      <c r="Z3" s="169">
        <f>Y3*4</f>
        <v>16</v>
      </c>
      <c r="AA3" s="169">
        <f>Z3*2</f>
        <v>32</v>
      </c>
      <c r="AC3" s="171">
        <f>E3/$AJ$6</f>
        <v>3.75</v>
      </c>
      <c r="AD3" s="167">
        <f>IF(MOD(E3/$AJ$6,1)=0,CEILING(E3/$AJ$6,1),
IF(MOD(E3/$AJ$6,1)&lt;0.5,CEILING(E3/$AJ$6,1)-1,CEILING(E3/$AJ$6,1)))</f>
        <v>4</v>
      </c>
      <c r="AE3" s="169">
        <v>2</v>
      </c>
      <c r="AG3">
        <v>2</v>
      </c>
      <c r="AH3" t="s">
        <v>688</v>
      </c>
      <c r="AI3">
        <v>0.3</v>
      </c>
      <c r="AJ3">
        <f>AI3*AG3</f>
        <v>0.6</v>
      </c>
    </row>
    <row r="4" spans="1:37">
      <c r="A4" s="161"/>
      <c r="E4" s="167"/>
      <c r="F4" s="167"/>
      <c r="G4" s="167"/>
      <c r="H4" s="167"/>
      <c r="I4" s="167"/>
      <c r="K4" t="s">
        <v>1972</v>
      </c>
      <c r="AC4" s="171"/>
      <c r="AD4" s="167"/>
      <c r="AG4">
        <v>4</v>
      </c>
      <c r="AH4" t="s">
        <v>690</v>
      </c>
      <c r="AI4">
        <v>0.3</v>
      </c>
      <c r="AJ4">
        <f>AI4*AG4</f>
        <v>1.2</v>
      </c>
    </row>
    <row r="5" spans="1:37">
      <c r="A5" s="161"/>
      <c r="AC5" s="171"/>
      <c r="AD5" s="167"/>
      <c r="AG5">
        <v>2</v>
      </c>
      <c r="AH5" t="s">
        <v>691</v>
      </c>
      <c r="AI5">
        <v>0.3</v>
      </c>
      <c r="AJ5">
        <f>AI5*AG5</f>
        <v>0.6</v>
      </c>
    </row>
    <row r="6" spans="1:37">
      <c r="A6" s="161"/>
      <c r="AC6" s="171"/>
      <c r="AD6" s="167"/>
      <c r="AG6" s="170" t="s">
        <v>699</v>
      </c>
      <c r="AH6" s="170"/>
      <c r="AI6" s="170"/>
      <c r="AJ6">
        <f>AJ3+AJ4+AJ5</f>
        <v>2.4</v>
      </c>
      <c r="AK6" t="s">
        <v>692</v>
      </c>
    </row>
    <row r="7" spans="1:37">
      <c r="A7" s="161"/>
      <c r="AC7" s="171"/>
      <c r="AD7" s="167"/>
      <c r="AG7" s="165" t="s">
        <v>463</v>
      </c>
    </row>
    <row r="8" spans="1:37">
      <c r="A8" s="161"/>
      <c r="AC8" s="171"/>
      <c r="AD8" s="167"/>
      <c r="AG8" t="s">
        <v>696</v>
      </c>
    </row>
    <row r="9" spans="1:37">
      <c r="A9" s="161"/>
      <c r="AC9" s="171"/>
      <c r="AD9" s="167"/>
      <c r="AG9" t="s">
        <v>698</v>
      </c>
    </row>
    <row r="10" spans="1:37">
      <c r="A10" s="161"/>
      <c r="AC10" s="171"/>
      <c r="AD10" s="167"/>
      <c r="AG10" t="s">
        <v>697</v>
      </c>
    </row>
    <row r="11" spans="1:37">
      <c r="A11" s="161"/>
      <c r="AC11" s="171"/>
      <c r="AD11" s="167"/>
    </row>
    <row r="12" spans="1:37">
      <c r="A12" s="161"/>
      <c r="AC12" s="171"/>
      <c r="AD12" s="167"/>
      <c r="AG12" s="165" t="s">
        <v>703</v>
      </c>
    </row>
    <row r="13" spans="1:37">
      <c r="A13" s="161"/>
      <c r="AC13" s="171"/>
      <c r="AD13" s="167"/>
      <c r="AG13" s="165" t="s">
        <v>704</v>
      </c>
    </row>
    <row r="14" spans="1:37">
      <c r="A14" s="161"/>
      <c r="AC14" s="171"/>
      <c r="AD14" s="167"/>
      <c r="AG14" t="s">
        <v>693</v>
      </c>
    </row>
    <row r="15" spans="1:37">
      <c r="A15" s="161"/>
      <c r="AC15" s="171"/>
      <c r="AD15" s="167"/>
      <c r="AG15" t="s">
        <v>694</v>
      </c>
    </row>
    <row r="16" spans="1:37">
      <c r="A16" s="161"/>
      <c r="AC16" s="171"/>
      <c r="AD16" s="167"/>
      <c r="AG16" t="s">
        <v>695</v>
      </c>
    </row>
    <row r="17" spans="1:30">
      <c r="A17" s="161"/>
      <c r="AC17" s="171"/>
      <c r="AD17" s="167"/>
    </row>
    <row r="18" spans="1:30">
      <c r="A18" s="161"/>
      <c r="AC18" s="171"/>
      <c r="AD18" s="167"/>
    </row>
    <row r="19" spans="1:30">
      <c r="A19" s="166"/>
      <c r="B19" s="167"/>
      <c r="C19" s="167"/>
      <c r="D19" s="167"/>
      <c r="E19" s="167"/>
      <c r="F19" s="167"/>
      <c r="G19" s="167"/>
      <c r="H19" s="167"/>
      <c r="I19" s="167"/>
      <c r="J19" s="167"/>
      <c r="K19" s="167"/>
      <c r="L19" s="167"/>
      <c r="M19" s="167"/>
      <c r="N19" s="167"/>
      <c r="S19" s="167"/>
      <c r="T19" s="167"/>
      <c r="U19" s="167"/>
      <c r="W19" s="167"/>
      <c r="X19" s="167"/>
      <c r="Z19" s="168"/>
      <c r="AA19" s="168"/>
      <c r="AC19" s="171"/>
      <c r="AD19" s="167"/>
    </row>
    <row r="20" spans="1:30">
      <c r="A20" s="161"/>
      <c r="AC20" s="171"/>
      <c r="AD20" s="167"/>
    </row>
    <row r="21" spans="1:30">
      <c r="A21" s="161"/>
      <c r="AC21" s="171"/>
      <c r="AD21" s="167"/>
    </row>
    <row r="22" spans="1:30">
      <c r="A22" s="161"/>
      <c r="AC22" s="171"/>
      <c r="AD22" s="167"/>
    </row>
    <row r="23" spans="1:30">
      <c r="A23" s="161"/>
      <c r="AC23" s="171"/>
      <c r="AD23" s="167"/>
    </row>
    <row r="24" spans="1:30">
      <c r="A24" s="161"/>
      <c r="AC24" s="171"/>
      <c r="AD24" s="167"/>
    </row>
    <row r="25" spans="1:30">
      <c r="A25" s="161"/>
      <c r="AC25" s="171"/>
      <c r="AD25" s="167"/>
    </row>
    <row r="26" spans="1:30">
      <c r="A26" s="161"/>
      <c r="AC26" s="171"/>
      <c r="AD26" s="167"/>
    </row>
    <row r="27" spans="1:30">
      <c r="A27" s="161"/>
      <c r="AC27" s="171"/>
      <c r="AD27" s="167"/>
    </row>
    <row r="28" spans="1:30">
      <c r="A28" s="161"/>
      <c r="AC28" s="171"/>
      <c r="AD28" s="167"/>
    </row>
    <row r="29" spans="1:30">
      <c r="A29" s="161"/>
      <c r="AC29" s="171"/>
      <c r="AD29" s="167"/>
    </row>
    <row r="30" spans="1:30">
      <c r="A30" s="161"/>
      <c r="AC30" s="171"/>
      <c r="AD30" s="167"/>
    </row>
    <row r="31" spans="1:30">
      <c r="A31" s="161"/>
      <c r="AC31" s="171"/>
      <c r="AD31" s="167"/>
    </row>
    <row r="32" spans="1:30">
      <c r="A32" s="161"/>
      <c r="AC32" s="171"/>
      <c r="AD32" s="167"/>
    </row>
    <row r="33" spans="1:32">
      <c r="A33" s="161"/>
      <c r="AC33" s="171"/>
      <c r="AD33" s="167"/>
    </row>
    <row r="34" spans="1:32">
      <c r="A34" s="161"/>
      <c r="AC34" s="171"/>
      <c r="AD34" s="167"/>
    </row>
    <row r="35" spans="1:32">
      <c r="A35" s="161"/>
      <c r="AC35" s="171"/>
      <c r="AD35" s="167"/>
    </row>
    <row r="36" spans="1:32">
      <c r="A36" s="161"/>
      <c r="AC36" s="171"/>
      <c r="AD36" s="167"/>
    </row>
    <row r="37" spans="1:32">
      <c r="A37" s="161"/>
      <c r="AC37" s="171"/>
      <c r="AD37" s="167"/>
    </row>
    <row r="38" spans="1:32">
      <c r="A38" s="161"/>
      <c r="AC38" s="171"/>
      <c r="AD38" s="167"/>
    </row>
    <row r="39" spans="1:32">
      <c r="A39" s="161"/>
      <c r="AC39" s="171"/>
      <c r="AD39" s="167"/>
    </row>
    <row r="40" spans="1:32">
      <c r="A40" s="161"/>
      <c r="AC40" s="171"/>
      <c r="AD40" s="167"/>
    </row>
    <row r="41" spans="1:32">
      <c r="A41" s="161"/>
      <c r="AC41" s="171"/>
      <c r="AD41" s="167"/>
      <c r="AF41" s="172"/>
    </row>
    <row r="42" spans="1:32">
      <c r="A42" s="161"/>
      <c r="AC42" s="171"/>
      <c r="AD42" s="167"/>
    </row>
    <row r="43" spans="1:32">
      <c r="A43" s="161"/>
      <c r="AC43" s="171"/>
      <c r="AD43" s="167"/>
    </row>
    <row r="44" spans="1:32">
      <c r="A44" s="161"/>
      <c r="AC44" s="171"/>
      <c r="AD44" s="167"/>
    </row>
    <row r="45" spans="1:32">
      <c r="A45" s="161"/>
      <c r="AC45" s="171"/>
      <c r="AD45" s="167"/>
    </row>
    <row r="46" spans="1:32">
      <c r="A46" s="161"/>
      <c r="AC46" s="171"/>
      <c r="AD46" s="167"/>
    </row>
    <row r="47" spans="1:32">
      <c r="A47" s="161"/>
      <c r="AC47" s="171"/>
      <c r="AD47" s="167"/>
    </row>
    <row r="48" spans="1:32">
      <c r="A48" s="161"/>
      <c r="AC48" s="171"/>
      <c r="AD48" s="167"/>
    </row>
    <row r="49" spans="1:30">
      <c r="A49" s="161"/>
      <c r="AC49" s="171"/>
      <c r="AD49" s="167"/>
    </row>
    <row r="50" spans="1:30">
      <c r="A50" s="161"/>
      <c r="AC50" s="171"/>
      <c r="AD50" s="167"/>
    </row>
    <row r="51" spans="1:30">
      <c r="A51" s="161"/>
      <c r="AC51" s="171"/>
      <c r="AD51" s="167"/>
    </row>
    <row r="52" spans="1:30">
      <c r="A52" s="161"/>
      <c r="AC52" s="171"/>
      <c r="AD52" s="167"/>
    </row>
    <row r="53" spans="1:30">
      <c r="A53" s="161"/>
      <c r="AC53" s="171"/>
      <c r="AD53" s="167"/>
    </row>
    <row r="54" spans="1:30">
      <c r="A54" s="161"/>
      <c r="AC54" s="171"/>
      <c r="AD54" s="167"/>
    </row>
    <row r="55" spans="1:30">
      <c r="A55" s="161"/>
      <c r="AC55" s="171"/>
      <c r="AD55" s="167"/>
    </row>
    <row r="56" spans="1:30">
      <c r="A56" s="161"/>
      <c r="AC56" s="171"/>
      <c r="AD56" s="167"/>
    </row>
    <row r="57" spans="1:30">
      <c r="A57" s="161"/>
      <c r="AC57" s="171"/>
      <c r="AD57" s="167"/>
    </row>
    <row r="58" spans="1:30">
      <c r="A58" s="161"/>
      <c r="AC58" s="171"/>
      <c r="AD58" s="167"/>
    </row>
    <row r="59" spans="1:30">
      <c r="A59" s="161"/>
      <c r="AC59" s="171"/>
      <c r="AD59" s="167"/>
    </row>
    <row r="60" spans="1:30">
      <c r="A60" s="161"/>
      <c r="AC60" s="171"/>
      <c r="AD60" s="167"/>
    </row>
    <row r="61" spans="1:30">
      <c r="A61" s="161"/>
      <c r="AC61" s="171"/>
      <c r="AD61" s="167"/>
    </row>
    <row r="62" spans="1:30">
      <c r="A62" s="161"/>
      <c r="AC62" s="171"/>
      <c r="AD62" s="167"/>
    </row>
    <row r="63" spans="1:30">
      <c r="A63" s="161"/>
      <c r="AC63" s="171"/>
      <c r="AD63" s="167"/>
    </row>
    <row r="64" spans="1:30">
      <c r="A64" s="161"/>
      <c r="AC64" s="171"/>
      <c r="AD64" s="167"/>
    </row>
    <row r="65" spans="1:30">
      <c r="A65" s="161"/>
      <c r="AC65" s="171"/>
      <c r="AD65" s="167"/>
    </row>
    <row r="66" spans="1:30">
      <c r="A66" s="161"/>
      <c r="AC66" s="171"/>
      <c r="AD66" s="167"/>
    </row>
    <row r="67" spans="1:30">
      <c r="A67" s="161"/>
      <c r="AC67" s="171"/>
      <c r="AD67" s="167"/>
    </row>
    <row r="68" spans="1:30">
      <c r="A68" s="161"/>
      <c r="AC68" s="171"/>
      <c r="AD68" s="167"/>
    </row>
    <row r="69" spans="1:30">
      <c r="A69" s="161"/>
      <c r="AC69" s="171"/>
      <c r="AD69" s="167"/>
    </row>
    <row r="70" spans="1:30">
      <c r="A70" s="161"/>
      <c r="AC70" s="171"/>
      <c r="AD70" s="167"/>
    </row>
    <row r="71" spans="1:30">
      <c r="A71" s="161"/>
      <c r="AC71" s="171"/>
      <c r="AD71" s="167"/>
    </row>
    <row r="72" spans="1:30">
      <c r="A72" s="161"/>
      <c r="AC72" s="171"/>
      <c r="AD72" s="167"/>
    </row>
    <row r="73" spans="1:30">
      <c r="A73" s="161"/>
      <c r="AC73" s="171"/>
      <c r="AD73" s="167"/>
    </row>
    <row r="74" spans="1:30">
      <c r="A74" s="161"/>
      <c r="AC74" s="171"/>
      <c r="AD74" s="167"/>
    </row>
    <row r="75" spans="1:30">
      <c r="A75" s="161"/>
      <c r="AC75" s="171"/>
      <c r="AD75" s="167"/>
    </row>
    <row r="76" spans="1:30">
      <c r="A76" s="161"/>
      <c r="AC76" s="171"/>
      <c r="AD76" s="167"/>
    </row>
    <row r="77" spans="1:30">
      <c r="A77" s="161"/>
      <c r="AC77" s="171"/>
      <c r="AD77" s="167"/>
    </row>
    <row r="78" spans="1:30">
      <c r="A78" s="161"/>
      <c r="AC78" s="171"/>
      <c r="AD78" s="167"/>
    </row>
    <row r="79" spans="1:30">
      <c r="A79" s="161"/>
      <c r="AC79" s="171"/>
      <c r="AD79" s="167"/>
    </row>
    <row r="80" spans="1:30">
      <c r="A80" s="161"/>
      <c r="AC80" s="171"/>
      <c r="AD80" s="167"/>
    </row>
    <row r="81" spans="1:30">
      <c r="A81" s="161"/>
      <c r="AC81" s="171"/>
      <c r="AD81" s="167"/>
    </row>
    <row r="82" spans="1:30">
      <c r="A82" s="161"/>
      <c r="AC82" s="171"/>
      <c r="AD82" s="167"/>
    </row>
    <row r="83" spans="1:30">
      <c r="A83" s="161"/>
      <c r="AC83" s="171"/>
      <c r="AD83" s="167"/>
    </row>
    <row r="84" spans="1:30">
      <c r="A84" s="161"/>
      <c r="AC84" s="171"/>
      <c r="AD84" s="167"/>
    </row>
    <row r="85" spans="1:30">
      <c r="A85" s="161"/>
      <c r="AC85" s="171"/>
      <c r="AD85" s="167"/>
    </row>
    <row r="86" spans="1:30">
      <c r="A86" s="161"/>
      <c r="AC86" s="171"/>
      <c r="AD86" s="167"/>
    </row>
    <row r="87" spans="1:30">
      <c r="A87" s="161"/>
      <c r="AC87" s="171"/>
      <c r="AD87" s="167"/>
    </row>
    <row r="88" spans="1:30">
      <c r="A88" s="161"/>
      <c r="AC88" s="171"/>
      <c r="AD88" s="167"/>
    </row>
    <row r="89" spans="1:30">
      <c r="A89" s="161"/>
      <c r="AC89" s="171"/>
      <c r="AD89" s="167"/>
    </row>
    <row r="90" spans="1:30">
      <c r="A90" s="161"/>
      <c r="AC90" s="171"/>
      <c r="AD90" s="167"/>
    </row>
    <row r="91" spans="1:30">
      <c r="A91" s="161"/>
      <c r="AC91" s="171"/>
      <c r="AD91" s="167"/>
    </row>
    <row r="92" spans="1:30">
      <c r="A92" s="161"/>
      <c r="AC92" s="171"/>
      <c r="AD92" s="167"/>
    </row>
    <row r="93" spans="1:30">
      <c r="A93" s="161"/>
      <c r="AC93" s="171"/>
      <c r="AD93" s="167"/>
    </row>
    <row r="94" spans="1:30">
      <c r="A94" s="161"/>
      <c r="AC94" s="171"/>
      <c r="AD94" s="167"/>
    </row>
    <row r="95" spans="1:30">
      <c r="A95" s="161"/>
      <c r="AC95" s="171"/>
      <c r="AD95" s="167"/>
    </row>
    <row r="96" spans="1:30">
      <c r="A96" s="161"/>
      <c r="AC96" s="171"/>
      <c r="AD96" s="167"/>
    </row>
    <row r="97" spans="1:30">
      <c r="A97" s="161"/>
      <c r="AC97" s="171"/>
      <c r="AD97" s="167"/>
    </row>
    <row r="98" spans="1:30">
      <c r="A98" s="161"/>
      <c r="AC98" s="171"/>
      <c r="AD98" s="167"/>
    </row>
    <row r="99" spans="1:30">
      <c r="A99" s="161"/>
      <c r="AC99" s="171"/>
      <c r="AD99" s="167"/>
    </row>
    <row r="100" spans="1:30">
      <c r="A100" s="161"/>
      <c r="AC100" s="171"/>
      <c r="AD100" s="167"/>
    </row>
    <row r="101" spans="1:30">
      <c r="A101" s="161"/>
      <c r="AC101" s="171"/>
      <c r="AD101" s="167"/>
    </row>
    <row r="102" spans="1:30">
      <c r="A102" s="161"/>
      <c r="AC102" s="171"/>
      <c r="AD102" s="167"/>
    </row>
    <row r="103" spans="1:30">
      <c r="A103" s="161"/>
      <c r="AC103" s="171"/>
      <c r="AD103" s="167"/>
    </row>
    <row r="104" spans="1:30">
      <c r="A104" s="161"/>
      <c r="AC104" s="171"/>
      <c r="AD104" s="167"/>
    </row>
    <row r="105" spans="1:30">
      <c r="A105" s="161"/>
      <c r="AC105" s="171"/>
      <c r="AD105" s="167"/>
    </row>
    <row r="106" spans="1:30">
      <c r="A106" s="161"/>
      <c r="AC106" s="171"/>
      <c r="AD106" s="167"/>
    </row>
    <row r="107" spans="1:30">
      <c r="A107" s="161"/>
      <c r="AC107" s="171"/>
      <c r="AD107" s="167"/>
    </row>
    <row r="108" spans="1:30">
      <c r="A108" s="161"/>
      <c r="AC108" s="171"/>
      <c r="AD108" s="167"/>
    </row>
    <row r="109" spans="1:30">
      <c r="A109" s="161"/>
      <c r="AC109" s="171"/>
      <c r="AD109" s="167"/>
    </row>
    <row r="110" spans="1:30">
      <c r="A110" s="161"/>
      <c r="AC110" s="171"/>
      <c r="AD110" s="167"/>
    </row>
    <row r="111" spans="1:30">
      <c r="A111" s="161"/>
      <c r="AC111" s="171"/>
      <c r="AD111" s="167"/>
    </row>
    <row r="112" spans="1:30">
      <c r="A112" s="161"/>
      <c r="AC112" s="171"/>
      <c r="AD112" s="167"/>
    </row>
    <row r="113" spans="1:30">
      <c r="A113" s="161"/>
      <c r="AC113" s="171"/>
      <c r="AD113" s="167"/>
    </row>
    <row r="114" spans="1:30">
      <c r="A114" s="161"/>
      <c r="AC114" s="171"/>
      <c r="AD114" s="167"/>
    </row>
    <row r="115" spans="1:30">
      <c r="A115" s="161"/>
      <c r="AC115" s="171"/>
      <c r="AD115" s="167"/>
    </row>
    <row r="116" spans="1:30">
      <c r="A116" s="161"/>
      <c r="AC116" s="171"/>
      <c r="AD116" s="167"/>
    </row>
    <row r="117" spans="1:30">
      <c r="A117" s="161"/>
      <c r="AC117" s="171"/>
      <c r="AD117" s="167"/>
    </row>
    <row r="118" spans="1:30">
      <c r="A118" s="161"/>
      <c r="AC118" s="171"/>
      <c r="AD118" s="167"/>
    </row>
    <row r="119" spans="1:30">
      <c r="A119" s="161"/>
      <c r="AC119" s="171"/>
      <c r="AD119" s="167"/>
    </row>
    <row r="120" spans="1:30">
      <c r="A120" s="161"/>
      <c r="AC120" s="171"/>
      <c r="AD120" s="167"/>
    </row>
    <row r="121" spans="1:30">
      <c r="A121" s="161"/>
      <c r="AC121" s="171"/>
      <c r="AD121" s="167"/>
    </row>
    <row r="122" spans="1:30">
      <c r="A122" s="161"/>
      <c r="AC122" s="171"/>
      <c r="AD122" s="167"/>
    </row>
    <row r="123" spans="1:30">
      <c r="A123" s="161"/>
      <c r="AC123" s="171"/>
      <c r="AD123" s="167"/>
    </row>
    <row r="124" spans="1:30">
      <c r="A124" s="161"/>
      <c r="AC124" s="171"/>
      <c r="AD124" s="167"/>
    </row>
    <row r="125" spans="1:30">
      <c r="A125" s="161"/>
      <c r="AC125" s="171"/>
      <c r="AD125" s="167"/>
    </row>
    <row r="126" spans="1:30">
      <c r="A126" s="161"/>
      <c r="AC126" s="171"/>
      <c r="AD126" s="167"/>
    </row>
    <row r="127" spans="1:30">
      <c r="A127" s="161"/>
      <c r="AC127" s="171"/>
      <c r="AD127" s="167"/>
    </row>
    <row r="128" spans="1:30">
      <c r="A128" s="161"/>
      <c r="AC128" s="171"/>
      <c r="AD128" s="167"/>
    </row>
    <row r="129" spans="1:30">
      <c r="A129" s="161"/>
      <c r="AC129" s="171"/>
      <c r="AD129" s="167"/>
    </row>
    <row r="130" spans="1:30">
      <c r="A130" s="161"/>
      <c r="Z130" s="162"/>
      <c r="AC130" s="171"/>
      <c r="AD130" s="167"/>
    </row>
    <row r="131" spans="1:30">
      <c r="A131" s="161"/>
      <c r="Z131" s="162"/>
      <c r="AC131" s="171"/>
      <c r="AD131" s="167"/>
    </row>
    <row r="132" spans="1:30">
      <c r="A132" s="161"/>
      <c r="Z132" s="162"/>
      <c r="AC132" s="171"/>
      <c r="AD132" s="167"/>
    </row>
    <row r="133" spans="1:30">
      <c r="A133" s="161"/>
      <c r="Z133" s="162"/>
      <c r="AC133" s="171"/>
      <c r="AD133" s="167"/>
    </row>
    <row r="134" spans="1:30">
      <c r="A134" s="161"/>
      <c r="Z134" s="162"/>
      <c r="AC134" s="171"/>
      <c r="AD134" s="167"/>
    </row>
    <row r="135" spans="1:30">
      <c r="A135" s="161"/>
      <c r="Z135" s="162"/>
      <c r="AC135" s="171"/>
      <c r="AD135" s="167"/>
    </row>
    <row r="136" spans="1:30">
      <c r="A136" s="161"/>
      <c r="Z136" s="162"/>
      <c r="AC136" s="171"/>
      <c r="AD136" s="167"/>
    </row>
    <row r="137" spans="1:30">
      <c r="A137" s="161"/>
      <c r="AC137" s="171"/>
      <c r="AD137" s="167"/>
    </row>
    <row r="138" spans="1:30">
      <c r="A138" s="161"/>
      <c r="AC138" s="171"/>
      <c r="AD138" s="167"/>
    </row>
    <row r="139" spans="1:30">
      <c r="A139" s="161"/>
      <c r="AC139" s="171"/>
      <c r="AD139" s="167"/>
    </row>
    <row r="140" spans="1:30">
      <c r="A140" s="161"/>
      <c r="AC140" s="171"/>
      <c r="AD140" s="167"/>
    </row>
    <row r="141" spans="1:30">
      <c r="A141" s="161"/>
      <c r="AC141" s="171"/>
      <c r="AD141" s="167"/>
    </row>
    <row r="142" spans="1:30">
      <c r="A142" s="161"/>
      <c r="AC142" s="171"/>
      <c r="AD142" s="167"/>
    </row>
    <row r="143" spans="1:30">
      <c r="A143" s="161"/>
      <c r="AC143" s="171"/>
      <c r="AD143" s="167"/>
    </row>
    <row r="144" spans="1:30">
      <c r="A144" s="161"/>
      <c r="AC144" s="171"/>
      <c r="AD144" s="167"/>
    </row>
    <row r="145" spans="1:30">
      <c r="A145" s="161"/>
      <c r="AC145" s="171"/>
      <c r="AD145" s="167"/>
    </row>
    <row r="146" spans="1:30">
      <c r="A146" s="161"/>
      <c r="AC146" s="171"/>
      <c r="AD146" s="167"/>
    </row>
    <row r="147" spans="1:30">
      <c r="A147" s="161"/>
      <c r="AC147" s="171"/>
      <c r="AD147" s="167"/>
    </row>
    <row r="148" spans="1:30">
      <c r="A148" s="161"/>
      <c r="AC148" s="171"/>
      <c r="AD148" s="167"/>
    </row>
    <row r="149" spans="1:30">
      <c r="A149" s="161"/>
      <c r="AC149" s="171"/>
      <c r="AD149" s="167"/>
    </row>
    <row r="150" spans="1:30">
      <c r="A150" s="161"/>
      <c r="AC150" s="171"/>
      <c r="AD150" s="167"/>
    </row>
    <row r="151" spans="1:30">
      <c r="A151" s="161"/>
      <c r="AC151" s="171"/>
      <c r="AD151" s="167"/>
    </row>
    <row r="152" spans="1:30">
      <c r="A152" s="161"/>
      <c r="AC152" s="171"/>
      <c r="AD152" s="167"/>
    </row>
    <row r="153" spans="1:30">
      <c r="A153" s="161"/>
      <c r="AC153" s="171"/>
      <c r="AD153" s="167"/>
    </row>
    <row r="154" spans="1:30">
      <c r="A154" s="161"/>
      <c r="AC154" s="171"/>
      <c r="AD154" s="167"/>
    </row>
    <row r="155" spans="1:30">
      <c r="A155" s="161"/>
      <c r="AC155" s="171"/>
      <c r="AD155" s="167"/>
    </row>
    <row r="156" spans="1:30">
      <c r="A156" s="161"/>
      <c r="AC156" s="171"/>
      <c r="AD156" s="167"/>
    </row>
    <row r="157" spans="1:30">
      <c r="A157" s="161"/>
      <c r="AC157" s="171"/>
      <c r="AD157" s="167"/>
    </row>
    <row r="158" spans="1:30">
      <c r="A158" s="161"/>
      <c r="AC158" s="171"/>
      <c r="AD158" s="167"/>
    </row>
    <row r="159" spans="1:30">
      <c r="A159" s="161"/>
      <c r="AC159" s="171"/>
      <c r="AD159" s="167"/>
    </row>
    <row r="160" spans="1:30">
      <c r="A160" s="161"/>
      <c r="AC160" s="171"/>
      <c r="AD160" s="167"/>
    </row>
    <row r="161" spans="1:30">
      <c r="A161" s="161"/>
      <c r="AC161" s="171"/>
      <c r="AD161" s="167"/>
    </row>
    <row r="162" spans="1:30">
      <c r="A162" s="161"/>
      <c r="AC162" s="171"/>
      <c r="AD162" s="167"/>
    </row>
    <row r="163" spans="1:30">
      <c r="A163" s="161"/>
      <c r="AC163" s="171"/>
      <c r="AD163" s="167"/>
    </row>
    <row r="164" spans="1:30">
      <c r="A164" s="161"/>
      <c r="AC164" s="171"/>
      <c r="AD164" s="167"/>
    </row>
    <row r="165" spans="1:30">
      <c r="A165" s="161"/>
      <c r="AC165" s="171"/>
      <c r="AD165" s="167"/>
    </row>
    <row r="166" spans="1:30">
      <c r="A166" s="161"/>
      <c r="AC166" s="171"/>
      <c r="AD166" s="167"/>
    </row>
    <row r="167" spans="1:30">
      <c r="A167" s="161"/>
      <c r="AC167" s="171"/>
      <c r="AD167" s="167"/>
    </row>
    <row r="168" spans="1:30">
      <c r="A168" s="161"/>
      <c r="AC168" s="171"/>
      <c r="AD168" s="167"/>
    </row>
    <row r="169" spans="1:30">
      <c r="A169" s="161"/>
      <c r="AC169" s="171"/>
      <c r="AD169" s="167"/>
    </row>
    <row r="170" spans="1:30">
      <c r="A170" s="161"/>
      <c r="AC170" s="171"/>
      <c r="AD170" s="167"/>
    </row>
    <row r="171" spans="1:30">
      <c r="A171" s="161"/>
      <c r="AC171" s="171"/>
      <c r="AD171" s="167"/>
    </row>
    <row r="172" spans="1:30">
      <c r="A172" s="161"/>
      <c r="AC172" s="171"/>
      <c r="AD172" s="167"/>
    </row>
    <row r="173" spans="1:30">
      <c r="A173" s="161"/>
      <c r="AC173" s="171"/>
      <c r="AD173" s="167"/>
    </row>
    <row r="174" spans="1:30">
      <c r="A174" s="161"/>
      <c r="AC174" s="171"/>
      <c r="AD174" s="167"/>
    </row>
    <row r="175" spans="1:30">
      <c r="A175" s="161"/>
      <c r="AC175" s="171"/>
      <c r="AD175" s="167"/>
    </row>
    <row r="176" spans="1:30">
      <c r="A176" s="161"/>
      <c r="AC176" s="171"/>
      <c r="AD176" s="167"/>
    </row>
    <row r="177" spans="1:30">
      <c r="A177" s="161"/>
      <c r="AC177" s="171"/>
      <c r="AD177" s="167"/>
    </row>
    <row r="178" spans="1:30">
      <c r="A178" s="161"/>
      <c r="AC178" s="171"/>
      <c r="AD178" s="167"/>
    </row>
    <row r="179" spans="1:30">
      <c r="A179" s="161"/>
      <c r="AC179" s="171"/>
      <c r="AD179" s="167"/>
    </row>
    <row r="180" spans="1:30">
      <c r="A180" s="161"/>
      <c r="AC180" s="171"/>
      <c r="AD180" s="167"/>
    </row>
    <row r="181" spans="1:30">
      <c r="A181" s="161"/>
      <c r="AC181" s="171"/>
      <c r="AD181" s="167"/>
    </row>
    <row r="182" spans="1:30">
      <c r="A182" s="161"/>
      <c r="AC182" s="171"/>
      <c r="AD182" s="167"/>
    </row>
    <row r="183" spans="1:30">
      <c r="A183" s="161"/>
      <c r="AC183" s="171"/>
      <c r="AD183" s="167"/>
    </row>
    <row r="184" spans="1:30">
      <c r="A184" s="161"/>
      <c r="AC184" s="171"/>
      <c r="AD184" s="167"/>
    </row>
    <row r="185" spans="1:30">
      <c r="A185" s="161"/>
      <c r="AC185" s="171"/>
      <c r="AD185" s="167"/>
    </row>
    <row r="186" spans="1:30">
      <c r="A186" s="161"/>
      <c r="AC186" s="171"/>
      <c r="AD186" s="167"/>
    </row>
    <row r="187" spans="1:30">
      <c r="A187" s="161"/>
      <c r="AC187" s="171"/>
      <c r="AD187" s="167"/>
    </row>
    <row r="188" spans="1:30">
      <c r="A188" s="161"/>
      <c r="AC188" s="171"/>
      <c r="AD188" s="167"/>
    </row>
    <row r="189" spans="1:30">
      <c r="A189" s="161"/>
      <c r="AC189" s="171"/>
      <c r="AD189" s="167"/>
    </row>
    <row r="190" spans="1:30">
      <c r="A190" s="161"/>
      <c r="AC190" s="171"/>
      <c r="AD190" s="167"/>
    </row>
    <row r="191" spans="1:30">
      <c r="A191" s="161"/>
      <c r="AC191" s="171"/>
      <c r="AD191" s="167"/>
    </row>
    <row r="192" spans="1:30">
      <c r="A192" s="161"/>
      <c r="AC192" s="171"/>
      <c r="AD192" s="167"/>
    </row>
    <row r="193" spans="1:30">
      <c r="A193" s="161"/>
      <c r="AC193" s="171"/>
      <c r="AD193" s="167"/>
    </row>
    <row r="194" spans="1:30">
      <c r="A194" s="161"/>
      <c r="AC194" s="171"/>
      <c r="AD194" s="167"/>
    </row>
    <row r="195" spans="1:30">
      <c r="A195" s="161"/>
      <c r="AC195" s="171"/>
      <c r="AD195" s="167"/>
    </row>
    <row r="196" spans="1:30">
      <c r="A196" s="161"/>
      <c r="AC196" s="171"/>
      <c r="AD196" s="167"/>
    </row>
    <row r="197" spans="1:30">
      <c r="A197" s="161"/>
      <c r="Z197" s="162"/>
      <c r="AC197" s="171"/>
      <c r="AD197" s="167"/>
    </row>
    <row r="198" spans="1:30">
      <c r="A198" s="161"/>
      <c r="Z198" s="162"/>
      <c r="AC198" s="171"/>
      <c r="AD198" s="167"/>
    </row>
    <row r="199" spans="1:30">
      <c r="A199" s="161"/>
      <c r="Z199" s="162"/>
      <c r="AC199" s="171"/>
      <c r="AD199" s="167"/>
    </row>
    <row r="200" spans="1:30">
      <c r="A200" s="161"/>
      <c r="Z200" s="162"/>
      <c r="AC200" s="171"/>
      <c r="AD200" s="167"/>
    </row>
    <row r="201" spans="1:30">
      <c r="A201" s="161"/>
      <c r="Z201" s="162"/>
      <c r="AC201" s="171"/>
      <c r="AD201" s="167"/>
    </row>
    <row r="202" spans="1:30">
      <c r="A202" s="161"/>
      <c r="Z202" s="162"/>
      <c r="AC202" s="171"/>
      <c r="AD202" s="167"/>
    </row>
    <row r="203" spans="1:30">
      <c r="A203" s="161"/>
      <c r="Z203" s="162"/>
      <c r="AC203" s="171"/>
      <c r="AD203" s="167"/>
    </row>
    <row r="204" spans="1:30">
      <c r="A204" s="161"/>
      <c r="AC204" s="171"/>
      <c r="AD204" s="167"/>
    </row>
    <row r="205" spans="1:30">
      <c r="A205" s="161"/>
      <c r="AC205" s="171"/>
      <c r="AD205" s="167"/>
    </row>
    <row r="206" spans="1:30">
      <c r="A206" s="161"/>
      <c r="AC206" s="171"/>
      <c r="AD206" s="167"/>
    </row>
    <row r="207" spans="1:30">
      <c r="A207" s="161"/>
      <c r="AC207" s="171"/>
      <c r="AD207" s="167"/>
    </row>
    <row r="208" spans="1:30">
      <c r="A208" s="161"/>
      <c r="AC208" s="171"/>
      <c r="AD208" s="167"/>
    </row>
    <row r="209" spans="1:30">
      <c r="A209" s="161"/>
      <c r="AC209" s="171"/>
      <c r="AD209" s="167"/>
    </row>
    <row r="210" spans="1:30">
      <c r="A210" s="161"/>
      <c r="AC210" s="171"/>
      <c r="AD210" s="167"/>
    </row>
    <row r="211" spans="1:30">
      <c r="A211" s="161"/>
      <c r="AC211" s="171"/>
      <c r="AD211" s="167"/>
    </row>
    <row r="212" spans="1:30">
      <c r="A212" s="161"/>
      <c r="AC212" s="171"/>
      <c r="AD212" s="167"/>
    </row>
    <row r="213" spans="1:30">
      <c r="A213" s="161"/>
      <c r="AC213" s="171"/>
      <c r="AD213" s="167"/>
    </row>
    <row r="214" spans="1:30">
      <c r="A214" s="161"/>
      <c r="AC214" s="171"/>
      <c r="AD214" s="167"/>
    </row>
    <row r="215" spans="1:30">
      <c r="A215" s="161"/>
      <c r="AC215" s="171"/>
      <c r="AD215" s="167"/>
    </row>
    <row r="216" spans="1:30">
      <c r="A216" s="161"/>
      <c r="AC216" s="171"/>
      <c r="AD216" s="167"/>
    </row>
    <row r="217" spans="1:30">
      <c r="A217" s="161"/>
      <c r="AC217" s="171"/>
      <c r="AD217" s="167"/>
    </row>
    <row r="218" spans="1:30">
      <c r="A218" s="161"/>
      <c r="AC218" s="171"/>
      <c r="AD218" s="167"/>
    </row>
    <row r="219" spans="1:30">
      <c r="A219" s="161"/>
      <c r="AC219" s="171"/>
      <c r="AD219" s="167"/>
    </row>
    <row r="220" spans="1:30">
      <c r="A220" s="161"/>
      <c r="AC220" s="171"/>
      <c r="AD220" s="167"/>
    </row>
    <row r="221" spans="1:30">
      <c r="A221" s="161"/>
      <c r="AC221" s="171"/>
      <c r="AD221" s="167"/>
    </row>
    <row r="222" spans="1:30">
      <c r="A222" s="161"/>
      <c r="AC222" s="171"/>
      <c r="AD222" s="167"/>
    </row>
    <row r="223" spans="1:30">
      <c r="A223" s="161"/>
      <c r="AC223" s="171"/>
      <c r="AD223" s="167"/>
    </row>
    <row r="224" spans="1:30">
      <c r="A224" s="161"/>
      <c r="AC224" s="171"/>
      <c r="AD224" s="167"/>
    </row>
    <row r="225" spans="1:30">
      <c r="A225" s="161"/>
      <c r="AC225" s="171"/>
      <c r="AD225" s="167"/>
    </row>
  </sheetData>
  <mergeCells count="5">
    <mergeCell ref="M1:N1"/>
    <mergeCell ref="P1:Q1"/>
    <mergeCell ref="S1:T1"/>
    <mergeCell ref="U1:V1"/>
    <mergeCell ref="W1:X1"/>
  </mergeCells>
  <pageMargins left="0.7" right="0.7" top="0.75" bottom="0.75" header="0.3" footer="0.3"/>
  <pageSetup paperSize="9" scale="57" fitToHeight="0" orientation="landscape" r:id="rId1"/>
  <rowBreaks count="1" manualBreakCount="1">
    <brk id="125" max="24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Blad3">
    <pageSetUpPr fitToPage="1"/>
  </sheetPr>
  <dimension ref="N1:N23"/>
  <sheetViews>
    <sheetView topLeftCell="A13" zoomScale="85" zoomScaleNormal="85" workbookViewId="0">
      <selection activeCell="P167" sqref="P167"/>
    </sheetView>
  </sheetViews>
  <sheetFormatPr defaultRowHeight="15"/>
  <cols>
    <col min="1" max="16384" width="9.140625" style="368"/>
  </cols>
  <sheetData>
    <row r="1" spans="14:14">
      <c r="N1" s="368" t="s">
        <v>1956</v>
      </c>
    </row>
    <row r="2" spans="14:14">
      <c r="N2" s="368" t="s">
        <v>1957</v>
      </c>
    </row>
    <row r="8" spans="14:14">
      <c r="N8" s="367"/>
    </row>
    <row r="19" spans="14:14">
      <c r="N19" s="367"/>
    </row>
    <row r="23" spans="14:14">
      <c r="N23" s="367"/>
    </row>
  </sheetData>
  <pageMargins left="0.7" right="0.7" top="0.75" bottom="0.75" header="0.3" footer="0.3"/>
  <pageSetup paperSize="9" scale="72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Blad1">
    <pageSetUpPr fitToPage="1"/>
  </sheetPr>
  <dimension ref="A1:AE94"/>
  <sheetViews>
    <sheetView topLeftCell="B1" zoomScaleNormal="100" zoomScaleSheetLayoutView="70" workbookViewId="0">
      <pane ySplit="2" topLeftCell="A63" activePane="bottomLeft" state="frozen"/>
      <selection activeCell="P167" sqref="P167"/>
      <selection pane="bottomLeft" activeCell="P167" sqref="P167"/>
    </sheetView>
  </sheetViews>
  <sheetFormatPr defaultRowHeight="15"/>
  <cols>
    <col min="4" max="5" width="0" hidden="1" customWidth="1"/>
    <col min="6" max="6" width="9.5703125" hidden="1" customWidth="1"/>
    <col min="7" max="9" width="0" hidden="1" customWidth="1"/>
    <col min="10" max="10" width="14.85546875" hidden="1" customWidth="1"/>
    <col min="11" max="11" width="6.85546875" hidden="1" customWidth="1"/>
    <col min="12" max="15" width="0" hidden="1" customWidth="1"/>
    <col min="16" max="16" width="17.85546875" hidden="1" customWidth="1"/>
    <col min="17" max="17" width="14.28515625" bestFit="1" customWidth="1"/>
    <col min="18" max="18" width="9.7109375" customWidth="1"/>
    <col min="19" max="19" width="10.7109375" bestFit="1" customWidth="1"/>
    <col min="20" max="20" width="12.5703125" bestFit="1" customWidth="1"/>
    <col min="21" max="21" width="10.7109375" customWidth="1"/>
    <col min="22" max="22" width="13.7109375" customWidth="1"/>
    <col min="23" max="23" width="8" customWidth="1"/>
    <col min="24" max="24" width="11.5703125" customWidth="1"/>
    <col min="25" max="25" width="13.7109375" bestFit="1" customWidth="1"/>
    <col min="26" max="26" width="7.28515625" bestFit="1" customWidth="1"/>
    <col min="28" max="28" width="12.5703125" bestFit="1" customWidth="1"/>
    <col min="31" max="31" width="9.140625" style="169"/>
  </cols>
  <sheetData>
    <row r="1" spans="1:31" ht="15.75" thickBot="1">
      <c r="A1" s="410" t="s">
        <v>705</v>
      </c>
      <c r="B1" s="411" t="s">
        <v>0</v>
      </c>
      <c r="C1" s="411" t="s">
        <v>1</v>
      </c>
      <c r="D1" s="411" t="s">
        <v>1720</v>
      </c>
      <c r="E1" s="411" t="s">
        <v>1931</v>
      </c>
      <c r="F1" s="411" t="s">
        <v>1932</v>
      </c>
      <c r="G1" s="411" t="s">
        <v>1726</v>
      </c>
      <c r="H1" s="411" t="s">
        <v>1718</v>
      </c>
      <c r="I1" s="411" t="s">
        <v>1719</v>
      </c>
      <c r="J1" s="411" t="s">
        <v>1728</v>
      </c>
      <c r="K1" s="411" t="s">
        <v>1722</v>
      </c>
      <c r="L1" s="411" t="s">
        <v>1727</v>
      </c>
      <c r="M1" s="411" t="s">
        <v>1725</v>
      </c>
      <c r="N1" s="411" t="s">
        <v>16</v>
      </c>
      <c r="O1" s="411" t="s">
        <v>241</v>
      </c>
      <c r="P1" s="411" t="s">
        <v>243</v>
      </c>
      <c r="Q1" s="366" t="s">
        <v>244</v>
      </c>
      <c r="R1" s="491" t="s">
        <v>244</v>
      </c>
      <c r="S1" s="492"/>
      <c r="T1" s="433" t="s">
        <v>1930</v>
      </c>
      <c r="U1" s="433" t="s">
        <v>1891</v>
      </c>
      <c r="V1" s="433" t="s">
        <v>1889</v>
      </c>
      <c r="W1" s="434" t="s">
        <v>1888</v>
      </c>
      <c r="X1" s="433" t="s">
        <v>1890</v>
      </c>
      <c r="Y1" s="362" t="s">
        <v>702</v>
      </c>
      <c r="Z1" s="491" t="s">
        <v>702</v>
      </c>
      <c r="AA1" s="492"/>
      <c r="AB1" s="358" t="s">
        <v>1930</v>
      </c>
      <c r="AC1" s="433" t="s">
        <v>688</v>
      </c>
      <c r="AD1" s="358" t="s">
        <v>690</v>
      </c>
      <c r="AE1" s="169" t="s">
        <v>1905</v>
      </c>
    </row>
    <row r="2" spans="1:31" ht="15.75" thickBot="1">
      <c r="A2" s="424" t="s">
        <v>248</v>
      </c>
      <c r="B2" s="425" t="s">
        <v>6</v>
      </c>
      <c r="C2" s="425" t="s">
        <v>7</v>
      </c>
      <c r="D2" s="425" t="s">
        <v>1721</v>
      </c>
      <c r="E2" s="425" t="s">
        <v>7</v>
      </c>
      <c r="F2" s="425" t="s">
        <v>7</v>
      </c>
      <c r="G2" s="425" t="s">
        <v>7</v>
      </c>
      <c r="H2" s="425" t="s">
        <v>7</v>
      </c>
      <c r="I2" s="425" t="s">
        <v>7</v>
      </c>
      <c r="J2" s="425" t="s">
        <v>1729</v>
      </c>
      <c r="K2" s="425" t="s">
        <v>7</v>
      </c>
      <c r="L2" s="425" t="s">
        <v>7</v>
      </c>
      <c r="M2" s="425" t="s">
        <v>7</v>
      </c>
      <c r="N2" s="425" t="s">
        <v>17</v>
      </c>
      <c r="O2" s="425" t="s">
        <v>248</v>
      </c>
      <c r="P2" s="425" t="s">
        <v>248</v>
      </c>
      <c r="Q2" s="366" t="s">
        <v>1887</v>
      </c>
      <c r="R2" s="362" t="s">
        <v>245</v>
      </c>
      <c r="S2" s="362" t="s">
        <v>246</v>
      </c>
      <c r="T2" s="187" t="s">
        <v>248</v>
      </c>
      <c r="U2" s="187" t="s">
        <v>1886</v>
      </c>
      <c r="V2" s="187" t="s">
        <v>248</v>
      </c>
      <c r="W2" s="187" t="s">
        <v>1886</v>
      </c>
      <c r="X2" s="187" t="s">
        <v>248</v>
      </c>
      <c r="Y2" s="435" t="s">
        <v>1887</v>
      </c>
      <c r="Z2" s="438" t="s">
        <v>245</v>
      </c>
      <c r="AA2" s="362" t="s">
        <v>246</v>
      </c>
      <c r="AB2" s="435" t="s">
        <v>248</v>
      </c>
      <c r="AC2" s="187" t="s">
        <v>464</v>
      </c>
      <c r="AD2" s="435" t="s">
        <v>464</v>
      </c>
      <c r="AE2" s="169" t="s">
        <v>464</v>
      </c>
    </row>
    <row r="3" spans="1:31" s="326" customFormat="1">
      <c r="A3" s="331" t="s">
        <v>1730</v>
      </c>
      <c r="B3" s="328">
        <v>32</v>
      </c>
      <c r="C3" s="328">
        <v>25</v>
      </c>
      <c r="D3" s="328">
        <v>17</v>
      </c>
      <c r="E3" s="329">
        <f>_xlfn.CEILING.MATH(C3/(2*D3/(B3/10)-1)+0.8,0.1)</f>
        <v>3.4000000000000004</v>
      </c>
      <c r="F3" s="329">
        <f>_xlfn.CEILING.MATH(1.128*(C3/(2*D3/(B3/10)-1))+0.8,0.1)</f>
        <v>3.8000000000000003</v>
      </c>
      <c r="G3" s="328">
        <f>MAX(40,CEILING((1.25*(($B3/10*$C3)/(4*2))+0.1*$C3),5))</f>
        <v>40</v>
      </c>
      <c r="H3" s="328">
        <f>0.8*C3</f>
        <v>20</v>
      </c>
      <c r="I3" s="328">
        <f>0.154*C3</f>
        <v>3.85</v>
      </c>
      <c r="J3" s="330">
        <f>ASIN((C3/2-I3)/(H3-I3))</f>
        <v>0.56522248987561519</v>
      </c>
      <c r="K3" s="329">
        <f>H3-(H3-I3)*COS(J3)</f>
        <v>6.3618183030141466</v>
      </c>
      <c r="L3" s="345">
        <f>CEILING(K3+G3,5)</f>
        <v>50</v>
      </c>
      <c r="M3" s="345">
        <f>CEILING((F3-4.8)/TAN(PI()*15/180),1)</f>
        <v>-3</v>
      </c>
      <c r="N3" s="332">
        <f>((1.08*C3^2)*F3+(PI()*C3*G3)*F3)*1850*10^-9</f>
        <v>2.683064635473625E-2</v>
      </c>
      <c r="Q3" s="359">
        <v>360</v>
      </c>
      <c r="R3" s="364">
        <f>_xlfn.CEILING.MATH(2*$J3*($H3+$F3)+(0.5*PI()-$J3)*($I3+F3)*2+2*$G3,5)</f>
        <v>125</v>
      </c>
      <c r="S3" s="408">
        <f>IF(R3&gt;1500,1500,R3)</f>
        <v>125</v>
      </c>
      <c r="T3" s="353">
        <f t="shared" ref="T3:T34" si="0">_xlfn.CEILING.MATH(E3/VLOOKUP(Q3,tab_weefsel,2),4)</f>
        <v>12</v>
      </c>
      <c r="U3" s="354">
        <f>F3-E3</f>
        <v>0.39999999999999991</v>
      </c>
      <c r="V3" s="355">
        <f>_xlfn.CEILING.MATH((U3/VLOOKUP(Y3,tab_weefsel,2,FALSE)),2)</f>
        <v>2</v>
      </c>
      <c r="W3" s="356">
        <f t="shared" ref="W3:W34" si="1">CEILING(I3*RADIANS(57.615),5)</f>
        <v>5</v>
      </c>
      <c r="X3" s="357">
        <f>($W3*2.5)</f>
        <v>12.5</v>
      </c>
      <c r="Y3" s="359">
        <v>360</v>
      </c>
      <c r="Z3" s="227">
        <f>_xlfn.CEILING.MATH(SQRT(12.5)*$W3-$AA3,5)</f>
        <v>10</v>
      </c>
      <c r="AA3" s="227">
        <f>_xlfn.CEILING.MATH(SQRT(1.125)*$W3,5)</f>
        <v>10</v>
      </c>
      <c r="AB3" s="360">
        <f>CEILING((PI()*C3)/SQRT(2*(0.5*AA3)^2),1)*(V3*0.5)</f>
        <v>12</v>
      </c>
      <c r="AC3" s="355">
        <f>T3/4</f>
        <v>3</v>
      </c>
      <c r="AD3" s="359">
        <f>V3/2</f>
        <v>1</v>
      </c>
      <c r="AE3" s="349">
        <f>AC3-AD3</f>
        <v>2</v>
      </c>
    </row>
    <row r="4" spans="1:31">
      <c r="A4" s="326" t="s">
        <v>1731</v>
      </c>
      <c r="B4" s="328">
        <v>32</v>
      </c>
      <c r="C4" s="328">
        <v>40</v>
      </c>
      <c r="D4" s="328">
        <v>17</v>
      </c>
      <c r="E4" s="329">
        <f t="shared" ref="E4:E66" si="2">_xlfn.CEILING.MATH(C4/(2*D4/(B4/10)-1)+0.8,0.1)</f>
        <v>5</v>
      </c>
      <c r="F4" s="329">
        <f t="shared" ref="F4:F67" si="3">_xlfn.CEILING.MATH(1.128*(C4/(2*D4/(B4/10)-1))+0.8,0.1)</f>
        <v>5.5</v>
      </c>
      <c r="G4" s="328">
        <f t="shared" ref="G4:G67" si="4">MAX(40,CEILING((1.25*(($B4/10*$C4)/(4*2))+0.1*$C4),5))</f>
        <v>40</v>
      </c>
      <c r="H4" s="328">
        <f t="shared" ref="H4:H21" si="5">0.8*C4</f>
        <v>32</v>
      </c>
      <c r="I4" s="328">
        <f t="shared" ref="I4:I21" si="6">0.154*C4</f>
        <v>6.16</v>
      </c>
      <c r="J4" s="330">
        <f t="shared" ref="J4:J21" si="7">ASIN((C4/2-I4)/(H4-I4))</f>
        <v>0.56522248987561496</v>
      </c>
      <c r="K4" s="329">
        <f t="shared" ref="K4:K21" si="8">H4-(H4-I4)*COS(J4)</f>
        <v>10.17890928482263</v>
      </c>
      <c r="L4" s="345">
        <f t="shared" ref="L4:L67" si="9">CEILING(K4+G4,5)</f>
        <v>55</v>
      </c>
      <c r="M4" s="345">
        <f t="shared" ref="M4:M67" si="10">CEILING((F4-4.8)/TAN(PI()*15/180),1)</f>
        <v>3</v>
      </c>
      <c r="N4" s="329">
        <f t="shared" ref="N4:N21" si="11">((1.08*C4^2)*F4+(PI()*C4*G4)*F4)*1850*10^-9</f>
        <v>6.8727528400441829E-2</v>
      </c>
      <c r="Q4" s="359">
        <v>360</v>
      </c>
      <c r="R4" s="364">
        <f t="shared" ref="R4:R67" si="12">_xlfn.CEILING.MATH(2*$J4*($H4+$F4)+(0.5*PI()-$J4)*($I4+F4)*2+2*$G4,5)</f>
        <v>150</v>
      </c>
      <c r="S4" s="408">
        <f t="shared" ref="S4:S67" si="13">IF(R4&gt;1500,1500,R4)</f>
        <v>150</v>
      </c>
      <c r="T4" s="353">
        <f t="shared" si="0"/>
        <v>20</v>
      </c>
      <c r="U4" s="354">
        <f t="shared" ref="U4:U34" si="14">F4-E4</f>
        <v>0.5</v>
      </c>
      <c r="V4" s="355">
        <f t="shared" ref="V4:V34" si="15">_xlfn.CEILING.MATH((U4/VLOOKUP(Y4,tab_weefsel,2,FALSE)),2)</f>
        <v>2</v>
      </c>
      <c r="W4" s="356">
        <f t="shared" si="1"/>
        <v>10</v>
      </c>
      <c r="X4" s="357">
        <f t="shared" ref="X4:X67" si="16">($W4*2.5)</f>
        <v>25</v>
      </c>
      <c r="Y4" s="360">
        <v>360</v>
      </c>
      <c r="Z4" s="227">
        <f t="shared" ref="Z4:Z67" si="17">_xlfn.CEILING.MATH(SQRT(12.5)*$W4-$AA4,5)</f>
        <v>25</v>
      </c>
      <c r="AA4" s="227">
        <f t="shared" ref="AA4:AA67" si="18">_xlfn.CEILING.MATH(SQRT(1.125)*$W4,5)</f>
        <v>15</v>
      </c>
      <c r="AB4" s="360">
        <f t="shared" ref="AB4:AB67" si="19">CEILING((PI()*C4)/SQRT(2*(AA4)^2),1)*(V4*0.5)</f>
        <v>6</v>
      </c>
      <c r="AC4" s="355">
        <f t="shared" ref="AC4:AC67" si="20">T4/4</f>
        <v>5</v>
      </c>
      <c r="AD4" s="359">
        <f t="shared" ref="AD4:AD67" si="21">V4/2</f>
        <v>1</v>
      </c>
      <c r="AE4" s="349">
        <f t="shared" ref="AE4:AE67" si="22">AC4-AD4</f>
        <v>4</v>
      </c>
    </row>
    <row r="5" spans="1:31">
      <c r="A5" s="326" t="s">
        <v>1732</v>
      </c>
      <c r="B5">
        <v>32</v>
      </c>
      <c r="C5">
        <v>50</v>
      </c>
      <c r="D5" s="328">
        <v>17</v>
      </c>
      <c r="E5" s="329">
        <f t="shared" si="2"/>
        <v>6</v>
      </c>
      <c r="F5" s="329">
        <f t="shared" si="3"/>
        <v>6.7</v>
      </c>
      <c r="G5" s="328">
        <f t="shared" si="4"/>
        <v>40</v>
      </c>
      <c r="H5" s="328">
        <f t="shared" si="5"/>
        <v>40</v>
      </c>
      <c r="I5" s="328">
        <f t="shared" si="6"/>
        <v>7.7</v>
      </c>
      <c r="J5" s="330">
        <f t="shared" si="7"/>
        <v>0.56522248987561519</v>
      </c>
      <c r="K5" s="329">
        <f t="shared" si="8"/>
        <v>12.723636606028293</v>
      </c>
      <c r="L5" s="345">
        <f t="shared" si="9"/>
        <v>55</v>
      </c>
      <c r="M5" s="345">
        <f t="shared" si="10"/>
        <v>8</v>
      </c>
      <c r="N5" s="329">
        <f t="shared" si="11"/>
        <v>0.11134658188249098</v>
      </c>
      <c r="Q5" s="359">
        <v>360</v>
      </c>
      <c r="R5" s="364">
        <f t="shared" si="12"/>
        <v>165</v>
      </c>
      <c r="S5" s="408">
        <f t="shared" si="13"/>
        <v>165</v>
      </c>
      <c r="T5" s="353">
        <f t="shared" si="0"/>
        <v>20</v>
      </c>
      <c r="U5" s="354">
        <f t="shared" si="14"/>
        <v>0.70000000000000018</v>
      </c>
      <c r="V5" s="355">
        <f t="shared" si="15"/>
        <v>4</v>
      </c>
      <c r="W5" s="356">
        <f t="shared" si="1"/>
        <v>10</v>
      </c>
      <c r="X5" s="357">
        <f t="shared" si="16"/>
        <v>25</v>
      </c>
      <c r="Y5" s="359">
        <v>360</v>
      </c>
      <c r="Z5" s="227">
        <f t="shared" si="17"/>
        <v>25</v>
      </c>
      <c r="AA5" s="227">
        <f t="shared" si="18"/>
        <v>15</v>
      </c>
      <c r="AB5" s="360">
        <f t="shared" si="19"/>
        <v>16</v>
      </c>
      <c r="AC5" s="355">
        <f t="shared" si="20"/>
        <v>5</v>
      </c>
      <c r="AD5" s="359">
        <f t="shared" si="21"/>
        <v>2</v>
      </c>
      <c r="AE5" s="349">
        <f t="shared" si="22"/>
        <v>3</v>
      </c>
    </row>
    <row r="6" spans="1:31">
      <c r="A6" s="326" t="s">
        <v>1733</v>
      </c>
      <c r="B6">
        <v>32</v>
      </c>
      <c r="C6">
        <v>65</v>
      </c>
      <c r="D6" s="328">
        <v>17</v>
      </c>
      <c r="E6" s="329">
        <f t="shared" si="2"/>
        <v>7.6000000000000005</v>
      </c>
      <c r="F6" s="329">
        <f t="shared" si="3"/>
        <v>8.5</v>
      </c>
      <c r="G6" s="328">
        <f t="shared" si="4"/>
        <v>40</v>
      </c>
      <c r="H6" s="328">
        <f t="shared" si="5"/>
        <v>52</v>
      </c>
      <c r="I6" s="328">
        <f t="shared" si="6"/>
        <v>10.01</v>
      </c>
      <c r="J6" s="330">
        <f t="shared" si="7"/>
        <v>0.56522248987561496</v>
      </c>
      <c r="K6" s="329">
        <f t="shared" si="8"/>
        <v>16.54072758783677</v>
      </c>
      <c r="L6" s="345">
        <f t="shared" si="9"/>
        <v>60</v>
      </c>
      <c r="M6" s="345">
        <f t="shared" si="10"/>
        <v>14</v>
      </c>
      <c r="N6" s="329">
        <f t="shared" si="11"/>
        <v>0.20019719064201869</v>
      </c>
      <c r="Q6" s="359">
        <v>360</v>
      </c>
      <c r="R6" s="364">
        <f t="shared" si="12"/>
        <v>190</v>
      </c>
      <c r="S6" s="408">
        <f t="shared" si="13"/>
        <v>190</v>
      </c>
      <c r="T6" s="353">
        <f t="shared" si="0"/>
        <v>28</v>
      </c>
      <c r="U6" s="354">
        <f t="shared" si="14"/>
        <v>0.89999999999999947</v>
      </c>
      <c r="V6" s="355">
        <f t="shared" si="15"/>
        <v>4</v>
      </c>
      <c r="W6" s="356">
        <f t="shared" si="1"/>
        <v>15</v>
      </c>
      <c r="X6" s="357">
        <f t="shared" si="16"/>
        <v>37.5</v>
      </c>
      <c r="Y6" s="360">
        <v>360</v>
      </c>
      <c r="Z6" s="227">
        <f t="shared" si="17"/>
        <v>35</v>
      </c>
      <c r="AA6" s="227">
        <f t="shared" si="18"/>
        <v>20</v>
      </c>
      <c r="AB6" s="360">
        <f>CEILING((PI()*C6)/SQRT(2*(AA6)^2),1)*(V6*0.5)</f>
        <v>16</v>
      </c>
      <c r="AC6" s="355">
        <f t="shared" si="20"/>
        <v>7</v>
      </c>
      <c r="AD6" s="359">
        <f t="shared" si="21"/>
        <v>2</v>
      </c>
      <c r="AE6" s="349">
        <f t="shared" si="22"/>
        <v>5</v>
      </c>
    </row>
    <row r="7" spans="1:31">
      <c r="A7" s="326" t="s">
        <v>1734</v>
      </c>
      <c r="B7">
        <v>32</v>
      </c>
      <c r="C7">
        <v>80</v>
      </c>
      <c r="D7" s="328">
        <v>17</v>
      </c>
      <c r="E7" s="329">
        <f t="shared" si="2"/>
        <v>9.2000000000000011</v>
      </c>
      <c r="F7" s="329">
        <f t="shared" si="3"/>
        <v>10.200000000000001</v>
      </c>
      <c r="G7" s="328">
        <f t="shared" si="4"/>
        <v>50</v>
      </c>
      <c r="H7" s="328">
        <f t="shared" si="5"/>
        <v>64</v>
      </c>
      <c r="I7" s="328">
        <f t="shared" si="6"/>
        <v>12.32</v>
      </c>
      <c r="J7" s="330">
        <f t="shared" si="7"/>
        <v>0.56522248987561496</v>
      </c>
      <c r="K7" s="329">
        <f t="shared" si="8"/>
        <v>20.357818569645261</v>
      </c>
      <c r="L7" s="345">
        <f t="shared" si="9"/>
        <v>75</v>
      </c>
      <c r="M7" s="345">
        <f t="shared" si="10"/>
        <v>21</v>
      </c>
      <c r="N7" s="329">
        <f t="shared" si="11"/>
        <v>0.36755685349295764</v>
      </c>
      <c r="Q7" s="359">
        <v>360</v>
      </c>
      <c r="R7" s="364">
        <f t="shared" si="12"/>
        <v>230</v>
      </c>
      <c r="S7" s="408">
        <f t="shared" si="13"/>
        <v>230</v>
      </c>
      <c r="T7" s="353">
        <f t="shared" si="0"/>
        <v>32</v>
      </c>
      <c r="U7" s="354">
        <f t="shared" si="14"/>
        <v>1</v>
      </c>
      <c r="V7" s="355">
        <f t="shared" si="15"/>
        <v>4</v>
      </c>
      <c r="W7" s="356">
        <f t="shared" si="1"/>
        <v>15</v>
      </c>
      <c r="X7" s="357">
        <f t="shared" si="16"/>
        <v>37.5</v>
      </c>
      <c r="Y7" s="359">
        <v>360</v>
      </c>
      <c r="Z7" s="227">
        <f t="shared" si="17"/>
        <v>35</v>
      </c>
      <c r="AA7" s="227">
        <f t="shared" si="18"/>
        <v>20</v>
      </c>
      <c r="AB7" s="360">
        <f t="shared" si="19"/>
        <v>18</v>
      </c>
      <c r="AC7" s="355">
        <f t="shared" si="20"/>
        <v>8</v>
      </c>
      <c r="AD7" s="359">
        <f t="shared" si="21"/>
        <v>2</v>
      </c>
      <c r="AE7" s="349">
        <f t="shared" si="22"/>
        <v>6</v>
      </c>
    </row>
    <row r="8" spans="1:31">
      <c r="A8" s="326" t="s">
        <v>1735</v>
      </c>
      <c r="B8">
        <v>25</v>
      </c>
      <c r="C8">
        <v>100</v>
      </c>
      <c r="D8" s="328">
        <v>17</v>
      </c>
      <c r="E8" s="329">
        <f t="shared" si="2"/>
        <v>8.8000000000000007</v>
      </c>
      <c r="F8" s="329">
        <f t="shared" si="3"/>
        <v>9.8000000000000007</v>
      </c>
      <c r="G8" s="328">
        <f t="shared" si="4"/>
        <v>50</v>
      </c>
      <c r="H8" s="328">
        <f t="shared" si="5"/>
        <v>80</v>
      </c>
      <c r="I8" s="328">
        <f t="shared" si="6"/>
        <v>15.4</v>
      </c>
      <c r="J8" s="330">
        <f t="shared" si="7"/>
        <v>0.56522248987561519</v>
      </c>
      <c r="K8" s="329">
        <f t="shared" si="8"/>
        <v>25.447273212056587</v>
      </c>
      <c r="L8" s="345">
        <f t="shared" si="9"/>
        <v>80</v>
      </c>
      <c r="M8" s="345">
        <f t="shared" si="10"/>
        <v>19</v>
      </c>
      <c r="N8" s="329">
        <f t="shared" si="11"/>
        <v>0.48058937404791485</v>
      </c>
      <c r="Q8" s="359">
        <v>360</v>
      </c>
      <c r="R8" s="364">
        <f t="shared" si="12"/>
        <v>255</v>
      </c>
      <c r="S8" s="408">
        <f t="shared" si="13"/>
        <v>255</v>
      </c>
      <c r="T8" s="353">
        <f t="shared" si="0"/>
        <v>32</v>
      </c>
      <c r="U8" s="354">
        <f t="shared" si="14"/>
        <v>1</v>
      </c>
      <c r="V8" s="355">
        <f t="shared" si="15"/>
        <v>4</v>
      </c>
      <c r="W8" s="356">
        <f t="shared" si="1"/>
        <v>20</v>
      </c>
      <c r="X8" s="357">
        <f t="shared" si="16"/>
        <v>50</v>
      </c>
      <c r="Y8" s="360">
        <v>360</v>
      </c>
      <c r="Z8" s="227">
        <f t="shared" si="17"/>
        <v>50</v>
      </c>
      <c r="AA8" s="227">
        <f t="shared" si="18"/>
        <v>25</v>
      </c>
      <c r="AB8" s="360">
        <f t="shared" si="19"/>
        <v>18</v>
      </c>
      <c r="AC8" s="355">
        <f t="shared" si="20"/>
        <v>8</v>
      </c>
      <c r="AD8" s="359">
        <f t="shared" si="21"/>
        <v>2</v>
      </c>
      <c r="AE8" s="349">
        <f t="shared" si="22"/>
        <v>6</v>
      </c>
    </row>
    <row r="9" spans="1:31">
      <c r="A9" s="326" t="s">
        <v>1736</v>
      </c>
      <c r="B9">
        <v>32</v>
      </c>
      <c r="C9">
        <v>100</v>
      </c>
      <c r="D9" s="328">
        <v>17</v>
      </c>
      <c r="E9" s="329">
        <f t="shared" si="2"/>
        <v>11.200000000000001</v>
      </c>
      <c r="F9" s="329">
        <f t="shared" si="3"/>
        <v>12.600000000000001</v>
      </c>
      <c r="G9" s="328">
        <f t="shared" si="4"/>
        <v>60</v>
      </c>
      <c r="H9" s="328">
        <f t="shared" si="5"/>
        <v>80</v>
      </c>
      <c r="I9" s="328">
        <f t="shared" si="6"/>
        <v>15.4</v>
      </c>
      <c r="J9" s="330">
        <f>ASIN((C9/2-I9)/(H9-I9))</f>
        <v>0.56522248987561519</v>
      </c>
      <c r="K9" s="329">
        <f t="shared" si="8"/>
        <v>25.447273212056587</v>
      </c>
      <c r="L9" s="345">
        <f t="shared" si="9"/>
        <v>90</v>
      </c>
      <c r="M9" s="345">
        <f t="shared" si="10"/>
        <v>30</v>
      </c>
      <c r="N9" s="329">
        <f t="shared" si="11"/>
        <v>0.69113114853106872</v>
      </c>
      <c r="Q9" s="359">
        <v>360</v>
      </c>
      <c r="R9" s="364">
        <f t="shared" si="12"/>
        <v>285</v>
      </c>
      <c r="S9" s="408">
        <f t="shared" si="13"/>
        <v>285</v>
      </c>
      <c r="T9" s="353">
        <f t="shared" si="0"/>
        <v>40</v>
      </c>
      <c r="U9" s="354">
        <f t="shared" si="14"/>
        <v>1.4000000000000004</v>
      </c>
      <c r="V9" s="355">
        <f t="shared" si="15"/>
        <v>6</v>
      </c>
      <c r="W9" s="356">
        <f t="shared" si="1"/>
        <v>20</v>
      </c>
      <c r="X9" s="357">
        <f t="shared" si="16"/>
        <v>50</v>
      </c>
      <c r="Y9" s="359">
        <v>360</v>
      </c>
      <c r="Z9" s="227">
        <f t="shared" si="17"/>
        <v>50</v>
      </c>
      <c r="AA9" s="227">
        <f t="shared" si="18"/>
        <v>25</v>
      </c>
      <c r="AB9" s="360">
        <f t="shared" si="19"/>
        <v>27</v>
      </c>
      <c r="AC9" s="355">
        <f t="shared" si="20"/>
        <v>10</v>
      </c>
      <c r="AD9" s="359">
        <f t="shared" si="21"/>
        <v>3</v>
      </c>
      <c r="AE9" s="349">
        <f t="shared" si="22"/>
        <v>7</v>
      </c>
    </row>
    <row r="10" spans="1:31">
      <c r="A10" s="326" t="s">
        <v>1737</v>
      </c>
      <c r="B10">
        <v>25</v>
      </c>
      <c r="C10">
        <v>125</v>
      </c>
      <c r="D10" s="328">
        <v>17</v>
      </c>
      <c r="E10" s="329">
        <f t="shared" si="2"/>
        <v>10.8</v>
      </c>
      <c r="F10" s="329">
        <f t="shared" si="3"/>
        <v>12</v>
      </c>
      <c r="G10" s="328">
        <f t="shared" si="4"/>
        <v>65</v>
      </c>
      <c r="H10" s="328">
        <f t="shared" si="5"/>
        <v>100</v>
      </c>
      <c r="I10" s="328">
        <f t="shared" si="6"/>
        <v>19.25</v>
      </c>
      <c r="J10" s="330">
        <f t="shared" si="7"/>
        <v>0.56522248987561496</v>
      </c>
      <c r="K10" s="329">
        <f t="shared" si="8"/>
        <v>31.809091515070719</v>
      </c>
      <c r="L10" s="345">
        <f t="shared" si="9"/>
        <v>100</v>
      </c>
      <c r="M10" s="345">
        <f t="shared" si="10"/>
        <v>27</v>
      </c>
      <c r="N10" s="329">
        <f t="shared" si="11"/>
        <v>0.94128977489125898</v>
      </c>
      <c r="Q10" s="359">
        <v>360</v>
      </c>
      <c r="R10" s="364">
        <f t="shared" si="12"/>
        <v>320</v>
      </c>
      <c r="S10" s="408">
        <f t="shared" si="13"/>
        <v>320</v>
      </c>
      <c r="T10" s="353">
        <f t="shared" si="0"/>
        <v>36</v>
      </c>
      <c r="U10" s="354">
        <f t="shared" si="14"/>
        <v>1.1999999999999993</v>
      </c>
      <c r="V10" s="355">
        <f t="shared" si="15"/>
        <v>4</v>
      </c>
      <c r="W10" s="356">
        <f t="shared" si="1"/>
        <v>20</v>
      </c>
      <c r="X10" s="357">
        <f t="shared" si="16"/>
        <v>50</v>
      </c>
      <c r="Y10" s="360">
        <v>360</v>
      </c>
      <c r="Z10" s="227">
        <f t="shared" si="17"/>
        <v>50</v>
      </c>
      <c r="AA10" s="227">
        <f t="shared" si="18"/>
        <v>25</v>
      </c>
      <c r="AB10" s="360">
        <f t="shared" si="19"/>
        <v>24</v>
      </c>
      <c r="AC10" s="355">
        <f t="shared" si="20"/>
        <v>9</v>
      </c>
      <c r="AD10" s="359">
        <f t="shared" si="21"/>
        <v>2</v>
      </c>
      <c r="AE10" s="349">
        <f t="shared" si="22"/>
        <v>7</v>
      </c>
    </row>
    <row r="11" spans="1:31">
      <c r="A11" s="326" t="s">
        <v>1738</v>
      </c>
      <c r="B11">
        <v>32</v>
      </c>
      <c r="C11">
        <v>125</v>
      </c>
      <c r="D11" s="328">
        <v>17</v>
      </c>
      <c r="E11" s="329">
        <f t="shared" si="2"/>
        <v>13.8</v>
      </c>
      <c r="F11" s="329">
        <f t="shared" si="3"/>
        <v>15.5</v>
      </c>
      <c r="G11" s="328">
        <f t="shared" si="4"/>
        <v>75</v>
      </c>
      <c r="H11" s="328">
        <f t="shared" si="5"/>
        <v>100</v>
      </c>
      <c r="I11" s="328">
        <f t="shared" si="6"/>
        <v>19.25</v>
      </c>
      <c r="J11" s="330">
        <f t="shared" si="7"/>
        <v>0.56522248987561496</v>
      </c>
      <c r="K11" s="329">
        <f t="shared" si="8"/>
        <v>31.809091515070719</v>
      </c>
      <c r="L11" s="345">
        <f t="shared" si="9"/>
        <v>110</v>
      </c>
      <c r="M11" s="345">
        <f t="shared" si="10"/>
        <v>40</v>
      </c>
      <c r="N11" s="329">
        <f t="shared" si="11"/>
        <v>1.3284390875783187</v>
      </c>
      <c r="Q11" s="359">
        <v>360</v>
      </c>
      <c r="R11" s="364">
        <f t="shared" si="12"/>
        <v>355</v>
      </c>
      <c r="S11" s="408">
        <f t="shared" si="13"/>
        <v>355</v>
      </c>
      <c r="T11" s="353">
        <f t="shared" si="0"/>
        <v>48</v>
      </c>
      <c r="U11" s="354">
        <f t="shared" si="14"/>
        <v>1.6999999999999993</v>
      </c>
      <c r="V11" s="355">
        <f t="shared" si="15"/>
        <v>6</v>
      </c>
      <c r="W11" s="356">
        <f t="shared" si="1"/>
        <v>20</v>
      </c>
      <c r="X11" s="357">
        <f t="shared" si="16"/>
        <v>50</v>
      </c>
      <c r="Y11" s="359">
        <v>360</v>
      </c>
      <c r="Z11" s="227">
        <f t="shared" si="17"/>
        <v>50</v>
      </c>
      <c r="AA11" s="227">
        <f t="shared" si="18"/>
        <v>25</v>
      </c>
      <c r="AB11" s="360">
        <f t="shared" si="19"/>
        <v>36</v>
      </c>
      <c r="AC11" s="355">
        <f t="shared" si="20"/>
        <v>12</v>
      </c>
      <c r="AD11" s="359">
        <f t="shared" si="21"/>
        <v>3</v>
      </c>
      <c r="AE11" s="349">
        <f t="shared" si="22"/>
        <v>9</v>
      </c>
    </row>
    <row r="12" spans="1:31">
      <c r="A12" s="326" t="s">
        <v>1739</v>
      </c>
      <c r="B12">
        <v>20</v>
      </c>
      <c r="C12">
        <v>150</v>
      </c>
      <c r="D12" s="328">
        <v>17</v>
      </c>
      <c r="E12" s="329">
        <f t="shared" si="2"/>
        <v>10.200000000000001</v>
      </c>
      <c r="F12" s="329">
        <f t="shared" si="3"/>
        <v>11.4</v>
      </c>
      <c r="G12" s="328">
        <f t="shared" si="4"/>
        <v>65</v>
      </c>
      <c r="H12" s="328">
        <f t="shared" si="5"/>
        <v>120</v>
      </c>
      <c r="I12" s="328">
        <f t="shared" si="6"/>
        <v>23.1</v>
      </c>
      <c r="J12" s="330">
        <f t="shared" si="7"/>
        <v>0.56522248987561496</v>
      </c>
      <c r="K12" s="329">
        <f t="shared" si="8"/>
        <v>38.170909818084851</v>
      </c>
      <c r="L12" s="345">
        <f t="shared" si="9"/>
        <v>105</v>
      </c>
      <c r="M12" s="345">
        <f t="shared" si="10"/>
        <v>25</v>
      </c>
      <c r="N12" s="329">
        <f t="shared" si="11"/>
        <v>1.1584848433760351</v>
      </c>
      <c r="Q12" s="359">
        <v>360</v>
      </c>
      <c r="R12" s="364">
        <f t="shared" si="12"/>
        <v>350</v>
      </c>
      <c r="S12" s="408">
        <f t="shared" si="13"/>
        <v>350</v>
      </c>
      <c r="T12" s="353">
        <f t="shared" si="0"/>
        <v>36</v>
      </c>
      <c r="U12" s="354">
        <f t="shared" si="14"/>
        <v>1.1999999999999993</v>
      </c>
      <c r="V12" s="355">
        <f t="shared" si="15"/>
        <v>4</v>
      </c>
      <c r="W12" s="356">
        <f t="shared" si="1"/>
        <v>25</v>
      </c>
      <c r="X12" s="357">
        <f t="shared" si="16"/>
        <v>62.5</v>
      </c>
      <c r="Y12" s="360">
        <v>360</v>
      </c>
      <c r="Z12" s="227">
        <f t="shared" si="17"/>
        <v>60</v>
      </c>
      <c r="AA12" s="227">
        <f t="shared" si="18"/>
        <v>30</v>
      </c>
      <c r="AB12" s="360">
        <f t="shared" si="19"/>
        <v>24</v>
      </c>
      <c r="AC12" s="355">
        <f t="shared" si="20"/>
        <v>9</v>
      </c>
      <c r="AD12" s="359">
        <f t="shared" si="21"/>
        <v>2</v>
      </c>
      <c r="AE12" s="349">
        <f t="shared" si="22"/>
        <v>7</v>
      </c>
    </row>
    <row r="13" spans="1:31">
      <c r="A13" s="326" t="s">
        <v>1740</v>
      </c>
      <c r="B13">
        <v>25</v>
      </c>
      <c r="C13">
        <v>150</v>
      </c>
      <c r="D13" s="328">
        <v>17</v>
      </c>
      <c r="E13" s="329">
        <f t="shared" si="2"/>
        <v>12.8</v>
      </c>
      <c r="F13" s="329">
        <f t="shared" si="3"/>
        <v>14.3</v>
      </c>
      <c r="G13" s="328">
        <f t="shared" si="4"/>
        <v>75</v>
      </c>
      <c r="H13" s="328">
        <f t="shared" si="5"/>
        <v>120</v>
      </c>
      <c r="I13" s="328">
        <f t="shared" si="6"/>
        <v>23.1</v>
      </c>
      <c r="J13" s="330">
        <f t="shared" si="7"/>
        <v>0.56522248987561496</v>
      </c>
      <c r="K13" s="329">
        <f t="shared" si="8"/>
        <v>38.170909818084851</v>
      </c>
      <c r="L13" s="345">
        <f t="shared" si="9"/>
        <v>115</v>
      </c>
      <c r="M13" s="345">
        <f t="shared" si="10"/>
        <v>36</v>
      </c>
      <c r="N13" s="329">
        <f t="shared" si="11"/>
        <v>1.5778533785705775</v>
      </c>
      <c r="Q13" s="359">
        <v>360</v>
      </c>
      <c r="R13" s="364">
        <f t="shared" si="12"/>
        <v>380</v>
      </c>
      <c r="S13" s="408">
        <f t="shared" si="13"/>
        <v>380</v>
      </c>
      <c r="T13" s="353">
        <f t="shared" si="0"/>
        <v>44</v>
      </c>
      <c r="U13" s="354">
        <f t="shared" si="14"/>
        <v>1.5</v>
      </c>
      <c r="V13" s="355">
        <f t="shared" si="15"/>
        <v>6</v>
      </c>
      <c r="W13" s="356">
        <f t="shared" si="1"/>
        <v>25</v>
      </c>
      <c r="X13" s="357">
        <f t="shared" si="16"/>
        <v>62.5</v>
      </c>
      <c r="Y13" s="359">
        <v>360</v>
      </c>
      <c r="Z13" s="227">
        <f t="shared" si="17"/>
        <v>60</v>
      </c>
      <c r="AA13" s="227">
        <f t="shared" si="18"/>
        <v>30</v>
      </c>
      <c r="AB13" s="360">
        <f t="shared" si="19"/>
        <v>36</v>
      </c>
      <c r="AC13" s="355">
        <f t="shared" si="20"/>
        <v>11</v>
      </c>
      <c r="AD13" s="359">
        <f t="shared" si="21"/>
        <v>3</v>
      </c>
      <c r="AE13" s="349">
        <f t="shared" si="22"/>
        <v>8</v>
      </c>
    </row>
    <row r="14" spans="1:31">
      <c r="A14" s="326" t="s">
        <v>1741</v>
      </c>
      <c r="B14">
        <v>32</v>
      </c>
      <c r="C14">
        <v>150</v>
      </c>
      <c r="D14" s="328">
        <v>17</v>
      </c>
      <c r="E14" s="329">
        <f t="shared" si="2"/>
        <v>16.400000000000002</v>
      </c>
      <c r="F14" s="329">
        <f t="shared" si="3"/>
        <v>18.400000000000002</v>
      </c>
      <c r="G14" s="328">
        <f t="shared" si="4"/>
        <v>90</v>
      </c>
      <c r="H14" s="328">
        <f t="shared" si="5"/>
        <v>120</v>
      </c>
      <c r="I14" s="328">
        <f t="shared" si="6"/>
        <v>23.1</v>
      </c>
      <c r="J14" s="330">
        <f t="shared" si="7"/>
        <v>0.56522248987561496</v>
      </c>
      <c r="K14" s="329">
        <f t="shared" si="8"/>
        <v>38.170909818084851</v>
      </c>
      <c r="L14" s="345">
        <f t="shared" si="9"/>
        <v>130</v>
      </c>
      <c r="M14" s="345">
        <f t="shared" si="10"/>
        <v>51</v>
      </c>
      <c r="N14" s="329">
        <f t="shared" si="11"/>
        <v>2.2708594880306543</v>
      </c>
      <c r="Q14" s="359">
        <v>360</v>
      </c>
      <c r="R14" s="364">
        <f t="shared" si="12"/>
        <v>420</v>
      </c>
      <c r="S14" s="408">
        <f t="shared" si="13"/>
        <v>420</v>
      </c>
      <c r="T14" s="353">
        <f t="shared" si="0"/>
        <v>56</v>
      </c>
      <c r="U14" s="354">
        <f t="shared" si="14"/>
        <v>2</v>
      </c>
      <c r="V14" s="355">
        <f t="shared" si="15"/>
        <v>8</v>
      </c>
      <c r="W14" s="356">
        <f t="shared" si="1"/>
        <v>25</v>
      </c>
      <c r="X14" s="357">
        <f t="shared" si="16"/>
        <v>62.5</v>
      </c>
      <c r="Y14" s="360">
        <v>360</v>
      </c>
      <c r="Z14" s="227">
        <f t="shared" si="17"/>
        <v>60</v>
      </c>
      <c r="AA14" s="227">
        <f t="shared" si="18"/>
        <v>30</v>
      </c>
      <c r="AB14" s="360">
        <f t="shared" si="19"/>
        <v>48</v>
      </c>
      <c r="AC14" s="355">
        <f t="shared" si="20"/>
        <v>14</v>
      </c>
      <c r="AD14" s="359">
        <f t="shared" si="21"/>
        <v>4</v>
      </c>
      <c r="AE14" s="349">
        <f t="shared" si="22"/>
        <v>10</v>
      </c>
    </row>
    <row r="15" spans="1:31">
      <c r="A15" s="326" t="s">
        <v>1742</v>
      </c>
      <c r="B15">
        <v>16</v>
      </c>
      <c r="C15">
        <v>200</v>
      </c>
      <c r="D15" s="328">
        <v>17</v>
      </c>
      <c r="E15" s="329">
        <f t="shared" si="2"/>
        <v>10.700000000000001</v>
      </c>
      <c r="F15" s="329">
        <f t="shared" si="3"/>
        <v>12</v>
      </c>
      <c r="G15" s="328">
        <f t="shared" si="4"/>
        <v>70</v>
      </c>
      <c r="H15" s="328">
        <f t="shared" si="5"/>
        <v>160</v>
      </c>
      <c r="I15" s="328">
        <f t="shared" si="6"/>
        <v>30.8</v>
      </c>
      <c r="J15" s="330">
        <f t="shared" si="7"/>
        <v>0.56522248987561519</v>
      </c>
      <c r="K15" s="329">
        <f t="shared" si="8"/>
        <v>50.894546424113173</v>
      </c>
      <c r="L15" s="345">
        <f t="shared" si="9"/>
        <v>125</v>
      </c>
      <c r="M15" s="345">
        <f t="shared" si="10"/>
        <v>27</v>
      </c>
      <c r="N15" s="329">
        <f t="shared" si="11"/>
        <v>1.935446996735708</v>
      </c>
      <c r="Q15" s="359">
        <v>360</v>
      </c>
      <c r="R15" s="364">
        <f t="shared" si="12"/>
        <v>425</v>
      </c>
      <c r="S15" s="408">
        <f t="shared" si="13"/>
        <v>425</v>
      </c>
      <c r="T15" s="353">
        <f t="shared" si="0"/>
        <v>36</v>
      </c>
      <c r="U15" s="354">
        <f t="shared" si="14"/>
        <v>1.2999999999999989</v>
      </c>
      <c r="V15" s="355">
        <f t="shared" si="15"/>
        <v>6</v>
      </c>
      <c r="W15" s="356">
        <f t="shared" si="1"/>
        <v>35</v>
      </c>
      <c r="X15" s="357">
        <f t="shared" si="16"/>
        <v>87.5</v>
      </c>
      <c r="Y15" s="359">
        <v>360</v>
      </c>
      <c r="Z15" s="227">
        <f t="shared" si="17"/>
        <v>85</v>
      </c>
      <c r="AA15" s="227">
        <f t="shared" si="18"/>
        <v>40</v>
      </c>
      <c r="AB15" s="360">
        <f t="shared" si="19"/>
        <v>36</v>
      </c>
      <c r="AC15" s="355">
        <f t="shared" si="20"/>
        <v>9</v>
      </c>
      <c r="AD15" s="359">
        <f t="shared" si="21"/>
        <v>3</v>
      </c>
      <c r="AE15" s="349">
        <f t="shared" si="22"/>
        <v>6</v>
      </c>
    </row>
    <row r="16" spans="1:31">
      <c r="A16" s="326" t="s">
        <v>1743</v>
      </c>
      <c r="B16">
        <v>20</v>
      </c>
      <c r="C16">
        <v>200</v>
      </c>
      <c r="D16" s="328">
        <v>17</v>
      </c>
      <c r="E16" s="329">
        <f t="shared" si="2"/>
        <v>13.3</v>
      </c>
      <c r="F16" s="329">
        <f t="shared" si="3"/>
        <v>14.9</v>
      </c>
      <c r="G16" s="328">
        <f t="shared" si="4"/>
        <v>85</v>
      </c>
      <c r="H16" s="328">
        <f t="shared" si="5"/>
        <v>160</v>
      </c>
      <c r="I16" s="328">
        <f t="shared" si="6"/>
        <v>30.8</v>
      </c>
      <c r="J16" s="330">
        <f t="shared" si="7"/>
        <v>0.56522248987561519</v>
      </c>
      <c r="K16" s="329">
        <f t="shared" si="8"/>
        <v>50.894546424113173</v>
      </c>
      <c r="L16" s="345">
        <f t="shared" si="9"/>
        <v>140</v>
      </c>
      <c r="M16" s="345">
        <f t="shared" si="10"/>
        <v>38</v>
      </c>
      <c r="N16" s="329">
        <f t="shared" si="11"/>
        <v>2.6629740254354455</v>
      </c>
      <c r="Q16" s="359">
        <v>360</v>
      </c>
      <c r="R16" s="364">
        <f t="shared" si="12"/>
        <v>460</v>
      </c>
      <c r="S16" s="408">
        <f t="shared" si="13"/>
        <v>460</v>
      </c>
      <c r="T16" s="353">
        <f t="shared" si="0"/>
        <v>48</v>
      </c>
      <c r="U16" s="354">
        <f t="shared" si="14"/>
        <v>1.5999999999999996</v>
      </c>
      <c r="V16" s="355">
        <f t="shared" si="15"/>
        <v>6</v>
      </c>
      <c r="W16" s="356">
        <f t="shared" si="1"/>
        <v>35</v>
      </c>
      <c r="X16" s="357">
        <f t="shared" si="16"/>
        <v>87.5</v>
      </c>
      <c r="Y16" s="360">
        <v>360</v>
      </c>
      <c r="Z16" s="227">
        <f t="shared" si="17"/>
        <v>85</v>
      </c>
      <c r="AA16" s="227">
        <f t="shared" si="18"/>
        <v>40</v>
      </c>
      <c r="AB16" s="360">
        <f t="shared" si="19"/>
        <v>36</v>
      </c>
      <c r="AC16" s="355">
        <f t="shared" si="20"/>
        <v>12</v>
      </c>
      <c r="AD16" s="359">
        <f t="shared" si="21"/>
        <v>3</v>
      </c>
      <c r="AE16" s="349">
        <f t="shared" si="22"/>
        <v>9</v>
      </c>
    </row>
    <row r="17" spans="1:31">
      <c r="A17" s="326" t="s">
        <v>1744</v>
      </c>
      <c r="B17">
        <v>25</v>
      </c>
      <c r="C17">
        <v>200</v>
      </c>
      <c r="D17" s="328">
        <v>17</v>
      </c>
      <c r="E17" s="329">
        <f t="shared" si="2"/>
        <v>16.7</v>
      </c>
      <c r="F17" s="329">
        <f t="shared" si="3"/>
        <v>18.8</v>
      </c>
      <c r="G17" s="328">
        <f t="shared" si="4"/>
        <v>100</v>
      </c>
      <c r="H17" s="328">
        <f t="shared" si="5"/>
        <v>160</v>
      </c>
      <c r="I17" s="328">
        <f t="shared" si="6"/>
        <v>30.8</v>
      </c>
      <c r="J17" s="330">
        <f t="shared" si="7"/>
        <v>0.56522248987561519</v>
      </c>
      <c r="K17" s="329">
        <f t="shared" si="8"/>
        <v>50.894546424113173</v>
      </c>
      <c r="L17" s="345">
        <f t="shared" si="9"/>
        <v>155</v>
      </c>
      <c r="M17" s="345">
        <f t="shared" si="10"/>
        <v>53</v>
      </c>
      <c r="N17" s="329">
        <f t="shared" si="11"/>
        <v>3.68778784983706</v>
      </c>
      <c r="Q17" s="359">
        <v>360</v>
      </c>
      <c r="R17" s="364">
        <f t="shared" si="12"/>
        <v>505</v>
      </c>
      <c r="S17" s="408">
        <f t="shared" si="13"/>
        <v>505</v>
      </c>
      <c r="T17" s="353">
        <f t="shared" si="0"/>
        <v>56</v>
      </c>
      <c r="U17" s="354">
        <f t="shared" si="14"/>
        <v>2.1000000000000014</v>
      </c>
      <c r="V17" s="355">
        <f t="shared" si="15"/>
        <v>8</v>
      </c>
      <c r="W17" s="356">
        <f t="shared" si="1"/>
        <v>35</v>
      </c>
      <c r="X17" s="357">
        <f t="shared" si="16"/>
        <v>87.5</v>
      </c>
      <c r="Y17" s="359">
        <v>360</v>
      </c>
      <c r="Z17" s="227">
        <f t="shared" si="17"/>
        <v>85</v>
      </c>
      <c r="AA17" s="227">
        <f t="shared" si="18"/>
        <v>40</v>
      </c>
      <c r="AB17" s="360">
        <f t="shared" si="19"/>
        <v>48</v>
      </c>
      <c r="AC17" s="355">
        <f t="shared" si="20"/>
        <v>14</v>
      </c>
      <c r="AD17" s="359">
        <f t="shared" si="21"/>
        <v>4</v>
      </c>
      <c r="AE17" s="349">
        <f t="shared" si="22"/>
        <v>10</v>
      </c>
    </row>
    <row r="18" spans="1:31">
      <c r="A18" s="326" t="s">
        <v>1745</v>
      </c>
      <c r="B18">
        <v>32</v>
      </c>
      <c r="C18">
        <v>200</v>
      </c>
      <c r="D18" s="328">
        <v>17</v>
      </c>
      <c r="E18" s="329">
        <f t="shared" si="2"/>
        <v>21.6</v>
      </c>
      <c r="F18" s="329">
        <f t="shared" si="3"/>
        <v>24.3</v>
      </c>
      <c r="G18" s="328">
        <f t="shared" si="4"/>
        <v>120</v>
      </c>
      <c r="H18" s="328">
        <f t="shared" si="5"/>
        <v>160</v>
      </c>
      <c r="I18" s="328">
        <f t="shared" si="6"/>
        <v>30.8</v>
      </c>
      <c r="J18" s="330">
        <f t="shared" si="7"/>
        <v>0.56522248987561519</v>
      </c>
      <c r="K18" s="329">
        <f t="shared" si="8"/>
        <v>50.894546424113173</v>
      </c>
      <c r="L18" s="345">
        <f t="shared" si="9"/>
        <v>175</v>
      </c>
      <c r="M18" s="345">
        <f t="shared" si="10"/>
        <v>73</v>
      </c>
      <c r="N18" s="329">
        <f t="shared" si="11"/>
        <v>5.3315831458110994</v>
      </c>
      <c r="Q18" s="359">
        <v>360</v>
      </c>
      <c r="R18" s="364">
        <f t="shared" si="12"/>
        <v>560</v>
      </c>
      <c r="S18" s="408">
        <f t="shared" si="13"/>
        <v>560</v>
      </c>
      <c r="T18" s="353">
        <f t="shared" si="0"/>
        <v>72</v>
      </c>
      <c r="U18" s="354">
        <f t="shared" si="14"/>
        <v>2.6999999999999993</v>
      </c>
      <c r="V18" s="355">
        <f t="shared" si="15"/>
        <v>10</v>
      </c>
      <c r="W18" s="356">
        <f t="shared" si="1"/>
        <v>35</v>
      </c>
      <c r="X18" s="357">
        <f t="shared" si="16"/>
        <v>87.5</v>
      </c>
      <c r="Y18" s="360">
        <v>360</v>
      </c>
      <c r="Z18" s="227">
        <f t="shared" si="17"/>
        <v>85</v>
      </c>
      <c r="AA18" s="227">
        <f t="shared" si="18"/>
        <v>40</v>
      </c>
      <c r="AB18" s="360">
        <f t="shared" si="19"/>
        <v>60</v>
      </c>
      <c r="AC18" s="355">
        <f t="shared" si="20"/>
        <v>18</v>
      </c>
      <c r="AD18" s="359">
        <f t="shared" si="21"/>
        <v>5</v>
      </c>
      <c r="AE18" s="349">
        <f t="shared" si="22"/>
        <v>13</v>
      </c>
    </row>
    <row r="19" spans="1:31">
      <c r="A19" s="326" t="s">
        <v>1746</v>
      </c>
      <c r="B19">
        <v>12.5</v>
      </c>
      <c r="C19">
        <v>250</v>
      </c>
      <c r="D19" s="328">
        <v>17</v>
      </c>
      <c r="E19" s="329">
        <f t="shared" si="2"/>
        <v>10.4</v>
      </c>
      <c r="F19" s="329">
        <f t="shared" si="3"/>
        <v>11.600000000000001</v>
      </c>
      <c r="G19" s="328">
        <f t="shared" si="4"/>
        <v>75</v>
      </c>
      <c r="H19" s="328">
        <f t="shared" si="5"/>
        <v>200</v>
      </c>
      <c r="I19" s="328">
        <f t="shared" si="6"/>
        <v>38.5</v>
      </c>
      <c r="J19" s="330">
        <f t="shared" si="7"/>
        <v>0.56522248987561496</v>
      </c>
      <c r="K19" s="329">
        <f t="shared" si="8"/>
        <v>63.618183030141438</v>
      </c>
      <c r="L19" s="345">
        <f t="shared" si="9"/>
        <v>140</v>
      </c>
      <c r="M19" s="345">
        <f t="shared" si="10"/>
        <v>26</v>
      </c>
      <c r="N19" s="329">
        <f t="shared" si="11"/>
        <v>2.7126483439881937</v>
      </c>
      <c r="Q19" s="359">
        <v>360</v>
      </c>
      <c r="R19" s="364">
        <f t="shared" si="12"/>
        <v>490</v>
      </c>
      <c r="S19" s="408">
        <f t="shared" si="13"/>
        <v>490</v>
      </c>
      <c r="T19" s="353">
        <f t="shared" si="0"/>
        <v>36</v>
      </c>
      <c r="U19" s="354">
        <f t="shared" si="14"/>
        <v>1.2000000000000011</v>
      </c>
      <c r="V19" s="355">
        <f t="shared" si="15"/>
        <v>4</v>
      </c>
      <c r="W19" s="356">
        <f t="shared" si="1"/>
        <v>40</v>
      </c>
      <c r="X19" s="357">
        <f t="shared" si="16"/>
        <v>100</v>
      </c>
      <c r="Y19" s="359">
        <v>360</v>
      </c>
      <c r="Z19" s="227">
        <f t="shared" si="17"/>
        <v>100</v>
      </c>
      <c r="AA19" s="227">
        <f t="shared" si="18"/>
        <v>45</v>
      </c>
      <c r="AB19" s="360">
        <f t="shared" si="19"/>
        <v>26</v>
      </c>
      <c r="AC19" s="355">
        <f t="shared" si="20"/>
        <v>9</v>
      </c>
      <c r="AD19" s="359">
        <f t="shared" si="21"/>
        <v>2</v>
      </c>
      <c r="AE19" s="349">
        <f t="shared" si="22"/>
        <v>7</v>
      </c>
    </row>
    <row r="20" spans="1:31">
      <c r="A20" s="326" t="s">
        <v>1747</v>
      </c>
      <c r="B20">
        <v>16</v>
      </c>
      <c r="C20">
        <v>250</v>
      </c>
      <c r="D20" s="328">
        <v>17</v>
      </c>
      <c r="E20" s="329">
        <f t="shared" si="2"/>
        <v>13.200000000000001</v>
      </c>
      <c r="F20" s="329">
        <f t="shared" si="3"/>
        <v>14.8</v>
      </c>
      <c r="G20" s="328">
        <f t="shared" si="4"/>
        <v>90</v>
      </c>
      <c r="H20" s="328">
        <f t="shared" si="5"/>
        <v>200</v>
      </c>
      <c r="I20" s="328">
        <f t="shared" si="6"/>
        <v>38.5</v>
      </c>
      <c r="J20" s="330">
        <f t="shared" si="7"/>
        <v>0.56522248987561496</v>
      </c>
      <c r="K20" s="329">
        <f t="shared" si="8"/>
        <v>63.618183030141438</v>
      </c>
      <c r="L20" s="345">
        <f t="shared" si="9"/>
        <v>155</v>
      </c>
      <c r="M20" s="345">
        <f t="shared" si="10"/>
        <v>38</v>
      </c>
      <c r="N20" s="329">
        <f t="shared" si="11"/>
        <v>3.7835281542439922</v>
      </c>
      <c r="Q20" s="359">
        <v>360</v>
      </c>
      <c r="R20" s="364">
        <f t="shared" si="12"/>
        <v>535</v>
      </c>
      <c r="S20" s="408">
        <f t="shared" si="13"/>
        <v>535</v>
      </c>
      <c r="T20" s="353">
        <f t="shared" si="0"/>
        <v>44</v>
      </c>
      <c r="U20" s="354">
        <f t="shared" si="14"/>
        <v>1.5999999999999996</v>
      </c>
      <c r="V20" s="355">
        <f t="shared" si="15"/>
        <v>6</v>
      </c>
      <c r="W20" s="356">
        <f t="shared" si="1"/>
        <v>40</v>
      </c>
      <c r="X20" s="357">
        <f t="shared" si="16"/>
        <v>100</v>
      </c>
      <c r="Y20" s="360">
        <v>360</v>
      </c>
      <c r="Z20" s="227">
        <f t="shared" si="17"/>
        <v>100</v>
      </c>
      <c r="AA20" s="227">
        <f t="shared" si="18"/>
        <v>45</v>
      </c>
      <c r="AB20" s="360">
        <f t="shared" si="19"/>
        <v>39</v>
      </c>
      <c r="AC20" s="355">
        <f t="shared" si="20"/>
        <v>11</v>
      </c>
      <c r="AD20" s="359">
        <f t="shared" si="21"/>
        <v>3</v>
      </c>
      <c r="AE20" s="349">
        <f t="shared" si="22"/>
        <v>8</v>
      </c>
    </row>
    <row r="21" spans="1:31">
      <c r="A21" s="326" t="s">
        <v>1748</v>
      </c>
      <c r="B21">
        <v>20</v>
      </c>
      <c r="C21">
        <v>250</v>
      </c>
      <c r="D21" s="328">
        <v>17</v>
      </c>
      <c r="E21" s="329">
        <f t="shared" si="2"/>
        <v>16.5</v>
      </c>
      <c r="F21" s="329">
        <f t="shared" si="3"/>
        <v>18.5</v>
      </c>
      <c r="G21" s="328">
        <f t="shared" si="4"/>
        <v>105</v>
      </c>
      <c r="H21" s="328">
        <f t="shared" si="5"/>
        <v>200</v>
      </c>
      <c r="I21" s="328">
        <f t="shared" si="6"/>
        <v>38.5</v>
      </c>
      <c r="J21" s="330">
        <f t="shared" si="7"/>
        <v>0.56522248987561496</v>
      </c>
      <c r="K21" s="329">
        <f t="shared" si="8"/>
        <v>63.618183030141438</v>
      </c>
      <c r="L21" s="345">
        <f t="shared" si="9"/>
        <v>170</v>
      </c>
      <c r="M21" s="345">
        <f t="shared" si="10"/>
        <v>52</v>
      </c>
      <c r="N21" s="329">
        <f t="shared" si="11"/>
        <v>5.1326139749391553</v>
      </c>
      <c r="Q21" s="359">
        <v>360</v>
      </c>
      <c r="R21" s="364">
        <f t="shared" si="12"/>
        <v>575</v>
      </c>
      <c r="S21" s="408">
        <f t="shared" si="13"/>
        <v>575</v>
      </c>
      <c r="T21" s="353">
        <f t="shared" si="0"/>
        <v>56</v>
      </c>
      <c r="U21" s="354">
        <f t="shared" si="14"/>
        <v>2</v>
      </c>
      <c r="V21" s="355">
        <f t="shared" si="15"/>
        <v>8</v>
      </c>
      <c r="W21" s="356">
        <f t="shared" si="1"/>
        <v>40</v>
      </c>
      <c r="X21" s="357">
        <f t="shared" si="16"/>
        <v>100</v>
      </c>
      <c r="Y21" s="359">
        <v>360</v>
      </c>
      <c r="Z21" s="227">
        <f t="shared" si="17"/>
        <v>100</v>
      </c>
      <c r="AA21" s="227">
        <f t="shared" si="18"/>
        <v>45</v>
      </c>
      <c r="AB21" s="360">
        <f t="shared" si="19"/>
        <v>52</v>
      </c>
      <c r="AC21" s="355">
        <f t="shared" si="20"/>
        <v>14</v>
      </c>
      <c r="AD21" s="359">
        <f t="shared" si="21"/>
        <v>4</v>
      </c>
      <c r="AE21" s="349">
        <f t="shared" si="22"/>
        <v>10</v>
      </c>
    </row>
    <row r="22" spans="1:31">
      <c r="A22" s="326" t="s">
        <v>1749</v>
      </c>
      <c r="B22">
        <v>25</v>
      </c>
      <c r="C22">
        <v>250</v>
      </c>
      <c r="D22" s="328">
        <v>17</v>
      </c>
      <c r="E22" s="329">
        <f t="shared" si="2"/>
        <v>20.700000000000003</v>
      </c>
      <c r="F22" s="329">
        <f t="shared" si="3"/>
        <v>23.200000000000003</v>
      </c>
      <c r="G22" s="328">
        <f t="shared" si="4"/>
        <v>125</v>
      </c>
      <c r="H22" s="328">
        <f t="shared" ref="H22:H85" si="23">0.8*C22</f>
        <v>200</v>
      </c>
      <c r="I22" s="328">
        <f t="shared" ref="I22:I85" si="24">0.154*C22</f>
        <v>38.5</v>
      </c>
      <c r="J22" s="330">
        <f t="shared" ref="J22:J85" si="25">ASIN((C22/2-I22)/(H22-I22))</f>
        <v>0.56522248987561496</v>
      </c>
      <c r="K22" s="329">
        <f t="shared" ref="K22:K85" si="26">H22-(H22-I22)*COS(J22)</f>
        <v>63.618183030141438</v>
      </c>
      <c r="L22" s="345">
        <f t="shared" si="9"/>
        <v>190</v>
      </c>
      <c r="M22" s="345">
        <f t="shared" si="10"/>
        <v>69</v>
      </c>
      <c r="N22" s="329">
        <f t="shared" ref="N22:N85" si="27">((1.08*C22^2)*F22+(PI()*C22*G22)*F22)*1850*10^-9</f>
        <v>7.1107611466273113</v>
      </c>
      <c r="Q22" s="359">
        <v>360</v>
      </c>
      <c r="R22" s="364">
        <f t="shared" si="12"/>
        <v>630</v>
      </c>
      <c r="S22" s="408">
        <f t="shared" si="13"/>
        <v>630</v>
      </c>
      <c r="T22" s="353">
        <f t="shared" si="0"/>
        <v>72</v>
      </c>
      <c r="U22" s="354">
        <f t="shared" si="14"/>
        <v>2.5</v>
      </c>
      <c r="V22" s="355">
        <f t="shared" si="15"/>
        <v>10</v>
      </c>
      <c r="W22" s="356">
        <f t="shared" si="1"/>
        <v>40</v>
      </c>
      <c r="X22" s="357">
        <f t="shared" si="16"/>
        <v>100</v>
      </c>
      <c r="Y22" s="360">
        <v>360</v>
      </c>
      <c r="Z22" s="227">
        <f t="shared" si="17"/>
        <v>100</v>
      </c>
      <c r="AA22" s="227">
        <f t="shared" si="18"/>
        <v>45</v>
      </c>
      <c r="AB22" s="360">
        <f t="shared" si="19"/>
        <v>65</v>
      </c>
      <c r="AC22" s="355">
        <f t="shared" si="20"/>
        <v>18</v>
      </c>
      <c r="AD22" s="359">
        <f t="shared" si="21"/>
        <v>5</v>
      </c>
      <c r="AE22" s="349">
        <f t="shared" si="22"/>
        <v>13</v>
      </c>
    </row>
    <row r="23" spans="1:31">
      <c r="A23" s="326" t="s">
        <v>1750</v>
      </c>
      <c r="B23">
        <v>32</v>
      </c>
      <c r="C23">
        <v>250</v>
      </c>
      <c r="D23" s="328">
        <v>17</v>
      </c>
      <c r="E23" s="329">
        <f t="shared" si="2"/>
        <v>26.8</v>
      </c>
      <c r="F23" s="329">
        <f t="shared" si="3"/>
        <v>30.1</v>
      </c>
      <c r="G23" s="328">
        <f t="shared" si="4"/>
        <v>150</v>
      </c>
      <c r="H23" s="328">
        <f t="shared" si="23"/>
        <v>200</v>
      </c>
      <c r="I23" s="328">
        <f t="shared" si="24"/>
        <v>38.5</v>
      </c>
      <c r="J23" s="330">
        <f t="shared" si="25"/>
        <v>0.56522248987561496</v>
      </c>
      <c r="K23" s="329">
        <f t="shared" si="26"/>
        <v>63.618183030141438</v>
      </c>
      <c r="L23" s="345">
        <f t="shared" si="9"/>
        <v>215</v>
      </c>
      <c r="M23" s="345">
        <f t="shared" si="10"/>
        <v>95</v>
      </c>
      <c r="N23" s="329">
        <f t="shared" si="27"/>
        <v>10.318972009318037</v>
      </c>
      <c r="Q23" s="359">
        <v>360</v>
      </c>
      <c r="R23" s="364">
        <f t="shared" si="12"/>
        <v>700</v>
      </c>
      <c r="S23" s="408">
        <f t="shared" si="13"/>
        <v>700</v>
      </c>
      <c r="T23" s="353">
        <f t="shared" si="0"/>
        <v>92</v>
      </c>
      <c r="U23" s="354">
        <f t="shared" si="14"/>
        <v>3.3000000000000007</v>
      </c>
      <c r="V23" s="355">
        <f t="shared" si="15"/>
        <v>12</v>
      </c>
      <c r="W23" s="356">
        <f t="shared" si="1"/>
        <v>40</v>
      </c>
      <c r="X23" s="357">
        <f t="shared" si="16"/>
        <v>100</v>
      </c>
      <c r="Y23" s="359">
        <v>360</v>
      </c>
      <c r="Z23" s="227">
        <f t="shared" si="17"/>
        <v>100</v>
      </c>
      <c r="AA23" s="227">
        <f t="shared" si="18"/>
        <v>45</v>
      </c>
      <c r="AB23" s="360">
        <f t="shared" si="19"/>
        <v>78</v>
      </c>
      <c r="AC23" s="355">
        <f t="shared" si="20"/>
        <v>23</v>
      </c>
      <c r="AD23" s="359">
        <f t="shared" si="21"/>
        <v>6</v>
      </c>
      <c r="AE23" s="349">
        <f t="shared" si="22"/>
        <v>17</v>
      </c>
    </row>
    <row r="24" spans="1:31">
      <c r="A24" s="326" t="s">
        <v>1751</v>
      </c>
      <c r="B24">
        <v>12.5</v>
      </c>
      <c r="C24">
        <v>300</v>
      </c>
      <c r="D24" s="328">
        <v>17</v>
      </c>
      <c r="E24" s="329">
        <f t="shared" si="2"/>
        <v>12.3</v>
      </c>
      <c r="F24" s="329">
        <f t="shared" si="3"/>
        <v>13.8</v>
      </c>
      <c r="G24" s="328">
        <f t="shared" si="4"/>
        <v>90</v>
      </c>
      <c r="H24" s="328">
        <f t="shared" si="23"/>
        <v>240</v>
      </c>
      <c r="I24" s="328">
        <f t="shared" si="24"/>
        <v>46.2</v>
      </c>
      <c r="J24" s="330">
        <f t="shared" si="25"/>
        <v>0.56522248987561496</v>
      </c>
      <c r="K24" s="329">
        <f t="shared" si="26"/>
        <v>76.341819636169703</v>
      </c>
      <c r="L24" s="345">
        <f t="shared" si="9"/>
        <v>170</v>
      </c>
      <c r="M24" s="345">
        <f t="shared" si="10"/>
        <v>34</v>
      </c>
      <c r="N24" s="329">
        <f t="shared" si="27"/>
        <v>4.6470472320459804</v>
      </c>
      <c r="Q24" s="359">
        <v>360</v>
      </c>
      <c r="R24" s="364">
        <f t="shared" si="12"/>
        <v>590</v>
      </c>
      <c r="S24" s="408">
        <f t="shared" si="13"/>
        <v>590</v>
      </c>
      <c r="T24" s="353">
        <f t="shared" si="0"/>
        <v>44</v>
      </c>
      <c r="U24" s="354">
        <f t="shared" si="14"/>
        <v>1.5</v>
      </c>
      <c r="V24" s="355">
        <f t="shared" si="15"/>
        <v>6</v>
      </c>
      <c r="W24" s="356">
        <f t="shared" si="1"/>
        <v>50</v>
      </c>
      <c r="X24" s="357">
        <f t="shared" si="16"/>
        <v>125</v>
      </c>
      <c r="Y24" s="360">
        <v>360</v>
      </c>
      <c r="Z24" s="227">
        <f t="shared" si="17"/>
        <v>125</v>
      </c>
      <c r="AA24" s="227">
        <f t="shared" si="18"/>
        <v>55</v>
      </c>
      <c r="AB24" s="360">
        <f t="shared" si="19"/>
        <v>39</v>
      </c>
      <c r="AC24" s="355">
        <f t="shared" si="20"/>
        <v>11</v>
      </c>
      <c r="AD24" s="359">
        <f t="shared" si="21"/>
        <v>3</v>
      </c>
      <c r="AE24" s="349">
        <f t="shared" si="22"/>
        <v>8</v>
      </c>
    </row>
    <row r="25" spans="1:31">
      <c r="A25" s="326" t="s">
        <v>1752</v>
      </c>
      <c r="B25">
        <v>16</v>
      </c>
      <c r="C25">
        <v>300</v>
      </c>
      <c r="D25" s="328">
        <v>17</v>
      </c>
      <c r="E25" s="329">
        <f t="shared" si="2"/>
        <v>15.700000000000001</v>
      </c>
      <c r="F25" s="329">
        <f t="shared" si="3"/>
        <v>17.600000000000001</v>
      </c>
      <c r="G25" s="328">
        <f t="shared" si="4"/>
        <v>105</v>
      </c>
      <c r="H25" s="328">
        <f t="shared" si="23"/>
        <v>240</v>
      </c>
      <c r="I25" s="328">
        <f t="shared" si="24"/>
        <v>46.2</v>
      </c>
      <c r="J25" s="330">
        <f t="shared" si="25"/>
        <v>0.56522248987561496</v>
      </c>
      <c r="K25" s="329">
        <f t="shared" si="26"/>
        <v>76.341819636169703</v>
      </c>
      <c r="L25" s="345">
        <f t="shared" si="9"/>
        <v>185</v>
      </c>
      <c r="M25" s="345">
        <f t="shared" si="10"/>
        <v>48</v>
      </c>
      <c r="N25" s="329">
        <f t="shared" si="27"/>
        <v>6.3869750892278363</v>
      </c>
      <c r="Q25" s="359">
        <v>360</v>
      </c>
      <c r="R25" s="364">
        <f t="shared" si="12"/>
        <v>630</v>
      </c>
      <c r="S25" s="408">
        <f t="shared" si="13"/>
        <v>630</v>
      </c>
      <c r="T25" s="353">
        <f t="shared" si="0"/>
        <v>56</v>
      </c>
      <c r="U25" s="354">
        <f t="shared" si="14"/>
        <v>1.9000000000000004</v>
      </c>
      <c r="V25" s="355">
        <f t="shared" si="15"/>
        <v>8</v>
      </c>
      <c r="W25" s="356">
        <f t="shared" si="1"/>
        <v>50</v>
      </c>
      <c r="X25" s="357">
        <f t="shared" si="16"/>
        <v>125</v>
      </c>
      <c r="Y25" s="359">
        <v>360</v>
      </c>
      <c r="Z25" s="227">
        <f t="shared" si="17"/>
        <v>125</v>
      </c>
      <c r="AA25" s="227">
        <f t="shared" si="18"/>
        <v>55</v>
      </c>
      <c r="AB25" s="360">
        <f t="shared" si="19"/>
        <v>52</v>
      </c>
      <c r="AC25" s="355">
        <f t="shared" si="20"/>
        <v>14</v>
      </c>
      <c r="AD25" s="359">
        <f t="shared" si="21"/>
        <v>4</v>
      </c>
      <c r="AE25" s="349">
        <f t="shared" si="22"/>
        <v>10</v>
      </c>
    </row>
    <row r="26" spans="1:31">
      <c r="A26" s="326" t="s">
        <v>1753</v>
      </c>
      <c r="B26">
        <v>20</v>
      </c>
      <c r="C26">
        <v>300</v>
      </c>
      <c r="D26" s="328">
        <v>17</v>
      </c>
      <c r="E26" s="329">
        <f t="shared" si="2"/>
        <v>19.600000000000001</v>
      </c>
      <c r="F26" s="329">
        <f t="shared" si="3"/>
        <v>22</v>
      </c>
      <c r="G26" s="328">
        <f t="shared" si="4"/>
        <v>125</v>
      </c>
      <c r="H26" s="328">
        <f t="shared" si="23"/>
        <v>240</v>
      </c>
      <c r="I26" s="328">
        <f t="shared" si="24"/>
        <v>46.2</v>
      </c>
      <c r="J26" s="330">
        <f t="shared" si="25"/>
        <v>0.56522248987561496</v>
      </c>
      <c r="K26" s="329">
        <f t="shared" si="26"/>
        <v>76.341819636169703</v>
      </c>
      <c r="L26" s="345">
        <f t="shared" si="9"/>
        <v>205</v>
      </c>
      <c r="M26" s="345">
        <f t="shared" si="10"/>
        <v>65</v>
      </c>
      <c r="N26" s="329">
        <f t="shared" si="27"/>
        <v>8.7508957875414222</v>
      </c>
      <c r="Q26" s="359">
        <v>360</v>
      </c>
      <c r="R26" s="364">
        <f t="shared" si="12"/>
        <v>685</v>
      </c>
      <c r="S26" s="408">
        <f t="shared" si="13"/>
        <v>685</v>
      </c>
      <c r="T26" s="353">
        <f t="shared" si="0"/>
        <v>68</v>
      </c>
      <c r="U26" s="354">
        <f t="shared" si="14"/>
        <v>2.3999999999999986</v>
      </c>
      <c r="V26" s="355">
        <f t="shared" si="15"/>
        <v>8</v>
      </c>
      <c r="W26" s="356">
        <f t="shared" si="1"/>
        <v>50</v>
      </c>
      <c r="X26" s="357">
        <f t="shared" si="16"/>
        <v>125</v>
      </c>
      <c r="Y26" s="360">
        <v>360</v>
      </c>
      <c r="Z26" s="227">
        <f t="shared" si="17"/>
        <v>125</v>
      </c>
      <c r="AA26" s="227">
        <f t="shared" si="18"/>
        <v>55</v>
      </c>
      <c r="AB26" s="360">
        <f t="shared" si="19"/>
        <v>52</v>
      </c>
      <c r="AC26" s="355">
        <f t="shared" si="20"/>
        <v>17</v>
      </c>
      <c r="AD26" s="359">
        <f t="shared" si="21"/>
        <v>4</v>
      </c>
      <c r="AE26" s="349">
        <f t="shared" si="22"/>
        <v>13</v>
      </c>
    </row>
    <row r="27" spans="1:31">
      <c r="A27" s="326" t="s">
        <v>1754</v>
      </c>
      <c r="B27">
        <v>25</v>
      </c>
      <c r="C27">
        <v>300</v>
      </c>
      <c r="D27" s="328">
        <v>17</v>
      </c>
      <c r="E27" s="329">
        <f t="shared" si="2"/>
        <v>24.700000000000003</v>
      </c>
      <c r="F27" s="329">
        <f t="shared" si="3"/>
        <v>27.700000000000003</v>
      </c>
      <c r="G27" s="328">
        <f t="shared" si="4"/>
        <v>150</v>
      </c>
      <c r="H27" s="328">
        <f t="shared" si="23"/>
        <v>240</v>
      </c>
      <c r="I27" s="328">
        <f t="shared" si="24"/>
        <v>46.2</v>
      </c>
      <c r="J27" s="330">
        <f t="shared" si="25"/>
        <v>0.56522248987561496</v>
      </c>
      <c r="K27" s="329">
        <f t="shared" si="26"/>
        <v>76.341819636169703</v>
      </c>
      <c r="L27" s="345">
        <f t="shared" si="9"/>
        <v>230</v>
      </c>
      <c r="M27" s="345">
        <f t="shared" si="10"/>
        <v>86</v>
      </c>
      <c r="N27" s="329">
        <f t="shared" si="27"/>
        <v>12.225605198994405</v>
      </c>
      <c r="Q27" s="359">
        <v>360</v>
      </c>
      <c r="R27" s="364">
        <f t="shared" si="12"/>
        <v>755</v>
      </c>
      <c r="S27" s="408">
        <f t="shared" si="13"/>
        <v>755</v>
      </c>
      <c r="T27" s="353">
        <f t="shared" si="0"/>
        <v>84</v>
      </c>
      <c r="U27" s="354">
        <f t="shared" si="14"/>
        <v>3</v>
      </c>
      <c r="V27" s="355">
        <f t="shared" si="15"/>
        <v>10</v>
      </c>
      <c r="W27" s="356">
        <f t="shared" si="1"/>
        <v>50</v>
      </c>
      <c r="X27" s="357">
        <f t="shared" si="16"/>
        <v>125</v>
      </c>
      <c r="Y27" s="359">
        <v>360</v>
      </c>
      <c r="Z27" s="227">
        <f t="shared" si="17"/>
        <v>125</v>
      </c>
      <c r="AA27" s="227">
        <f t="shared" si="18"/>
        <v>55</v>
      </c>
      <c r="AB27" s="360">
        <f t="shared" si="19"/>
        <v>65</v>
      </c>
      <c r="AC27" s="355">
        <f t="shared" si="20"/>
        <v>21</v>
      </c>
      <c r="AD27" s="359">
        <f t="shared" si="21"/>
        <v>5</v>
      </c>
      <c r="AE27" s="349">
        <f t="shared" si="22"/>
        <v>16</v>
      </c>
    </row>
    <row r="28" spans="1:31">
      <c r="A28" s="326" t="s">
        <v>1755</v>
      </c>
      <c r="B28">
        <v>32</v>
      </c>
      <c r="C28">
        <v>300</v>
      </c>
      <c r="D28" s="328">
        <v>17</v>
      </c>
      <c r="E28" s="329">
        <f t="shared" si="2"/>
        <v>32</v>
      </c>
      <c r="F28" s="329">
        <f t="shared" si="3"/>
        <v>36</v>
      </c>
      <c r="G28" s="328">
        <f t="shared" si="4"/>
        <v>180</v>
      </c>
      <c r="H28" s="328">
        <f t="shared" si="23"/>
        <v>240</v>
      </c>
      <c r="I28" s="328">
        <f t="shared" si="24"/>
        <v>46.2</v>
      </c>
      <c r="J28" s="330">
        <f t="shared" si="25"/>
        <v>0.56522248987561496</v>
      </c>
      <c r="K28" s="329">
        <f t="shared" si="26"/>
        <v>76.341819636169703</v>
      </c>
      <c r="L28" s="345">
        <f t="shared" si="9"/>
        <v>260</v>
      </c>
      <c r="M28" s="345">
        <f t="shared" si="10"/>
        <v>117</v>
      </c>
      <c r="N28" s="329">
        <f t="shared" si="27"/>
        <v>17.771943819370332</v>
      </c>
      <c r="Q28" s="359">
        <v>360</v>
      </c>
      <c r="R28" s="364">
        <f t="shared" si="12"/>
        <v>840</v>
      </c>
      <c r="S28" s="408">
        <f t="shared" si="13"/>
        <v>840</v>
      </c>
      <c r="T28" s="353">
        <f t="shared" si="0"/>
        <v>108</v>
      </c>
      <c r="U28" s="354">
        <f t="shared" si="14"/>
        <v>4</v>
      </c>
      <c r="V28" s="355">
        <f t="shared" si="15"/>
        <v>14</v>
      </c>
      <c r="W28" s="356">
        <f t="shared" si="1"/>
        <v>50</v>
      </c>
      <c r="X28" s="357">
        <f t="shared" si="16"/>
        <v>125</v>
      </c>
      <c r="Y28" s="360">
        <v>360</v>
      </c>
      <c r="Z28" s="227">
        <f t="shared" si="17"/>
        <v>125</v>
      </c>
      <c r="AA28" s="227">
        <f t="shared" si="18"/>
        <v>55</v>
      </c>
      <c r="AB28" s="360">
        <f t="shared" si="19"/>
        <v>91</v>
      </c>
      <c r="AC28" s="355">
        <f t="shared" si="20"/>
        <v>27</v>
      </c>
      <c r="AD28" s="359">
        <f t="shared" si="21"/>
        <v>7</v>
      </c>
      <c r="AE28" s="349">
        <f t="shared" si="22"/>
        <v>20</v>
      </c>
    </row>
    <row r="29" spans="1:31">
      <c r="A29" s="326" t="s">
        <v>1756</v>
      </c>
      <c r="B29">
        <v>8</v>
      </c>
      <c r="C29">
        <v>350</v>
      </c>
      <c r="D29" s="328">
        <v>17</v>
      </c>
      <c r="E29" s="329">
        <f t="shared" si="2"/>
        <v>9.3000000000000007</v>
      </c>
      <c r="F29" s="329">
        <f t="shared" si="3"/>
        <v>10.4</v>
      </c>
      <c r="G29" s="328">
        <f t="shared" si="4"/>
        <v>80</v>
      </c>
      <c r="H29" s="328">
        <f t="shared" si="23"/>
        <v>280</v>
      </c>
      <c r="I29" s="328">
        <f t="shared" si="24"/>
        <v>53.9</v>
      </c>
      <c r="J29" s="330">
        <f t="shared" si="25"/>
        <v>0.56522248987561496</v>
      </c>
      <c r="K29" s="329">
        <f t="shared" si="26"/>
        <v>89.065456242198024</v>
      </c>
      <c r="L29" s="345">
        <f t="shared" si="9"/>
        <v>170</v>
      </c>
      <c r="M29" s="345">
        <f t="shared" si="10"/>
        <v>21</v>
      </c>
      <c r="N29" s="329">
        <f t="shared" si="27"/>
        <v>4.2378907943418938</v>
      </c>
      <c r="Q29" s="359">
        <v>360</v>
      </c>
      <c r="R29" s="364">
        <f t="shared" si="12"/>
        <v>620</v>
      </c>
      <c r="S29" s="408">
        <f t="shared" si="13"/>
        <v>620</v>
      </c>
      <c r="T29" s="353">
        <f t="shared" si="0"/>
        <v>32</v>
      </c>
      <c r="U29" s="354">
        <f t="shared" si="14"/>
        <v>1.0999999999999996</v>
      </c>
      <c r="V29" s="355">
        <f t="shared" si="15"/>
        <v>4</v>
      </c>
      <c r="W29" s="356">
        <f t="shared" si="1"/>
        <v>55</v>
      </c>
      <c r="X29" s="357">
        <f t="shared" si="16"/>
        <v>137.5</v>
      </c>
      <c r="Y29" s="359">
        <v>360</v>
      </c>
      <c r="Z29" s="227">
        <f t="shared" si="17"/>
        <v>135</v>
      </c>
      <c r="AA29" s="227">
        <f t="shared" si="18"/>
        <v>60</v>
      </c>
      <c r="AB29" s="360">
        <f t="shared" si="19"/>
        <v>26</v>
      </c>
      <c r="AC29" s="355">
        <f t="shared" si="20"/>
        <v>8</v>
      </c>
      <c r="AD29" s="359">
        <f t="shared" si="21"/>
        <v>2</v>
      </c>
      <c r="AE29" s="349">
        <f t="shared" si="22"/>
        <v>6</v>
      </c>
    </row>
    <row r="30" spans="1:31">
      <c r="A30" s="326" t="s">
        <v>1757</v>
      </c>
      <c r="B30">
        <v>10</v>
      </c>
      <c r="C30">
        <v>350</v>
      </c>
      <c r="D30" s="328">
        <v>17</v>
      </c>
      <c r="E30" s="329">
        <f t="shared" si="2"/>
        <v>11.5</v>
      </c>
      <c r="F30" s="329">
        <f t="shared" si="3"/>
        <v>12.8</v>
      </c>
      <c r="G30" s="328">
        <f t="shared" si="4"/>
        <v>90</v>
      </c>
      <c r="H30" s="328">
        <f t="shared" si="23"/>
        <v>280</v>
      </c>
      <c r="I30" s="328">
        <f t="shared" si="24"/>
        <v>53.9</v>
      </c>
      <c r="J30" s="330">
        <f t="shared" si="25"/>
        <v>0.56522248987561496</v>
      </c>
      <c r="K30" s="329">
        <f t="shared" si="26"/>
        <v>89.065456242198024</v>
      </c>
      <c r="L30" s="345">
        <f t="shared" si="9"/>
        <v>180</v>
      </c>
      <c r="M30" s="345">
        <f t="shared" si="10"/>
        <v>30</v>
      </c>
      <c r="N30" s="329">
        <f t="shared" si="27"/>
        <v>5.476240792165699</v>
      </c>
      <c r="Q30" s="359">
        <v>360</v>
      </c>
      <c r="R30" s="364">
        <f t="shared" si="12"/>
        <v>650</v>
      </c>
      <c r="S30" s="408">
        <f t="shared" si="13"/>
        <v>650</v>
      </c>
      <c r="T30" s="353">
        <f t="shared" si="0"/>
        <v>40</v>
      </c>
      <c r="U30" s="354">
        <f t="shared" si="14"/>
        <v>1.3000000000000007</v>
      </c>
      <c r="V30" s="355">
        <f t="shared" si="15"/>
        <v>6</v>
      </c>
      <c r="W30" s="356">
        <f t="shared" si="1"/>
        <v>55</v>
      </c>
      <c r="X30" s="357">
        <f t="shared" si="16"/>
        <v>137.5</v>
      </c>
      <c r="Y30" s="360">
        <v>360</v>
      </c>
      <c r="Z30" s="227">
        <f t="shared" si="17"/>
        <v>135</v>
      </c>
      <c r="AA30" s="227">
        <f t="shared" si="18"/>
        <v>60</v>
      </c>
      <c r="AB30" s="360">
        <f t="shared" si="19"/>
        <v>39</v>
      </c>
      <c r="AC30" s="355">
        <f t="shared" si="20"/>
        <v>10</v>
      </c>
      <c r="AD30" s="359">
        <f t="shared" si="21"/>
        <v>3</v>
      </c>
      <c r="AE30" s="349">
        <f t="shared" si="22"/>
        <v>7</v>
      </c>
    </row>
    <row r="31" spans="1:31">
      <c r="A31" s="326" t="s">
        <v>1758</v>
      </c>
      <c r="B31">
        <v>12.5</v>
      </c>
      <c r="C31">
        <v>350</v>
      </c>
      <c r="D31" s="328">
        <v>17</v>
      </c>
      <c r="E31" s="329">
        <f t="shared" si="2"/>
        <v>14.200000000000001</v>
      </c>
      <c r="F31" s="329">
        <f t="shared" si="3"/>
        <v>15.9</v>
      </c>
      <c r="G31" s="328">
        <f t="shared" si="4"/>
        <v>105</v>
      </c>
      <c r="H31" s="328">
        <f t="shared" si="23"/>
        <v>280</v>
      </c>
      <c r="I31" s="328">
        <f t="shared" si="24"/>
        <v>53.9</v>
      </c>
      <c r="J31" s="330">
        <f t="shared" si="25"/>
        <v>0.56522248987561496</v>
      </c>
      <c r="K31" s="329">
        <f t="shared" si="26"/>
        <v>89.065456242198024</v>
      </c>
      <c r="L31" s="345">
        <f t="shared" si="9"/>
        <v>195</v>
      </c>
      <c r="M31" s="345">
        <f t="shared" si="10"/>
        <v>42</v>
      </c>
      <c r="N31" s="329">
        <f t="shared" si="27"/>
        <v>7.2876700855213841</v>
      </c>
      <c r="Q31" s="359">
        <v>360</v>
      </c>
      <c r="R31" s="364">
        <f t="shared" si="12"/>
        <v>685</v>
      </c>
      <c r="S31" s="408">
        <f t="shared" si="13"/>
        <v>685</v>
      </c>
      <c r="T31" s="353">
        <f t="shared" si="0"/>
        <v>48</v>
      </c>
      <c r="U31" s="354">
        <f t="shared" si="14"/>
        <v>1.6999999999999993</v>
      </c>
      <c r="V31" s="355">
        <f t="shared" si="15"/>
        <v>6</v>
      </c>
      <c r="W31" s="356">
        <f t="shared" si="1"/>
        <v>55</v>
      </c>
      <c r="X31" s="357">
        <f t="shared" si="16"/>
        <v>137.5</v>
      </c>
      <c r="Y31" s="359">
        <v>360</v>
      </c>
      <c r="Z31" s="227">
        <f t="shared" si="17"/>
        <v>135</v>
      </c>
      <c r="AA31" s="227">
        <f t="shared" si="18"/>
        <v>60</v>
      </c>
      <c r="AB31" s="360">
        <f t="shared" si="19"/>
        <v>39</v>
      </c>
      <c r="AC31" s="355">
        <f t="shared" si="20"/>
        <v>12</v>
      </c>
      <c r="AD31" s="359">
        <f t="shared" si="21"/>
        <v>3</v>
      </c>
      <c r="AE31" s="349">
        <f t="shared" si="22"/>
        <v>9</v>
      </c>
    </row>
    <row r="32" spans="1:31">
      <c r="A32" s="326" t="s">
        <v>1759</v>
      </c>
      <c r="B32">
        <v>16</v>
      </c>
      <c r="C32">
        <v>350</v>
      </c>
      <c r="D32" s="328">
        <v>17</v>
      </c>
      <c r="E32" s="329">
        <f t="shared" si="2"/>
        <v>18.100000000000001</v>
      </c>
      <c r="F32" s="329">
        <f t="shared" si="3"/>
        <v>20.3</v>
      </c>
      <c r="G32" s="328">
        <f t="shared" si="4"/>
        <v>125</v>
      </c>
      <c r="H32" s="328">
        <f t="shared" si="23"/>
        <v>280</v>
      </c>
      <c r="I32" s="328">
        <f t="shared" si="24"/>
        <v>53.9</v>
      </c>
      <c r="J32" s="330">
        <f t="shared" si="25"/>
        <v>0.56522248987561496</v>
      </c>
      <c r="K32" s="329">
        <f t="shared" si="26"/>
        <v>89.065456242198024</v>
      </c>
      <c r="L32" s="345">
        <f t="shared" si="9"/>
        <v>215</v>
      </c>
      <c r="M32" s="345">
        <f t="shared" si="10"/>
        <v>58</v>
      </c>
      <c r="N32" s="329">
        <f t="shared" si="27"/>
        <v>10.130261404618455</v>
      </c>
      <c r="Q32" s="359">
        <v>360</v>
      </c>
      <c r="R32" s="364">
        <f t="shared" si="12"/>
        <v>740</v>
      </c>
      <c r="S32" s="408">
        <f t="shared" si="13"/>
        <v>740</v>
      </c>
      <c r="T32" s="353">
        <f t="shared" si="0"/>
        <v>64</v>
      </c>
      <c r="U32" s="354">
        <f t="shared" si="14"/>
        <v>2.1999999999999993</v>
      </c>
      <c r="V32" s="355">
        <f t="shared" si="15"/>
        <v>8</v>
      </c>
      <c r="W32" s="356">
        <f t="shared" si="1"/>
        <v>55</v>
      </c>
      <c r="X32" s="357">
        <f t="shared" si="16"/>
        <v>137.5</v>
      </c>
      <c r="Y32" s="360">
        <v>360</v>
      </c>
      <c r="Z32" s="227">
        <f t="shared" si="17"/>
        <v>135</v>
      </c>
      <c r="AA32" s="227">
        <f t="shared" si="18"/>
        <v>60</v>
      </c>
      <c r="AB32" s="360">
        <f t="shared" si="19"/>
        <v>52</v>
      </c>
      <c r="AC32" s="355">
        <f t="shared" si="20"/>
        <v>16</v>
      </c>
      <c r="AD32" s="359">
        <f t="shared" si="21"/>
        <v>4</v>
      </c>
      <c r="AE32" s="349">
        <f t="shared" si="22"/>
        <v>12</v>
      </c>
    </row>
    <row r="33" spans="1:31">
      <c r="A33" s="326" t="s">
        <v>1760</v>
      </c>
      <c r="B33">
        <v>20</v>
      </c>
      <c r="C33">
        <v>350</v>
      </c>
      <c r="D33" s="328">
        <v>17</v>
      </c>
      <c r="E33" s="329">
        <f t="shared" si="2"/>
        <v>22.700000000000003</v>
      </c>
      <c r="F33" s="329">
        <f t="shared" si="3"/>
        <v>25.5</v>
      </c>
      <c r="G33" s="328">
        <f t="shared" si="4"/>
        <v>145</v>
      </c>
      <c r="H33" s="328">
        <f t="shared" si="23"/>
        <v>280</v>
      </c>
      <c r="I33" s="328">
        <f t="shared" si="24"/>
        <v>53.9</v>
      </c>
      <c r="J33" s="330">
        <f t="shared" si="25"/>
        <v>0.56522248987561496</v>
      </c>
      <c r="K33" s="329">
        <f t="shared" si="26"/>
        <v>89.065456242198024</v>
      </c>
      <c r="L33" s="345">
        <f t="shared" si="9"/>
        <v>235</v>
      </c>
      <c r="M33" s="345">
        <f t="shared" si="10"/>
        <v>78</v>
      </c>
      <c r="N33" s="329">
        <f t="shared" si="27"/>
        <v>13.762637646729749</v>
      </c>
      <c r="Q33" s="359">
        <v>360</v>
      </c>
      <c r="R33" s="364">
        <f t="shared" si="12"/>
        <v>800</v>
      </c>
      <c r="S33" s="408">
        <f t="shared" si="13"/>
        <v>800</v>
      </c>
      <c r="T33" s="353">
        <f t="shared" si="0"/>
        <v>76</v>
      </c>
      <c r="U33" s="354">
        <f t="shared" si="14"/>
        <v>2.7999999999999972</v>
      </c>
      <c r="V33" s="355">
        <f t="shared" si="15"/>
        <v>10</v>
      </c>
      <c r="W33" s="356">
        <f t="shared" si="1"/>
        <v>55</v>
      </c>
      <c r="X33" s="357">
        <f t="shared" si="16"/>
        <v>137.5</v>
      </c>
      <c r="Y33" s="359">
        <v>360</v>
      </c>
      <c r="Z33" s="227">
        <f t="shared" si="17"/>
        <v>135</v>
      </c>
      <c r="AA33" s="227">
        <f t="shared" si="18"/>
        <v>60</v>
      </c>
      <c r="AB33" s="360">
        <f t="shared" si="19"/>
        <v>65</v>
      </c>
      <c r="AC33" s="355">
        <f t="shared" si="20"/>
        <v>19</v>
      </c>
      <c r="AD33" s="359">
        <f t="shared" si="21"/>
        <v>5</v>
      </c>
      <c r="AE33" s="349">
        <f t="shared" si="22"/>
        <v>14</v>
      </c>
    </row>
    <row r="34" spans="1:31">
      <c r="A34" s="326" t="s">
        <v>1761</v>
      </c>
      <c r="B34">
        <v>25</v>
      </c>
      <c r="C34">
        <v>350</v>
      </c>
      <c r="D34" s="328">
        <v>17</v>
      </c>
      <c r="E34" s="329">
        <f t="shared" si="2"/>
        <v>28.6</v>
      </c>
      <c r="F34" s="329">
        <f t="shared" si="3"/>
        <v>32.200000000000003</v>
      </c>
      <c r="G34" s="328">
        <f t="shared" si="4"/>
        <v>175</v>
      </c>
      <c r="H34" s="328">
        <f t="shared" si="23"/>
        <v>280</v>
      </c>
      <c r="I34" s="328">
        <f t="shared" si="24"/>
        <v>53.9</v>
      </c>
      <c r="J34" s="330">
        <f t="shared" si="25"/>
        <v>0.56522248987561496</v>
      </c>
      <c r="K34" s="329">
        <f t="shared" si="26"/>
        <v>89.065456242198024</v>
      </c>
      <c r="L34" s="345">
        <f t="shared" si="9"/>
        <v>265</v>
      </c>
      <c r="M34" s="345">
        <f t="shared" si="10"/>
        <v>103</v>
      </c>
      <c r="N34" s="329">
        <f t="shared" si="27"/>
        <v>19.343722305428571</v>
      </c>
      <c r="Q34" s="359">
        <v>360</v>
      </c>
      <c r="R34" s="364">
        <f t="shared" si="12"/>
        <v>880</v>
      </c>
      <c r="S34" s="408">
        <f t="shared" si="13"/>
        <v>880</v>
      </c>
      <c r="T34" s="353">
        <f t="shared" si="0"/>
        <v>96</v>
      </c>
      <c r="U34" s="354">
        <f t="shared" si="14"/>
        <v>3.6000000000000014</v>
      </c>
      <c r="V34" s="355">
        <f t="shared" si="15"/>
        <v>12</v>
      </c>
      <c r="W34" s="356">
        <f t="shared" si="1"/>
        <v>55</v>
      </c>
      <c r="X34" s="357">
        <f t="shared" si="16"/>
        <v>137.5</v>
      </c>
      <c r="Y34" s="360">
        <v>360</v>
      </c>
      <c r="Z34" s="227">
        <f t="shared" si="17"/>
        <v>135</v>
      </c>
      <c r="AA34" s="227">
        <f t="shared" si="18"/>
        <v>60</v>
      </c>
      <c r="AB34" s="360">
        <f t="shared" si="19"/>
        <v>78</v>
      </c>
      <c r="AC34" s="355">
        <f t="shared" si="20"/>
        <v>24</v>
      </c>
      <c r="AD34" s="359">
        <f t="shared" si="21"/>
        <v>6</v>
      </c>
      <c r="AE34" s="349">
        <f t="shared" si="22"/>
        <v>18</v>
      </c>
    </row>
    <row r="35" spans="1:31">
      <c r="A35" s="326" t="s">
        <v>1762</v>
      </c>
      <c r="B35">
        <v>8</v>
      </c>
      <c r="C35">
        <v>400</v>
      </c>
      <c r="D35" s="328">
        <v>17</v>
      </c>
      <c r="E35" s="329">
        <f t="shared" si="2"/>
        <v>10.5</v>
      </c>
      <c r="F35" s="329">
        <f t="shared" si="3"/>
        <v>11.700000000000001</v>
      </c>
      <c r="G35" s="328">
        <f t="shared" si="4"/>
        <v>90</v>
      </c>
      <c r="H35" s="328">
        <f t="shared" si="23"/>
        <v>320</v>
      </c>
      <c r="I35" s="328">
        <f t="shared" si="24"/>
        <v>61.6</v>
      </c>
      <c r="J35" s="330">
        <f t="shared" si="25"/>
        <v>0.56522248987561519</v>
      </c>
      <c r="K35" s="329">
        <f t="shared" si="26"/>
        <v>101.78909284822635</v>
      </c>
      <c r="L35" s="345">
        <f t="shared" si="9"/>
        <v>195</v>
      </c>
      <c r="M35" s="345">
        <f t="shared" si="10"/>
        <v>26</v>
      </c>
      <c r="N35" s="329">
        <f t="shared" si="27"/>
        <v>6.1882478275302395</v>
      </c>
      <c r="Q35" s="359">
        <v>360</v>
      </c>
      <c r="R35" s="364">
        <f t="shared" si="12"/>
        <v>705</v>
      </c>
      <c r="S35" s="408">
        <f t="shared" si="13"/>
        <v>705</v>
      </c>
      <c r="T35" s="353">
        <f t="shared" ref="T35:T66" si="28">_xlfn.CEILING.MATH(E35/VLOOKUP(Q35,tab_weefsel,2),4)</f>
        <v>36</v>
      </c>
      <c r="U35" s="354">
        <f t="shared" ref="U35:U66" si="29">F35-E35</f>
        <v>1.2000000000000011</v>
      </c>
      <c r="V35" s="355">
        <f t="shared" ref="V35:V66" si="30">_xlfn.CEILING.MATH((U35/VLOOKUP(Y35,tab_weefsel,2,FALSE)),2)</f>
        <v>4</v>
      </c>
      <c r="W35" s="356">
        <f t="shared" ref="W35:W66" si="31">CEILING(I35*RADIANS(57.615),5)</f>
        <v>65</v>
      </c>
      <c r="X35" s="357">
        <f t="shared" si="16"/>
        <v>162.5</v>
      </c>
      <c r="Y35" s="359">
        <v>360</v>
      </c>
      <c r="Z35" s="227">
        <f t="shared" si="17"/>
        <v>160</v>
      </c>
      <c r="AA35" s="227">
        <f t="shared" si="18"/>
        <v>70</v>
      </c>
      <c r="AB35" s="360">
        <f t="shared" si="19"/>
        <v>26</v>
      </c>
      <c r="AC35" s="355">
        <f t="shared" si="20"/>
        <v>9</v>
      </c>
      <c r="AD35" s="359">
        <f t="shared" si="21"/>
        <v>2</v>
      </c>
      <c r="AE35" s="349">
        <f t="shared" si="22"/>
        <v>7</v>
      </c>
    </row>
    <row r="36" spans="1:31">
      <c r="A36" s="326" t="s">
        <v>1763</v>
      </c>
      <c r="B36">
        <v>10</v>
      </c>
      <c r="C36">
        <v>400</v>
      </c>
      <c r="D36" s="328">
        <v>17</v>
      </c>
      <c r="E36" s="329">
        <f t="shared" si="2"/>
        <v>13</v>
      </c>
      <c r="F36" s="329">
        <f t="shared" si="3"/>
        <v>14.5</v>
      </c>
      <c r="G36" s="328">
        <f t="shared" si="4"/>
        <v>105</v>
      </c>
      <c r="H36" s="328">
        <f t="shared" si="23"/>
        <v>320</v>
      </c>
      <c r="I36" s="328">
        <f t="shared" si="24"/>
        <v>61.6</v>
      </c>
      <c r="J36" s="330">
        <f t="shared" si="25"/>
        <v>0.56522248987561519</v>
      </c>
      <c r="K36" s="329">
        <f t="shared" si="26"/>
        <v>101.78909284822635</v>
      </c>
      <c r="L36" s="345">
        <f t="shared" si="9"/>
        <v>210</v>
      </c>
      <c r="M36" s="345">
        <f t="shared" si="10"/>
        <v>37</v>
      </c>
      <c r="N36" s="329">
        <f t="shared" si="27"/>
        <v>8.1748353631669399</v>
      </c>
      <c r="Q36" s="359">
        <v>360</v>
      </c>
      <c r="R36" s="364">
        <f t="shared" si="12"/>
        <v>745</v>
      </c>
      <c r="S36" s="408">
        <f t="shared" si="13"/>
        <v>745</v>
      </c>
      <c r="T36" s="353">
        <f t="shared" si="28"/>
        <v>44</v>
      </c>
      <c r="U36" s="354">
        <f t="shared" si="29"/>
        <v>1.5</v>
      </c>
      <c r="V36" s="355">
        <f t="shared" si="30"/>
        <v>6</v>
      </c>
      <c r="W36" s="356">
        <f t="shared" si="31"/>
        <v>65</v>
      </c>
      <c r="X36" s="357">
        <f t="shared" si="16"/>
        <v>162.5</v>
      </c>
      <c r="Y36" s="360">
        <v>360</v>
      </c>
      <c r="Z36" s="227">
        <f t="shared" si="17"/>
        <v>160</v>
      </c>
      <c r="AA36" s="227">
        <f t="shared" si="18"/>
        <v>70</v>
      </c>
      <c r="AB36" s="360">
        <f t="shared" si="19"/>
        <v>39</v>
      </c>
      <c r="AC36" s="355">
        <f t="shared" si="20"/>
        <v>11</v>
      </c>
      <c r="AD36" s="359">
        <f t="shared" si="21"/>
        <v>3</v>
      </c>
      <c r="AE36" s="349">
        <f t="shared" si="22"/>
        <v>8</v>
      </c>
    </row>
    <row r="37" spans="1:31">
      <c r="A37" s="326" t="s">
        <v>1764</v>
      </c>
      <c r="B37">
        <v>12.5</v>
      </c>
      <c r="C37">
        <v>400</v>
      </c>
      <c r="D37" s="328">
        <v>17</v>
      </c>
      <c r="E37" s="329">
        <f t="shared" si="2"/>
        <v>16.100000000000001</v>
      </c>
      <c r="F37" s="329">
        <f t="shared" si="3"/>
        <v>18.100000000000001</v>
      </c>
      <c r="G37" s="328">
        <f t="shared" si="4"/>
        <v>120</v>
      </c>
      <c r="H37" s="328">
        <f t="shared" si="23"/>
        <v>320</v>
      </c>
      <c r="I37" s="328">
        <f t="shared" si="24"/>
        <v>61.6</v>
      </c>
      <c r="J37" s="330">
        <f t="shared" si="25"/>
        <v>0.56522248987561519</v>
      </c>
      <c r="K37" s="329">
        <f t="shared" si="26"/>
        <v>101.78909284822635</v>
      </c>
      <c r="L37" s="345">
        <f t="shared" si="9"/>
        <v>225</v>
      </c>
      <c r="M37" s="345">
        <f t="shared" si="10"/>
        <v>50</v>
      </c>
      <c r="N37" s="329">
        <f t="shared" si="27"/>
        <v>10.835627040261805</v>
      </c>
      <c r="Q37" s="359">
        <v>360</v>
      </c>
      <c r="R37" s="364">
        <f t="shared" si="12"/>
        <v>785</v>
      </c>
      <c r="S37" s="408">
        <f t="shared" si="13"/>
        <v>785</v>
      </c>
      <c r="T37" s="353">
        <f t="shared" si="28"/>
        <v>56</v>
      </c>
      <c r="U37" s="354">
        <f t="shared" si="29"/>
        <v>2</v>
      </c>
      <c r="V37" s="355">
        <f t="shared" si="30"/>
        <v>8</v>
      </c>
      <c r="W37" s="356">
        <f t="shared" si="31"/>
        <v>65</v>
      </c>
      <c r="X37" s="357">
        <f t="shared" si="16"/>
        <v>162.5</v>
      </c>
      <c r="Y37" s="359">
        <v>360</v>
      </c>
      <c r="Z37" s="227">
        <f t="shared" si="17"/>
        <v>160</v>
      </c>
      <c r="AA37" s="227">
        <f t="shared" si="18"/>
        <v>70</v>
      </c>
      <c r="AB37" s="360">
        <f t="shared" si="19"/>
        <v>52</v>
      </c>
      <c r="AC37" s="355">
        <f t="shared" si="20"/>
        <v>14</v>
      </c>
      <c r="AD37" s="359">
        <f t="shared" si="21"/>
        <v>4</v>
      </c>
      <c r="AE37" s="349">
        <f t="shared" si="22"/>
        <v>10</v>
      </c>
    </row>
    <row r="38" spans="1:31">
      <c r="A38" s="326" t="s">
        <v>1765</v>
      </c>
      <c r="B38">
        <v>16</v>
      </c>
      <c r="C38">
        <v>400</v>
      </c>
      <c r="D38" s="328">
        <v>17</v>
      </c>
      <c r="E38" s="329">
        <f t="shared" si="2"/>
        <v>20.6</v>
      </c>
      <c r="F38" s="329">
        <f t="shared" si="3"/>
        <v>23.1</v>
      </c>
      <c r="G38" s="328">
        <f t="shared" si="4"/>
        <v>140</v>
      </c>
      <c r="H38" s="328">
        <f t="shared" si="23"/>
        <v>320</v>
      </c>
      <c r="I38" s="328">
        <f t="shared" si="24"/>
        <v>61.6</v>
      </c>
      <c r="J38" s="330">
        <f t="shared" si="25"/>
        <v>0.56522248987561519</v>
      </c>
      <c r="K38" s="329">
        <f t="shared" si="26"/>
        <v>101.78909284822635</v>
      </c>
      <c r="L38" s="345">
        <f t="shared" si="9"/>
        <v>245</v>
      </c>
      <c r="M38" s="345">
        <f t="shared" si="10"/>
        <v>69</v>
      </c>
      <c r="N38" s="329">
        <f t="shared" si="27"/>
        <v>14.902941874864952</v>
      </c>
      <c r="Q38" s="359">
        <v>360</v>
      </c>
      <c r="R38" s="364">
        <f t="shared" si="12"/>
        <v>840</v>
      </c>
      <c r="S38" s="408">
        <f t="shared" si="13"/>
        <v>840</v>
      </c>
      <c r="T38" s="353">
        <f t="shared" si="28"/>
        <v>72</v>
      </c>
      <c r="U38" s="354">
        <f t="shared" si="29"/>
        <v>2.5</v>
      </c>
      <c r="V38" s="355">
        <f t="shared" si="30"/>
        <v>10</v>
      </c>
      <c r="W38" s="356">
        <f t="shared" si="31"/>
        <v>65</v>
      </c>
      <c r="X38" s="357">
        <f t="shared" si="16"/>
        <v>162.5</v>
      </c>
      <c r="Y38" s="360">
        <v>360</v>
      </c>
      <c r="Z38" s="227">
        <f t="shared" si="17"/>
        <v>160</v>
      </c>
      <c r="AA38" s="227">
        <f t="shared" si="18"/>
        <v>70</v>
      </c>
      <c r="AB38" s="360">
        <f t="shared" si="19"/>
        <v>65</v>
      </c>
      <c r="AC38" s="355">
        <f t="shared" si="20"/>
        <v>18</v>
      </c>
      <c r="AD38" s="359">
        <f t="shared" si="21"/>
        <v>5</v>
      </c>
      <c r="AE38" s="349">
        <f t="shared" si="22"/>
        <v>13</v>
      </c>
    </row>
    <row r="39" spans="1:31">
      <c r="A39" s="326" t="s">
        <v>1766</v>
      </c>
      <c r="B39">
        <v>20</v>
      </c>
      <c r="C39">
        <v>400</v>
      </c>
      <c r="D39" s="328">
        <v>17</v>
      </c>
      <c r="E39" s="329">
        <f t="shared" si="2"/>
        <v>25.8</v>
      </c>
      <c r="F39" s="329">
        <f t="shared" si="3"/>
        <v>29</v>
      </c>
      <c r="G39" s="328">
        <f t="shared" si="4"/>
        <v>165</v>
      </c>
      <c r="H39" s="328">
        <f t="shared" si="23"/>
        <v>320</v>
      </c>
      <c r="I39" s="328">
        <f t="shared" si="24"/>
        <v>61.6</v>
      </c>
      <c r="J39" s="330">
        <f t="shared" si="25"/>
        <v>0.56522248987561519</v>
      </c>
      <c r="K39" s="329">
        <f t="shared" si="26"/>
        <v>101.78909284822635</v>
      </c>
      <c r="L39" s="345">
        <f t="shared" si="9"/>
        <v>270</v>
      </c>
      <c r="M39" s="345">
        <f t="shared" si="10"/>
        <v>91</v>
      </c>
      <c r="N39" s="329">
        <f t="shared" si="27"/>
        <v>20.3947854270961</v>
      </c>
      <c r="Q39" s="359">
        <v>360</v>
      </c>
      <c r="R39" s="364">
        <f t="shared" si="12"/>
        <v>910</v>
      </c>
      <c r="S39" s="408">
        <f t="shared" si="13"/>
        <v>910</v>
      </c>
      <c r="T39" s="353">
        <f t="shared" si="28"/>
        <v>88</v>
      </c>
      <c r="U39" s="354">
        <f t="shared" si="29"/>
        <v>3.1999999999999993</v>
      </c>
      <c r="V39" s="355">
        <f t="shared" si="30"/>
        <v>12</v>
      </c>
      <c r="W39" s="356">
        <f t="shared" si="31"/>
        <v>65</v>
      </c>
      <c r="X39" s="357">
        <f t="shared" si="16"/>
        <v>162.5</v>
      </c>
      <c r="Y39" s="359">
        <v>360</v>
      </c>
      <c r="Z39" s="227">
        <f t="shared" si="17"/>
        <v>160</v>
      </c>
      <c r="AA39" s="227">
        <f t="shared" si="18"/>
        <v>70</v>
      </c>
      <c r="AB39" s="360">
        <f t="shared" si="19"/>
        <v>78</v>
      </c>
      <c r="AC39" s="355">
        <f t="shared" si="20"/>
        <v>22</v>
      </c>
      <c r="AD39" s="359">
        <f t="shared" si="21"/>
        <v>6</v>
      </c>
      <c r="AE39" s="349">
        <f t="shared" si="22"/>
        <v>16</v>
      </c>
    </row>
    <row r="40" spans="1:31">
      <c r="A40" s="326" t="s">
        <v>1767</v>
      </c>
      <c r="B40">
        <v>25</v>
      </c>
      <c r="C40">
        <v>400</v>
      </c>
      <c r="D40" s="328">
        <v>17</v>
      </c>
      <c r="E40" s="329">
        <f t="shared" si="2"/>
        <v>32.6</v>
      </c>
      <c r="F40" s="329">
        <f t="shared" si="3"/>
        <v>36.700000000000003</v>
      </c>
      <c r="G40" s="328">
        <f t="shared" si="4"/>
        <v>200</v>
      </c>
      <c r="H40" s="328">
        <f t="shared" si="23"/>
        <v>320</v>
      </c>
      <c r="I40" s="328">
        <f t="shared" si="24"/>
        <v>61.6</v>
      </c>
      <c r="J40" s="330">
        <f t="shared" si="25"/>
        <v>0.56522248987561519</v>
      </c>
      <c r="K40" s="329">
        <f t="shared" si="26"/>
        <v>101.78909284822635</v>
      </c>
      <c r="L40" s="345">
        <f t="shared" si="9"/>
        <v>305</v>
      </c>
      <c r="M40" s="345">
        <f t="shared" si="10"/>
        <v>120</v>
      </c>
      <c r="N40" s="329">
        <f t="shared" si="27"/>
        <v>28.796130657238326</v>
      </c>
      <c r="Q40" s="359">
        <v>360</v>
      </c>
      <c r="R40" s="364">
        <f t="shared" si="12"/>
        <v>1005</v>
      </c>
      <c r="S40" s="408">
        <f t="shared" si="13"/>
        <v>1005</v>
      </c>
      <c r="T40" s="353">
        <f t="shared" si="28"/>
        <v>112</v>
      </c>
      <c r="U40" s="354">
        <f t="shared" si="29"/>
        <v>4.1000000000000014</v>
      </c>
      <c r="V40" s="355">
        <f t="shared" si="30"/>
        <v>14</v>
      </c>
      <c r="W40" s="356">
        <f t="shared" si="31"/>
        <v>65</v>
      </c>
      <c r="X40" s="357">
        <f t="shared" si="16"/>
        <v>162.5</v>
      </c>
      <c r="Y40" s="360">
        <v>360</v>
      </c>
      <c r="Z40" s="227">
        <f t="shared" si="17"/>
        <v>160</v>
      </c>
      <c r="AA40" s="227">
        <f t="shared" si="18"/>
        <v>70</v>
      </c>
      <c r="AB40" s="360">
        <f t="shared" si="19"/>
        <v>91</v>
      </c>
      <c r="AC40" s="355">
        <f t="shared" si="20"/>
        <v>28</v>
      </c>
      <c r="AD40" s="359">
        <f t="shared" si="21"/>
        <v>7</v>
      </c>
      <c r="AE40" s="349">
        <f t="shared" si="22"/>
        <v>21</v>
      </c>
    </row>
    <row r="41" spans="1:31">
      <c r="A41" s="326" t="s">
        <v>1768</v>
      </c>
      <c r="B41">
        <v>8</v>
      </c>
      <c r="C41">
        <v>450</v>
      </c>
      <c r="D41" s="328">
        <v>17</v>
      </c>
      <c r="E41" s="329">
        <f t="shared" si="2"/>
        <v>11.700000000000001</v>
      </c>
      <c r="F41" s="329">
        <f t="shared" si="3"/>
        <v>13.100000000000001</v>
      </c>
      <c r="G41" s="328">
        <f t="shared" si="4"/>
        <v>105</v>
      </c>
      <c r="H41" s="328">
        <f t="shared" si="23"/>
        <v>360</v>
      </c>
      <c r="I41" s="328">
        <f t="shared" si="24"/>
        <v>69.3</v>
      </c>
      <c r="J41" s="330">
        <f t="shared" si="25"/>
        <v>0.56522248987561496</v>
      </c>
      <c r="K41" s="329">
        <f t="shared" si="26"/>
        <v>114.51272945425458</v>
      </c>
      <c r="L41" s="345">
        <f t="shared" si="9"/>
        <v>220</v>
      </c>
      <c r="M41" s="345">
        <f t="shared" si="10"/>
        <v>31</v>
      </c>
      <c r="N41" s="329">
        <f t="shared" si="27"/>
        <v>8.8976440285981262</v>
      </c>
      <c r="Q41" s="359">
        <v>360</v>
      </c>
      <c r="R41" s="364">
        <f t="shared" si="12"/>
        <v>800</v>
      </c>
      <c r="S41" s="408">
        <f t="shared" si="13"/>
        <v>800</v>
      </c>
      <c r="T41" s="353">
        <f t="shared" si="28"/>
        <v>40</v>
      </c>
      <c r="U41" s="354">
        <f t="shared" si="29"/>
        <v>1.4000000000000004</v>
      </c>
      <c r="V41" s="355">
        <f t="shared" si="30"/>
        <v>6</v>
      </c>
      <c r="W41" s="356">
        <f t="shared" si="31"/>
        <v>70</v>
      </c>
      <c r="X41" s="357">
        <f t="shared" si="16"/>
        <v>175</v>
      </c>
      <c r="Y41" s="359">
        <v>360</v>
      </c>
      <c r="Z41" s="227">
        <f t="shared" si="17"/>
        <v>175</v>
      </c>
      <c r="AA41" s="227">
        <f t="shared" si="18"/>
        <v>75</v>
      </c>
      <c r="AB41" s="360">
        <f t="shared" si="19"/>
        <v>42</v>
      </c>
      <c r="AC41" s="355">
        <f t="shared" si="20"/>
        <v>10</v>
      </c>
      <c r="AD41" s="359">
        <f t="shared" si="21"/>
        <v>3</v>
      </c>
      <c r="AE41" s="349">
        <f t="shared" si="22"/>
        <v>7</v>
      </c>
    </row>
    <row r="42" spans="1:31">
      <c r="A42" s="326" t="s">
        <v>1769</v>
      </c>
      <c r="B42">
        <v>10</v>
      </c>
      <c r="C42">
        <v>450</v>
      </c>
      <c r="D42" s="328">
        <v>17</v>
      </c>
      <c r="E42" s="329">
        <f t="shared" si="2"/>
        <v>14.5</v>
      </c>
      <c r="F42" s="329">
        <f t="shared" si="3"/>
        <v>16.2</v>
      </c>
      <c r="G42" s="328">
        <f t="shared" si="4"/>
        <v>120</v>
      </c>
      <c r="H42" s="328">
        <f t="shared" si="23"/>
        <v>360</v>
      </c>
      <c r="I42" s="328">
        <f t="shared" si="24"/>
        <v>69.3</v>
      </c>
      <c r="J42" s="330">
        <f t="shared" si="25"/>
        <v>0.56522248987561496</v>
      </c>
      <c r="K42" s="329">
        <f t="shared" si="26"/>
        <v>114.51272945425458</v>
      </c>
      <c r="L42" s="345">
        <f t="shared" si="9"/>
        <v>235</v>
      </c>
      <c r="M42" s="345">
        <f t="shared" si="10"/>
        <v>43</v>
      </c>
      <c r="N42" s="329">
        <f t="shared" si="27"/>
        <v>11.63872971871665</v>
      </c>
      <c r="Q42" s="359">
        <v>360</v>
      </c>
      <c r="R42" s="364">
        <f t="shared" si="12"/>
        <v>840</v>
      </c>
      <c r="S42" s="408">
        <f t="shared" si="13"/>
        <v>840</v>
      </c>
      <c r="T42" s="353">
        <f t="shared" si="28"/>
        <v>52</v>
      </c>
      <c r="U42" s="354">
        <f t="shared" si="29"/>
        <v>1.6999999999999993</v>
      </c>
      <c r="V42" s="355">
        <f t="shared" si="30"/>
        <v>6</v>
      </c>
      <c r="W42" s="356">
        <f t="shared" si="31"/>
        <v>70</v>
      </c>
      <c r="X42" s="357">
        <f t="shared" si="16"/>
        <v>175</v>
      </c>
      <c r="Y42" s="360">
        <v>360</v>
      </c>
      <c r="Z42" s="227">
        <f t="shared" si="17"/>
        <v>175</v>
      </c>
      <c r="AA42" s="227">
        <f t="shared" si="18"/>
        <v>75</v>
      </c>
      <c r="AB42" s="360">
        <f t="shared" si="19"/>
        <v>42</v>
      </c>
      <c r="AC42" s="355">
        <f t="shared" si="20"/>
        <v>13</v>
      </c>
      <c r="AD42" s="359">
        <f t="shared" si="21"/>
        <v>3</v>
      </c>
      <c r="AE42" s="349">
        <f t="shared" si="22"/>
        <v>10</v>
      </c>
    </row>
    <row r="43" spans="1:31">
      <c r="A43" s="326" t="s">
        <v>1770</v>
      </c>
      <c r="B43">
        <v>12.5</v>
      </c>
      <c r="C43">
        <v>450</v>
      </c>
      <c r="D43" s="328">
        <v>17</v>
      </c>
      <c r="E43" s="329">
        <f t="shared" si="2"/>
        <v>18</v>
      </c>
      <c r="F43" s="329">
        <f t="shared" si="3"/>
        <v>20.200000000000003</v>
      </c>
      <c r="G43" s="328">
        <f t="shared" si="4"/>
        <v>135</v>
      </c>
      <c r="H43" s="328">
        <f t="shared" si="23"/>
        <v>360</v>
      </c>
      <c r="I43" s="328">
        <f t="shared" si="24"/>
        <v>69.3</v>
      </c>
      <c r="J43" s="330">
        <f t="shared" si="25"/>
        <v>0.56522248987561496</v>
      </c>
      <c r="K43" s="329">
        <f t="shared" si="26"/>
        <v>114.51272945425458</v>
      </c>
      <c r="L43" s="345">
        <f t="shared" si="9"/>
        <v>250</v>
      </c>
      <c r="M43" s="345">
        <f t="shared" si="10"/>
        <v>58</v>
      </c>
      <c r="N43" s="329">
        <f t="shared" si="27"/>
        <v>15.304949035977526</v>
      </c>
      <c r="Q43" s="359">
        <v>360</v>
      </c>
      <c r="R43" s="364">
        <f t="shared" si="12"/>
        <v>880</v>
      </c>
      <c r="S43" s="408">
        <f t="shared" si="13"/>
        <v>880</v>
      </c>
      <c r="T43" s="353">
        <f t="shared" si="28"/>
        <v>60</v>
      </c>
      <c r="U43" s="354">
        <f t="shared" si="29"/>
        <v>2.2000000000000028</v>
      </c>
      <c r="V43" s="355">
        <f t="shared" si="30"/>
        <v>8</v>
      </c>
      <c r="W43" s="356">
        <f t="shared" si="31"/>
        <v>70</v>
      </c>
      <c r="X43" s="357">
        <f t="shared" si="16"/>
        <v>175</v>
      </c>
      <c r="Y43" s="359">
        <v>360</v>
      </c>
      <c r="Z43" s="227">
        <f t="shared" si="17"/>
        <v>175</v>
      </c>
      <c r="AA43" s="227">
        <f t="shared" si="18"/>
        <v>75</v>
      </c>
      <c r="AB43" s="360">
        <f t="shared" si="19"/>
        <v>56</v>
      </c>
      <c r="AC43" s="355">
        <f t="shared" si="20"/>
        <v>15</v>
      </c>
      <c r="AD43" s="359">
        <f t="shared" si="21"/>
        <v>4</v>
      </c>
      <c r="AE43" s="349">
        <f t="shared" si="22"/>
        <v>11</v>
      </c>
    </row>
    <row r="44" spans="1:31">
      <c r="A44" s="326" t="s">
        <v>1771</v>
      </c>
      <c r="B44">
        <v>16</v>
      </c>
      <c r="C44">
        <v>450</v>
      </c>
      <c r="D44" s="328">
        <v>17</v>
      </c>
      <c r="E44" s="329">
        <f t="shared" si="2"/>
        <v>23.1</v>
      </c>
      <c r="F44" s="329">
        <f t="shared" si="3"/>
        <v>25.900000000000002</v>
      </c>
      <c r="G44" s="328">
        <f t="shared" si="4"/>
        <v>160</v>
      </c>
      <c r="H44" s="328">
        <f t="shared" si="23"/>
        <v>360</v>
      </c>
      <c r="I44" s="328">
        <f t="shared" si="24"/>
        <v>69.3</v>
      </c>
      <c r="J44" s="330">
        <f t="shared" si="25"/>
        <v>0.56522248987561496</v>
      </c>
      <c r="K44" s="329">
        <f t="shared" si="26"/>
        <v>114.51272945425458</v>
      </c>
      <c r="L44" s="345">
        <f t="shared" si="9"/>
        <v>275</v>
      </c>
      <c r="M44" s="345">
        <f t="shared" si="10"/>
        <v>79</v>
      </c>
      <c r="N44" s="329">
        <f t="shared" si="27"/>
        <v>21.317128163766359</v>
      </c>
      <c r="Q44" s="359">
        <v>360</v>
      </c>
      <c r="R44" s="364">
        <f t="shared" si="12"/>
        <v>950</v>
      </c>
      <c r="S44" s="408">
        <f t="shared" si="13"/>
        <v>950</v>
      </c>
      <c r="T44" s="353">
        <f t="shared" si="28"/>
        <v>80</v>
      </c>
      <c r="U44" s="354">
        <f t="shared" si="29"/>
        <v>2.8000000000000007</v>
      </c>
      <c r="V44" s="355">
        <f t="shared" si="30"/>
        <v>10</v>
      </c>
      <c r="W44" s="356">
        <f t="shared" si="31"/>
        <v>70</v>
      </c>
      <c r="X44" s="357">
        <f t="shared" si="16"/>
        <v>175</v>
      </c>
      <c r="Y44" s="360">
        <v>360</v>
      </c>
      <c r="Z44" s="227">
        <f t="shared" si="17"/>
        <v>175</v>
      </c>
      <c r="AA44" s="227">
        <f t="shared" si="18"/>
        <v>75</v>
      </c>
      <c r="AB44" s="360">
        <f t="shared" si="19"/>
        <v>70</v>
      </c>
      <c r="AC44" s="355">
        <f t="shared" si="20"/>
        <v>20</v>
      </c>
      <c r="AD44" s="359">
        <f t="shared" si="21"/>
        <v>5</v>
      </c>
      <c r="AE44" s="349">
        <f t="shared" si="22"/>
        <v>15</v>
      </c>
    </row>
    <row r="45" spans="1:31">
      <c r="A45" s="326" t="s">
        <v>1772</v>
      </c>
      <c r="B45">
        <v>20</v>
      </c>
      <c r="C45">
        <v>450</v>
      </c>
      <c r="D45" s="328">
        <v>17</v>
      </c>
      <c r="E45" s="329">
        <f t="shared" si="2"/>
        <v>29</v>
      </c>
      <c r="F45" s="329">
        <f t="shared" si="3"/>
        <v>32.6</v>
      </c>
      <c r="G45" s="328">
        <f t="shared" si="4"/>
        <v>190</v>
      </c>
      <c r="H45" s="328">
        <f t="shared" si="23"/>
        <v>360</v>
      </c>
      <c r="I45" s="328">
        <f t="shared" si="24"/>
        <v>69.3</v>
      </c>
      <c r="J45" s="330">
        <f t="shared" si="25"/>
        <v>0.56522248987561496</v>
      </c>
      <c r="K45" s="329">
        <f t="shared" si="26"/>
        <v>114.51272945425458</v>
      </c>
      <c r="L45" s="345">
        <f t="shared" si="9"/>
        <v>305</v>
      </c>
      <c r="M45" s="345">
        <f t="shared" si="10"/>
        <v>104</v>
      </c>
      <c r="N45" s="329">
        <f t="shared" si="27"/>
        <v>29.389435226199037</v>
      </c>
      <c r="Q45" s="359">
        <v>360</v>
      </c>
      <c r="R45" s="364">
        <f t="shared" si="12"/>
        <v>1030</v>
      </c>
      <c r="S45" s="408">
        <f t="shared" si="13"/>
        <v>1030</v>
      </c>
      <c r="T45" s="353">
        <f t="shared" si="28"/>
        <v>100</v>
      </c>
      <c r="U45" s="354">
        <f t="shared" si="29"/>
        <v>3.6000000000000014</v>
      </c>
      <c r="V45" s="355">
        <f t="shared" si="30"/>
        <v>12</v>
      </c>
      <c r="W45" s="356">
        <f t="shared" si="31"/>
        <v>70</v>
      </c>
      <c r="X45" s="357">
        <f t="shared" si="16"/>
        <v>175</v>
      </c>
      <c r="Y45" s="359">
        <v>360</v>
      </c>
      <c r="Z45" s="227">
        <f t="shared" si="17"/>
        <v>175</v>
      </c>
      <c r="AA45" s="227">
        <f t="shared" si="18"/>
        <v>75</v>
      </c>
      <c r="AB45" s="360">
        <f t="shared" si="19"/>
        <v>84</v>
      </c>
      <c r="AC45" s="355">
        <f t="shared" si="20"/>
        <v>25</v>
      </c>
      <c r="AD45" s="359">
        <f t="shared" si="21"/>
        <v>6</v>
      </c>
      <c r="AE45" s="349">
        <f t="shared" si="22"/>
        <v>19</v>
      </c>
    </row>
    <row r="46" spans="1:31">
      <c r="A46" s="326" t="s">
        <v>1773</v>
      </c>
      <c r="B46">
        <v>25</v>
      </c>
      <c r="C46">
        <v>450</v>
      </c>
      <c r="D46" s="328">
        <v>17</v>
      </c>
      <c r="E46" s="329">
        <f t="shared" si="2"/>
        <v>36.6</v>
      </c>
      <c r="F46" s="329">
        <f t="shared" si="3"/>
        <v>41.1</v>
      </c>
      <c r="G46" s="328">
        <f t="shared" si="4"/>
        <v>225</v>
      </c>
      <c r="H46" s="328">
        <f t="shared" si="23"/>
        <v>360</v>
      </c>
      <c r="I46" s="328">
        <f t="shared" si="24"/>
        <v>69.3</v>
      </c>
      <c r="J46" s="330">
        <f t="shared" si="25"/>
        <v>0.56522248987561496</v>
      </c>
      <c r="K46" s="329">
        <f t="shared" si="26"/>
        <v>114.51272945425458</v>
      </c>
      <c r="L46" s="345">
        <f t="shared" si="9"/>
        <v>340</v>
      </c>
      <c r="M46" s="345">
        <f t="shared" si="10"/>
        <v>136</v>
      </c>
      <c r="N46" s="329">
        <f t="shared" si="27"/>
        <v>40.814542988339618</v>
      </c>
      <c r="Q46" s="359">
        <v>360</v>
      </c>
      <c r="R46" s="364">
        <f t="shared" si="12"/>
        <v>1130</v>
      </c>
      <c r="S46" s="408">
        <f t="shared" si="13"/>
        <v>1130</v>
      </c>
      <c r="T46" s="353">
        <f t="shared" si="28"/>
        <v>124</v>
      </c>
      <c r="U46" s="354">
        <f t="shared" si="29"/>
        <v>4.5</v>
      </c>
      <c r="V46" s="355">
        <f t="shared" si="30"/>
        <v>16</v>
      </c>
      <c r="W46" s="356">
        <f t="shared" si="31"/>
        <v>70</v>
      </c>
      <c r="X46" s="357">
        <f t="shared" si="16"/>
        <v>175</v>
      </c>
      <c r="Y46" s="360">
        <v>360</v>
      </c>
      <c r="Z46" s="227">
        <f t="shared" si="17"/>
        <v>175</v>
      </c>
      <c r="AA46" s="227">
        <f t="shared" si="18"/>
        <v>75</v>
      </c>
      <c r="AB46" s="360">
        <f t="shared" si="19"/>
        <v>112</v>
      </c>
      <c r="AC46" s="355">
        <f t="shared" si="20"/>
        <v>31</v>
      </c>
      <c r="AD46" s="359">
        <f t="shared" si="21"/>
        <v>8</v>
      </c>
      <c r="AE46" s="349">
        <f t="shared" si="22"/>
        <v>23</v>
      </c>
    </row>
    <row r="47" spans="1:31">
      <c r="A47" s="326" t="s">
        <v>1774</v>
      </c>
      <c r="B47">
        <v>8</v>
      </c>
      <c r="C47">
        <v>500</v>
      </c>
      <c r="D47" s="328">
        <v>17</v>
      </c>
      <c r="E47" s="329">
        <f t="shared" si="2"/>
        <v>12.9</v>
      </c>
      <c r="F47" s="329">
        <f t="shared" si="3"/>
        <v>14.4</v>
      </c>
      <c r="G47" s="328">
        <f t="shared" si="4"/>
        <v>115</v>
      </c>
      <c r="H47" s="328">
        <f t="shared" si="23"/>
        <v>400</v>
      </c>
      <c r="I47" s="328">
        <f t="shared" si="24"/>
        <v>77</v>
      </c>
      <c r="J47" s="330">
        <f t="shared" si="25"/>
        <v>0.56522248987561496</v>
      </c>
      <c r="K47" s="329">
        <f t="shared" si="26"/>
        <v>127.23636606028288</v>
      </c>
      <c r="L47" s="345">
        <f t="shared" si="9"/>
        <v>245</v>
      </c>
      <c r="M47" s="345">
        <f t="shared" si="10"/>
        <v>36</v>
      </c>
      <c r="N47" s="329">
        <f t="shared" si="27"/>
        <v>12.005091626768845</v>
      </c>
      <c r="Q47" s="359">
        <v>360</v>
      </c>
      <c r="R47" s="364">
        <f t="shared" si="12"/>
        <v>885</v>
      </c>
      <c r="S47" s="408">
        <f t="shared" si="13"/>
        <v>885</v>
      </c>
      <c r="T47" s="353">
        <f t="shared" si="28"/>
        <v>44</v>
      </c>
      <c r="U47" s="354">
        <f t="shared" si="29"/>
        <v>1.5</v>
      </c>
      <c r="V47" s="355">
        <f t="shared" si="30"/>
        <v>6</v>
      </c>
      <c r="W47" s="356">
        <f t="shared" si="31"/>
        <v>80</v>
      </c>
      <c r="X47" s="357">
        <f t="shared" si="16"/>
        <v>200</v>
      </c>
      <c r="Y47" s="359">
        <v>360</v>
      </c>
      <c r="Z47" s="227">
        <f t="shared" si="17"/>
        <v>200</v>
      </c>
      <c r="AA47" s="227">
        <f t="shared" si="18"/>
        <v>85</v>
      </c>
      <c r="AB47" s="360">
        <f t="shared" si="19"/>
        <v>42</v>
      </c>
      <c r="AC47" s="355">
        <f t="shared" si="20"/>
        <v>11</v>
      </c>
      <c r="AD47" s="359">
        <f t="shared" si="21"/>
        <v>3</v>
      </c>
      <c r="AE47" s="349">
        <f t="shared" si="22"/>
        <v>8</v>
      </c>
    </row>
    <row r="48" spans="1:31">
      <c r="A48" s="326" t="s">
        <v>1775</v>
      </c>
      <c r="B48">
        <v>10</v>
      </c>
      <c r="C48">
        <v>500</v>
      </c>
      <c r="D48" s="328">
        <v>17</v>
      </c>
      <c r="E48" s="329">
        <f t="shared" si="2"/>
        <v>16</v>
      </c>
      <c r="F48" s="329">
        <f t="shared" si="3"/>
        <v>17.900000000000002</v>
      </c>
      <c r="G48" s="328">
        <f t="shared" si="4"/>
        <v>130</v>
      </c>
      <c r="H48" s="328">
        <f t="shared" si="23"/>
        <v>400</v>
      </c>
      <c r="I48" s="328">
        <f t="shared" si="24"/>
        <v>77</v>
      </c>
      <c r="J48" s="330">
        <f t="shared" si="25"/>
        <v>0.56522248987561496</v>
      </c>
      <c r="K48" s="329">
        <f t="shared" si="26"/>
        <v>127.23636606028288</v>
      </c>
      <c r="L48" s="345">
        <f t="shared" si="9"/>
        <v>260</v>
      </c>
      <c r="M48" s="345">
        <f t="shared" si="10"/>
        <v>49</v>
      </c>
      <c r="N48" s="329">
        <f t="shared" si="27"/>
        <v>15.703249647035696</v>
      </c>
      <c r="Q48" s="359">
        <v>360</v>
      </c>
      <c r="R48" s="364">
        <f t="shared" si="12"/>
        <v>925</v>
      </c>
      <c r="S48" s="408">
        <f t="shared" si="13"/>
        <v>925</v>
      </c>
      <c r="T48" s="353">
        <f t="shared" si="28"/>
        <v>56</v>
      </c>
      <c r="U48" s="354">
        <f t="shared" si="29"/>
        <v>1.9000000000000021</v>
      </c>
      <c r="V48" s="355">
        <f t="shared" si="30"/>
        <v>8</v>
      </c>
      <c r="W48" s="356">
        <f t="shared" si="31"/>
        <v>80</v>
      </c>
      <c r="X48" s="357">
        <f t="shared" si="16"/>
        <v>200</v>
      </c>
      <c r="Y48" s="360">
        <v>360</v>
      </c>
      <c r="Z48" s="227">
        <f t="shared" si="17"/>
        <v>200</v>
      </c>
      <c r="AA48" s="227">
        <f t="shared" si="18"/>
        <v>85</v>
      </c>
      <c r="AB48" s="360">
        <f t="shared" si="19"/>
        <v>56</v>
      </c>
      <c r="AC48" s="355">
        <f t="shared" si="20"/>
        <v>14</v>
      </c>
      <c r="AD48" s="359">
        <f t="shared" si="21"/>
        <v>4</v>
      </c>
      <c r="AE48" s="349">
        <f t="shared" si="22"/>
        <v>10</v>
      </c>
    </row>
    <row r="49" spans="1:31">
      <c r="A49" s="326" t="s">
        <v>1776</v>
      </c>
      <c r="B49">
        <v>12.5</v>
      </c>
      <c r="C49">
        <v>500</v>
      </c>
      <c r="D49" s="328">
        <v>17</v>
      </c>
      <c r="E49" s="329">
        <f t="shared" si="2"/>
        <v>19.900000000000002</v>
      </c>
      <c r="F49" s="329">
        <f t="shared" si="3"/>
        <v>22.400000000000002</v>
      </c>
      <c r="G49" s="328">
        <f t="shared" si="4"/>
        <v>150</v>
      </c>
      <c r="H49" s="328">
        <f t="shared" si="23"/>
        <v>400</v>
      </c>
      <c r="I49" s="328">
        <f t="shared" si="24"/>
        <v>77</v>
      </c>
      <c r="J49" s="330">
        <f t="shared" si="25"/>
        <v>0.56522248987561496</v>
      </c>
      <c r="K49" s="329">
        <f t="shared" si="26"/>
        <v>127.23636606028288</v>
      </c>
      <c r="L49" s="345">
        <f t="shared" si="9"/>
        <v>280</v>
      </c>
      <c r="M49" s="345">
        <f t="shared" si="10"/>
        <v>66</v>
      </c>
      <c r="N49" s="329">
        <f t="shared" si="27"/>
        <v>20.952869967357081</v>
      </c>
      <c r="Q49" s="359">
        <v>360</v>
      </c>
      <c r="R49" s="364">
        <f t="shared" si="12"/>
        <v>980</v>
      </c>
      <c r="S49" s="408">
        <f t="shared" si="13"/>
        <v>980</v>
      </c>
      <c r="T49" s="353">
        <f t="shared" si="28"/>
        <v>68</v>
      </c>
      <c r="U49" s="354">
        <f t="shared" si="29"/>
        <v>2.5</v>
      </c>
      <c r="V49" s="355">
        <f t="shared" si="30"/>
        <v>10</v>
      </c>
      <c r="W49" s="356">
        <f t="shared" si="31"/>
        <v>80</v>
      </c>
      <c r="X49" s="357">
        <f t="shared" si="16"/>
        <v>200</v>
      </c>
      <c r="Y49" s="359">
        <v>360</v>
      </c>
      <c r="Z49" s="227">
        <f t="shared" si="17"/>
        <v>200</v>
      </c>
      <c r="AA49" s="227">
        <f t="shared" si="18"/>
        <v>85</v>
      </c>
      <c r="AB49" s="360">
        <f t="shared" si="19"/>
        <v>70</v>
      </c>
      <c r="AC49" s="355">
        <f t="shared" si="20"/>
        <v>17</v>
      </c>
      <c r="AD49" s="359">
        <f t="shared" si="21"/>
        <v>5</v>
      </c>
      <c r="AE49" s="349">
        <f t="shared" si="22"/>
        <v>12</v>
      </c>
    </row>
    <row r="50" spans="1:31">
      <c r="A50" s="326" t="s">
        <v>1777</v>
      </c>
      <c r="B50">
        <v>16</v>
      </c>
      <c r="C50">
        <v>500</v>
      </c>
      <c r="D50" s="328">
        <v>17</v>
      </c>
      <c r="E50" s="329">
        <f t="shared" si="2"/>
        <v>25.5</v>
      </c>
      <c r="F50" s="329">
        <f t="shared" si="3"/>
        <v>28.700000000000003</v>
      </c>
      <c r="G50" s="328">
        <f t="shared" si="4"/>
        <v>175</v>
      </c>
      <c r="H50" s="328">
        <f t="shared" si="23"/>
        <v>400</v>
      </c>
      <c r="I50" s="328">
        <f t="shared" si="24"/>
        <v>77</v>
      </c>
      <c r="J50" s="330">
        <f t="shared" si="25"/>
        <v>0.56522248987561496</v>
      </c>
      <c r="K50" s="329">
        <f t="shared" si="26"/>
        <v>127.23636606028288</v>
      </c>
      <c r="L50" s="345">
        <f t="shared" si="9"/>
        <v>305</v>
      </c>
      <c r="M50" s="345">
        <f t="shared" si="10"/>
        <v>90</v>
      </c>
      <c r="N50" s="329">
        <f t="shared" si="27"/>
        <v>28.930900419955638</v>
      </c>
      <c r="Q50" s="359">
        <v>360</v>
      </c>
      <c r="R50" s="364">
        <f t="shared" si="12"/>
        <v>1050</v>
      </c>
      <c r="S50" s="408">
        <f t="shared" si="13"/>
        <v>1050</v>
      </c>
      <c r="T50" s="353">
        <f t="shared" si="28"/>
        <v>88</v>
      </c>
      <c r="U50" s="354">
        <f t="shared" si="29"/>
        <v>3.2000000000000028</v>
      </c>
      <c r="V50" s="355">
        <f t="shared" si="30"/>
        <v>12</v>
      </c>
      <c r="W50" s="356">
        <f t="shared" si="31"/>
        <v>80</v>
      </c>
      <c r="X50" s="357">
        <f t="shared" si="16"/>
        <v>200</v>
      </c>
      <c r="Y50" s="360">
        <v>360</v>
      </c>
      <c r="Z50" s="227">
        <f t="shared" si="17"/>
        <v>200</v>
      </c>
      <c r="AA50" s="227">
        <f t="shared" si="18"/>
        <v>85</v>
      </c>
      <c r="AB50" s="360">
        <f t="shared" si="19"/>
        <v>84</v>
      </c>
      <c r="AC50" s="355">
        <f t="shared" si="20"/>
        <v>22</v>
      </c>
      <c r="AD50" s="359">
        <f t="shared" si="21"/>
        <v>6</v>
      </c>
      <c r="AE50" s="349">
        <f t="shared" si="22"/>
        <v>16</v>
      </c>
    </row>
    <row r="51" spans="1:31">
      <c r="A51" s="326" t="s">
        <v>1778</v>
      </c>
      <c r="B51">
        <v>20</v>
      </c>
      <c r="C51">
        <v>500</v>
      </c>
      <c r="D51" s="328">
        <v>17</v>
      </c>
      <c r="E51" s="329">
        <f t="shared" si="2"/>
        <v>32.1</v>
      </c>
      <c r="F51" s="329">
        <f t="shared" si="3"/>
        <v>36.1</v>
      </c>
      <c r="G51" s="328">
        <f t="shared" si="4"/>
        <v>210</v>
      </c>
      <c r="H51" s="328">
        <f t="shared" si="23"/>
        <v>400</v>
      </c>
      <c r="I51" s="328">
        <f t="shared" si="24"/>
        <v>77</v>
      </c>
      <c r="J51" s="330">
        <f t="shared" si="25"/>
        <v>0.56522248987561496</v>
      </c>
      <c r="K51" s="329">
        <f t="shared" si="26"/>
        <v>127.23636606028288</v>
      </c>
      <c r="L51" s="345">
        <f t="shared" si="9"/>
        <v>340</v>
      </c>
      <c r="M51" s="345">
        <f t="shared" si="10"/>
        <v>117</v>
      </c>
      <c r="N51" s="329">
        <f t="shared" si="27"/>
        <v>40.062132863849406</v>
      </c>
      <c r="Q51" s="359">
        <v>360</v>
      </c>
      <c r="R51" s="364">
        <f t="shared" si="12"/>
        <v>1145</v>
      </c>
      <c r="S51" s="408">
        <f t="shared" si="13"/>
        <v>1145</v>
      </c>
      <c r="T51" s="353">
        <f t="shared" si="28"/>
        <v>108</v>
      </c>
      <c r="U51" s="354">
        <f t="shared" si="29"/>
        <v>4</v>
      </c>
      <c r="V51" s="355">
        <f t="shared" si="30"/>
        <v>14</v>
      </c>
      <c r="W51" s="356">
        <f t="shared" si="31"/>
        <v>80</v>
      </c>
      <c r="X51" s="357">
        <f t="shared" si="16"/>
        <v>200</v>
      </c>
      <c r="Y51" s="359">
        <v>360</v>
      </c>
      <c r="Z51" s="227">
        <f t="shared" si="17"/>
        <v>200</v>
      </c>
      <c r="AA51" s="227">
        <f t="shared" si="18"/>
        <v>85</v>
      </c>
      <c r="AB51" s="360">
        <f t="shared" si="19"/>
        <v>98</v>
      </c>
      <c r="AC51" s="355">
        <f t="shared" si="20"/>
        <v>27</v>
      </c>
      <c r="AD51" s="359">
        <f t="shared" si="21"/>
        <v>7</v>
      </c>
      <c r="AE51" s="349">
        <f t="shared" si="22"/>
        <v>20</v>
      </c>
    </row>
    <row r="52" spans="1:31" ht="15.75" thickBot="1">
      <c r="A52" s="326" t="s">
        <v>1779</v>
      </c>
      <c r="B52">
        <v>25</v>
      </c>
      <c r="C52">
        <v>500</v>
      </c>
      <c r="D52" s="328">
        <v>17</v>
      </c>
      <c r="E52" s="329">
        <f t="shared" si="2"/>
        <v>40.5</v>
      </c>
      <c r="F52" s="329">
        <f t="shared" si="3"/>
        <v>45.6</v>
      </c>
      <c r="G52" s="328">
        <f t="shared" si="4"/>
        <v>250</v>
      </c>
      <c r="H52" s="328">
        <f t="shared" si="23"/>
        <v>400</v>
      </c>
      <c r="I52" s="328">
        <f t="shared" si="24"/>
        <v>77</v>
      </c>
      <c r="J52" s="330">
        <f t="shared" si="25"/>
        <v>0.56522248987561496</v>
      </c>
      <c r="K52" s="329">
        <f t="shared" si="26"/>
        <v>127.23636606028288</v>
      </c>
      <c r="L52" s="345">
        <f t="shared" si="9"/>
        <v>380</v>
      </c>
      <c r="M52" s="345">
        <f t="shared" si="10"/>
        <v>153</v>
      </c>
      <c r="N52" s="329">
        <f t="shared" si="27"/>
        <v>55.905294532104371</v>
      </c>
      <c r="Q52" s="359">
        <v>360</v>
      </c>
      <c r="R52" s="364">
        <f t="shared" si="12"/>
        <v>1255</v>
      </c>
      <c r="S52" s="409">
        <f t="shared" si="13"/>
        <v>1255</v>
      </c>
      <c r="T52" s="353">
        <f t="shared" si="28"/>
        <v>136</v>
      </c>
      <c r="U52" s="354">
        <f t="shared" si="29"/>
        <v>5.1000000000000014</v>
      </c>
      <c r="V52" s="355">
        <f t="shared" si="30"/>
        <v>18</v>
      </c>
      <c r="W52" s="356">
        <f t="shared" si="31"/>
        <v>80</v>
      </c>
      <c r="X52" s="357">
        <f t="shared" si="16"/>
        <v>200</v>
      </c>
      <c r="Y52" s="360">
        <v>360</v>
      </c>
      <c r="Z52" s="227">
        <f t="shared" si="17"/>
        <v>200</v>
      </c>
      <c r="AA52" s="227">
        <f t="shared" si="18"/>
        <v>85</v>
      </c>
      <c r="AB52" s="360">
        <f t="shared" si="19"/>
        <v>126</v>
      </c>
      <c r="AC52" s="355">
        <f t="shared" si="20"/>
        <v>34</v>
      </c>
      <c r="AD52" s="359">
        <f t="shared" si="21"/>
        <v>9</v>
      </c>
      <c r="AE52" s="349">
        <f t="shared" si="22"/>
        <v>25</v>
      </c>
    </row>
    <row r="53" spans="1:31">
      <c r="A53" s="442" t="s">
        <v>1780</v>
      </c>
      <c r="B53" s="443">
        <v>8</v>
      </c>
      <c r="C53" s="443">
        <v>600</v>
      </c>
      <c r="D53" s="444">
        <v>17</v>
      </c>
      <c r="E53" s="445">
        <f t="shared" si="2"/>
        <v>15.3</v>
      </c>
      <c r="F53" s="445">
        <f t="shared" si="3"/>
        <v>17.2</v>
      </c>
      <c r="G53" s="444">
        <f t="shared" si="4"/>
        <v>135</v>
      </c>
      <c r="H53" s="444">
        <f t="shared" si="23"/>
        <v>480</v>
      </c>
      <c r="I53" s="444">
        <f t="shared" si="24"/>
        <v>92.4</v>
      </c>
      <c r="J53" s="446">
        <f t="shared" si="25"/>
        <v>0.56522248987561496</v>
      </c>
      <c r="K53" s="445">
        <f t="shared" si="26"/>
        <v>152.68363927233941</v>
      </c>
      <c r="L53" s="447">
        <f t="shared" si="9"/>
        <v>290</v>
      </c>
      <c r="M53" s="447">
        <f t="shared" si="10"/>
        <v>47</v>
      </c>
      <c r="N53" s="445">
        <f t="shared" si="27"/>
        <v>20.468819737215405</v>
      </c>
      <c r="O53" s="443"/>
      <c r="P53" s="443"/>
      <c r="Q53" s="441">
        <v>360</v>
      </c>
      <c r="R53" s="448">
        <f t="shared" si="12"/>
        <v>1055</v>
      </c>
      <c r="S53" s="408">
        <f t="shared" si="13"/>
        <v>1055</v>
      </c>
      <c r="T53" s="449">
        <f t="shared" si="28"/>
        <v>52</v>
      </c>
      <c r="U53" s="450">
        <f t="shared" si="29"/>
        <v>1.8999999999999986</v>
      </c>
      <c r="V53" s="451">
        <f t="shared" si="30"/>
        <v>8</v>
      </c>
      <c r="W53" s="452">
        <f t="shared" si="31"/>
        <v>95</v>
      </c>
      <c r="X53" s="453">
        <f t="shared" si="16"/>
        <v>237.5</v>
      </c>
      <c r="Y53" s="441">
        <v>360</v>
      </c>
      <c r="Z53" s="454">
        <f t="shared" si="17"/>
        <v>235</v>
      </c>
      <c r="AA53" s="454">
        <f t="shared" si="18"/>
        <v>105</v>
      </c>
      <c r="AB53" s="455">
        <f t="shared" si="19"/>
        <v>52</v>
      </c>
      <c r="AC53" s="451">
        <f t="shared" si="20"/>
        <v>13</v>
      </c>
      <c r="AD53" s="441">
        <f t="shared" si="21"/>
        <v>4</v>
      </c>
      <c r="AE53" s="349">
        <f t="shared" si="22"/>
        <v>9</v>
      </c>
    </row>
    <row r="54" spans="1:31">
      <c r="A54" s="412" t="s">
        <v>1781</v>
      </c>
      <c r="B54" s="416">
        <v>10</v>
      </c>
      <c r="C54" s="416">
        <v>600</v>
      </c>
      <c r="D54" s="223">
        <v>17</v>
      </c>
      <c r="E54" s="413">
        <f t="shared" si="2"/>
        <v>19</v>
      </c>
      <c r="F54" s="413">
        <f t="shared" si="3"/>
        <v>21.400000000000002</v>
      </c>
      <c r="G54" s="223">
        <f t="shared" si="4"/>
        <v>155</v>
      </c>
      <c r="H54" s="223">
        <f t="shared" si="23"/>
        <v>480</v>
      </c>
      <c r="I54" s="223">
        <f t="shared" si="24"/>
        <v>92.4</v>
      </c>
      <c r="J54" s="456">
        <f t="shared" si="25"/>
        <v>0.56522248987561496</v>
      </c>
      <c r="K54" s="413">
        <f t="shared" si="26"/>
        <v>152.68363927233941</v>
      </c>
      <c r="L54" s="457">
        <f t="shared" si="9"/>
        <v>310</v>
      </c>
      <c r="M54" s="457">
        <f t="shared" si="10"/>
        <v>62</v>
      </c>
      <c r="N54" s="413">
        <f t="shared" si="27"/>
        <v>26.959527743472659</v>
      </c>
      <c r="O54" s="416"/>
      <c r="P54" s="416"/>
      <c r="Q54" s="359">
        <v>360</v>
      </c>
      <c r="R54" s="364">
        <f t="shared" si="12"/>
        <v>1110</v>
      </c>
      <c r="S54" s="408">
        <f t="shared" si="13"/>
        <v>1110</v>
      </c>
      <c r="T54" s="458">
        <f t="shared" si="28"/>
        <v>64</v>
      </c>
      <c r="U54" s="459">
        <f t="shared" si="29"/>
        <v>2.4000000000000021</v>
      </c>
      <c r="V54" s="460">
        <f t="shared" si="30"/>
        <v>8</v>
      </c>
      <c r="W54" s="461">
        <f t="shared" si="31"/>
        <v>95</v>
      </c>
      <c r="X54" s="462">
        <f t="shared" si="16"/>
        <v>237.5</v>
      </c>
      <c r="Y54" s="360">
        <v>360</v>
      </c>
      <c r="Z54" s="227">
        <f t="shared" si="17"/>
        <v>235</v>
      </c>
      <c r="AA54" s="227">
        <f t="shared" si="18"/>
        <v>105</v>
      </c>
      <c r="AB54" s="360">
        <f t="shared" si="19"/>
        <v>52</v>
      </c>
      <c r="AC54" s="460">
        <f t="shared" si="20"/>
        <v>16</v>
      </c>
      <c r="AD54" s="359">
        <f t="shared" si="21"/>
        <v>4</v>
      </c>
      <c r="AE54" s="349">
        <f t="shared" si="22"/>
        <v>12</v>
      </c>
    </row>
    <row r="55" spans="1:31">
      <c r="A55" s="412" t="s">
        <v>1782</v>
      </c>
      <c r="B55" s="416">
        <v>12.5</v>
      </c>
      <c r="C55" s="416">
        <v>600</v>
      </c>
      <c r="D55" s="223">
        <v>17</v>
      </c>
      <c r="E55" s="413">
        <f t="shared" si="2"/>
        <v>23.8</v>
      </c>
      <c r="F55" s="413">
        <f t="shared" si="3"/>
        <v>26.700000000000003</v>
      </c>
      <c r="G55" s="223">
        <f t="shared" si="4"/>
        <v>180</v>
      </c>
      <c r="H55" s="223">
        <f t="shared" si="23"/>
        <v>480</v>
      </c>
      <c r="I55" s="223">
        <f t="shared" si="24"/>
        <v>92.4</v>
      </c>
      <c r="J55" s="456">
        <f t="shared" si="25"/>
        <v>0.56522248987561496</v>
      </c>
      <c r="K55" s="413">
        <f t="shared" si="26"/>
        <v>152.68363927233941</v>
      </c>
      <c r="L55" s="457">
        <f t="shared" si="9"/>
        <v>335</v>
      </c>
      <c r="M55" s="457">
        <f t="shared" si="10"/>
        <v>82</v>
      </c>
      <c r="N55" s="413">
        <f t="shared" si="27"/>
        <v>35.96410466539934</v>
      </c>
      <c r="O55" s="416"/>
      <c r="P55" s="416"/>
      <c r="Q55" s="359">
        <v>360</v>
      </c>
      <c r="R55" s="364">
        <f t="shared" si="12"/>
        <v>1175</v>
      </c>
      <c r="S55" s="408">
        <f t="shared" si="13"/>
        <v>1175</v>
      </c>
      <c r="T55" s="458">
        <f t="shared" si="28"/>
        <v>80</v>
      </c>
      <c r="U55" s="459">
        <f t="shared" si="29"/>
        <v>2.9000000000000021</v>
      </c>
      <c r="V55" s="460">
        <f t="shared" si="30"/>
        <v>10</v>
      </c>
      <c r="W55" s="461">
        <f t="shared" si="31"/>
        <v>95</v>
      </c>
      <c r="X55" s="462">
        <f t="shared" si="16"/>
        <v>237.5</v>
      </c>
      <c r="Y55" s="359">
        <v>360</v>
      </c>
      <c r="Z55" s="227">
        <f t="shared" si="17"/>
        <v>235</v>
      </c>
      <c r="AA55" s="227">
        <f t="shared" si="18"/>
        <v>105</v>
      </c>
      <c r="AB55" s="360">
        <f t="shared" si="19"/>
        <v>65</v>
      </c>
      <c r="AC55" s="460">
        <f t="shared" si="20"/>
        <v>20</v>
      </c>
      <c r="AD55" s="359">
        <f t="shared" si="21"/>
        <v>5</v>
      </c>
      <c r="AE55" s="349">
        <f t="shared" si="22"/>
        <v>15</v>
      </c>
    </row>
    <row r="56" spans="1:31">
      <c r="A56" s="412" t="s">
        <v>1783</v>
      </c>
      <c r="B56" s="416">
        <v>16</v>
      </c>
      <c r="C56" s="416">
        <v>600</v>
      </c>
      <c r="D56" s="223">
        <v>17</v>
      </c>
      <c r="E56" s="413">
        <f t="shared" si="2"/>
        <v>30.5</v>
      </c>
      <c r="F56" s="413">
        <f t="shared" si="3"/>
        <v>34.300000000000004</v>
      </c>
      <c r="G56" s="223">
        <f t="shared" si="4"/>
        <v>210</v>
      </c>
      <c r="H56" s="223">
        <f t="shared" si="23"/>
        <v>480</v>
      </c>
      <c r="I56" s="223">
        <f t="shared" si="24"/>
        <v>92.4</v>
      </c>
      <c r="J56" s="456">
        <f t="shared" si="25"/>
        <v>0.56522248987561496</v>
      </c>
      <c r="K56" s="413">
        <f t="shared" si="26"/>
        <v>152.68363927233941</v>
      </c>
      <c r="L56" s="457">
        <f t="shared" si="9"/>
        <v>365</v>
      </c>
      <c r="M56" s="457">
        <f t="shared" si="10"/>
        <v>111</v>
      </c>
      <c r="N56" s="413">
        <f t="shared" si="27"/>
        <v>49.789373991026089</v>
      </c>
      <c r="O56" s="416"/>
      <c r="P56" s="416"/>
      <c r="Q56" s="359">
        <v>360</v>
      </c>
      <c r="R56" s="364">
        <f t="shared" si="12"/>
        <v>1260</v>
      </c>
      <c r="S56" s="408">
        <f t="shared" si="13"/>
        <v>1260</v>
      </c>
      <c r="T56" s="458">
        <f t="shared" si="28"/>
        <v>104</v>
      </c>
      <c r="U56" s="459">
        <f t="shared" si="29"/>
        <v>3.8000000000000043</v>
      </c>
      <c r="V56" s="460">
        <f t="shared" si="30"/>
        <v>14</v>
      </c>
      <c r="W56" s="461">
        <f t="shared" si="31"/>
        <v>95</v>
      </c>
      <c r="X56" s="462">
        <f t="shared" si="16"/>
        <v>237.5</v>
      </c>
      <c r="Y56" s="360">
        <v>360</v>
      </c>
      <c r="Z56" s="227">
        <f t="shared" si="17"/>
        <v>235</v>
      </c>
      <c r="AA56" s="227">
        <f t="shared" si="18"/>
        <v>105</v>
      </c>
      <c r="AB56" s="360">
        <f t="shared" si="19"/>
        <v>91</v>
      </c>
      <c r="AC56" s="460">
        <f t="shared" si="20"/>
        <v>26</v>
      </c>
      <c r="AD56" s="359">
        <f t="shared" si="21"/>
        <v>7</v>
      </c>
      <c r="AE56" s="349">
        <f t="shared" si="22"/>
        <v>19</v>
      </c>
    </row>
    <row r="57" spans="1:31">
      <c r="A57" s="412" t="s">
        <v>1784</v>
      </c>
      <c r="B57" s="416">
        <v>20</v>
      </c>
      <c r="C57" s="416">
        <v>600</v>
      </c>
      <c r="D57" s="223">
        <v>17</v>
      </c>
      <c r="E57" s="413">
        <f t="shared" si="2"/>
        <v>38.300000000000004</v>
      </c>
      <c r="F57" s="413">
        <f t="shared" si="3"/>
        <v>43.1</v>
      </c>
      <c r="G57" s="223">
        <f t="shared" si="4"/>
        <v>250</v>
      </c>
      <c r="H57" s="223">
        <f t="shared" si="23"/>
        <v>480</v>
      </c>
      <c r="I57" s="223">
        <f t="shared" si="24"/>
        <v>92.4</v>
      </c>
      <c r="J57" s="456">
        <f t="shared" si="25"/>
        <v>0.56522248987561496</v>
      </c>
      <c r="K57" s="413">
        <f t="shared" si="26"/>
        <v>152.68363927233941</v>
      </c>
      <c r="L57" s="457">
        <f t="shared" si="9"/>
        <v>405</v>
      </c>
      <c r="M57" s="457">
        <f t="shared" si="10"/>
        <v>143</v>
      </c>
      <c r="N57" s="413">
        <f t="shared" si="27"/>
        <v>68.575201535097321</v>
      </c>
      <c r="O57" s="416"/>
      <c r="P57" s="416"/>
      <c r="Q57" s="359">
        <v>360</v>
      </c>
      <c r="R57" s="364">
        <f t="shared" si="12"/>
        <v>1365</v>
      </c>
      <c r="S57" s="408">
        <f t="shared" si="13"/>
        <v>1365</v>
      </c>
      <c r="T57" s="458">
        <f t="shared" si="28"/>
        <v>128</v>
      </c>
      <c r="U57" s="459">
        <f t="shared" si="29"/>
        <v>4.7999999999999972</v>
      </c>
      <c r="V57" s="460">
        <f t="shared" si="30"/>
        <v>16</v>
      </c>
      <c r="W57" s="461">
        <f t="shared" si="31"/>
        <v>95</v>
      </c>
      <c r="X57" s="462">
        <f t="shared" si="16"/>
        <v>237.5</v>
      </c>
      <c r="Y57" s="359">
        <v>360</v>
      </c>
      <c r="Z57" s="227">
        <f t="shared" si="17"/>
        <v>235</v>
      </c>
      <c r="AA57" s="227">
        <f t="shared" si="18"/>
        <v>105</v>
      </c>
      <c r="AB57" s="360">
        <f t="shared" si="19"/>
        <v>104</v>
      </c>
      <c r="AC57" s="460">
        <f t="shared" si="20"/>
        <v>32</v>
      </c>
      <c r="AD57" s="359">
        <f t="shared" si="21"/>
        <v>8</v>
      </c>
      <c r="AE57" s="349">
        <f t="shared" si="22"/>
        <v>24</v>
      </c>
    </row>
    <row r="58" spans="1:31">
      <c r="A58" s="412" t="s">
        <v>1785</v>
      </c>
      <c r="B58" s="416">
        <v>25</v>
      </c>
      <c r="C58" s="416">
        <v>600</v>
      </c>
      <c r="D58" s="223">
        <v>17</v>
      </c>
      <c r="E58" s="413">
        <f t="shared" si="2"/>
        <v>48.5</v>
      </c>
      <c r="F58" s="413">
        <f t="shared" si="3"/>
        <v>54.6</v>
      </c>
      <c r="G58" s="223">
        <f t="shared" si="4"/>
        <v>295</v>
      </c>
      <c r="H58" s="223">
        <f t="shared" si="23"/>
        <v>480</v>
      </c>
      <c r="I58" s="223">
        <f t="shared" si="24"/>
        <v>92.4</v>
      </c>
      <c r="J58" s="456">
        <f t="shared" si="25"/>
        <v>0.56522248987561496</v>
      </c>
      <c r="K58" s="413">
        <f t="shared" si="26"/>
        <v>152.68363927233941</v>
      </c>
      <c r="L58" s="457">
        <f t="shared" si="9"/>
        <v>450</v>
      </c>
      <c r="M58" s="457">
        <f t="shared" si="10"/>
        <v>186</v>
      </c>
      <c r="N58" s="413">
        <f t="shared" si="27"/>
        <v>95.440500487221584</v>
      </c>
      <c r="O58" s="416"/>
      <c r="P58" s="416"/>
      <c r="Q58" s="359">
        <v>360</v>
      </c>
      <c r="R58" s="364">
        <f t="shared" si="12"/>
        <v>1490</v>
      </c>
      <c r="S58" s="408">
        <f t="shared" si="13"/>
        <v>1490</v>
      </c>
      <c r="T58" s="458">
        <f t="shared" si="28"/>
        <v>164</v>
      </c>
      <c r="U58" s="459">
        <f t="shared" si="29"/>
        <v>6.1000000000000014</v>
      </c>
      <c r="V58" s="460">
        <f t="shared" si="30"/>
        <v>22</v>
      </c>
      <c r="W58" s="461">
        <f t="shared" si="31"/>
        <v>95</v>
      </c>
      <c r="X58" s="462">
        <f t="shared" si="16"/>
        <v>237.5</v>
      </c>
      <c r="Y58" s="360">
        <v>360</v>
      </c>
      <c r="Z58" s="227">
        <f t="shared" si="17"/>
        <v>235</v>
      </c>
      <c r="AA58" s="227">
        <f t="shared" si="18"/>
        <v>105</v>
      </c>
      <c r="AB58" s="360">
        <f t="shared" si="19"/>
        <v>143</v>
      </c>
      <c r="AC58" s="460">
        <f t="shared" si="20"/>
        <v>41</v>
      </c>
      <c r="AD58" s="359">
        <f t="shared" si="21"/>
        <v>11</v>
      </c>
      <c r="AE58" s="349">
        <f t="shared" si="22"/>
        <v>30</v>
      </c>
    </row>
    <row r="59" spans="1:31">
      <c r="A59" s="412" t="s">
        <v>1786</v>
      </c>
      <c r="B59" s="416">
        <v>8</v>
      </c>
      <c r="C59" s="416">
        <v>700</v>
      </c>
      <c r="D59" s="223">
        <v>17</v>
      </c>
      <c r="E59" s="413">
        <f t="shared" si="2"/>
        <v>17.7</v>
      </c>
      <c r="F59" s="413">
        <f t="shared" si="3"/>
        <v>19.900000000000002</v>
      </c>
      <c r="G59" s="223">
        <f t="shared" si="4"/>
        <v>160</v>
      </c>
      <c r="H59" s="223">
        <f t="shared" si="23"/>
        <v>560</v>
      </c>
      <c r="I59" s="223">
        <f t="shared" si="24"/>
        <v>107.8</v>
      </c>
      <c r="J59" s="456">
        <f t="shared" si="25"/>
        <v>0.56522248987561496</v>
      </c>
      <c r="K59" s="413">
        <f t="shared" si="26"/>
        <v>178.13091248439605</v>
      </c>
      <c r="L59" s="457">
        <f t="shared" si="9"/>
        <v>340</v>
      </c>
      <c r="M59" s="457">
        <f t="shared" si="10"/>
        <v>57</v>
      </c>
      <c r="N59" s="413">
        <f t="shared" si="27"/>
        <v>32.436164156693728</v>
      </c>
      <c r="O59" s="416"/>
      <c r="P59" s="416"/>
      <c r="Q59" s="359">
        <v>360</v>
      </c>
      <c r="R59" s="364">
        <f t="shared" si="12"/>
        <v>1235</v>
      </c>
      <c r="S59" s="408">
        <f t="shared" si="13"/>
        <v>1235</v>
      </c>
      <c r="T59" s="458">
        <f t="shared" si="28"/>
        <v>60</v>
      </c>
      <c r="U59" s="459">
        <f t="shared" si="29"/>
        <v>2.2000000000000028</v>
      </c>
      <c r="V59" s="460">
        <f t="shared" si="30"/>
        <v>8</v>
      </c>
      <c r="W59" s="461">
        <f t="shared" si="31"/>
        <v>110</v>
      </c>
      <c r="X59" s="462">
        <f t="shared" si="16"/>
        <v>275</v>
      </c>
      <c r="Y59" s="359">
        <v>360</v>
      </c>
      <c r="Z59" s="227">
        <f t="shared" si="17"/>
        <v>270</v>
      </c>
      <c r="AA59" s="227">
        <f t="shared" si="18"/>
        <v>120</v>
      </c>
      <c r="AB59" s="360">
        <f t="shared" si="19"/>
        <v>52</v>
      </c>
      <c r="AC59" s="460">
        <f t="shared" si="20"/>
        <v>15</v>
      </c>
      <c r="AD59" s="359">
        <f t="shared" si="21"/>
        <v>4</v>
      </c>
      <c r="AE59" s="349">
        <f t="shared" si="22"/>
        <v>11</v>
      </c>
    </row>
    <row r="60" spans="1:31">
      <c r="A60" s="412" t="s">
        <v>1787</v>
      </c>
      <c r="B60" s="416">
        <v>10</v>
      </c>
      <c r="C60" s="416">
        <v>700</v>
      </c>
      <c r="D60" s="223">
        <v>17</v>
      </c>
      <c r="E60" s="413">
        <f t="shared" si="2"/>
        <v>22.1</v>
      </c>
      <c r="F60" s="413">
        <f t="shared" si="3"/>
        <v>24.8</v>
      </c>
      <c r="G60" s="223">
        <f t="shared" si="4"/>
        <v>180</v>
      </c>
      <c r="H60" s="223">
        <f t="shared" si="23"/>
        <v>560</v>
      </c>
      <c r="I60" s="223">
        <f t="shared" si="24"/>
        <v>107.8</v>
      </c>
      <c r="J60" s="456">
        <f t="shared" si="25"/>
        <v>0.56522248987561496</v>
      </c>
      <c r="K60" s="413">
        <f t="shared" si="26"/>
        <v>178.13091248439605</v>
      </c>
      <c r="L60" s="457">
        <f t="shared" si="9"/>
        <v>360</v>
      </c>
      <c r="M60" s="457">
        <f t="shared" si="10"/>
        <v>75</v>
      </c>
      <c r="N60" s="413">
        <f t="shared" si="27"/>
        <v>42.440866139284168</v>
      </c>
      <c r="O60" s="416"/>
      <c r="P60" s="416"/>
      <c r="Q60" s="359">
        <v>360</v>
      </c>
      <c r="R60" s="364">
        <f t="shared" si="12"/>
        <v>1290</v>
      </c>
      <c r="S60" s="408">
        <f t="shared" si="13"/>
        <v>1290</v>
      </c>
      <c r="T60" s="458">
        <f t="shared" si="28"/>
        <v>76</v>
      </c>
      <c r="U60" s="459">
        <f t="shared" si="29"/>
        <v>2.6999999999999993</v>
      </c>
      <c r="V60" s="460">
        <f t="shared" si="30"/>
        <v>10</v>
      </c>
      <c r="W60" s="461">
        <f t="shared" si="31"/>
        <v>110</v>
      </c>
      <c r="X60" s="462">
        <f t="shared" si="16"/>
        <v>275</v>
      </c>
      <c r="Y60" s="360">
        <v>360</v>
      </c>
      <c r="Z60" s="227">
        <f t="shared" si="17"/>
        <v>270</v>
      </c>
      <c r="AA60" s="227">
        <f t="shared" si="18"/>
        <v>120</v>
      </c>
      <c r="AB60" s="360">
        <f t="shared" si="19"/>
        <v>65</v>
      </c>
      <c r="AC60" s="460">
        <f t="shared" si="20"/>
        <v>19</v>
      </c>
      <c r="AD60" s="359">
        <f t="shared" si="21"/>
        <v>5</v>
      </c>
      <c r="AE60" s="349">
        <f t="shared" si="22"/>
        <v>14</v>
      </c>
    </row>
    <row r="61" spans="1:31">
      <c r="A61" s="412" t="s">
        <v>1788</v>
      </c>
      <c r="B61" s="416">
        <v>12.5</v>
      </c>
      <c r="C61" s="416">
        <v>700</v>
      </c>
      <c r="D61" s="223">
        <v>17</v>
      </c>
      <c r="E61" s="413">
        <f t="shared" si="2"/>
        <v>27.6</v>
      </c>
      <c r="F61" s="413">
        <f t="shared" si="3"/>
        <v>31</v>
      </c>
      <c r="G61" s="223">
        <f t="shared" si="4"/>
        <v>210</v>
      </c>
      <c r="H61" s="223">
        <f t="shared" si="23"/>
        <v>560</v>
      </c>
      <c r="I61" s="223">
        <f t="shared" si="24"/>
        <v>107.8</v>
      </c>
      <c r="J61" s="456">
        <f t="shared" si="25"/>
        <v>0.56522248987561496</v>
      </c>
      <c r="K61" s="413">
        <f t="shared" si="26"/>
        <v>178.13091248439605</v>
      </c>
      <c r="L61" s="457">
        <f t="shared" si="9"/>
        <v>390</v>
      </c>
      <c r="M61" s="457">
        <f t="shared" si="10"/>
        <v>98</v>
      </c>
      <c r="N61" s="413">
        <f t="shared" si="27"/>
        <v>56.834659786456072</v>
      </c>
      <c r="O61" s="416"/>
      <c r="P61" s="416"/>
      <c r="Q61" s="359">
        <v>360</v>
      </c>
      <c r="R61" s="364">
        <f t="shared" si="12"/>
        <v>1370</v>
      </c>
      <c r="S61" s="408">
        <f t="shared" si="13"/>
        <v>1370</v>
      </c>
      <c r="T61" s="458">
        <f t="shared" si="28"/>
        <v>92</v>
      </c>
      <c r="U61" s="459">
        <f t="shared" si="29"/>
        <v>3.3999999999999986</v>
      </c>
      <c r="V61" s="460">
        <f t="shared" si="30"/>
        <v>12</v>
      </c>
      <c r="W61" s="461">
        <f t="shared" si="31"/>
        <v>110</v>
      </c>
      <c r="X61" s="462">
        <f t="shared" si="16"/>
        <v>275</v>
      </c>
      <c r="Y61" s="359">
        <v>360</v>
      </c>
      <c r="Z61" s="227">
        <f t="shared" si="17"/>
        <v>270</v>
      </c>
      <c r="AA61" s="227">
        <f t="shared" si="18"/>
        <v>120</v>
      </c>
      <c r="AB61" s="360">
        <f t="shared" si="19"/>
        <v>78</v>
      </c>
      <c r="AC61" s="460">
        <f t="shared" si="20"/>
        <v>23</v>
      </c>
      <c r="AD61" s="359">
        <f t="shared" si="21"/>
        <v>6</v>
      </c>
      <c r="AE61" s="349">
        <f t="shared" si="22"/>
        <v>17</v>
      </c>
    </row>
    <row r="62" spans="1:31">
      <c r="A62" s="412" t="s">
        <v>1789</v>
      </c>
      <c r="B62" s="416">
        <v>16</v>
      </c>
      <c r="C62" s="416">
        <v>700</v>
      </c>
      <c r="D62" s="223">
        <v>17</v>
      </c>
      <c r="E62" s="413">
        <f t="shared" si="2"/>
        <v>35.4</v>
      </c>
      <c r="F62" s="413">
        <f t="shared" si="3"/>
        <v>39.800000000000004</v>
      </c>
      <c r="G62" s="223">
        <f t="shared" si="4"/>
        <v>245</v>
      </c>
      <c r="H62" s="223">
        <f t="shared" si="23"/>
        <v>560</v>
      </c>
      <c r="I62" s="223">
        <f t="shared" si="24"/>
        <v>107.8</v>
      </c>
      <c r="J62" s="456">
        <f t="shared" si="25"/>
        <v>0.56522248987561496</v>
      </c>
      <c r="K62" s="413">
        <f t="shared" si="26"/>
        <v>178.13091248439605</v>
      </c>
      <c r="L62" s="457">
        <f t="shared" si="9"/>
        <v>425</v>
      </c>
      <c r="M62" s="457">
        <f t="shared" si="10"/>
        <v>131</v>
      </c>
      <c r="N62" s="413">
        <f t="shared" si="27"/>
        <v>78.635598604874545</v>
      </c>
      <c r="O62" s="416"/>
      <c r="P62" s="416"/>
      <c r="Q62" s="359">
        <v>360</v>
      </c>
      <c r="R62" s="364">
        <f t="shared" si="12"/>
        <v>1465</v>
      </c>
      <c r="S62" s="408">
        <f t="shared" si="13"/>
        <v>1465</v>
      </c>
      <c r="T62" s="458">
        <f t="shared" si="28"/>
        <v>120</v>
      </c>
      <c r="U62" s="459">
        <f t="shared" si="29"/>
        <v>4.4000000000000057</v>
      </c>
      <c r="V62" s="460">
        <f t="shared" si="30"/>
        <v>16</v>
      </c>
      <c r="W62" s="461">
        <f t="shared" si="31"/>
        <v>110</v>
      </c>
      <c r="X62" s="462">
        <f t="shared" si="16"/>
        <v>275</v>
      </c>
      <c r="Y62" s="360">
        <v>360</v>
      </c>
      <c r="Z62" s="227">
        <f t="shared" si="17"/>
        <v>270</v>
      </c>
      <c r="AA62" s="227">
        <f t="shared" si="18"/>
        <v>120</v>
      </c>
      <c r="AB62" s="360">
        <f t="shared" si="19"/>
        <v>104</v>
      </c>
      <c r="AC62" s="460">
        <f t="shared" si="20"/>
        <v>30</v>
      </c>
      <c r="AD62" s="359">
        <f t="shared" si="21"/>
        <v>8</v>
      </c>
      <c r="AE62" s="349">
        <f t="shared" si="22"/>
        <v>22</v>
      </c>
    </row>
    <row r="63" spans="1:31">
      <c r="A63" s="412" t="s">
        <v>1790</v>
      </c>
      <c r="B63" s="416">
        <v>20</v>
      </c>
      <c r="C63" s="416">
        <v>700</v>
      </c>
      <c r="D63" s="223">
        <v>17</v>
      </c>
      <c r="E63" s="413">
        <f t="shared" si="2"/>
        <v>44.6</v>
      </c>
      <c r="F63" s="413">
        <f t="shared" si="3"/>
        <v>50.2</v>
      </c>
      <c r="G63" s="223">
        <f t="shared" si="4"/>
        <v>290</v>
      </c>
      <c r="H63" s="223">
        <f t="shared" si="23"/>
        <v>560</v>
      </c>
      <c r="I63" s="223">
        <f t="shared" si="24"/>
        <v>107.8</v>
      </c>
      <c r="J63" s="456">
        <f t="shared" si="25"/>
        <v>0.56522248987561496</v>
      </c>
      <c r="K63" s="413">
        <f t="shared" si="26"/>
        <v>178.13091248439605</v>
      </c>
      <c r="L63" s="457">
        <f t="shared" si="9"/>
        <v>470</v>
      </c>
      <c r="M63" s="457">
        <f t="shared" si="10"/>
        <v>170</v>
      </c>
      <c r="N63" s="413">
        <f t="shared" si="27"/>
        <v>108.37402507699348</v>
      </c>
      <c r="O63" s="416"/>
      <c r="P63" s="416"/>
      <c r="Q63" s="359">
        <v>360</v>
      </c>
      <c r="R63" s="364">
        <f t="shared" si="12"/>
        <v>1590</v>
      </c>
      <c r="S63" s="408">
        <f t="shared" si="13"/>
        <v>1500</v>
      </c>
      <c r="T63" s="458">
        <f t="shared" si="28"/>
        <v>152</v>
      </c>
      <c r="U63" s="459">
        <f t="shared" si="29"/>
        <v>5.6000000000000014</v>
      </c>
      <c r="V63" s="460">
        <f t="shared" si="30"/>
        <v>20</v>
      </c>
      <c r="W63" s="461">
        <f t="shared" si="31"/>
        <v>110</v>
      </c>
      <c r="X63" s="462">
        <f t="shared" si="16"/>
        <v>275</v>
      </c>
      <c r="Y63" s="359">
        <v>360</v>
      </c>
      <c r="Z63" s="227">
        <f t="shared" si="17"/>
        <v>270</v>
      </c>
      <c r="AA63" s="227">
        <f t="shared" si="18"/>
        <v>120</v>
      </c>
      <c r="AB63" s="360">
        <f>CEILING((PI()*C63)/SQRT(2*(AA63)^2),1)*(V63*0.5)</f>
        <v>130</v>
      </c>
      <c r="AC63" s="460">
        <f t="shared" si="20"/>
        <v>38</v>
      </c>
      <c r="AD63" s="359">
        <f t="shared" si="21"/>
        <v>10</v>
      </c>
      <c r="AE63" s="349">
        <f t="shared" si="22"/>
        <v>28</v>
      </c>
    </row>
    <row r="64" spans="1:31">
      <c r="A64" s="412" t="s">
        <v>1791</v>
      </c>
      <c r="B64" s="416">
        <v>8</v>
      </c>
      <c r="C64" s="416">
        <v>750</v>
      </c>
      <c r="D64" s="223">
        <v>17</v>
      </c>
      <c r="E64" s="413">
        <f t="shared" si="2"/>
        <v>18.900000000000002</v>
      </c>
      <c r="F64" s="413">
        <f t="shared" si="3"/>
        <v>21.200000000000003</v>
      </c>
      <c r="G64" s="223">
        <f t="shared" si="4"/>
        <v>170</v>
      </c>
      <c r="H64" s="223">
        <f t="shared" si="23"/>
        <v>600</v>
      </c>
      <c r="I64" s="223">
        <f t="shared" si="24"/>
        <v>115.5</v>
      </c>
      <c r="J64" s="456">
        <f t="shared" si="25"/>
        <v>0.56522248987561496</v>
      </c>
      <c r="K64" s="413">
        <f t="shared" si="26"/>
        <v>190.85454909042431</v>
      </c>
      <c r="L64" s="457">
        <f t="shared" si="9"/>
        <v>365</v>
      </c>
      <c r="M64" s="457">
        <f t="shared" si="10"/>
        <v>62</v>
      </c>
      <c r="N64" s="413">
        <f t="shared" si="27"/>
        <v>39.535841143908449</v>
      </c>
      <c r="O64" s="416"/>
      <c r="P64" s="416"/>
      <c r="Q64" s="359">
        <v>360</v>
      </c>
      <c r="R64" s="364">
        <f t="shared" si="12"/>
        <v>1320</v>
      </c>
      <c r="S64" s="408">
        <f t="shared" si="13"/>
        <v>1320</v>
      </c>
      <c r="T64" s="458">
        <f t="shared" si="28"/>
        <v>64</v>
      </c>
      <c r="U64" s="459">
        <f t="shared" si="29"/>
        <v>2.3000000000000007</v>
      </c>
      <c r="V64" s="460">
        <f t="shared" si="30"/>
        <v>8</v>
      </c>
      <c r="W64" s="461">
        <f t="shared" si="31"/>
        <v>120</v>
      </c>
      <c r="X64" s="462">
        <f t="shared" si="16"/>
        <v>300</v>
      </c>
      <c r="Y64" s="360">
        <v>360</v>
      </c>
      <c r="Z64" s="227">
        <f t="shared" si="17"/>
        <v>295</v>
      </c>
      <c r="AA64" s="227">
        <f t="shared" si="18"/>
        <v>130</v>
      </c>
      <c r="AB64" s="360">
        <f t="shared" si="19"/>
        <v>52</v>
      </c>
      <c r="AC64" s="460">
        <f t="shared" si="20"/>
        <v>16</v>
      </c>
      <c r="AD64" s="359">
        <f t="shared" si="21"/>
        <v>4</v>
      </c>
      <c r="AE64" s="349">
        <f t="shared" si="22"/>
        <v>12</v>
      </c>
    </row>
    <row r="65" spans="1:31">
      <c r="A65" s="412" t="s">
        <v>1792</v>
      </c>
      <c r="B65" s="416">
        <v>10</v>
      </c>
      <c r="C65" s="416">
        <v>750</v>
      </c>
      <c r="D65" s="223">
        <v>17</v>
      </c>
      <c r="E65" s="413">
        <f t="shared" si="2"/>
        <v>23.6</v>
      </c>
      <c r="F65" s="413">
        <f t="shared" si="3"/>
        <v>26.5</v>
      </c>
      <c r="G65" s="223">
        <f t="shared" si="4"/>
        <v>195</v>
      </c>
      <c r="H65" s="223">
        <f t="shared" si="23"/>
        <v>600</v>
      </c>
      <c r="I65" s="223">
        <f t="shared" si="24"/>
        <v>115.5</v>
      </c>
      <c r="J65" s="456">
        <f t="shared" si="25"/>
        <v>0.56522248987561496</v>
      </c>
      <c r="K65" s="413">
        <f t="shared" si="26"/>
        <v>190.85454909042431</v>
      </c>
      <c r="L65" s="457">
        <f t="shared" si="9"/>
        <v>390</v>
      </c>
      <c r="M65" s="457">
        <f t="shared" si="10"/>
        <v>81</v>
      </c>
      <c r="N65" s="413">
        <f t="shared" si="27"/>
        <v>52.307612301927556</v>
      </c>
      <c r="O65" s="416"/>
      <c r="P65" s="416"/>
      <c r="Q65" s="359">
        <v>360</v>
      </c>
      <c r="R65" s="364">
        <f t="shared" si="12"/>
        <v>1385</v>
      </c>
      <c r="S65" s="408">
        <f t="shared" si="13"/>
        <v>1385</v>
      </c>
      <c r="T65" s="458">
        <f t="shared" si="28"/>
        <v>80</v>
      </c>
      <c r="U65" s="459">
        <f t="shared" si="29"/>
        <v>2.8999999999999986</v>
      </c>
      <c r="V65" s="460">
        <f t="shared" si="30"/>
        <v>10</v>
      </c>
      <c r="W65" s="461">
        <f t="shared" si="31"/>
        <v>120</v>
      </c>
      <c r="X65" s="462">
        <f t="shared" si="16"/>
        <v>300</v>
      </c>
      <c r="Y65" s="359">
        <v>360</v>
      </c>
      <c r="Z65" s="227">
        <f t="shared" si="17"/>
        <v>295</v>
      </c>
      <c r="AA65" s="227">
        <f t="shared" si="18"/>
        <v>130</v>
      </c>
      <c r="AB65" s="360">
        <f t="shared" si="19"/>
        <v>65</v>
      </c>
      <c r="AC65" s="460">
        <f t="shared" si="20"/>
        <v>20</v>
      </c>
      <c r="AD65" s="359">
        <f t="shared" si="21"/>
        <v>5</v>
      </c>
      <c r="AE65" s="349">
        <f t="shared" si="22"/>
        <v>15</v>
      </c>
    </row>
    <row r="66" spans="1:31">
      <c r="A66" s="412" t="s">
        <v>1793</v>
      </c>
      <c r="B66" s="416">
        <v>12.5</v>
      </c>
      <c r="C66" s="416">
        <v>750</v>
      </c>
      <c r="D66" s="223">
        <v>17</v>
      </c>
      <c r="E66" s="413">
        <f t="shared" si="2"/>
        <v>29.5</v>
      </c>
      <c r="F66" s="413">
        <f t="shared" si="3"/>
        <v>33.1</v>
      </c>
      <c r="G66" s="223">
        <f t="shared" si="4"/>
        <v>225</v>
      </c>
      <c r="H66" s="223">
        <f t="shared" si="23"/>
        <v>600</v>
      </c>
      <c r="I66" s="223">
        <f t="shared" si="24"/>
        <v>115.5</v>
      </c>
      <c r="J66" s="456">
        <f t="shared" si="25"/>
        <v>0.56522248987561496</v>
      </c>
      <c r="K66" s="413">
        <f t="shared" si="26"/>
        <v>190.85454909042431</v>
      </c>
      <c r="L66" s="457">
        <f t="shared" si="9"/>
        <v>420</v>
      </c>
      <c r="M66" s="457">
        <f t="shared" si="10"/>
        <v>106</v>
      </c>
      <c r="N66" s="413">
        <f t="shared" si="27"/>
        <v>69.66361566155885</v>
      </c>
      <c r="O66" s="416"/>
      <c r="P66" s="416"/>
      <c r="Q66" s="359">
        <v>360</v>
      </c>
      <c r="R66" s="364">
        <f t="shared" si="12"/>
        <v>1465</v>
      </c>
      <c r="S66" s="408">
        <f t="shared" si="13"/>
        <v>1465</v>
      </c>
      <c r="T66" s="458">
        <f t="shared" si="28"/>
        <v>100</v>
      </c>
      <c r="U66" s="459">
        <f t="shared" si="29"/>
        <v>3.6000000000000014</v>
      </c>
      <c r="V66" s="460">
        <f t="shared" si="30"/>
        <v>12</v>
      </c>
      <c r="W66" s="461">
        <f t="shared" si="31"/>
        <v>120</v>
      </c>
      <c r="X66" s="462">
        <f t="shared" si="16"/>
        <v>300</v>
      </c>
      <c r="Y66" s="360">
        <v>360</v>
      </c>
      <c r="Z66" s="227">
        <f t="shared" si="17"/>
        <v>295</v>
      </c>
      <c r="AA66" s="227">
        <f t="shared" si="18"/>
        <v>130</v>
      </c>
      <c r="AB66" s="360">
        <f t="shared" si="19"/>
        <v>78</v>
      </c>
      <c r="AC66" s="460">
        <f t="shared" si="20"/>
        <v>25</v>
      </c>
      <c r="AD66" s="359">
        <f t="shared" si="21"/>
        <v>6</v>
      </c>
      <c r="AE66" s="349">
        <f t="shared" si="22"/>
        <v>19</v>
      </c>
    </row>
    <row r="67" spans="1:31">
      <c r="A67" s="412" t="s">
        <v>1794</v>
      </c>
      <c r="B67" s="416">
        <v>16</v>
      </c>
      <c r="C67" s="416">
        <v>750</v>
      </c>
      <c r="D67" s="223">
        <v>17</v>
      </c>
      <c r="E67" s="413">
        <f t="shared" ref="E67:E88" si="32">_xlfn.CEILING.MATH(C67/(2*D67/(B67/10)-1)+0.8,0.1)</f>
        <v>37.9</v>
      </c>
      <c r="F67" s="413">
        <f t="shared" si="3"/>
        <v>42.6</v>
      </c>
      <c r="G67" s="223">
        <f t="shared" si="4"/>
        <v>265</v>
      </c>
      <c r="H67" s="223">
        <f t="shared" si="23"/>
        <v>600</v>
      </c>
      <c r="I67" s="223">
        <f t="shared" si="24"/>
        <v>115.5</v>
      </c>
      <c r="J67" s="456">
        <f t="shared" si="25"/>
        <v>0.56522248987561496</v>
      </c>
      <c r="K67" s="413">
        <f t="shared" si="26"/>
        <v>190.85454909042431</v>
      </c>
      <c r="L67" s="457">
        <f t="shared" si="9"/>
        <v>460</v>
      </c>
      <c r="M67" s="457">
        <f t="shared" si="10"/>
        <v>142</v>
      </c>
      <c r="N67" s="413">
        <f t="shared" si="27"/>
        <v>97.085372259595559</v>
      </c>
      <c r="O67" s="416"/>
      <c r="P67" s="416"/>
      <c r="Q67" s="359">
        <v>360</v>
      </c>
      <c r="R67" s="364">
        <f t="shared" si="12"/>
        <v>1575</v>
      </c>
      <c r="S67" s="408">
        <f t="shared" si="13"/>
        <v>1500</v>
      </c>
      <c r="T67" s="458">
        <f t="shared" ref="T67:T91" si="33">_xlfn.CEILING.MATH(E67/VLOOKUP(Q67,tab_weefsel,2),4)</f>
        <v>128</v>
      </c>
      <c r="U67" s="459">
        <f t="shared" ref="U67:U91" si="34">F67-E67</f>
        <v>4.7000000000000028</v>
      </c>
      <c r="V67" s="460">
        <f t="shared" ref="V67:V91" si="35">_xlfn.CEILING.MATH((U67/VLOOKUP(Y67,tab_weefsel,2,FALSE)),2)</f>
        <v>16</v>
      </c>
      <c r="W67" s="461">
        <f t="shared" ref="W67:W91" si="36">CEILING(I67*RADIANS(57.615),5)</f>
        <v>120</v>
      </c>
      <c r="X67" s="462">
        <f t="shared" si="16"/>
        <v>300</v>
      </c>
      <c r="Y67" s="359">
        <v>360</v>
      </c>
      <c r="Z67" s="227">
        <f t="shared" si="17"/>
        <v>295</v>
      </c>
      <c r="AA67" s="227">
        <f t="shared" si="18"/>
        <v>130</v>
      </c>
      <c r="AB67" s="360">
        <f t="shared" si="19"/>
        <v>104</v>
      </c>
      <c r="AC67" s="460">
        <f t="shared" si="20"/>
        <v>32</v>
      </c>
      <c r="AD67" s="359">
        <f t="shared" si="21"/>
        <v>8</v>
      </c>
      <c r="AE67" s="349">
        <f t="shared" si="22"/>
        <v>24</v>
      </c>
    </row>
    <row r="68" spans="1:31">
      <c r="A68" s="412" t="s">
        <v>1795</v>
      </c>
      <c r="B68" s="416">
        <v>20</v>
      </c>
      <c r="C68" s="416">
        <v>750</v>
      </c>
      <c r="D68" s="223">
        <v>17</v>
      </c>
      <c r="E68" s="413">
        <f t="shared" si="32"/>
        <v>47.7</v>
      </c>
      <c r="F68" s="413">
        <f t="shared" ref="F68:F91" si="37">_xlfn.CEILING.MATH(1.128*(C68/(2*D68/(B68/10)-1))+0.8,0.1)</f>
        <v>53.7</v>
      </c>
      <c r="G68" s="223">
        <f t="shared" ref="G68:G91" si="38">MAX(40,CEILING((1.25*(($B68/10*$C68)/(4*2))+0.1*$C68),5))</f>
        <v>310</v>
      </c>
      <c r="H68" s="223">
        <f t="shared" si="23"/>
        <v>600</v>
      </c>
      <c r="I68" s="223">
        <f t="shared" si="24"/>
        <v>115.5</v>
      </c>
      <c r="J68" s="456">
        <f t="shared" si="25"/>
        <v>0.56522248987561496</v>
      </c>
      <c r="K68" s="413">
        <f t="shared" si="26"/>
        <v>190.85454909042431</v>
      </c>
      <c r="L68" s="457">
        <f t="shared" ref="L68:L91" si="39">CEILING(K68+G68,5)</f>
        <v>505</v>
      </c>
      <c r="M68" s="457">
        <f t="shared" ref="M68:M91" si="40">CEILING((F68-4.8)/TAN(PI()*15/180),1)</f>
        <v>183</v>
      </c>
      <c r="N68" s="413">
        <f t="shared" si="27"/>
        <v>132.91569140472913</v>
      </c>
      <c r="O68" s="416"/>
      <c r="P68" s="416"/>
      <c r="Q68" s="359">
        <v>360</v>
      </c>
      <c r="R68" s="364">
        <f t="shared" ref="R68:R91" si="41">_xlfn.CEILING.MATH(2*$J68*($H68+$F68)+(0.5*PI()-$J68)*($I68+F68)*2+2*$G68,5)</f>
        <v>1700</v>
      </c>
      <c r="S68" s="408">
        <f t="shared" ref="S68:S91" si="42">IF(R68&gt;1500,1500,R68)</f>
        <v>1500</v>
      </c>
      <c r="T68" s="458">
        <f t="shared" si="33"/>
        <v>160</v>
      </c>
      <c r="U68" s="459">
        <f t="shared" si="34"/>
        <v>6</v>
      </c>
      <c r="V68" s="460">
        <f t="shared" si="35"/>
        <v>20</v>
      </c>
      <c r="W68" s="461">
        <f t="shared" si="36"/>
        <v>120</v>
      </c>
      <c r="X68" s="462">
        <f t="shared" ref="X68:X91" si="43">($W68*2.5)</f>
        <v>300</v>
      </c>
      <c r="Y68" s="360">
        <v>360</v>
      </c>
      <c r="Z68" s="227">
        <f t="shared" ref="Z68:Z91" si="44">_xlfn.CEILING.MATH(SQRT(12.5)*$W68-$AA68,5)</f>
        <v>295</v>
      </c>
      <c r="AA68" s="227">
        <f t="shared" ref="AA68:AA91" si="45">_xlfn.CEILING.MATH(SQRT(1.125)*$W68,5)</f>
        <v>130</v>
      </c>
      <c r="AB68" s="360">
        <f t="shared" ref="AB68:AB88" si="46">CEILING((PI()*C68)/SQRT(2*(AA68)^2),1)*(V68*0.5)</f>
        <v>130</v>
      </c>
      <c r="AC68" s="460">
        <f t="shared" ref="AC68:AC91" si="47">T68/4</f>
        <v>40</v>
      </c>
      <c r="AD68" s="359">
        <f t="shared" ref="AD68:AD91" si="48">V68/2</f>
        <v>10</v>
      </c>
      <c r="AE68" s="349">
        <f t="shared" ref="AE68:AE91" si="49">AC68-AD68</f>
        <v>30</v>
      </c>
    </row>
    <row r="69" spans="1:31">
      <c r="A69" s="412" t="s">
        <v>1796</v>
      </c>
      <c r="B69" s="416">
        <v>8</v>
      </c>
      <c r="C69" s="416">
        <v>800</v>
      </c>
      <c r="D69" s="223">
        <v>17</v>
      </c>
      <c r="E69" s="413">
        <f t="shared" si="32"/>
        <v>20.100000000000001</v>
      </c>
      <c r="F69" s="413">
        <f t="shared" si="37"/>
        <v>22.6</v>
      </c>
      <c r="G69" s="223">
        <f t="shared" si="38"/>
        <v>180</v>
      </c>
      <c r="H69" s="223">
        <f t="shared" si="23"/>
        <v>640</v>
      </c>
      <c r="I69" s="223">
        <f t="shared" si="24"/>
        <v>123.2</v>
      </c>
      <c r="J69" s="456">
        <f t="shared" si="25"/>
        <v>0.56522248987561519</v>
      </c>
      <c r="K69" s="413">
        <f t="shared" si="26"/>
        <v>203.57818569645269</v>
      </c>
      <c r="L69" s="457">
        <f t="shared" si="39"/>
        <v>385</v>
      </c>
      <c r="M69" s="457">
        <f t="shared" si="40"/>
        <v>67</v>
      </c>
      <c r="N69" s="413">
        <f t="shared" si="27"/>
        <v>47.813470393908865</v>
      </c>
      <c r="O69" s="416"/>
      <c r="P69" s="416"/>
      <c r="Q69" s="359">
        <v>360</v>
      </c>
      <c r="R69" s="364">
        <f t="shared" si="41"/>
        <v>1405</v>
      </c>
      <c r="S69" s="408">
        <f t="shared" si="42"/>
        <v>1405</v>
      </c>
      <c r="T69" s="458">
        <f t="shared" si="33"/>
        <v>68</v>
      </c>
      <c r="U69" s="459">
        <f t="shared" si="34"/>
        <v>2.5</v>
      </c>
      <c r="V69" s="460">
        <f t="shared" si="35"/>
        <v>10</v>
      </c>
      <c r="W69" s="461">
        <f t="shared" si="36"/>
        <v>125</v>
      </c>
      <c r="X69" s="462">
        <f t="shared" si="43"/>
        <v>312.5</v>
      </c>
      <c r="Y69" s="359">
        <v>360</v>
      </c>
      <c r="Z69" s="227">
        <f t="shared" si="44"/>
        <v>310</v>
      </c>
      <c r="AA69" s="227">
        <f t="shared" si="45"/>
        <v>135</v>
      </c>
      <c r="AB69" s="360">
        <f t="shared" si="46"/>
        <v>70</v>
      </c>
      <c r="AC69" s="460">
        <f t="shared" si="47"/>
        <v>17</v>
      </c>
      <c r="AD69" s="359">
        <f t="shared" si="48"/>
        <v>5</v>
      </c>
      <c r="AE69" s="349">
        <f t="shared" si="49"/>
        <v>12</v>
      </c>
    </row>
    <row r="70" spans="1:31">
      <c r="A70" s="412" t="s">
        <v>1797</v>
      </c>
      <c r="B70" s="416">
        <v>10</v>
      </c>
      <c r="C70" s="416">
        <v>800</v>
      </c>
      <c r="D70" s="223">
        <v>17</v>
      </c>
      <c r="E70" s="413">
        <f t="shared" si="32"/>
        <v>25.1</v>
      </c>
      <c r="F70" s="413">
        <f t="shared" si="37"/>
        <v>28.200000000000003</v>
      </c>
      <c r="G70" s="223">
        <f t="shared" si="38"/>
        <v>205</v>
      </c>
      <c r="H70" s="223">
        <f t="shared" si="23"/>
        <v>640</v>
      </c>
      <c r="I70" s="223">
        <f t="shared" si="24"/>
        <v>123.2</v>
      </c>
      <c r="J70" s="456">
        <f t="shared" si="25"/>
        <v>0.56522248987561519</v>
      </c>
      <c r="K70" s="413">
        <f t="shared" si="26"/>
        <v>203.57818569645269</v>
      </c>
      <c r="L70" s="457">
        <f t="shared" si="39"/>
        <v>410</v>
      </c>
      <c r="M70" s="457">
        <f t="shared" si="40"/>
        <v>88</v>
      </c>
      <c r="N70" s="413">
        <f t="shared" si="27"/>
        <v>62.938993752995863</v>
      </c>
      <c r="O70" s="416"/>
      <c r="P70" s="416"/>
      <c r="Q70" s="359">
        <v>360</v>
      </c>
      <c r="R70" s="364">
        <f t="shared" si="41"/>
        <v>1470</v>
      </c>
      <c r="S70" s="408">
        <f t="shared" si="42"/>
        <v>1470</v>
      </c>
      <c r="T70" s="458">
        <f t="shared" si="33"/>
        <v>84</v>
      </c>
      <c r="U70" s="459">
        <f t="shared" si="34"/>
        <v>3.1000000000000014</v>
      </c>
      <c r="V70" s="460">
        <f t="shared" si="35"/>
        <v>12</v>
      </c>
      <c r="W70" s="461">
        <f t="shared" si="36"/>
        <v>125</v>
      </c>
      <c r="X70" s="462">
        <f t="shared" si="43"/>
        <v>312.5</v>
      </c>
      <c r="Y70" s="360">
        <v>360</v>
      </c>
      <c r="Z70" s="227">
        <f t="shared" si="44"/>
        <v>310</v>
      </c>
      <c r="AA70" s="227">
        <f t="shared" si="45"/>
        <v>135</v>
      </c>
      <c r="AB70" s="360">
        <f t="shared" si="46"/>
        <v>84</v>
      </c>
      <c r="AC70" s="460">
        <f t="shared" si="47"/>
        <v>21</v>
      </c>
      <c r="AD70" s="359">
        <f t="shared" si="48"/>
        <v>6</v>
      </c>
      <c r="AE70" s="349">
        <f t="shared" si="49"/>
        <v>15</v>
      </c>
    </row>
    <row r="71" spans="1:31">
      <c r="A71" s="412" t="s">
        <v>1798</v>
      </c>
      <c r="B71" s="416">
        <v>12.5</v>
      </c>
      <c r="C71" s="416">
        <v>800</v>
      </c>
      <c r="D71" s="223">
        <v>17</v>
      </c>
      <c r="E71" s="413">
        <f t="shared" si="32"/>
        <v>31.400000000000002</v>
      </c>
      <c r="F71" s="413">
        <f t="shared" si="37"/>
        <v>35.300000000000004</v>
      </c>
      <c r="G71" s="223">
        <f t="shared" si="38"/>
        <v>240</v>
      </c>
      <c r="H71" s="223">
        <f t="shared" si="23"/>
        <v>640</v>
      </c>
      <c r="I71" s="223">
        <f t="shared" si="24"/>
        <v>123.2</v>
      </c>
      <c r="J71" s="456">
        <f t="shared" si="25"/>
        <v>0.56522248987561519</v>
      </c>
      <c r="K71" s="413">
        <f t="shared" si="26"/>
        <v>203.57818569645269</v>
      </c>
      <c r="L71" s="457">
        <f t="shared" si="39"/>
        <v>445</v>
      </c>
      <c r="M71" s="457">
        <f t="shared" si="40"/>
        <v>114</v>
      </c>
      <c r="N71" s="413">
        <f t="shared" si="27"/>
        <v>84.529863982594847</v>
      </c>
      <c r="O71" s="416"/>
      <c r="P71" s="416"/>
      <c r="Q71" s="359">
        <v>360</v>
      </c>
      <c r="R71" s="364">
        <f t="shared" si="41"/>
        <v>1565</v>
      </c>
      <c r="S71" s="408">
        <f t="shared" si="42"/>
        <v>1500</v>
      </c>
      <c r="T71" s="458">
        <f t="shared" si="33"/>
        <v>108</v>
      </c>
      <c r="U71" s="459">
        <f t="shared" si="34"/>
        <v>3.9000000000000021</v>
      </c>
      <c r="V71" s="460">
        <f t="shared" si="35"/>
        <v>14</v>
      </c>
      <c r="W71" s="461">
        <f t="shared" si="36"/>
        <v>125</v>
      </c>
      <c r="X71" s="462">
        <f t="shared" si="43"/>
        <v>312.5</v>
      </c>
      <c r="Y71" s="359">
        <v>360</v>
      </c>
      <c r="Z71" s="227">
        <f t="shared" si="44"/>
        <v>310</v>
      </c>
      <c r="AA71" s="227">
        <f t="shared" si="45"/>
        <v>135</v>
      </c>
      <c r="AB71" s="360">
        <f t="shared" si="46"/>
        <v>98</v>
      </c>
      <c r="AC71" s="460">
        <f t="shared" si="47"/>
        <v>27</v>
      </c>
      <c r="AD71" s="359">
        <f t="shared" si="48"/>
        <v>7</v>
      </c>
      <c r="AE71" s="349">
        <f t="shared" si="49"/>
        <v>20</v>
      </c>
    </row>
    <row r="72" spans="1:31">
      <c r="A72" s="412" t="s">
        <v>1799</v>
      </c>
      <c r="B72" s="416">
        <v>16</v>
      </c>
      <c r="C72" s="416">
        <v>800</v>
      </c>
      <c r="D72" s="223">
        <v>17</v>
      </c>
      <c r="E72" s="413">
        <f t="shared" si="32"/>
        <v>40.400000000000006</v>
      </c>
      <c r="F72" s="413">
        <f t="shared" si="37"/>
        <v>45.400000000000006</v>
      </c>
      <c r="G72" s="223">
        <f t="shared" si="38"/>
        <v>280</v>
      </c>
      <c r="H72" s="223">
        <f t="shared" si="23"/>
        <v>640</v>
      </c>
      <c r="I72" s="223">
        <f t="shared" si="24"/>
        <v>123.2</v>
      </c>
      <c r="J72" s="456">
        <f>ASIN((C72/2-I72)/(H72-I72))</f>
        <v>0.56522248987561519</v>
      </c>
      <c r="K72" s="413">
        <f t="shared" si="26"/>
        <v>203.57818569645269</v>
      </c>
      <c r="L72" s="457">
        <f t="shared" si="39"/>
        <v>485</v>
      </c>
      <c r="M72" s="457">
        <f t="shared" si="40"/>
        <v>152</v>
      </c>
      <c r="N72" s="413">
        <f t="shared" si="27"/>
        <v>117.15905820240152</v>
      </c>
      <c r="O72" s="416"/>
      <c r="P72" s="416"/>
      <c r="Q72" s="359">
        <v>360</v>
      </c>
      <c r="R72" s="364">
        <f t="shared" si="41"/>
        <v>1675</v>
      </c>
      <c r="S72" s="408">
        <f t="shared" si="42"/>
        <v>1500</v>
      </c>
      <c r="T72" s="458">
        <f t="shared" si="33"/>
        <v>136</v>
      </c>
      <c r="U72" s="459">
        <f t="shared" si="34"/>
        <v>5</v>
      </c>
      <c r="V72" s="460">
        <f t="shared" si="35"/>
        <v>18</v>
      </c>
      <c r="W72" s="461">
        <f t="shared" si="36"/>
        <v>125</v>
      </c>
      <c r="X72" s="462">
        <f t="shared" si="43"/>
        <v>312.5</v>
      </c>
      <c r="Y72" s="360">
        <v>360</v>
      </c>
      <c r="Z72" s="227">
        <f t="shared" si="44"/>
        <v>310</v>
      </c>
      <c r="AA72" s="227">
        <f t="shared" si="45"/>
        <v>135</v>
      </c>
      <c r="AB72" s="360">
        <f t="shared" si="46"/>
        <v>126</v>
      </c>
      <c r="AC72" s="460">
        <f t="shared" si="47"/>
        <v>34</v>
      </c>
      <c r="AD72" s="359">
        <f t="shared" si="48"/>
        <v>9</v>
      </c>
      <c r="AE72" s="349">
        <f t="shared" si="49"/>
        <v>25</v>
      </c>
    </row>
    <row r="73" spans="1:31">
      <c r="A73" s="412" t="s">
        <v>1800</v>
      </c>
      <c r="B73" s="416">
        <v>20</v>
      </c>
      <c r="C73" s="416">
        <v>800</v>
      </c>
      <c r="D73" s="223">
        <v>17</v>
      </c>
      <c r="E73" s="413">
        <f t="shared" si="32"/>
        <v>50.800000000000004</v>
      </c>
      <c r="F73" s="413">
        <f t="shared" si="37"/>
        <v>57.2</v>
      </c>
      <c r="G73" s="223">
        <f t="shared" si="38"/>
        <v>330</v>
      </c>
      <c r="H73" s="223">
        <f t="shared" si="23"/>
        <v>640</v>
      </c>
      <c r="I73" s="223">
        <f t="shared" si="24"/>
        <v>123.2</v>
      </c>
      <c r="J73" s="456">
        <f t="shared" si="25"/>
        <v>0.56522248987561519</v>
      </c>
      <c r="K73" s="413">
        <f t="shared" si="26"/>
        <v>203.57818569645269</v>
      </c>
      <c r="L73" s="457">
        <f t="shared" si="39"/>
        <v>535</v>
      </c>
      <c r="M73" s="457">
        <f t="shared" si="40"/>
        <v>196</v>
      </c>
      <c r="N73" s="413">
        <f t="shared" si="27"/>
        <v>160.90782433515818</v>
      </c>
      <c r="O73" s="416"/>
      <c r="P73" s="416"/>
      <c r="Q73" s="359">
        <v>360</v>
      </c>
      <c r="R73" s="364">
        <f t="shared" si="41"/>
        <v>1815</v>
      </c>
      <c r="S73" s="408">
        <f t="shared" si="42"/>
        <v>1500</v>
      </c>
      <c r="T73" s="458">
        <f t="shared" si="33"/>
        <v>172</v>
      </c>
      <c r="U73" s="459">
        <f t="shared" si="34"/>
        <v>6.3999999999999986</v>
      </c>
      <c r="V73" s="460">
        <f t="shared" si="35"/>
        <v>22</v>
      </c>
      <c r="W73" s="461">
        <f t="shared" si="36"/>
        <v>125</v>
      </c>
      <c r="X73" s="462">
        <f t="shared" si="43"/>
        <v>312.5</v>
      </c>
      <c r="Y73" s="359">
        <v>360</v>
      </c>
      <c r="Z73" s="227">
        <f t="shared" si="44"/>
        <v>310</v>
      </c>
      <c r="AA73" s="227">
        <f t="shared" si="45"/>
        <v>135</v>
      </c>
      <c r="AB73" s="360">
        <f t="shared" si="46"/>
        <v>154</v>
      </c>
      <c r="AC73" s="460">
        <f t="shared" si="47"/>
        <v>43</v>
      </c>
      <c r="AD73" s="359">
        <f t="shared" si="48"/>
        <v>11</v>
      </c>
      <c r="AE73" s="349">
        <f t="shared" si="49"/>
        <v>32</v>
      </c>
    </row>
    <row r="74" spans="1:31">
      <c r="A74" s="412" t="s">
        <v>1801</v>
      </c>
      <c r="B74" s="416">
        <v>8</v>
      </c>
      <c r="C74" s="416">
        <v>900</v>
      </c>
      <c r="D74" s="223">
        <v>17</v>
      </c>
      <c r="E74" s="413">
        <f t="shared" si="32"/>
        <v>22.5</v>
      </c>
      <c r="F74" s="413">
        <f t="shared" si="37"/>
        <v>25.3</v>
      </c>
      <c r="G74" s="223">
        <f t="shared" si="38"/>
        <v>205</v>
      </c>
      <c r="H74" s="223">
        <f t="shared" si="23"/>
        <v>720</v>
      </c>
      <c r="I74" s="223">
        <f t="shared" si="24"/>
        <v>138.6</v>
      </c>
      <c r="J74" s="456">
        <f t="shared" si="25"/>
        <v>0.56522248987561496</v>
      </c>
      <c r="K74" s="413">
        <f t="shared" si="26"/>
        <v>229.02545890850917</v>
      </c>
      <c r="L74" s="457">
        <f t="shared" si="39"/>
        <v>435</v>
      </c>
      <c r="M74" s="457">
        <f t="shared" si="40"/>
        <v>77</v>
      </c>
      <c r="N74" s="413">
        <f t="shared" si="27"/>
        <v>68.074308045909376</v>
      </c>
      <c r="O74" s="416"/>
      <c r="P74" s="416"/>
      <c r="Q74" s="359">
        <v>360</v>
      </c>
      <c r="R74" s="364">
        <f t="shared" si="41"/>
        <v>1585</v>
      </c>
      <c r="S74" s="408">
        <f t="shared" si="42"/>
        <v>1500</v>
      </c>
      <c r="T74" s="458">
        <f t="shared" si="33"/>
        <v>76</v>
      </c>
      <c r="U74" s="459">
        <f t="shared" si="34"/>
        <v>2.8000000000000007</v>
      </c>
      <c r="V74" s="460">
        <f t="shared" si="35"/>
        <v>10</v>
      </c>
      <c r="W74" s="461">
        <f t="shared" si="36"/>
        <v>140</v>
      </c>
      <c r="X74" s="462">
        <f t="shared" si="43"/>
        <v>350</v>
      </c>
      <c r="Y74" s="360">
        <v>360</v>
      </c>
      <c r="Z74" s="227">
        <f t="shared" si="44"/>
        <v>345</v>
      </c>
      <c r="AA74" s="227">
        <f t="shared" si="45"/>
        <v>150</v>
      </c>
      <c r="AB74" s="360">
        <f t="shared" si="46"/>
        <v>70</v>
      </c>
      <c r="AC74" s="460">
        <f t="shared" si="47"/>
        <v>19</v>
      </c>
      <c r="AD74" s="359">
        <f t="shared" si="48"/>
        <v>5</v>
      </c>
      <c r="AE74" s="349">
        <f t="shared" si="49"/>
        <v>14</v>
      </c>
    </row>
    <row r="75" spans="1:31">
      <c r="A75" s="412" t="s">
        <v>1802</v>
      </c>
      <c r="B75" s="416">
        <v>10</v>
      </c>
      <c r="C75" s="416">
        <v>900</v>
      </c>
      <c r="D75" s="223">
        <v>17</v>
      </c>
      <c r="E75" s="413">
        <f t="shared" si="32"/>
        <v>28.1</v>
      </c>
      <c r="F75" s="413">
        <f t="shared" si="37"/>
        <v>31.6</v>
      </c>
      <c r="G75" s="223">
        <f t="shared" si="38"/>
        <v>235</v>
      </c>
      <c r="H75" s="223">
        <f t="shared" si="23"/>
        <v>720</v>
      </c>
      <c r="I75" s="223">
        <f t="shared" si="24"/>
        <v>138.6</v>
      </c>
      <c r="J75" s="456">
        <f t="shared" si="25"/>
        <v>0.56522248987561496</v>
      </c>
      <c r="K75" s="413">
        <f t="shared" si="26"/>
        <v>229.02545890850917</v>
      </c>
      <c r="L75" s="457">
        <f t="shared" si="39"/>
        <v>465</v>
      </c>
      <c r="M75" s="457">
        <f t="shared" si="40"/>
        <v>101</v>
      </c>
      <c r="N75" s="413">
        <f t="shared" si="27"/>
        <v>89.984370630853746</v>
      </c>
      <c r="O75" s="416"/>
      <c r="P75" s="416"/>
      <c r="Q75" s="359">
        <v>360</v>
      </c>
      <c r="R75" s="364">
        <f t="shared" si="41"/>
        <v>1665</v>
      </c>
      <c r="S75" s="408">
        <f t="shared" si="42"/>
        <v>1500</v>
      </c>
      <c r="T75" s="458">
        <f t="shared" si="33"/>
        <v>96</v>
      </c>
      <c r="U75" s="459">
        <f t="shared" si="34"/>
        <v>3.5</v>
      </c>
      <c r="V75" s="460">
        <f t="shared" si="35"/>
        <v>12</v>
      </c>
      <c r="W75" s="461">
        <f t="shared" si="36"/>
        <v>140</v>
      </c>
      <c r="X75" s="462">
        <f t="shared" si="43"/>
        <v>350</v>
      </c>
      <c r="Y75" s="359">
        <v>360</v>
      </c>
      <c r="Z75" s="227">
        <f t="shared" si="44"/>
        <v>345</v>
      </c>
      <c r="AA75" s="227">
        <f t="shared" si="45"/>
        <v>150</v>
      </c>
      <c r="AB75" s="360">
        <f t="shared" si="46"/>
        <v>84</v>
      </c>
      <c r="AC75" s="460">
        <f t="shared" si="47"/>
        <v>24</v>
      </c>
      <c r="AD75" s="359">
        <f t="shared" si="48"/>
        <v>6</v>
      </c>
      <c r="AE75" s="349">
        <f t="shared" si="49"/>
        <v>18</v>
      </c>
    </row>
    <row r="76" spans="1:31">
      <c r="A76" s="412" t="s">
        <v>1803</v>
      </c>
      <c r="B76" s="416">
        <v>12.5</v>
      </c>
      <c r="C76" s="416">
        <v>900</v>
      </c>
      <c r="D76" s="223">
        <v>17</v>
      </c>
      <c r="E76" s="413">
        <f t="shared" si="32"/>
        <v>35.200000000000003</v>
      </c>
      <c r="F76" s="413">
        <f t="shared" si="37"/>
        <v>39.6</v>
      </c>
      <c r="G76" s="223">
        <f t="shared" si="38"/>
        <v>270</v>
      </c>
      <c r="H76" s="223">
        <f t="shared" si="23"/>
        <v>720</v>
      </c>
      <c r="I76" s="223">
        <f t="shared" si="24"/>
        <v>138.6</v>
      </c>
      <c r="J76" s="456">
        <f t="shared" si="25"/>
        <v>0.56522248987561496</v>
      </c>
      <c r="K76" s="413">
        <f t="shared" si="26"/>
        <v>229.02545890850917</v>
      </c>
      <c r="L76" s="457">
        <f t="shared" si="39"/>
        <v>500</v>
      </c>
      <c r="M76" s="457">
        <f t="shared" si="40"/>
        <v>130</v>
      </c>
      <c r="N76" s="413">
        <f t="shared" si="27"/>
        <v>120.01504590588316</v>
      </c>
      <c r="O76" s="416"/>
      <c r="P76" s="463"/>
      <c r="Q76" s="359">
        <v>360</v>
      </c>
      <c r="R76" s="364">
        <f t="shared" si="41"/>
        <v>1760</v>
      </c>
      <c r="S76" s="408">
        <f t="shared" si="42"/>
        <v>1500</v>
      </c>
      <c r="T76" s="458">
        <f t="shared" si="33"/>
        <v>120</v>
      </c>
      <c r="U76" s="459">
        <f t="shared" si="34"/>
        <v>4.3999999999999986</v>
      </c>
      <c r="V76" s="460">
        <f t="shared" si="35"/>
        <v>16</v>
      </c>
      <c r="W76" s="461">
        <f t="shared" si="36"/>
        <v>140</v>
      </c>
      <c r="X76" s="462">
        <f t="shared" si="43"/>
        <v>350</v>
      </c>
      <c r="Y76" s="360">
        <v>360</v>
      </c>
      <c r="Z76" s="227">
        <f t="shared" si="44"/>
        <v>345</v>
      </c>
      <c r="AA76" s="227">
        <f t="shared" si="45"/>
        <v>150</v>
      </c>
      <c r="AB76" s="360">
        <f t="shared" si="46"/>
        <v>112</v>
      </c>
      <c r="AC76" s="460">
        <f t="shared" si="47"/>
        <v>30</v>
      </c>
      <c r="AD76" s="359">
        <f t="shared" si="48"/>
        <v>8</v>
      </c>
      <c r="AE76" s="349">
        <f t="shared" si="49"/>
        <v>22</v>
      </c>
    </row>
    <row r="77" spans="1:31">
      <c r="A77" s="412" t="s">
        <v>1804</v>
      </c>
      <c r="B77" s="416">
        <v>16</v>
      </c>
      <c r="C77" s="416">
        <v>900</v>
      </c>
      <c r="D77" s="223">
        <v>17</v>
      </c>
      <c r="E77" s="413">
        <f t="shared" si="32"/>
        <v>45.300000000000004</v>
      </c>
      <c r="F77" s="413">
        <f t="shared" si="37"/>
        <v>51</v>
      </c>
      <c r="G77" s="223">
        <f t="shared" si="38"/>
        <v>315</v>
      </c>
      <c r="H77" s="223">
        <f t="shared" si="23"/>
        <v>720</v>
      </c>
      <c r="I77" s="223">
        <f t="shared" si="24"/>
        <v>138.6</v>
      </c>
      <c r="J77" s="456">
        <f t="shared" si="25"/>
        <v>0.56522248987561496</v>
      </c>
      <c r="K77" s="413">
        <f t="shared" si="26"/>
        <v>229.02545890850917</v>
      </c>
      <c r="L77" s="457">
        <f t="shared" si="39"/>
        <v>545</v>
      </c>
      <c r="M77" s="457">
        <f t="shared" si="40"/>
        <v>173</v>
      </c>
      <c r="N77" s="413">
        <f t="shared" si="27"/>
        <v>166.56940715656688</v>
      </c>
      <c r="O77" s="416"/>
      <c r="P77" s="464"/>
      <c r="Q77" s="359">
        <v>360</v>
      </c>
      <c r="R77" s="364">
        <f t="shared" si="41"/>
        <v>1885</v>
      </c>
      <c r="S77" s="408">
        <f t="shared" si="42"/>
        <v>1500</v>
      </c>
      <c r="T77" s="458">
        <f t="shared" si="33"/>
        <v>152</v>
      </c>
      <c r="U77" s="459">
        <f t="shared" si="34"/>
        <v>5.6999999999999957</v>
      </c>
      <c r="V77" s="460">
        <f t="shared" si="35"/>
        <v>20</v>
      </c>
      <c r="W77" s="461">
        <f t="shared" si="36"/>
        <v>140</v>
      </c>
      <c r="X77" s="462">
        <f t="shared" si="43"/>
        <v>350</v>
      </c>
      <c r="Y77" s="359">
        <v>360</v>
      </c>
      <c r="Z77" s="227">
        <f t="shared" si="44"/>
        <v>345</v>
      </c>
      <c r="AA77" s="227">
        <f t="shared" si="45"/>
        <v>150</v>
      </c>
      <c r="AB77" s="360">
        <f t="shared" si="46"/>
        <v>140</v>
      </c>
      <c r="AC77" s="460">
        <f t="shared" si="47"/>
        <v>38</v>
      </c>
      <c r="AD77" s="359">
        <f t="shared" si="48"/>
        <v>10</v>
      </c>
      <c r="AE77" s="349">
        <f t="shared" si="49"/>
        <v>28</v>
      </c>
    </row>
    <row r="78" spans="1:31">
      <c r="A78" s="412" t="s">
        <v>1805</v>
      </c>
      <c r="B78" s="416">
        <v>8</v>
      </c>
      <c r="C78" s="416">
        <v>1000</v>
      </c>
      <c r="D78" s="223">
        <v>17</v>
      </c>
      <c r="E78" s="413">
        <f t="shared" si="32"/>
        <v>24.900000000000002</v>
      </c>
      <c r="F78" s="413">
        <f t="shared" si="37"/>
        <v>28</v>
      </c>
      <c r="G78" s="223">
        <f t="shared" si="38"/>
        <v>225</v>
      </c>
      <c r="H78" s="223">
        <f t="shared" si="23"/>
        <v>800</v>
      </c>
      <c r="I78" s="223">
        <f t="shared" si="24"/>
        <v>154</v>
      </c>
      <c r="J78" s="456">
        <f t="shared" si="25"/>
        <v>0.56522248987561496</v>
      </c>
      <c r="K78" s="413">
        <f t="shared" si="26"/>
        <v>254.47273212056575</v>
      </c>
      <c r="L78" s="457">
        <f t="shared" si="39"/>
        <v>480</v>
      </c>
      <c r="M78" s="457">
        <f t="shared" si="40"/>
        <v>87</v>
      </c>
      <c r="N78" s="413">
        <f t="shared" si="27"/>
        <v>92.559262377589036</v>
      </c>
      <c r="O78" s="465"/>
      <c r="P78" s="416"/>
      <c r="Q78" s="359">
        <v>360</v>
      </c>
      <c r="R78" s="364">
        <f t="shared" si="41"/>
        <v>1755</v>
      </c>
      <c r="S78" s="408">
        <f t="shared" si="42"/>
        <v>1500</v>
      </c>
      <c r="T78" s="458">
        <f t="shared" si="33"/>
        <v>84</v>
      </c>
      <c r="U78" s="459">
        <f t="shared" si="34"/>
        <v>3.0999999999999979</v>
      </c>
      <c r="V78" s="460">
        <f t="shared" si="35"/>
        <v>12</v>
      </c>
      <c r="W78" s="461">
        <f t="shared" si="36"/>
        <v>155</v>
      </c>
      <c r="X78" s="462">
        <f t="shared" si="43"/>
        <v>387.5</v>
      </c>
      <c r="Y78" s="360">
        <v>360</v>
      </c>
      <c r="Z78" s="227">
        <f t="shared" si="44"/>
        <v>385</v>
      </c>
      <c r="AA78" s="227">
        <f t="shared" si="45"/>
        <v>165</v>
      </c>
      <c r="AB78" s="360">
        <f t="shared" si="46"/>
        <v>84</v>
      </c>
      <c r="AC78" s="460">
        <f t="shared" si="47"/>
        <v>21</v>
      </c>
      <c r="AD78" s="359">
        <f t="shared" si="48"/>
        <v>6</v>
      </c>
      <c r="AE78" s="349">
        <f t="shared" si="49"/>
        <v>15</v>
      </c>
    </row>
    <row r="79" spans="1:31">
      <c r="A79" s="412" t="s">
        <v>1806</v>
      </c>
      <c r="B79" s="416">
        <v>10</v>
      </c>
      <c r="C79" s="416">
        <v>1000</v>
      </c>
      <c r="D79" s="223">
        <v>17</v>
      </c>
      <c r="E79" s="413">
        <f t="shared" si="32"/>
        <v>31.200000000000003</v>
      </c>
      <c r="F79" s="413">
        <f t="shared" si="37"/>
        <v>35</v>
      </c>
      <c r="G79" s="223">
        <f t="shared" si="38"/>
        <v>260</v>
      </c>
      <c r="H79" s="223">
        <f t="shared" si="23"/>
        <v>800</v>
      </c>
      <c r="I79" s="223">
        <f t="shared" si="24"/>
        <v>154</v>
      </c>
      <c r="J79" s="456">
        <f t="shared" si="25"/>
        <v>0.56522248987561496</v>
      </c>
      <c r="K79" s="413">
        <f t="shared" si="26"/>
        <v>254.47273212056575</v>
      </c>
      <c r="L79" s="457">
        <f t="shared" si="39"/>
        <v>515</v>
      </c>
      <c r="M79" s="457">
        <f t="shared" si="40"/>
        <v>113</v>
      </c>
      <c r="N79" s="413">
        <f t="shared" si="27"/>
        <v>122.81871232318417</v>
      </c>
      <c r="O79" s="416"/>
      <c r="P79" s="416"/>
      <c r="Q79" s="359">
        <v>360</v>
      </c>
      <c r="R79" s="364">
        <f t="shared" si="41"/>
        <v>1845</v>
      </c>
      <c r="S79" s="408">
        <f t="shared" si="42"/>
        <v>1500</v>
      </c>
      <c r="T79" s="458">
        <f t="shared" si="33"/>
        <v>104</v>
      </c>
      <c r="U79" s="459">
        <f t="shared" si="34"/>
        <v>3.7999999999999972</v>
      </c>
      <c r="V79" s="460">
        <f t="shared" si="35"/>
        <v>14</v>
      </c>
      <c r="W79" s="461">
        <f t="shared" si="36"/>
        <v>155</v>
      </c>
      <c r="X79" s="462">
        <f t="shared" si="43"/>
        <v>387.5</v>
      </c>
      <c r="Y79" s="359">
        <v>360</v>
      </c>
      <c r="Z79" s="227">
        <f t="shared" si="44"/>
        <v>385</v>
      </c>
      <c r="AA79" s="227">
        <f t="shared" si="45"/>
        <v>165</v>
      </c>
      <c r="AB79" s="360">
        <f t="shared" si="46"/>
        <v>98</v>
      </c>
      <c r="AC79" s="460">
        <f t="shared" si="47"/>
        <v>26</v>
      </c>
      <c r="AD79" s="359">
        <f t="shared" si="48"/>
        <v>7</v>
      </c>
      <c r="AE79" s="349">
        <f t="shared" si="49"/>
        <v>19</v>
      </c>
    </row>
    <row r="80" spans="1:31">
      <c r="A80" s="412" t="s">
        <v>1807</v>
      </c>
      <c r="B80" s="416">
        <v>12.5</v>
      </c>
      <c r="C80" s="416">
        <v>1000</v>
      </c>
      <c r="D80" s="223">
        <v>17</v>
      </c>
      <c r="E80" s="413">
        <f t="shared" si="32"/>
        <v>39</v>
      </c>
      <c r="F80" s="413">
        <f t="shared" si="37"/>
        <v>43.900000000000006</v>
      </c>
      <c r="G80" s="223">
        <f t="shared" si="38"/>
        <v>300</v>
      </c>
      <c r="H80" s="223">
        <f t="shared" si="23"/>
        <v>800</v>
      </c>
      <c r="I80" s="223">
        <f t="shared" si="24"/>
        <v>154</v>
      </c>
      <c r="J80" s="456">
        <f t="shared" si="25"/>
        <v>0.56522248987561496</v>
      </c>
      <c r="K80" s="413">
        <f t="shared" si="26"/>
        <v>254.47273212056575</v>
      </c>
      <c r="L80" s="457">
        <f t="shared" si="39"/>
        <v>555</v>
      </c>
      <c r="M80" s="457">
        <f t="shared" si="40"/>
        <v>146</v>
      </c>
      <c r="N80" s="413">
        <f t="shared" si="27"/>
        <v>164.25553420838853</v>
      </c>
      <c r="O80" s="416"/>
      <c r="P80" s="463"/>
      <c r="Q80" s="359">
        <v>360</v>
      </c>
      <c r="R80" s="364">
        <f t="shared" si="41"/>
        <v>1955</v>
      </c>
      <c r="S80" s="408">
        <f t="shared" si="42"/>
        <v>1500</v>
      </c>
      <c r="T80" s="458">
        <f t="shared" si="33"/>
        <v>132</v>
      </c>
      <c r="U80" s="459">
        <f t="shared" si="34"/>
        <v>4.9000000000000057</v>
      </c>
      <c r="V80" s="460">
        <f t="shared" si="35"/>
        <v>18</v>
      </c>
      <c r="W80" s="461">
        <f t="shared" si="36"/>
        <v>155</v>
      </c>
      <c r="X80" s="462">
        <f t="shared" si="43"/>
        <v>387.5</v>
      </c>
      <c r="Y80" s="360">
        <v>360</v>
      </c>
      <c r="Z80" s="227">
        <f t="shared" si="44"/>
        <v>385</v>
      </c>
      <c r="AA80" s="227">
        <f t="shared" si="45"/>
        <v>165</v>
      </c>
      <c r="AB80" s="360">
        <f t="shared" si="46"/>
        <v>126</v>
      </c>
      <c r="AC80" s="460">
        <f t="shared" si="47"/>
        <v>33</v>
      </c>
      <c r="AD80" s="359">
        <f t="shared" si="48"/>
        <v>9</v>
      </c>
      <c r="AE80" s="349">
        <f t="shared" si="49"/>
        <v>24</v>
      </c>
    </row>
    <row r="81" spans="1:31">
      <c r="A81" s="412" t="s">
        <v>1808</v>
      </c>
      <c r="B81" s="416">
        <v>16</v>
      </c>
      <c r="C81" s="416">
        <v>1000</v>
      </c>
      <c r="D81" s="223">
        <v>17</v>
      </c>
      <c r="E81" s="413">
        <f t="shared" si="32"/>
        <v>50.2</v>
      </c>
      <c r="F81" s="413">
        <f t="shared" si="37"/>
        <v>56.6</v>
      </c>
      <c r="G81" s="223">
        <f t="shared" si="38"/>
        <v>350</v>
      </c>
      <c r="H81" s="223">
        <f t="shared" si="23"/>
        <v>800</v>
      </c>
      <c r="I81" s="223">
        <f t="shared" si="24"/>
        <v>154</v>
      </c>
      <c r="J81" s="456">
        <f t="shared" si="25"/>
        <v>0.56522248987561496</v>
      </c>
      <c r="K81" s="413">
        <f t="shared" si="26"/>
        <v>254.47273212056575</v>
      </c>
      <c r="L81" s="457">
        <f t="shared" si="39"/>
        <v>605</v>
      </c>
      <c r="M81" s="457">
        <f t="shared" si="40"/>
        <v>194</v>
      </c>
      <c r="N81" s="413">
        <f t="shared" si="27"/>
        <v>228.22145836508551</v>
      </c>
      <c r="O81" s="416"/>
      <c r="P81" s="416"/>
      <c r="Q81" s="359">
        <v>360</v>
      </c>
      <c r="R81" s="364">
        <f t="shared" si="41"/>
        <v>2095</v>
      </c>
      <c r="S81" s="408">
        <f t="shared" si="42"/>
        <v>1500</v>
      </c>
      <c r="T81" s="458">
        <f t="shared" si="33"/>
        <v>168</v>
      </c>
      <c r="U81" s="459">
        <f>F81-E81</f>
        <v>6.3999999999999986</v>
      </c>
      <c r="V81" s="460">
        <f t="shared" si="35"/>
        <v>22</v>
      </c>
      <c r="W81" s="461">
        <f t="shared" si="36"/>
        <v>155</v>
      </c>
      <c r="X81" s="462">
        <f t="shared" si="43"/>
        <v>387.5</v>
      </c>
      <c r="Y81" s="359">
        <v>360</v>
      </c>
      <c r="Z81" s="227">
        <f t="shared" si="44"/>
        <v>385</v>
      </c>
      <c r="AA81" s="227">
        <f t="shared" si="45"/>
        <v>165</v>
      </c>
      <c r="AB81" s="360">
        <f t="shared" si="46"/>
        <v>154</v>
      </c>
      <c r="AC81" s="460">
        <f t="shared" si="47"/>
        <v>42</v>
      </c>
      <c r="AD81" s="359">
        <f t="shared" si="48"/>
        <v>11</v>
      </c>
      <c r="AE81" s="349">
        <f t="shared" si="49"/>
        <v>31</v>
      </c>
    </row>
    <row r="82" spans="1:31">
      <c r="A82" s="412" t="s">
        <v>1809</v>
      </c>
      <c r="B82" s="416">
        <v>8</v>
      </c>
      <c r="C82" s="416">
        <v>1100</v>
      </c>
      <c r="D82" s="223">
        <v>17</v>
      </c>
      <c r="E82" s="413">
        <f t="shared" si="32"/>
        <v>27.400000000000002</v>
      </c>
      <c r="F82" s="413">
        <f t="shared" si="37"/>
        <v>30.700000000000003</v>
      </c>
      <c r="G82" s="223">
        <f t="shared" si="38"/>
        <v>250</v>
      </c>
      <c r="H82" s="223">
        <f t="shared" si="23"/>
        <v>880</v>
      </c>
      <c r="I82" s="223">
        <f t="shared" si="24"/>
        <v>169.4</v>
      </c>
      <c r="J82" s="456">
        <f t="shared" si="25"/>
        <v>0.56522248987561496</v>
      </c>
      <c r="K82" s="413">
        <f t="shared" si="26"/>
        <v>279.92000533262228</v>
      </c>
      <c r="L82" s="457">
        <f t="shared" si="39"/>
        <v>530</v>
      </c>
      <c r="M82" s="457">
        <f t="shared" si="40"/>
        <v>97</v>
      </c>
      <c r="N82" s="413">
        <f t="shared" si="27"/>
        <v>123.28706355917389</v>
      </c>
      <c r="O82" s="416"/>
      <c r="P82" s="416"/>
      <c r="Q82" s="359">
        <v>360</v>
      </c>
      <c r="R82" s="364">
        <f t="shared" si="41"/>
        <v>1935</v>
      </c>
      <c r="S82" s="408">
        <f t="shared" si="42"/>
        <v>1500</v>
      </c>
      <c r="T82" s="458">
        <f t="shared" si="33"/>
        <v>92</v>
      </c>
      <c r="U82" s="459">
        <f t="shared" si="34"/>
        <v>3.3000000000000007</v>
      </c>
      <c r="V82" s="460">
        <f t="shared" si="35"/>
        <v>12</v>
      </c>
      <c r="W82" s="461">
        <f t="shared" si="36"/>
        <v>175</v>
      </c>
      <c r="X82" s="462">
        <f t="shared" si="43"/>
        <v>437.5</v>
      </c>
      <c r="Y82" s="360">
        <v>360</v>
      </c>
      <c r="Z82" s="227">
        <f t="shared" si="44"/>
        <v>430</v>
      </c>
      <c r="AA82" s="227">
        <f t="shared" si="45"/>
        <v>190</v>
      </c>
      <c r="AB82" s="360">
        <f t="shared" si="46"/>
        <v>78</v>
      </c>
      <c r="AC82" s="460">
        <f t="shared" si="47"/>
        <v>23</v>
      </c>
      <c r="AD82" s="359">
        <f t="shared" si="48"/>
        <v>6</v>
      </c>
      <c r="AE82" s="349">
        <f t="shared" si="49"/>
        <v>17</v>
      </c>
    </row>
    <row r="83" spans="1:31">
      <c r="A83" s="412" t="s">
        <v>1810</v>
      </c>
      <c r="B83" s="416">
        <v>10</v>
      </c>
      <c r="C83" s="416">
        <v>1100</v>
      </c>
      <c r="D83" s="223">
        <v>17</v>
      </c>
      <c r="E83" s="413">
        <f t="shared" si="32"/>
        <v>34.200000000000003</v>
      </c>
      <c r="F83" s="413">
        <f t="shared" si="37"/>
        <v>38.400000000000006</v>
      </c>
      <c r="G83" s="223">
        <f t="shared" si="38"/>
        <v>285</v>
      </c>
      <c r="H83" s="223">
        <f t="shared" si="23"/>
        <v>880</v>
      </c>
      <c r="I83" s="223">
        <f t="shared" si="24"/>
        <v>169.4</v>
      </c>
      <c r="J83" s="456">
        <f t="shared" si="25"/>
        <v>0.56522248987561496</v>
      </c>
      <c r="K83" s="413">
        <f t="shared" si="26"/>
        <v>279.92000533262228</v>
      </c>
      <c r="L83" s="457">
        <f t="shared" si="39"/>
        <v>565</v>
      </c>
      <c r="M83" s="457">
        <f t="shared" si="40"/>
        <v>126</v>
      </c>
      <c r="N83" s="413">
        <f t="shared" si="27"/>
        <v>162.80160765180446</v>
      </c>
      <c r="O83" s="416"/>
      <c r="P83" s="416"/>
      <c r="Q83" s="359">
        <v>360</v>
      </c>
      <c r="R83" s="364">
        <f t="shared" si="41"/>
        <v>2030</v>
      </c>
      <c r="S83" s="408">
        <f t="shared" si="42"/>
        <v>1500</v>
      </c>
      <c r="T83" s="458">
        <f t="shared" si="33"/>
        <v>116</v>
      </c>
      <c r="U83" s="459">
        <f t="shared" si="34"/>
        <v>4.2000000000000028</v>
      </c>
      <c r="V83" s="460">
        <f t="shared" si="35"/>
        <v>16</v>
      </c>
      <c r="W83" s="461">
        <f t="shared" si="36"/>
        <v>175</v>
      </c>
      <c r="X83" s="462">
        <f t="shared" si="43"/>
        <v>437.5</v>
      </c>
      <c r="Y83" s="359">
        <v>360</v>
      </c>
      <c r="Z83" s="227">
        <f t="shared" si="44"/>
        <v>430</v>
      </c>
      <c r="AA83" s="227">
        <f t="shared" si="45"/>
        <v>190</v>
      </c>
      <c r="AB83" s="360">
        <f t="shared" si="46"/>
        <v>104</v>
      </c>
      <c r="AC83" s="460">
        <f t="shared" si="47"/>
        <v>29</v>
      </c>
      <c r="AD83" s="359">
        <f t="shared" si="48"/>
        <v>8</v>
      </c>
      <c r="AE83" s="349">
        <f t="shared" si="49"/>
        <v>21</v>
      </c>
    </row>
    <row r="84" spans="1:31">
      <c r="A84" s="412" t="s">
        <v>1811</v>
      </c>
      <c r="B84" s="416">
        <v>12.5</v>
      </c>
      <c r="C84" s="416">
        <v>1100</v>
      </c>
      <c r="D84" s="223">
        <v>17</v>
      </c>
      <c r="E84" s="413">
        <f t="shared" si="32"/>
        <v>42.800000000000004</v>
      </c>
      <c r="F84" s="413">
        <f t="shared" si="37"/>
        <v>48.2</v>
      </c>
      <c r="G84" s="223">
        <f t="shared" si="38"/>
        <v>325</v>
      </c>
      <c r="H84" s="223">
        <f t="shared" si="23"/>
        <v>880</v>
      </c>
      <c r="I84" s="223">
        <f t="shared" si="24"/>
        <v>169.4</v>
      </c>
      <c r="J84" s="456">
        <f t="shared" si="25"/>
        <v>0.56522248987561496</v>
      </c>
      <c r="K84" s="413">
        <f t="shared" si="26"/>
        <v>279.92000533262228</v>
      </c>
      <c r="L84" s="457">
        <f t="shared" si="39"/>
        <v>605</v>
      </c>
      <c r="M84" s="457">
        <f t="shared" si="40"/>
        <v>162</v>
      </c>
      <c r="N84" s="413">
        <f t="shared" si="27"/>
        <v>216.67591054911523</v>
      </c>
      <c r="O84" s="416"/>
      <c r="P84" s="416"/>
      <c r="Q84" s="359">
        <v>360</v>
      </c>
      <c r="R84" s="364">
        <f t="shared" si="41"/>
        <v>2140</v>
      </c>
      <c r="S84" s="408">
        <f t="shared" si="42"/>
        <v>1500</v>
      </c>
      <c r="T84" s="458">
        <f t="shared" si="33"/>
        <v>144</v>
      </c>
      <c r="U84" s="459">
        <f t="shared" si="34"/>
        <v>5.3999999999999986</v>
      </c>
      <c r="V84" s="460">
        <f t="shared" si="35"/>
        <v>18</v>
      </c>
      <c r="W84" s="461">
        <f t="shared" si="36"/>
        <v>175</v>
      </c>
      <c r="X84" s="462">
        <f t="shared" si="43"/>
        <v>437.5</v>
      </c>
      <c r="Y84" s="360">
        <v>360</v>
      </c>
      <c r="Z84" s="227">
        <f t="shared" si="44"/>
        <v>430</v>
      </c>
      <c r="AA84" s="227">
        <f t="shared" si="45"/>
        <v>190</v>
      </c>
      <c r="AB84" s="360">
        <f t="shared" si="46"/>
        <v>117</v>
      </c>
      <c r="AC84" s="460">
        <f t="shared" si="47"/>
        <v>36</v>
      </c>
      <c r="AD84" s="359">
        <f t="shared" si="48"/>
        <v>9</v>
      </c>
      <c r="AE84" s="349">
        <f t="shared" si="49"/>
        <v>27</v>
      </c>
    </row>
    <row r="85" spans="1:31">
      <c r="A85" s="412" t="s">
        <v>1812</v>
      </c>
      <c r="B85" s="416">
        <v>8</v>
      </c>
      <c r="C85" s="416">
        <v>1200</v>
      </c>
      <c r="D85" s="223">
        <v>17</v>
      </c>
      <c r="E85" s="413">
        <f t="shared" si="32"/>
        <v>29.8</v>
      </c>
      <c r="F85" s="413">
        <f t="shared" si="37"/>
        <v>33.5</v>
      </c>
      <c r="G85" s="223">
        <f t="shared" si="38"/>
        <v>270</v>
      </c>
      <c r="H85" s="223">
        <f t="shared" si="23"/>
        <v>960</v>
      </c>
      <c r="I85" s="223">
        <f t="shared" si="24"/>
        <v>184.8</v>
      </c>
      <c r="J85" s="456">
        <f t="shared" si="25"/>
        <v>0.56522248987561496</v>
      </c>
      <c r="K85" s="413">
        <f t="shared" si="26"/>
        <v>305.36727854467881</v>
      </c>
      <c r="L85" s="457">
        <f t="shared" si="39"/>
        <v>580</v>
      </c>
      <c r="M85" s="457">
        <f t="shared" si="40"/>
        <v>108</v>
      </c>
      <c r="N85" s="413">
        <f t="shared" si="27"/>
        <v>159.46638632481771</v>
      </c>
      <c r="O85" s="416"/>
      <c r="P85" s="416"/>
      <c r="Q85" s="359">
        <v>360</v>
      </c>
      <c r="R85" s="364">
        <f t="shared" si="41"/>
        <v>2105</v>
      </c>
      <c r="S85" s="408">
        <f t="shared" si="42"/>
        <v>1500</v>
      </c>
      <c r="T85" s="458">
        <f t="shared" si="33"/>
        <v>100</v>
      </c>
      <c r="U85" s="459">
        <f t="shared" si="34"/>
        <v>3.6999999999999993</v>
      </c>
      <c r="V85" s="460">
        <f t="shared" si="35"/>
        <v>14</v>
      </c>
      <c r="W85" s="461">
        <f t="shared" si="36"/>
        <v>190</v>
      </c>
      <c r="X85" s="462">
        <f t="shared" si="43"/>
        <v>475</v>
      </c>
      <c r="Y85" s="359">
        <v>360</v>
      </c>
      <c r="Z85" s="227">
        <f t="shared" si="44"/>
        <v>470</v>
      </c>
      <c r="AA85" s="227">
        <f t="shared" si="45"/>
        <v>205</v>
      </c>
      <c r="AB85" s="360">
        <f t="shared" si="46"/>
        <v>98</v>
      </c>
      <c r="AC85" s="460">
        <f t="shared" si="47"/>
        <v>25</v>
      </c>
      <c r="AD85" s="359">
        <f t="shared" si="48"/>
        <v>7</v>
      </c>
      <c r="AE85" s="349">
        <f t="shared" si="49"/>
        <v>18</v>
      </c>
    </row>
    <row r="86" spans="1:31">
      <c r="A86" s="412" t="s">
        <v>1813</v>
      </c>
      <c r="B86" s="416">
        <v>10</v>
      </c>
      <c r="C86" s="416">
        <v>1200</v>
      </c>
      <c r="D86" s="223">
        <v>17</v>
      </c>
      <c r="E86" s="413">
        <f t="shared" si="32"/>
        <v>37.200000000000003</v>
      </c>
      <c r="F86" s="413">
        <f t="shared" si="37"/>
        <v>41.900000000000006</v>
      </c>
      <c r="G86" s="223">
        <f t="shared" si="38"/>
        <v>310</v>
      </c>
      <c r="H86" s="223">
        <f t="shared" ref="H86:H91" si="50">0.8*C86</f>
        <v>960</v>
      </c>
      <c r="I86" s="223">
        <f t="shared" ref="I86:I91" si="51">0.154*C86</f>
        <v>184.8</v>
      </c>
      <c r="J86" s="456">
        <f t="shared" ref="J86:J91" si="52">ASIN((C86/2-I86)/(H86-I86))</f>
        <v>0.56522248987561496</v>
      </c>
      <c r="K86" s="413">
        <f t="shared" ref="K86:K91" si="53">H86-(H86-I86)*COS(J86)</f>
        <v>305.36727854467881</v>
      </c>
      <c r="L86" s="457">
        <f t="shared" si="39"/>
        <v>620</v>
      </c>
      <c r="M86" s="457">
        <f t="shared" si="40"/>
        <v>139</v>
      </c>
      <c r="N86" s="413">
        <f t="shared" ref="N86:N91" si="54">((1.08*C86^2)*F86+(PI()*C86*G86)*F86)*1850*10^-9</f>
        <v>211.14097429000083</v>
      </c>
      <c r="O86" s="416"/>
      <c r="P86" s="416"/>
      <c r="Q86" s="359">
        <v>360</v>
      </c>
      <c r="R86" s="364">
        <f t="shared" si="41"/>
        <v>2210</v>
      </c>
      <c r="S86" s="408">
        <f t="shared" si="42"/>
        <v>1500</v>
      </c>
      <c r="T86" s="458">
        <f t="shared" si="33"/>
        <v>124</v>
      </c>
      <c r="U86" s="459">
        <f t="shared" si="34"/>
        <v>4.7000000000000028</v>
      </c>
      <c r="V86" s="460">
        <f t="shared" si="35"/>
        <v>16</v>
      </c>
      <c r="W86" s="461">
        <f t="shared" si="36"/>
        <v>190</v>
      </c>
      <c r="X86" s="462">
        <f t="shared" si="43"/>
        <v>475</v>
      </c>
      <c r="Y86" s="360">
        <v>360</v>
      </c>
      <c r="Z86" s="227">
        <f t="shared" si="44"/>
        <v>470</v>
      </c>
      <c r="AA86" s="227">
        <f t="shared" si="45"/>
        <v>205</v>
      </c>
      <c r="AB86" s="360">
        <f t="shared" si="46"/>
        <v>112</v>
      </c>
      <c r="AC86" s="460">
        <f t="shared" si="47"/>
        <v>31</v>
      </c>
      <c r="AD86" s="359">
        <f t="shared" si="48"/>
        <v>8</v>
      </c>
      <c r="AE86" s="349">
        <f t="shared" si="49"/>
        <v>23</v>
      </c>
    </row>
    <row r="87" spans="1:31">
      <c r="A87" s="412" t="s">
        <v>1814</v>
      </c>
      <c r="B87" s="416">
        <v>12.5</v>
      </c>
      <c r="C87" s="416">
        <v>1200</v>
      </c>
      <c r="D87" s="223">
        <v>17</v>
      </c>
      <c r="E87" s="413">
        <f t="shared" si="32"/>
        <v>46.7</v>
      </c>
      <c r="F87" s="413">
        <f t="shared" si="37"/>
        <v>52.5</v>
      </c>
      <c r="G87" s="223">
        <f t="shared" si="38"/>
        <v>355</v>
      </c>
      <c r="H87" s="223">
        <f t="shared" si="50"/>
        <v>960</v>
      </c>
      <c r="I87" s="223">
        <f t="shared" si="51"/>
        <v>184.8</v>
      </c>
      <c r="J87" s="456">
        <f t="shared" si="52"/>
        <v>0.56522248987561496</v>
      </c>
      <c r="K87" s="413">
        <f t="shared" si="53"/>
        <v>305.36727854467881</v>
      </c>
      <c r="L87" s="457">
        <f t="shared" si="39"/>
        <v>665</v>
      </c>
      <c r="M87" s="457">
        <f t="shared" si="40"/>
        <v>179</v>
      </c>
      <c r="N87" s="413">
        <f t="shared" si="54"/>
        <v>281.03298144044112</v>
      </c>
      <c r="O87" s="416"/>
      <c r="P87" s="416"/>
      <c r="Q87" s="359">
        <v>360</v>
      </c>
      <c r="R87" s="364">
        <f t="shared" si="41"/>
        <v>2335</v>
      </c>
      <c r="S87" s="408">
        <f t="shared" si="42"/>
        <v>1500</v>
      </c>
      <c r="T87" s="458">
        <f t="shared" si="33"/>
        <v>156</v>
      </c>
      <c r="U87" s="459">
        <f t="shared" si="34"/>
        <v>5.7999999999999972</v>
      </c>
      <c r="V87" s="460">
        <f t="shared" si="35"/>
        <v>20</v>
      </c>
      <c r="W87" s="461">
        <f t="shared" si="36"/>
        <v>190</v>
      </c>
      <c r="X87" s="462">
        <f t="shared" si="43"/>
        <v>475</v>
      </c>
      <c r="Y87" s="359">
        <v>360</v>
      </c>
      <c r="Z87" s="227">
        <f t="shared" si="44"/>
        <v>470</v>
      </c>
      <c r="AA87" s="227">
        <f t="shared" si="45"/>
        <v>205</v>
      </c>
      <c r="AB87" s="360">
        <f>CEILING((PI()*C87)/SQRT(2*(AA87)^2),1)*(V87*0.5)</f>
        <v>140</v>
      </c>
      <c r="AC87" s="460">
        <f t="shared" si="47"/>
        <v>39</v>
      </c>
      <c r="AD87" s="359">
        <f t="shared" si="48"/>
        <v>10</v>
      </c>
      <c r="AE87" s="349">
        <f t="shared" si="49"/>
        <v>29</v>
      </c>
    </row>
    <row r="88" spans="1:31">
      <c r="A88" s="412" t="s">
        <v>1815</v>
      </c>
      <c r="B88" s="416">
        <v>8</v>
      </c>
      <c r="C88" s="416">
        <v>1400</v>
      </c>
      <c r="D88" s="223">
        <v>17</v>
      </c>
      <c r="E88" s="413">
        <f t="shared" si="32"/>
        <v>34.6</v>
      </c>
      <c r="F88" s="413">
        <f t="shared" si="37"/>
        <v>38.900000000000006</v>
      </c>
      <c r="G88" s="223">
        <f t="shared" si="38"/>
        <v>315</v>
      </c>
      <c r="H88" s="223">
        <f t="shared" si="50"/>
        <v>1120</v>
      </c>
      <c r="I88" s="223">
        <f t="shared" si="51"/>
        <v>215.6</v>
      </c>
      <c r="J88" s="456">
        <f t="shared" si="52"/>
        <v>0.56522248987561496</v>
      </c>
      <c r="K88" s="413">
        <f t="shared" si="53"/>
        <v>356.2618249687921</v>
      </c>
      <c r="L88" s="457">
        <f t="shared" si="39"/>
        <v>675</v>
      </c>
      <c r="M88" s="457">
        <f t="shared" si="40"/>
        <v>128</v>
      </c>
      <c r="N88" s="413">
        <f t="shared" si="54"/>
        <v>252.03887145417499</v>
      </c>
      <c r="O88" s="416"/>
      <c r="P88" s="416"/>
      <c r="Q88" s="359">
        <v>360</v>
      </c>
      <c r="R88" s="364">
        <f t="shared" si="41"/>
        <v>2455</v>
      </c>
      <c r="S88" s="408">
        <f t="shared" si="42"/>
        <v>1500</v>
      </c>
      <c r="T88" s="458">
        <f t="shared" si="33"/>
        <v>116</v>
      </c>
      <c r="U88" s="459">
        <f t="shared" si="34"/>
        <v>4.3000000000000043</v>
      </c>
      <c r="V88" s="460">
        <f t="shared" si="35"/>
        <v>16</v>
      </c>
      <c r="W88" s="461">
        <f t="shared" si="36"/>
        <v>220</v>
      </c>
      <c r="X88" s="462">
        <f t="shared" si="43"/>
        <v>550</v>
      </c>
      <c r="Y88" s="360">
        <v>360</v>
      </c>
      <c r="Z88" s="227">
        <f t="shared" si="44"/>
        <v>545</v>
      </c>
      <c r="AA88" s="227">
        <f t="shared" si="45"/>
        <v>235</v>
      </c>
      <c r="AB88" s="360">
        <f t="shared" si="46"/>
        <v>112</v>
      </c>
      <c r="AC88" s="460">
        <f t="shared" si="47"/>
        <v>29</v>
      </c>
      <c r="AD88" s="359">
        <f t="shared" si="48"/>
        <v>8</v>
      </c>
      <c r="AE88" s="349">
        <f t="shared" si="49"/>
        <v>21</v>
      </c>
    </row>
    <row r="89" spans="1:31">
      <c r="A89" s="412" t="s">
        <v>1816</v>
      </c>
      <c r="B89" s="416">
        <v>10</v>
      </c>
      <c r="C89" s="416">
        <v>1400</v>
      </c>
      <c r="D89" s="223">
        <v>17</v>
      </c>
      <c r="E89" s="413">
        <f>_xlfn.CEILING.MATH(C89/(2*D89/(B89/10)-1)+0.8,0.1)</f>
        <v>43.300000000000004</v>
      </c>
      <c r="F89" s="413">
        <f t="shared" si="37"/>
        <v>48.7</v>
      </c>
      <c r="G89" s="223">
        <f t="shared" si="38"/>
        <v>360</v>
      </c>
      <c r="H89" s="223">
        <f t="shared" si="50"/>
        <v>1120</v>
      </c>
      <c r="I89" s="223">
        <f t="shared" si="51"/>
        <v>215.6</v>
      </c>
      <c r="J89" s="456">
        <f t="shared" si="52"/>
        <v>0.56522248987561496</v>
      </c>
      <c r="K89" s="413">
        <f t="shared" si="53"/>
        <v>356.2618249687921</v>
      </c>
      <c r="L89" s="457">
        <f t="shared" si="39"/>
        <v>720</v>
      </c>
      <c r="M89" s="457">
        <f t="shared" si="40"/>
        <v>164</v>
      </c>
      <c r="N89" s="413">
        <f t="shared" si="54"/>
        <v>333.36615822308687</v>
      </c>
      <c r="O89" s="416"/>
      <c r="P89" s="416"/>
      <c r="Q89" s="359">
        <v>360</v>
      </c>
      <c r="R89" s="364">
        <f t="shared" si="41"/>
        <v>2575</v>
      </c>
      <c r="S89" s="408">
        <f t="shared" si="42"/>
        <v>1500</v>
      </c>
      <c r="T89" s="458">
        <f t="shared" si="33"/>
        <v>148</v>
      </c>
      <c r="U89" s="459">
        <f t="shared" si="34"/>
        <v>5.3999999999999986</v>
      </c>
      <c r="V89" s="460">
        <f t="shared" si="35"/>
        <v>18</v>
      </c>
      <c r="W89" s="461">
        <f t="shared" si="36"/>
        <v>220</v>
      </c>
      <c r="X89" s="462">
        <f t="shared" si="43"/>
        <v>550</v>
      </c>
      <c r="Y89" s="359">
        <v>360</v>
      </c>
      <c r="Z89" s="227">
        <f t="shared" si="44"/>
        <v>545</v>
      </c>
      <c r="AA89" s="227">
        <f t="shared" si="45"/>
        <v>235</v>
      </c>
      <c r="AB89" s="360">
        <f>CEILING((PI()*C89)/SQRT(2*(AA89)^2),1)*(V89*0.5)</f>
        <v>126</v>
      </c>
      <c r="AC89" s="460">
        <f t="shared" si="47"/>
        <v>37</v>
      </c>
      <c r="AD89" s="359">
        <f t="shared" si="48"/>
        <v>9</v>
      </c>
      <c r="AE89" s="349">
        <f t="shared" si="49"/>
        <v>28</v>
      </c>
    </row>
    <row r="90" spans="1:31">
      <c r="A90" s="412" t="s">
        <v>1817</v>
      </c>
      <c r="B90" s="416">
        <v>8</v>
      </c>
      <c r="C90" s="416">
        <v>1600</v>
      </c>
      <c r="D90" s="223">
        <v>17</v>
      </c>
      <c r="E90" s="413">
        <f>_xlfn.CEILING.MATH(C90/(2*D90/(B90/10)-1)+0.8,0.1)</f>
        <v>39.400000000000006</v>
      </c>
      <c r="F90" s="413">
        <f t="shared" si="37"/>
        <v>44.300000000000004</v>
      </c>
      <c r="G90" s="223">
        <f t="shared" si="38"/>
        <v>360</v>
      </c>
      <c r="H90" s="223">
        <f t="shared" si="50"/>
        <v>1280</v>
      </c>
      <c r="I90" s="223">
        <f t="shared" si="51"/>
        <v>246.4</v>
      </c>
      <c r="J90" s="456">
        <f t="shared" si="52"/>
        <v>0.56522248987561519</v>
      </c>
      <c r="K90" s="413">
        <f t="shared" si="53"/>
        <v>407.15637139290538</v>
      </c>
      <c r="L90" s="457">
        <f t="shared" si="39"/>
        <v>770</v>
      </c>
      <c r="M90" s="457">
        <f t="shared" si="40"/>
        <v>148</v>
      </c>
      <c r="N90" s="413">
        <f t="shared" si="54"/>
        <v>374.89145813277219</v>
      </c>
      <c r="O90" s="416"/>
      <c r="P90" s="416"/>
      <c r="Q90" s="359">
        <v>360</v>
      </c>
      <c r="R90" s="364">
        <f t="shared" si="41"/>
        <v>2805</v>
      </c>
      <c r="S90" s="408">
        <f t="shared" si="42"/>
        <v>1500</v>
      </c>
      <c r="T90" s="458">
        <f t="shared" si="33"/>
        <v>132</v>
      </c>
      <c r="U90" s="459">
        <f t="shared" si="34"/>
        <v>4.8999999999999986</v>
      </c>
      <c r="V90" s="460">
        <f t="shared" si="35"/>
        <v>18</v>
      </c>
      <c r="W90" s="461">
        <f t="shared" si="36"/>
        <v>250</v>
      </c>
      <c r="X90" s="462">
        <f t="shared" si="43"/>
        <v>625</v>
      </c>
      <c r="Y90" s="360">
        <v>360</v>
      </c>
      <c r="Z90" s="227">
        <f t="shared" si="44"/>
        <v>615</v>
      </c>
      <c r="AA90" s="227">
        <f t="shared" si="45"/>
        <v>270</v>
      </c>
      <c r="AB90" s="360">
        <f>CEILING((PI()*C90)/SQRT(2*(AA90)^2),1)*(V90*0.5)</f>
        <v>126</v>
      </c>
      <c r="AC90" s="460">
        <f t="shared" si="47"/>
        <v>33</v>
      </c>
      <c r="AD90" s="359">
        <f t="shared" si="48"/>
        <v>9</v>
      </c>
      <c r="AE90" s="349">
        <f t="shared" si="49"/>
        <v>24</v>
      </c>
    </row>
    <row r="91" spans="1:31" ht="15.75" thickBot="1">
      <c r="A91" s="418" t="s">
        <v>1818</v>
      </c>
      <c r="B91" s="419">
        <v>10</v>
      </c>
      <c r="C91" s="419">
        <v>1600</v>
      </c>
      <c r="D91" s="420">
        <v>17</v>
      </c>
      <c r="E91" s="421">
        <f>_xlfn.CEILING.MATH(C91/(2*D91/(B91/10)-1)+0.8,0.1)</f>
        <v>49.300000000000004</v>
      </c>
      <c r="F91" s="421">
        <f t="shared" si="37"/>
        <v>55.5</v>
      </c>
      <c r="G91" s="420">
        <f t="shared" si="38"/>
        <v>410</v>
      </c>
      <c r="H91" s="420">
        <f t="shared" si="50"/>
        <v>1280</v>
      </c>
      <c r="I91" s="420">
        <f t="shared" si="51"/>
        <v>246.4</v>
      </c>
      <c r="J91" s="466">
        <f t="shared" si="52"/>
        <v>0.56522248987561519</v>
      </c>
      <c r="K91" s="421">
        <f t="shared" si="53"/>
        <v>407.15637139290538</v>
      </c>
      <c r="L91" s="467">
        <f t="shared" si="39"/>
        <v>820</v>
      </c>
      <c r="M91" s="467">
        <f t="shared" si="40"/>
        <v>190</v>
      </c>
      <c r="N91" s="421">
        <f t="shared" si="54"/>
        <v>495.47718486400987</v>
      </c>
      <c r="O91" s="419"/>
      <c r="P91" s="419"/>
      <c r="Q91" s="361">
        <v>360</v>
      </c>
      <c r="R91" s="365">
        <f t="shared" si="41"/>
        <v>2940</v>
      </c>
      <c r="S91" s="409">
        <f t="shared" si="42"/>
        <v>1500</v>
      </c>
      <c r="T91" s="468">
        <f t="shared" si="33"/>
        <v>168</v>
      </c>
      <c r="U91" s="469">
        <f t="shared" si="34"/>
        <v>6.1999999999999957</v>
      </c>
      <c r="V91" s="470">
        <f t="shared" si="35"/>
        <v>22</v>
      </c>
      <c r="W91" s="471">
        <f t="shared" si="36"/>
        <v>250</v>
      </c>
      <c r="X91" s="472">
        <f t="shared" si="43"/>
        <v>625</v>
      </c>
      <c r="Y91" s="361">
        <v>360</v>
      </c>
      <c r="Z91" s="184">
        <f t="shared" si="44"/>
        <v>615</v>
      </c>
      <c r="AA91" s="184">
        <f t="shared" si="45"/>
        <v>270</v>
      </c>
      <c r="AB91" s="363">
        <f>CEILING((PI()*C91)/SQRT(2*(AA91)^2),1)*(V91*0.5)</f>
        <v>154</v>
      </c>
      <c r="AC91" s="470">
        <f t="shared" si="47"/>
        <v>42</v>
      </c>
      <c r="AD91" s="361">
        <f t="shared" si="48"/>
        <v>11</v>
      </c>
      <c r="AE91" s="349">
        <f t="shared" si="49"/>
        <v>31</v>
      </c>
    </row>
    <row r="92" spans="1:31">
      <c r="I92" s="328"/>
      <c r="J92" s="330"/>
      <c r="Q92" s="326"/>
      <c r="S92" s="326"/>
      <c r="T92" s="350"/>
      <c r="U92" s="348"/>
      <c r="V92" s="325"/>
      <c r="Y92" s="169"/>
    </row>
    <row r="93" spans="1:31">
      <c r="E93" s="323"/>
      <c r="G93" s="328"/>
      <c r="I93" s="328"/>
      <c r="J93" s="330"/>
      <c r="Q93" s="326"/>
      <c r="S93" s="331" t="s">
        <v>1922</v>
      </c>
      <c r="T93" s="350"/>
      <c r="U93" s="348"/>
      <c r="V93" s="325"/>
      <c r="W93" s="351"/>
      <c r="Y93" s="349"/>
      <c r="AA93" s="351"/>
    </row>
    <row r="94" spans="1:31">
      <c r="W94" s="346"/>
    </row>
  </sheetData>
  <mergeCells count="2">
    <mergeCell ref="R1:S1"/>
    <mergeCell ref="Z1:AA1"/>
  </mergeCells>
  <conditionalFormatting sqref="R3:S91">
    <cfRule type="cellIs" dxfId="1" priority="1" operator="greaterThanOrEqual">
      <formula>1500</formula>
    </cfRule>
  </conditionalFormatting>
  <printOptions headings="1"/>
  <pageMargins left="0.70866141732283472" right="0.70866141732283472" top="0.74803149606299213" bottom="0.74803149606299213" header="0.31496062992125984" footer="0.31496062992125984"/>
  <pageSetup paperSize="8" scale="68" orientation="portrait" r:id="rId1"/>
  <rowBreaks count="1" manualBreakCount="1">
    <brk id="46" max="16383" man="1"/>
  </rowBreaks>
  <colBreaks count="1" manualBreakCount="1">
    <brk id="16" max="1048575" man="1"/>
  </col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>
    <pageSetUpPr fitToPage="1"/>
  </sheetPr>
  <dimension ref="A1:U90"/>
  <sheetViews>
    <sheetView zoomScale="85" zoomScaleNormal="85" workbookViewId="0">
      <selection activeCell="P167" sqref="P167"/>
    </sheetView>
  </sheetViews>
  <sheetFormatPr defaultRowHeight="15"/>
  <cols>
    <col min="6" max="6" width="9.5703125" customWidth="1"/>
    <col min="8" max="8" width="11.5703125" bestFit="1" customWidth="1"/>
    <col min="9" max="9" width="14.5703125" bestFit="1" customWidth="1"/>
    <col min="12" max="12" width="17.85546875" customWidth="1"/>
    <col min="13" max="13" width="14.28515625" bestFit="1" customWidth="1"/>
    <col min="14" max="14" width="10.7109375" customWidth="1"/>
    <col min="15" max="15" width="11.140625" customWidth="1"/>
    <col min="16" max="16" width="9.7109375" customWidth="1"/>
  </cols>
  <sheetData>
    <row r="1" spans="1:21" ht="15.75" thickBot="1">
      <c r="A1" s="410" t="s">
        <v>705</v>
      </c>
      <c r="B1" s="411" t="s">
        <v>0</v>
      </c>
      <c r="C1" s="411" t="s">
        <v>1</v>
      </c>
      <c r="D1" s="411" t="s">
        <v>1720</v>
      </c>
      <c r="E1" s="411" t="s">
        <v>1723</v>
      </c>
      <c r="F1" s="411" t="s">
        <v>1724</v>
      </c>
      <c r="G1" s="411" t="s">
        <v>1909</v>
      </c>
      <c r="H1" s="411" t="s">
        <v>1924</v>
      </c>
      <c r="I1" s="411" t="s">
        <v>1912</v>
      </c>
      <c r="J1" s="411" t="s">
        <v>16</v>
      </c>
      <c r="K1" s="411" t="s">
        <v>3</v>
      </c>
      <c r="L1" s="411" t="s">
        <v>1917</v>
      </c>
      <c r="M1" s="366" t="s">
        <v>244</v>
      </c>
      <c r="N1" s="491" t="s">
        <v>244</v>
      </c>
      <c r="O1" s="492"/>
      <c r="P1" s="181" t="s">
        <v>247</v>
      </c>
    </row>
    <row r="2" spans="1:21" ht="15.75" thickBot="1">
      <c r="A2" s="424" t="s">
        <v>248</v>
      </c>
      <c r="B2" s="425" t="s">
        <v>6</v>
      </c>
      <c r="C2" s="425" t="s">
        <v>7</v>
      </c>
      <c r="D2" s="425" t="s">
        <v>1721</v>
      </c>
      <c r="E2" s="425" t="s">
        <v>7</v>
      </c>
      <c r="F2" s="425" t="s">
        <v>7</v>
      </c>
      <c r="G2" s="425" t="s">
        <v>7</v>
      </c>
      <c r="H2" s="425" t="s">
        <v>7</v>
      </c>
      <c r="I2" s="425" t="s">
        <v>7</v>
      </c>
      <c r="J2" s="425" t="s">
        <v>17</v>
      </c>
      <c r="K2" s="425" t="s">
        <v>1202</v>
      </c>
      <c r="L2" s="425" t="s">
        <v>1202</v>
      </c>
      <c r="M2" s="366" t="s">
        <v>1887</v>
      </c>
      <c r="N2" s="362" t="s">
        <v>245</v>
      </c>
      <c r="O2" s="362" t="s">
        <v>246</v>
      </c>
      <c r="P2" s="188" t="s">
        <v>248</v>
      </c>
    </row>
    <row r="3" spans="1:21">
      <c r="A3" s="412" t="str">
        <f>B3&amp;C3</f>
        <v>1400</v>
      </c>
      <c r="B3" s="223">
        <v>1</v>
      </c>
      <c r="C3" s="223">
        <v>400</v>
      </c>
      <c r="D3" s="223">
        <v>17</v>
      </c>
      <c r="E3" s="413">
        <v>7</v>
      </c>
      <c r="F3" s="413">
        <v>7</v>
      </c>
      <c r="G3" s="223">
        <v>45</v>
      </c>
      <c r="H3" s="428">
        <v>582.59</v>
      </c>
      <c r="I3" s="413">
        <v>125</v>
      </c>
      <c r="J3" s="414">
        <f t="shared" ref="J3:J13" si="0">((1.08*C3^2)*F3+(PI()*C3*G3)*F3)*1850*10^-9</f>
        <v>2.9700652475517808</v>
      </c>
      <c r="K3" s="415">
        <v>407.6</v>
      </c>
      <c r="L3" s="415">
        <f t="shared" ref="L3:L13" si="1">K3+2*E3</f>
        <v>421.6</v>
      </c>
      <c r="M3" s="441">
        <v>360</v>
      </c>
      <c r="N3" s="364">
        <f>_xlfn.CEILING.MATH(H3,5)</f>
        <v>585</v>
      </c>
      <c r="O3" s="408">
        <f>IF(N3&gt;1500,1500,N3)</f>
        <v>585</v>
      </c>
      <c r="P3" s="430">
        <f t="shared" ref="P3:P13" si="2">_xlfn.CEILING.MATH(E3/VLOOKUP(M3,tab_weefsel,2),4)</f>
        <v>24</v>
      </c>
      <c r="T3">
        <v>800</v>
      </c>
      <c r="U3">
        <v>600</v>
      </c>
    </row>
    <row r="4" spans="1:21">
      <c r="A4" s="412" t="str">
        <f t="shared" ref="A4:A13" si="3">B4&amp;C4</f>
        <v>1450</v>
      </c>
      <c r="B4" s="416">
        <v>1</v>
      </c>
      <c r="C4" s="416">
        <v>450</v>
      </c>
      <c r="D4" s="223">
        <v>17</v>
      </c>
      <c r="E4" s="413">
        <v>7</v>
      </c>
      <c r="F4" s="413">
        <v>7</v>
      </c>
      <c r="G4" s="223">
        <f>30+IF(C4=1400,90,IF(C4&lt;=500,45,75))</f>
        <v>75</v>
      </c>
      <c r="H4" s="429"/>
      <c r="I4" s="417"/>
      <c r="J4" s="414">
        <f t="shared" si="0"/>
        <v>4.2052373391595896</v>
      </c>
      <c r="K4" s="415"/>
      <c r="L4" s="415">
        <f t="shared" si="1"/>
        <v>14</v>
      </c>
      <c r="M4" s="359">
        <v>360</v>
      </c>
      <c r="N4" s="364" t="s">
        <v>242</v>
      </c>
      <c r="O4" s="408" t="s">
        <v>242</v>
      </c>
      <c r="P4" s="431">
        <f t="shared" si="2"/>
        <v>24</v>
      </c>
      <c r="Q4" t="s">
        <v>1928</v>
      </c>
    </row>
    <row r="5" spans="1:21">
      <c r="A5" s="412" t="str">
        <f t="shared" si="3"/>
        <v>1500</v>
      </c>
      <c r="B5" s="416">
        <v>1</v>
      </c>
      <c r="C5" s="416">
        <v>500</v>
      </c>
      <c r="D5" s="223">
        <v>17</v>
      </c>
      <c r="E5" s="413">
        <v>7</v>
      </c>
      <c r="F5" s="413">
        <v>7</v>
      </c>
      <c r="G5" s="223">
        <v>75</v>
      </c>
      <c r="H5" s="429"/>
      <c r="I5" s="417"/>
      <c r="J5" s="414">
        <f t="shared" si="0"/>
        <v>5.0221359323995438</v>
      </c>
      <c r="K5" s="415"/>
      <c r="L5" s="415">
        <f t="shared" si="1"/>
        <v>14</v>
      </c>
      <c r="M5" s="359">
        <v>360</v>
      </c>
      <c r="N5" s="364"/>
      <c r="O5" s="408">
        <f>IF(N5&gt;1500,1500,N5)</f>
        <v>0</v>
      </c>
      <c r="P5" s="431">
        <f t="shared" si="2"/>
        <v>24</v>
      </c>
    </row>
    <row r="6" spans="1:21">
      <c r="A6" s="412" t="str">
        <f t="shared" si="3"/>
        <v>1600</v>
      </c>
      <c r="B6" s="416">
        <v>1</v>
      </c>
      <c r="C6" s="416">
        <v>600</v>
      </c>
      <c r="D6" s="223">
        <v>17</v>
      </c>
      <c r="E6" s="413">
        <v>7</v>
      </c>
      <c r="F6" s="413">
        <v>7</v>
      </c>
      <c r="G6" s="223">
        <v>75</v>
      </c>
      <c r="H6" s="428">
        <v>886.45</v>
      </c>
      <c r="I6" s="413">
        <v>190</v>
      </c>
      <c r="J6" s="414">
        <f t="shared" si="0"/>
        <v>6.8657231188794521</v>
      </c>
      <c r="K6" s="415">
        <v>610.9</v>
      </c>
      <c r="L6" s="415">
        <f t="shared" si="1"/>
        <v>624.9</v>
      </c>
      <c r="M6" s="359">
        <v>360</v>
      </c>
      <c r="N6" s="364">
        <f>_xlfn.CEILING.MATH(H6,5)</f>
        <v>890</v>
      </c>
      <c r="O6" s="408">
        <f>IF(N6&gt;1500,1500,N6)</f>
        <v>890</v>
      </c>
      <c r="P6" s="431">
        <f t="shared" si="2"/>
        <v>24</v>
      </c>
      <c r="T6">
        <v>1000</v>
      </c>
      <c r="U6">
        <v>900</v>
      </c>
    </row>
    <row r="7" spans="1:21">
      <c r="A7" s="412" t="str">
        <f t="shared" si="3"/>
        <v>1700</v>
      </c>
      <c r="B7" s="416">
        <v>1</v>
      </c>
      <c r="C7" s="416">
        <v>700</v>
      </c>
      <c r="D7" s="223">
        <v>17</v>
      </c>
      <c r="E7" s="413">
        <v>7</v>
      </c>
      <c r="F7" s="413">
        <v>7</v>
      </c>
      <c r="G7" s="223">
        <v>75</v>
      </c>
      <c r="H7" s="429"/>
      <c r="I7" s="417"/>
      <c r="J7" s="414">
        <f t="shared" si="0"/>
        <v>8.9890303053593605</v>
      </c>
      <c r="K7" s="416"/>
      <c r="L7" s="415">
        <f t="shared" si="1"/>
        <v>14</v>
      </c>
      <c r="M7" s="359">
        <v>360</v>
      </c>
      <c r="N7" s="364" t="s">
        <v>242</v>
      </c>
      <c r="O7" s="408" t="s">
        <v>242</v>
      </c>
      <c r="P7" s="431">
        <f t="shared" si="2"/>
        <v>24</v>
      </c>
      <c r="Q7" t="s">
        <v>1929</v>
      </c>
    </row>
    <row r="8" spans="1:21">
      <c r="A8" s="412" t="str">
        <f t="shared" si="3"/>
        <v>1750</v>
      </c>
      <c r="B8" s="416">
        <v>1</v>
      </c>
      <c r="C8" s="416">
        <v>750</v>
      </c>
      <c r="D8" s="223">
        <v>17</v>
      </c>
      <c r="E8" s="413">
        <v>7</v>
      </c>
      <c r="F8" s="413">
        <v>7</v>
      </c>
      <c r="G8" s="223">
        <v>75</v>
      </c>
      <c r="H8" s="429"/>
      <c r="I8" s="417"/>
      <c r="J8" s="414">
        <f t="shared" si="0"/>
        <v>10.155578898599314</v>
      </c>
      <c r="K8" s="415"/>
      <c r="L8" s="415">
        <f t="shared" si="1"/>
        <v>14</v>
      </c>
      <c r="M8" s="359">
        <v>360</v>
      </c>
      <c r="N8" s="364" t="s">
        <v>242</v>
      </c>
      <c r="O8" s="408" t="s">
        <v>242</v>
      </c>
      <c r="P8" s="431">
        <f t="shared" si="2"/>
        <v>24</v>
      </c>
      <c r="Q8" t="s">
        <v>1929</v>
      </c>
    </row>
    <row r="9" spans="1:21">
      <c r="A9" s="412" t="str">
        <f t="shared" si="3"/>
        <v>1800</v>
      </c>
      <c r="B9" s="416">
        <v>1</v>
      </c>
      <c r="C9" s="416">
        <v>800</v>
      </c>
      <c r="D9" s="223">
        <v>17</v>
      </c>
      <c r="E9" s="413">
        <v>7</v>
      </c>
      <c r="F9" s="413">
        <v>7</v>
      </c>
      <c r="G9" s="223">
        <v>75</v>
      </c>
      <c r="H9" s="428">
        <v>1073.98</v>
      </c>
      <c r="I9" s="413">
        <v>152</v>
      </c>
      <c r="J9" s="414">
        <f t="shared" si="0"/>
        <v>11.392057491839271</v>
      </c>
      <c r="K9" s="415">
        <v>814.3</v>
      </c>
      <c r="L9" s="415">
        <f t="shared" si="1"/>
        <v>828.3</v>
      </c>
      <c r="M9" s="359">
        <v>360</v>
      </c>
      <c r="N9" s="364">
        <f>_xlfn.CEILING.MATH(H9,5)</f>
        <v>1075</v>
      </c>
      <c r="O9" s="408">
        <f>IF(N9&gt;1500,1500,N9)</f>
        <v>1075</v>
      </c>
      <c r="P9" s="431">
        <f t="shared" si="2"/>
        <v>24</v>
      </c>
      <c r="T9">
        <v>1300</v>
      </c>
      <c r="U9">
        <v>1200</v>
      </c>
    </row>
    <row r="10" spans="1:21">
      <c r="A10" s="412" t="str">
        <f t="shared" si="3"/>
        <v>1900</v>
      </c>
      <c r="B10" s="416">
        <v>1</v>
      </c>
      <c r="C10" s="416">
        <v>900</v>
      </c>
      <c r="D10" s="223">
        <v>17</v>
      </c>
      <c r="E10" s="413">
        <v>7</v>
      </c>
      <c r="F10" s="413">
        <v>7</v>
      </c>
      <c r="G10" s="223">
        <v>75</v>
      </c>
      <c r="H10" s="429"/>
      <c r="I10" s="417"/>
      <c r="J10" s="414">
        <f t="shared" si="0"/>
        <v>14.074804678319181</v>
      </c>
      <c r="K10" s="415"/>
      <c r="L10" s="415">
        <f t="shared" si="1"/>
        <v>14</v>
      </c>
      <c r="M10" s="359">
        <v>360</v>
      </c>
      <c r="N10" s="364" t="s">
        <v>242</v>
      </c>
      <c r="O10" s="408" t="s">
        <v>242</v>
      </c>
      <c r="P10" s="431">
        <f t="shared" si="2"/>
        <v>24</v>
      </c>
      <c r="Q10" t="s">
        <v>1929</v>
      </c>
    </row>
    <row r="11" spans="1:21">
      <c r="A11" s="412" t="str">
        <f t="shared" si="3"/>
        <v>11000</v>
      </c>
      <c r="B11" s="416">
        <v>1</v>
      </c>
      <c r="C11" s="416">
        <v>1000</v>
      </c>
      <c r="D11" s="223">
        <v>17</v>
      </c>
      <c r="E11" s="413">
        <v>9</v>
      </c>
      <c r="F11" s="413">
        <v>9</v>
      </c>
      <c r="G11" s="223">
        <v>75</v>
      </c>
      <c r="H11" s="428">
        <v>1454.76</v>
      </c>
      <c r="I11" s="413">
        <v>305</v>
      </c>
      <c r="J11" s="414">
        <f t="shared" si="0"/>
        <v>21.905063826170256</v>
      </c>
      <c r="K11" s="415">
        <v>1017.5</v>
      </c>
      <c r="L11" s="415">
        <f t="shared" si="1"/>
        <v>1035.5</v>
      </c>
      <c r="M11" s="359">
        <v>360</v>
      </c>
      <c r="N11" s="364">
        <f>_xlfn.CEILING.MATH(H11,5)</f>
        <v>1455</v>
      </c>
      <c r="O11" s="408">
        <f>IF(N11&gt;1500,1500,N11)</f>
        <v>1455</v>
      </c>
      <c r="P11" s="431">
        <f t="shared" si="2"/>
        <v>32</v>
      </c>
      <c r="T11">
        <v>1500</v>
      </c>
      <c r="U11">
        <v>1300</v>
      </c>
    </row>
    <row r="12" spans="1:21">
      <c r="A12" s="412" t="str">
        <f t="shared" si="3"/>
        <v>11200</v>
      </c>
      <c r="B12" s="416">
        <v>1</v>
      </c>
      <c r="C12" s="416">
        <v>1200</v>
      </c>
      <c r="D12" s="223">
        <v>17</v>
      </c>
      <c r="E12" s="413">
        <v>9</v>
      </c>
      <c r="F12" s="413">
        <v>9</v>
      </c>
      <c r="G12" s="223">
        <v>75</v>
      </c>
      <c r="H12" s="428">
        <v>1580.25</v>
      </c>
      <c r="I12" s="413">
        <v>280</v>
      </c>
      <c r="J12" s="414">
        <f t="shared" si="0"/>
        <v>30.601756591404307</v>
      </c>
      <c r="K12" s="415">
        <v>1220.7</v>
      </c>
      <c r="L12" s="415">
        <f t="shared" si="1"/>
        <v>1238.7</v>
      </c>
      <c r="M12" s="359">
        <v>360</v>
      </c>
      <c r="N12" s="474">
        <f>_xlfn.CEILING.MATH(H12,5)</f>
        <v>1585</v>
      </c>
      <c r="O12" s="408">
        <f>IF(N12&gt;1500,1500,N12)</f>
        <v>1500</v>
      </c>
      <c r="P12" s="431">
        <f t="shared" si="2"/>
        <v>32</v>
      </c>
      <c r="T12">
        <v>1600</v>
      </c>
      <c r="U12">
        <v>1300</v>
      </c>
    </row>
    <row r="13" spans="1:21" ht="15.75" thickBot="1">
      <c r="A13" s="418" t="str">
        <f t="shared" si="3"/>
        <v>11400</v>
      </c>
      <c r="B13" s="419">
        <v>1</v>
      </c>
      <c r="C13" s="419">
        <v>1400</v>
      </c>
      <c r="D13" s="420">
        <v>17</v>
      </c>
      <c r="E13" s="421">
        <v>13.7</v>
      </c>
      <c r="F13" s="421">
        <v>13.7</v>
      </c>
      <c r="G13" s="420">
        <v>90</v>
      </c>
      <c r="H13" s="436">
        <v>1840.28</v>
      </c>
      <c r="I13" s="421">
        <v>310</v>
      </c>
      <c r="J13" s="422">
        <f t="shared" si="0"/>
        <v>63.682877891459405</v>
      </c>
      <c r="K13" s="423">
        <v>1423.6</v>
      </c>
      <c r="L13" s="423">
        <f t="shared" si="1"/>
        <v>1451</v>
      </c>
      <c r="M13" s="361">
        <v>360</v>
      </c>
      <c r="N13" s="475">
        <f>_xlfn.CEILING.MATH(H13,5)</f>
        <v>1845</v>
      </c>
      <c r="O13" s="409">
        <f>IF(N13&gt;1500,1500,N13)</f>
        <v>1500</v>
      </c>
      <c r="P13" s="432">
        <f t="shared" si="2"/>
        <v>48</v>
      </c>
      <c r="T13">
        <v>1800</v>
      </c>
      <c r="U13">
        <v>1300</v>
      </c>
    </row>
    <row r="14" spans="1:21">
      <c r="A14" s="326"/>
      <c r="D14" s="328"/>
      <c r="E14" s="329"/>
      <c r="F14" s="329"/>
      <c r="G14" s="328"/>
      <c r="H14" s="326" t="s">
        <v>1925</v>
      </c>
      <c r="I14" s="437" t="s">
        <v>1910</v>
      </c>
      <c r="J14" s="329"/>
      <c r="M14" s="333"/>
    </row>
    <row r="15" spans="1:21">
      <c r="A15" s="326"/>
      <c r="D15" s="328"/>
      <c r="E15" s="329"/>
      <c r="F15" s="329"/>
      <c r="G15" s="328"/>
      <c r="H15" s="326" t="s">
        <v>1926</v>
      </c>
      <c r="I15" s="437" t="s">
        <v>1916</v>
      </c>
      <c r="J15" s="329"/>
      <c r="M15" s="333"/>
      <c r="O15" s="161" t="s">
        <v>1923</v>
      </c>
    </row>
    <row r="16" spans="1:21">
      <c r="A16" s="349">
        <v>1</v>
      </c>
      <c r="B16" s="169">
        <v>2</v>
      </c>
      <c r="C16" s="169">
        <v>3</v>
      </c>
      <c r="D16" s="349">
        <v>4</v>
      </c>
      <c r="E16" s="169">
        <v>5</v>
      </c>
      <c r="F16" s="169">
        <v>6</v>
      </c>
      <c r="G16" s="349">
        <v>7</v>
      </c>
      <c r="H16" s="169">
        <v>8</v>
      </c>
      <c r="I16" s="349">
        <v>9</v>
      </c>
      <c r="J16" s="169">
        <v>10</v>
      </c>
      <c r="K16" s="169">
        <v>11</v>
      </c>
      <c r="L16" s="349">
        <v>12</v>
      </c>
      <c r="M16" s="169">
        <v>13</v>
      </c>
      <c r="N16" s="349">
        <v>14</v>
      </c>
      <c r="O16" s="169">
        <v>15</v>
      </c>
      <c r="P16" s="169">
        <v>16</v>
      </c>
    </row>
    <row r="17" spans="1:13">
      <c r="A17" s="326"/>
      <c r="D17" s="328"/>
      <c r="E17" s="329"/>
      <c r="F17" s="329"/>
      <c r="G17" s="328"/>
      <c r="H17" s="328"/>
      <c r="I17" s="329"/>
      <c r="J17" s="329"/>
      <c r="M17" s="333"/>
    </row>
    <row r="18" spans="1:13">
      <c r="A18" s="326"/>
      <c r="D18" s="328"/>
      <c r="E18" s="329"/>
      <c r="F18" s="329"/>
      <c r="G18" s="328"/>
      <c r="H18" s="328"/>
      <c r="I18" s="329"/>
      <c r="J18" s="329"/>
      <c r="M18" s="333"/>
    </row>
    <row r="19" spans="1:13">
      <c r="A19" s="326"/>
      <c r="D19" s="328"/>
      <c r="E19" s="329"/>
      <c r="F19" s="329"/>
      <c r="G19" s="328"/>
      <c r="H19" s="328"/>
      <c r="I19" s="329"/>
      <c r="J19" s="329"/>
      <c r="M19" s="333"/>
    </row>
    <row r="20" spans="1:13">
      <c r="A20" s="326"/>
      <c r="D20" s="328"/>
      <c r="E20" s="329"/>
      <c r="F20" s="329"/>
      <c r="G20" s="328"/>
      <c r="H20" s="328"/>
      <c r="I20" s="329"/>
      <c r="J20" s="329"/>
      <c r="M20" s="333"/>
    </row>
    <row r="21" spans="1:13">
      <c r="A21" s="326"/>
      <c r="D21" s="328"/>
      <c r="E21" s="329"/>
      <c r="F21" s="329"/>
      <c r="G21" s="328"/>
      <c r="H21" s="328"/>
      <c r="I21" s="329"/>
      <c r="J21" s="329"/>
      <c r="M21" s="333"/>
    </row>
    <row r="22" spans="1:13">
      <c r="A22" s="326"/>
      <c r="D22" s="328"/>
      <c r="E22" s="329"/>
      <c r="F22" s="329"/>
      <c r="G22" s="328"/>
      <c r="H22" s="328"/>
      <c r="I22" s="329"/>
      <c r="J22" s="329"/>
      <c r="M22" s="333"/>
    </row>
    <row r="23" spans="1:13">
      <c r="A23" s="326"/>
      <c r="D23" s="328"/>
      <c r="E23" s="329"/>
      <c r="F23" s="329"/>
      <c r="G23" s="328"/>
      <c r="H23" s="328"/>
      <c r="I23" s="329"/>
      <c r="J23" s="329"/>
      <c r="M23" s="333"/>
    </row>
    <row r="24" spans="1:13">
      <c r="A24" s="326"/>
      <c r="D24" s="328"/>
      <c r="E24" s="329"/>
      <c r="F24" s="329"/>
      <c r="G24" s="328"/>
      <c r="H24" s="328"/>
      <c r="I24" s="329"/>
      <c r="J24" s="329"/>
      <c r="M24" s="333"/>
    </row>
    <row r="25" spans="1:13">
      <c r="A25" s="326"/>
      <c r="D25" s="328"/>
      <c r="E25" s="329"/>
      <c r="F25" s="329"/>
      <c r="G25" s="328"/>
      <c r="H25" s="328"/>
      <c r="I25" s="329"/>
      <c r="J25" s="329"/>
      <c r="M25" s="333"/>
    </row>
    <row r="26" spans="1:13">
      <c r="A26" s="326"/>
      <c r="D26" s="328"/>
      <c r="E26" s="329"/>
      <c r="F26" s="329"/>
      <c r="G26" s="328"/>
      <c r="H26" s="328"/>
      <c r="I26" s="329"/>
      <c r="J26" s="329"/>
      <c r="M26" s="333"/>
    </row>
    <row r="27" spans="1:13">
      <c r="A27" s="326"/>
      <c r="D27" s="328"/>
      <c r="E27" s="329"/>
      <c r="F27" s="329"/>
      <c r="G27" s="328"/>
      <c r="H27" s="328"/>
      <c r="I27" s="329"/>
      <c r="J27" s="329"/>
      <c r="M27" s="333"/>
    </row>
    <row r="28" spans="1:13">
      <c r="A28" s="326"/>
      <c r="D28" s="328"/>
      <c r="E28" s="329"/>
      <c r="F28" s="329"/>
      <c r="G28" s="328"/>
      <c r="H28" s="328"/>
      <c r="I28" s="329"/>
      <c r="J28" s="329"/>
      <c r="M28" s="333"/>
    </row>
    <row r="29" spans="1:13">
      <c r="A29" s="326"/>
      <c r="D29" s="328"/>
      <c r="E29" s="329"/>
      <c r="F29" s="329"/>
      <c r="G29" s="328"/>
      <c r="H29" s="328"/>
      <c r="I29" s="329"/>
      <c r="J29" s="329"/>
      <c r="M29" s="333"/>
    </row>
    <row r="30" spans="1:13">
      <c r="A30" s="326"/>
      <c r="D30" s="328"/>
      <c r="E30" s="329"/>
      <c r="F30" s="329"/>
      <c r="G30" s="328"/>
      <c r="H30" s="328"/>
      <c r="I30" s="329"/>
      <c r="J30" s="329"/>
      <c r="M30" s="333"/>
    </row>
    <row r="31" spans="1:13">
      <c r="A31" s="326"/>
      <c r="D31" s="328"/>
      <c r="E31" s="329"/>
      <c r="F31" s="329"/>
      <c r="G31" s="328"/>
      <c r="H31" s="328"/>
      <c r="I31" s="329"/>
      <c r="J31" s="329"/>
      <c r="M31" s="333"/>
    </row>
    <row r="32" spans="1:13">
      <c r="A32" s="326"/>
      <c r="D32" s="328"/>
      <c r="E32" s="329"/>
      <c r="F32" s="329"/>
      <c r="G32" s="328"/>
      <c r="H32" s="328"/>
      <c r="I32" s="329"/>
      <c r="J32" s="329"/>
      <c r="M32" s="333"/>
    </row>
    <row r="33" spans="1:13">
      <c r="A33" s="326"/>
      <c r="D33" s="328"/>
      <c r="E33" s="329"/>
      <c r="F33" s="329"/>
      <c r="G33" s="328"/>
      <c r="H33" s="328"/>
      <c r="I33" s="329"/>
      <c r="J33" s="329"/>
      <c r="M33" s="333"/>
    </row>
    <row r="34" spans="1:13">
      <c r="A34" s="326"/>
      <c r="D34" s="328"/>
      <c r="E34" s="329"/>
      <c r="F34" s="329"/>
      <c r="G34" s="328"/>
      <c r="H34" s="328"/>
      <c r="I34" s="329"/>
      <c r="J34" s="329"/>
      <c r="M34" s="333"/>
    </row>
    <row r="35" spans="1:13">
      <c r="A35" s="326"/>
      <c r="D35" s="328"/>
      <c r="E35" s="329"/>
      <c r="F35" s="329"/>
      <c r="G35" s="328"/>
      <c r="H35" s="328"/>
      <c r="I35" s="329"/>
      <c r="J35" s="329"/>
      <c r="M35" s="333"/>
    </row>
    <row r="36" spans="1:13">
      <c r="A36" s="326"/>
      <c r="C36" t="s">
        <v>1959</v>
      </c>
      <c r="E36" s="328"/>
      <c r="F36" s="329"/>
      <c r="G36" s="329"/>
      <c r="H36" s="328"/>
      <c r="I36" s="328"/>
      <c r="J36" s="329"/>
      <c r="K36" s="329"/>
      <c r="M36" s="333"/>
    </row>
    <row r="37" spans="1:13">
      <c r="A37" s="326" t="s">
        <v>1960</v>
      </c>
      <c r="C37">
        <v>900</v>
      </c>
      <c r="E37" s="328"/>
      <c r="F37" s="329"/>
      <c r="G37" s="329"/>
      <c r="H37" s="328"/>
      <c r="I37" s="328"/>
      <c r="J37" s="329"/>
      <c r="K37" s="329"/>
      <c r="M37" s="333"/>
    </row>
    <row r="38" spans="1:13">
      <c r="A38" s="326" t="s">
        <v>1961</v>
      </c>
      <c r="C38">
        <v>62.67</v>
      </c>
      <c r="D38">
        <v>147</v>
      </c>
      <c r="E38" s="328">
        <f>2*D38*PI()</f>
        <v>923.62824015539923</v>
      </c>
      <c r="F38" s="329">
        <v>360</v>
      </c>
      <c r="G38" s="329">
        <f>(2*C38)/F38</f>
        <v>0.34816666666666668</v>
      </c>
      <c r="H38" s="328">
        <f>G38*E38</f>
        <v>321.57656561410482</v>
      </c>
      <c r="I38" s="328">
        <f>H38+C37</f>
        <v>1221.5765656141048</v>
      </c>
      <c r="J38" s="329"/>
      <c r="K38" s="329"/>
      <c r="M38" s="333"/>
    </row>
    <row r="39" spans="1:13">
      <c r="A39" s="326" t="s">
        <v>1962</v>
      </c>
      <c r="C39">
        <v>27.33</v>
      </c>
      <c r="D39">
        <v>250</v>
      </c>
      <c r="E39" s="328">
        <f>2*D39*PI()</f>
        <v>1570.7963267948965</v>
      </c>
      <c r="F39" s="329">
        <v>360</v>
      </c>
      <c r="G39" s="329">
        <f>(2*C39)/F39</f>
        <v>0.15183333333333332</v>
      </c>
      <c r="H39" s="328">
        <f>G39*E39</f>
        <v>238.4992422850251</v>
      </c>
      <c r="I39" s="328">
        <f>I38+H39</f>
        <v>1460.0758078991298</v>
      </c>
      <c r="J39" s="437" t="s">
        <v>1958</v>
      </c>
      <c r="K39" s="329"/>
      <c r="M39" s="333"/>
    </row>
    <row r="40" spans="1:13">
      <c r="A40" s="326"/>
      <c r="D40" s="328"/>
      <c r="E40" s="329"/>
      <c r="F40" s="329"/>
      <c r="G40" s="328"/>
      <c r="H40" s="328"/>
      <c r="I40" s="329"/>
      <c r="J40" s="329"/>
      <c r="M40" s="333"/>
    </row>
    <row r="41" spans="1:13">
      <c r="A41" s="326"/>
      <c r="D41" s="328"/>
      <c r="E41" s="329"/>
      <c r="F41" s="329"/>
      <c r="G41" s="328"/>
      <c r="H41" s="328"/>
      <c r="I41" s="329"/>
      <c r="J41" s="329"/>
      <c r="M41" s="333"/>
    </row>
    <row r="42" spans="1:13">
      <c r="A42" s="326"/>
      <c r="D42" s="328"/>
      <c r="E42" s="329"/>
      <c r="F42" s="329"/>
      <c r="G42" s="328"/>
      <c r="H42" s="328"/>
      <c r="I42" s="329"/>
      <c r="J42" s="329"/>
      <c r="M42" s="333"/>
    </row>
    <row r="43" spans="1:13">
      <c r="A43" s="326"/>
      <c r="D43" s="328"/>
      <c r="E43" s="329"/>
      <c r="F43" s="329"/>
      <c r="G43" s="328"/>
      <c r="H43" s="328"/>
      <c r="I43" s="329"/>
      <c r="J43" s="329"/>
      <c r="M43" s="333"/>
    </row>
    <row r="44" spans="1:13">
      <c r="A44" s="326"/>
      <c r="D44" s="328"/>
      <c r="E44" s="329"/>
      <c r="F44" s="329"/>
      <c r="G44" s="328"/>
      <c r="H44" s="328"/>
      <c r="I44" s="329"/>
      <c r="J44" s="329"/>
      <c r="M44" s="333"/>
    </row>
    <row r="45" spans="1:13">
      <c r="A45" s="326"/>
      <c r="D45" s="328"/>
      <c r="E45" s="329"/>
      <c r="F45" s="329"/>
      <c r="G45" s="328"/>
      <c r="H45" s="328"/>
      <c r="I45" s="329"/>
      <c r="J45" s="329"/>
      <c r="M45" s="333"/>
    </row>
    <row r="46" spans="1:13">
      <c r="A46" s="326"/>
      <c r="D46" s="328"/>
      <c r="E46" s="329"/>
      <c r="F46" s="329"/>
      <c r="G46" s="328"/>
      <c r="H46" s="328"/>
      <c r="I46" s="329"/>
      <c r="J46" s="329"/>
      <c r="M46" s="333"/>
    </row>
    <row r="47" spans="1:13">
      <c r="A47" s="326"/>
      <c r="D47" s="328"/>
      <c r="E47" s="329"/>
      <c r="F47" s="329"/>
      <c r="G47" s="328"/>
      <c r="H47" s="328"/>
      <c r="I47" s="329"/>
      <c r="J47" s="329"/>
      <c r="M47" s="333"/>
    </row>
    <row r="48" spans="1:13">
      <c r="A48" s="326"/>
      <c r="D48" s="328"/>
      <c r="E48" s="329"/>
      <c r="F48" s="329"/>
      <c r="G48" s="328"/>
      <c r="H48" s="328"/>
      <c r="I48" s="329"/>
      <c r="J48" s="329"/>
      <c r="M48" s="333"/>
    </row>
    <row r="49" spans="1:13">
      <c r="A49" s="326"/>
      <c r="D49" s="328"/>
      <c r="E49" s="329"/>
      <c r="F49" s="329"/>
      <c r="G49" s="328"/>
      <c r="H49" s="328"/>
      <c r="I49" s="329"/>
      <c r="J49" s="329"/>
      <c r="M49" s="333"/>
    </row>
    <row r="50" spans="1:13">
      <c r="A50" s="326"/>
      <c r="D50" s="328"/>
      <c r="E50" s="329"/>
      <c r="F50" s="329"/>
      <c r="G50" s="328"/>
      <c r="H50" s="328"/>
      <c r="I50" s="329"/>
      <c r="J50" s="329"/>
      <c r="M50" s="333"/>
    </row>
    <row r="51" spans="1:13">
      <c r="A51" s="326"/>
      <c r="D51" s="328"/>
      <c r="E51" s="329"/>
      <c r="F51" s="329"/>
      <c r="G51" s="328"/>
      <c r="H51" s="328"/>
      <c r="I51" s="329"/>
      <c r="J51" s="329"/>
      <c r="M51" s="333"/>
    </row>
    <row r="52" spans="1:13">
      <c r="A52" s="326"/>
      <c r="D52" s="328"/>
      <c r="E52" s="329"/>
      <c r="F52" s="329"/>
      <c r="G52" s="328"/>
      <c r="H52" s="328"/>
      <c r="I52" s="329"/>
      <c r="J52" s="329"/>
      <c r="M52" s="333"/>
    </row>
    <row r="53" spans="1:13">
      <c r="A53" s="326"/>
      <c r="D53" s="328"/>
      <c r="E53" s="329"/>
      <c r="F53" s="329"/>
      <c r="G53" s="328"/>
      <c r="H53" s="328"/>
      <c r="I53" s="329"/>
      <c r="J53" s="329"/>
      <c r="M53" s="333"/>
    </row>
    <row r="54" spans="1:13">
      <c r="A54" s="326"/>
      <c r="D54" s="328"/>
      <c r="E54" s="329"/>
      <c r="F54" s="329"/>
      <c r="G54" s="328"/>
      <c r="H54" s="328"/>
      <c r="I54" s="329"/>
      <c r="J54" s="329"/>
      <c r="M54" s="333"/>
    </row>
    <row r="55" spans="1:13">
      <c r="A55" s="326"/>
      <c r="D55" s="328"/>
      <c r="E55" s="329"/>
      <c r="F55" s="329"/>
      <c r="G55" s="328"/>
      <c r="H55" s="328"/>
      <c r="I55" s="329"/>
      <c r="J55" s="329"/>
      <c r="M55" s="333"/>
    </row>
    <row r="56" spans="1:13">
      <c r="A56" s="326"/>
      <c r="D56" s="328"/>
      <c r="E56" s="329"/>
      <c r="F56" s="329"/>
      <c r="G56" s="328"/>
      <c r="H56" s="328"/>
      <c r="I56" s="329"/>
      <c r="J56" s="329"/>
      <c r="M56" s="333"/>
    </row>
    <row r="57" spans="1:13">
      <c r="A57" s="326"/>
      <c r="D57" s="328"/>
      <c r="E57" s="329"/>
      <c r="F57" s="329"/>
      <c r="G57" s="328"/>
      <c r="H57" s="328"/>
      <c r="I57" s="329"/>
      <c r="J57" s="329"/>
      <c r="M57" s="333"/>
    </row>
    <row r="58" spans="1:13">
      <c r="A58" s="326"/>
      <c r="D58" s="328"/>
      <c r="E58" s="329"/>
      <c r="F58" s="329"/>
      <c r="G58" s="328"/>
      <c r="H58" s="328"/>
      <c r="I58" s="329"/>
      <c r="J58" s="329"/>
      <c r="M58" s="333"/>
    </row>
    <row r="59" spans="1:13">
      <c r="A59" s="326"/>
      <c r="D59" s="328"/>
      <c r="E59" s="329"/>
      <c r="F59" s="329"/>
      <c r="G59" s="328"/>
      <c r="H59" s="328"/>
      <c r="I59" s="329"/>
      <c r="J59" s="329"/>
      <c r="M59" s="333"/>
    </row>
    <row r="60" spans="1:13">
      <c r="A60" s="326"/>
      <c r="D60" s="328"/>
      <c r="E60" s="329"/>
      <c r="F60" s="329"/>
      <c r="G60" s="328"/>
      <c r="H60" s="328"/>
      <c r="I60" s="329"/>
      <c r="J60" s="329"/>
      <c r="M60" s="333"/>
    </row>
    <row r="61" spans="1:13">
      <c r="A61" s="326"/>
      <c r="D61" s="328"/>
      <c r="E61" s="329"/>
      <c r="F61" s="329"/>
      <c r="G61" s="328"/>
      <c r="H61" s="328"/>
      <c r="I61" s="329"/>
      <c r="J61" s="329"/>
      <c r="M61" s="333"/>
    </row>
    <row r="62" spans="1:13">
      <c r="A62" s="326"/>
      <c r="D62" s="328"/>
      <c r="E62" s="329"/>
      <c r="F62" s="329"/>
      <c r="G62" s="328"/>
      <c r="H62" s="328"/>
      <c r="I62" s="329"/>
      <c r="J62" s="329"/>
      <c r="M62" s="333"/>
    </row>
    <row r="63" spans="1:13">
      <c r="A63" s="326"/>
      <c r="D63" s="328"/>
      <c r="E63" s="329"/>
      <c r="F63" s="329"/>
      <c r="G63" s="328"/>
      <c r="H63" s="328"/>
      <c r="I63" s="329"/>
      <c r="J63" s="329"/>
      <c r="M63" s="333"/>
    </row>
    <row r="64" spans="1:13">
      <c r="A64" s="326"/>
      <c r="D64" s="328"/>
      <c r="E64" s="329"/>
      <c r="F64" s="329"/>
      <c r="G64" s="328"/>
      <c r="H64" s="328"/>
      <c r="I64" s="329"/>
      <c r="J64" s="329"/>
      <c r="M64" s="333"/>
    </row>
    <row r="65" spans="1:15">
      <c r="A65" s="326"/>
      <c r="D65" s="328"/>
      <c r="E65" s="329"/>
      <c r="F65" s="329"/>
      <c r="G65" s="328"/>
      <c r="H65" s="328"/>
      <c r="I65" s="329"/>
      <c r="J65" s="329"/>
      <c r="M65" s="333"/>
    </row>
    <row r="66" spans="1:15">
      <c r="A66" s="326"/>
      <c r="D66" s="328"/>
      <c r="E66" s="329"/>
      <c r="F66" s="329"/>
      <c r="G66" s="328"/>
      <c r="H66" s="328"/>
      <c r="I66" s="329"/>
      <c r="J66" s="329"/>
      <c r="M66" s="333"/>
    </row>
    <row r="67" spans="1:15">
      <c r="A67" s="326"/>
      <c r="D67" s="328"/>
      <c r="E67" s="329"/>
      <c r="F67" s="329"/>
      <c r="G67" s="328"/>
      <c r="H67" s="328"/>
      <c r="I67" s="329"/>
      <c r="J67" s="329"/>
      <c r="M67" s="333"/>
    </row>
    <row r="68" spans="1:15">
      <c r="A68" s="326"/>
      <c r="D68" s="328"/>
      <c r="E68" s="329"/>
      <c r="F68" s="329"/>
      <c r="G68" s="328"/>
      <c r="H68" s="328"/>
      <c r="I68" s="329"/>
      <c r="J68" s="329"/>
      <c r="M68" s="333"/>
    </row>
    <row r="69" spans="1:15">
      <c r="A69" s="326"/>
      <c r="D69" s="328"/>
      <c r="E69" s="329"/>
      <c r="F69" s="329"/>
      <c r="G69" s="328"/>
      <c r="H69" s="328"/>
      <c r="I69" s="329"/>
      <c r="J69" s="329"/>
      <c r="M69" s="333"/>
    </row>
    <row r="70" spans="1:15">
      <c r="A70" s="326"/>
      <c r="D70" s="328"/>
      <c r="E70" s="329"/>
      <c r="F70" s="329"/>
      <c r="G70" s="328"/>
      <c r="H70" s="328"/>
      <c r="I70" s="329"/>
      <c r="J70" s="329"/>
      <c r="M70" s="333"/>
    </row>
    <row r="71" spans="1:15">
      <c r="A71" s="326"/>
      <c r="D71" s="328"/>
      <c r="E71" s="329"/>
      <c r="F71" s="329"/>
      <c r="G71" s="328"/>
      <c r="H71" s="328"/>
      <c r="I71" s="329"/>
      <c r="J71" s="329"/>
      <c r="M71" s="333"/>
    </row>
    <row r="72" spans="1:15">
      <c r="A72" s="326"/>
      <c r="D72" s="328"/>
      <c r="E72" s="329"/>
      <c r="F72" s="329"/>
      <c r="G72" s="328"/>
      <c r="H72" s="328"/>
      <c r="I72" s="329"/>
      <c r="J72" s="329"/>
      <c r="M72" s="333"/>
    </row>
    <row r="73" spans="1:15">
      <c r="A73" s="326"/>
      <c r="D73" s="328"/>
      <c r="E73" s="329"/>
      <c r="F73" s="329"/>
      <c r="G73" s="328"/>
      <c r="H73" s="328"/>
      <c r="I73" s="329"/>
      <c r="J73" s="329"/>
      <c r="M73" s="333"/>
    </row>
    <row r="74" spans="1:15">
      <c r="A74" s="326"/>
      <c r="D74" s="328"/>
      <c r="E74" s="329"/>
      <c r="F74" s="329"/>
      <c r="G74" s="328"/>
      <c r="H74" s="328"/>
      <c r="I74" s="329"/>
      <c r="J74" s="329"/>
      <c r="M74" s="333"/>
    </row>
    <row r="75" spans="1:15">
      <c r="A75" s="326"/>
      <c r="D75" s="328"/>
      <c r="E75" s="329"/>
      <c r="F75" s="329"/>
      <c r="G75" s="328"/>
      <c r="H75" s="328"/>
      <c r="I75" s="329"/>
      <c r="J75" s="329"/>
      <c r="L75" s="171"/>
      <c r="M75" s="333"/>
    </row>
    <row r="76" spans="1:15">
      <c r="A76" s="326"/>
      <c r="D76" s="328"/>
      <c r="E76" s="329"/>
      <c r="F76" s="329"/>
      <c r="G76" s="328"/>
      <c r="H76" s="328"/>
      <c r="I76" s="329"/>
      <c r="J76" s="329"/>
      <c r="L76" s="327"/>
      <c r="M76" s="333"/>
      <c r="N76" s="334"/>
      <c r="O76" s="323"/>
    </row>
    <row r="77" spans="1:15">
      <c r="A77" s="326"/>
      <c r="D77" s="328"/>
      <c r="E77" s="329"/>
      <c r="F77" s="329"/>
      <c r="G77" s="328"/>
      <c r="H77" s="328"/>
      <c r="I77" s="329"/>
      <c r="J77" s="329"/>
      <c r="K77" s="324"/>
      <c r="M77" s="333"/>
    </row>
    <row r="78" spans="1:15">
      <c r="A78" s="326"/>
      <c r="D78" s="328"/>
      <c r="E78" s="329"/>
      <c r="F78" s="329"/>
      <c r="G78" s="328"/>
      <c r="H78" s="328"/>
      <c r="I78" s="329"/>
      <c r="J78" s="329"/>
      <c r="M78" s="333"/>
    </row>
    <row r="79" spans="1:15">
      <c r="A79" s="326"/>
      <c r="D79" s="328"/>
      <c r="E79" s="329"/>
      <c r="F79" s="329"/>
      <c r="G79" s="328"/>
      <c r="H79" s="328"/>
      <c r="I79" s="329"/>
      <c r="J79" s="329"/>
      <c r="L79" s="171"/>
      <c r="M79" s="333"/>
    </row>
    <row r="80" spans="1:15">
      <c r="A80" s="326"/>
      <c r="D80" s="328"/>
      <c r="E80" s="329"/>
      <c r="F80" s="329"/>
      <c r="G80" s="328"/>
      <c r="H80" s="328"/>
      <c r="I80" s="329"/>
      <c r="J80" s="329"/>
      <c r="M80" s="333"/>
    </row>
    <row r="81" spans="1:13">
      <c r="A81" s="326"/>
      <c r="D81" s="328"/>
      <c r="E81" s="329"/>
      <c r="F81" s="329"/>
      <c r="G81" s="328"/>
      <c r="H81" s="328"/>
      <c r="I81" s="329"/>
      <c r="J81" s="329"/>
      <c r="M81" s="333"/>
    </row>
    <row r="82" spans="1:13">
      <c r="A82" s="326"/>
      <c r="D82" s="328"/>
      <c r="E82" s="329"/>
      <c r="F82" s="329"/>
      <c r="G82" s="328"/>
      <c r="H82" s="328"/>
      <c r="I82" s="329"/>
      <c r="J82" s="329"/>
      <c r="M82" s="333"/>
    </row>
    <row r="83" spans="1:13">
      <c r="A83" s="326"/>
      <c r="D83" s="328"/>
      <c r="E83" s="329"/>
      <c r="F83" s="329"/>
      <c r="G83" s="328"/>
      <c r="H83" s="328"/>
      <c r="I83" s="329"/>
      <c r="J83" s="329"/>
      <c r="M83" s="333"/>
    </row>
    <row r="84" spans="1:13">
      <c r="A84" s="326"/>
      <c r="D84" s="328"/>
      <c r="E84" s="329"/>
      <c r="F84" s="329"/>
      <c r="G84" s="328"/>
      <c r="H84" s="328"/>
      <c r="I84" s="329"/>
      <c r="J84" s="329"/>
      <c r="M84" s="333"/>
    </row>
    <row r="85" spans="1:13">
      <c r="A85" s="326"/>
      <c r="D85" s="328"/>
      <c r="E85" s="329"/>
      <c r="F85" s="329"/>
      <c r="G85" s="328"/>
      <c r="H85" s="328"/>
      <c r="I85" s="329"/>
      <c r="J85" s="329"/>
      <c r="M85" s="333"/>
    </row>
    <row r="86" spans="1:13">
      <c r="A86" s="326"/>
      <c r="D86" s="328"/>
      <c r="E86" s="329"/>
      <c r="F86" s="329"/>
      <c r="G86" s="328"/>
      <c r="H86" s="328"/>
      <c r="I86" s="329"/>
      <c r="J86" s="329"/>
      <c r="M86" s="333"/>
    </row>
    <row r="87" spans="1:13">
      <c r="A87" s="326"/>
      <c r="D87" s="328"/>
      <c r="E87" s="329"/>
      <c r="F87" s="329"/>
      <c r="G87" s="328"/>
      <c r="H87" s="328"/>
      <c r="I87" s="329"/>
      <c r="J87" s="329"/>
      <c r="M87" s="333"/>
    </row>
    <row r="88" spans="1:13">
      <c r="A88" s="326"/>
      <c r="D88" s="328"/>
      <c r="E88" s="329"/>
      <c r="F88" s="329"/>
      <c r="G88" s="328"/>
      <c r="H88" s="328"/>
      <c r="I88" s="329"/>
      <c r="J88" s="329"/>
      <c r="M88" s="333"/>
    </row>
    <row r="89" spans="1:13">
      <c r="A89" s="326"/>
      <c r="D89" s="328"/>
      <c r="E89" s="329"/>
      <c r="F89" s="329"/>
      <c r="G89" s="328"/>
      <c r="H89" s="328"/>
      <c r="I89" s="329"/>
      <c r="J89" s="329"/>
      <c r="M89" s="333"/>
    </row>
    <row r="90" spans="1:13">
      <c r="A90" s="326"/>
      <c r="D90" s="328"/>
      <c r="E90" s="329"/>
      <c r="F90" s="329"/>
      <c r="G90" s="328"/>
      <c r="H90" s="328"/>
      <c r="I90" s="329"/>
      <c r="J90" s="329"/>
      <c r="M90" s="333"/>
    </row>
  </sheetData>
  <mergeCells count="1">
    <mergeCell ref="N1:O1"/>
  </mergeCells>
  <conditionalFormatting sqref="N3:O13">
    <cfRule type="cellIs" dxfId="0" priority="1" operator="greaterThanOrEqual">
      <formula>1500</formula>
    </cfRule>
  </conditionalFormatting>
  <pageMargins left="0.7" right="0.7" top="0.75" bottom="0.75" header="0.3" footer="0.3"/>
  <pageSetup paperSize="9" scale="60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Blad9">
    <outlinePr showOutlineSymbols="0"/>
    <pageSetUpPr fitToPage="1"/>
  </sheetPr>
  <dimension ref="A1:AA55"/>
  <sheetViews>
    <sheetView showOutlineSymbols="0" view="pageBreakPreview" zoomScale="85" zoomScaleNormal="85" zoomScaleSheetLayoutView="85" workbookViewId="0">
      <selection activeCell="I44" sqref="I44"/>
    </sheetView>
  </sheetViews>
  <sheetFormatPr defaultRowHeight="12.75"/>
  <cols>
    <col min="1" max="1" width="1.28515625" style="270" customWidth="1"/>
    <col min="2" max="22" width="9" style="270" customWidth="1"/>
    <col min="23" max="23" width="1.28515625" style="270" customWidth="1"/>
    <col min="24" max="253" width="9.140625" style="270"/>
    <col min="254" max="254" width="1.28515625" style="270" customWidth="1"/>
    <col min="255" max="255" width="9.140625" style="270"/>
    <col min="256" max="256" width="25.28515625" style="270" customWidth="1"/>
    <col min="257" max="277" width="5.7109375" style="270" customWidth="1"/>
    <col min="278" max="509" width="9.140625" style="270"/>
    <col min="510" max="510" width="1.28515625" style="270" customWidth="1"/>
    <col min="511" max="511" width="9.140625" style="270"/>
    <col min="512" max="512" width="25.28515625" style="270" customWidth="1"/>
    <col min="513" max="533" width="5.7109375" style="270" customWidth="1"/>
    <col min="534" max="765" width="9.140625" style="270"/>
    <col min="766" max="766" width="1.28515625" style="270" customWidth="1"/>
    <col min="767" max="767" width="9.140625" style="270"/>
    <col min="768" max="768" width="25.28515625" style="270" customWidth="1"/>
    <col min="769" max="789" width="5.7109375" style="270" customWidth="1"/>
    <col min="790" max="1021" width="9.140625" style="270"/>
    <col min="1022" max="1022" width="1.28515625" style="270" customWidth="1"/>
    <col min="1023" max="1023" width="9.140625" style="270"/>
    <col min="1024" max="1024" width="25.28515625" style="270" customWidth="1"/>
    <col min="1025" max="1045" width="5.7109375" style="270" customWidth="1"/>
    <col min="1046" max="1277" width="9.140625" style="270"/>
    <col min="1278" max="1278" width="1.28515625" style="270" customWidth="1"/>
    <col min="1279" max="1279" width="9.140625" style="270"/>
    <col min="1280" max="1280" width="25.28515625" style="270" customWidth="1"/>
    <col min="1281" max="1301" width="5.7109375" style="270" customWidth="1"/>
    <col min="1302" max="1533" width="9.140625" style="270"/>
    <col min="1534" max="1534" width="1.28515625" style="270" customWidth="1"/>
    <col min="1535" max="1535" width="9.140625" style="270"/>
    <col min="1536" max="1536" width="25.28515625" style="270" customWidth="1"/>
    <col min="1537" max="1557" width="5.7109375" style="270" customWidth="1"/>
    <col min="1558" max="1789" width="9.140625" style="270"/>
    <col min="1790" max="1790" width="1.28515625" style="270" customWidth="1"/>
    <col min="1791" max="1791" width="9.140625" style="270"/>
    <col min="1792" max="1792" width="25.28515625" style="270" customWidth="1"/>
    <col min="1793" max="1813" width="5.7109375" style="270" customWidth="1"/>
    <col min="1814" max="2045" width="9.140625" style="270"/>
    <col min="2046" max="2046" width="1.28515625" style="270" customWidth="1"/>
    <col min="2047" max="2047" width="9.140625" style="270"/>
    <col min="2048" max="2048" width="25.28515625" style="270" customWidth="1"/>
    <col min="2049" max="2069" width="5.7109375" style="270" customWidth="1"/>
    <col min="2070" max="2301" width="9.140625" style="270"/>
    <col min="2302" max="2302" width="1.28515625" style="270" customWidth="1"/>
    <col min="2303" max="2303" width="9.140625" style="270"/>
    <col min="2304" max="2304" width="25.28515625" style="270" customWidth="1"/>
    <col min="2305" max="2325" width="5.7109375" style="270" customWidth="1"/>
    <col min="2326" max="2557" width="9.140625" style="270"/>
    <col min="2558" max="2558" width="1.28515625" style="270" customWidth="1"/>
    <col min="2559" max="2559" width="9.140625" style="270"/>
    <col min="2560" max="2560" width="25.28515625" style="270" customWidth="1"/>
    <col min="2561" max="2581" width="5.7109375" style="270" customWidth="1"/>
    <col min="2582" max="2813" width="9.140625" style="270"/>
    <col min="2814" max="2814" width="1.28515625" style="270" customWidth="1"/>
    <col min="2815" max="2815" width="9.140625" style="270"/>
    <col min="2816" max="2816" width="25.28515625" style="270" customWidth="1"/>
    <col min="2817" max="2837" width="5.7109375" style="270" customWidth="1"/>
    <col min="2838" max="3069" width="9.140625" style="270"/>
    <col min="3070" max="3070" width="1.28515625" style="270" customWidth="1"/>
    <col min="3071" max="3071" width="9.140625" style="270"/>
    <col min="3072" max="3072" width="25.28515625" style="270" customWidth="1"/>
    <col min="3073" max="3093" width="5.7109375" style="270" customWidth="1"/>
    <col min="3094" max="3325" width="9.140625" style="270"/>
    <col min="3326" max="3326" width="1.28515625" style="270" customWidth="1"/>
    <col min="3327" max="3327" width="9.140625" style="270"/>
    <col min="3328" max="3328" width="25.28515625" style="270" customWidth="1"/>
    <col min="3329" max="3349" width="5.7109375" style="270" customWidth="1"/>
    <col min="3350" max="3581" width="9.140625" style="270"/>
    <col min="3582" max="3582" width="1.28515625" style="270" customWidth="1"/>
    <col min="3583" max="3583" width="9.140625" style="270"/>
    <col min="3584" max="3584" width="25.28515625" style="270" customWidth="1"/>
    <col min="3585" max="3605" width="5.7109375" style="270" customWidth="1"/>
    <col min="3606" max="3837" width="9.140625" style="270"/>
    <col min="3838" max="3838" width="1.28515625" style="270" customWidth="1"/>
    <col min="3839" max="3839" width="9.140625" style="270"/>
    <col min="3840" max="3840" width="25.28515625" style="270" customWidth="1"/>
    <col min="3841" max="3861" width="5.7109375" style="270" customWidth="1"/>
    <col min="3862" max="4093" width="9.140625" style="270"/>
    <col min="4094" max="4094" width="1.28515625" style="270" customWidth="1"/>
    <col min="4095" max="4095" width="9.140625" style="270"/>
    <col min="4096" max="4096" width="25.28515625" style="270" customWidth="1"/>
    <col min="4097" max="4117" width="5.7109375" style="270" customWidth="1"/>
    <col min="4118" max="4349" width="9.140625" style="270"/>
    <col min="4350" max="4350" width="1.28515625" style="270" customWidth="1"/>
    <col min="4351" max="4351" width="9.140625" style="270"/>
    <col min="4352" max="4352" width="25.28515625" style="270" customWidth="1"/>
    <col min="4353" max="4373" width="5.7109375" style="270" customWidth="1"/>
    <col min="4374" max="4605" width="9.140625" style="270"/>
    <col min="4606" max="4606" width="1.28515625" style="270" customWidth="1"/>
    <col min="4607" max="4607" width="9.140625" style="270"/>
    <col min="4608" max="4608" width="25.28515625" style="270" customWidth="1"/>
    <col min="4609" max="4629" width="5.7109375" style="270" customWidth="1"/>
    <col min="4630" max="4861" width="9.140625" style="270"/>
    <col min="4862" max="4862" width="1.28515625" style="270" customWidth="1"/>
    <col min="4863" max="4863" width="9.140625" style="270"/>
    <col min="4864" max="4864" width="25.28515625" style="270" customWidth="1"/>
    <col min="4865" max="4885" width="5.7109375" style="270" customWidth="1"/>
    <col min="4886" max="5117" width="9.140625" style="270"/>
    <col min="5118" max="5118" width="1.28515625" style="270" customWidth="1"/>
    <col min="5119" max="5119" width="9.140625" style="270"/>
    <col min="5120" max="5120" width="25.28515625" style="270" customWidth="1"/>
    <col min="5121" max="5141" width="5.7109375" style="270" customWidth="1"/>
    <col min="5142" max="5373" width="9.140625" style="270"/>
    <col min="5374" max="5374" width="1.28515625" style="270" customWidth="1"/>
    <col min="5375" max="5375" width="9.140625" style="270"/>
    <col min="5376" max="5376" width="25.28515625" style="270" customWidth="1"/>
    <col min="5377" max="5397" width="5.7109375" style="270" customWidth="1"/>
    <col min="5398" max="5629" width="9.140625" style="270"/>
    <col min="5630" max="5630" width="1.28515625" style="270" customWidth="1"/>
    <col min="5631" max="5631" width="9.140625" style="270"/>
    <col min="5632" max="5632" width="25.28515625" style="270" customWidth="1"/>
    <col min="5633" max="5653" width="5.7109375" style="270" customWidth="1"/>
    <col min="5654" max="5885" width="9.140625" style="270"/>
    <col min="5886" max="5886" width="1.28515625" style="270" customWidth="1"/>
    <col min="5887" max="5887" width="9.140625" style="270"/>
    <col min="5888" max="5888" width="25.28515625" style="270" customWidth="1"/>
    <col min="5889" max="5909" width="5.7109375" style="270" customWidth="1"/>
    <col min="5910" max="6141" width="9.140625" style="270"/>
    <col min="6142" max="6142" width="1.28515625" style="270" customWidth="1"/>
    <col min="6143" max="6143" width="9.140625" style="270"/>
    <col min="6144" max="6144" width="25.28515625" style="270" customWidth="1"/>
    <col min="6145" max="6165" width="5.7109375" style="270" customWidth="1"/>
    <col min="6166" max="6397" width="9.140625" style="270"/>
    <col min="6398" max="6398" width="1.28515625" style="270" customWidth="1"/>
    <col min="6399" max="6399" width="9.140625" style="270"/>
    <col min="6400" max="6400" width="25.28515625" style="270" customWidth="1"/>
    <col min="6401" max="6421" width="5.7109375" style="270" customWidth="1"/>
    <col min="6422" max="6653" width="9.140625" style="270"/>
    <col min="6654" max="6654" width="1.28515625" style="270" customWidth="1"/>
    <col min="6655" max="6655" width="9.140625" style="270"/>
    <col min="6656" max="6656" width="25.28515625" style="270" customWidth="1"/>
    <col min="6657" max="6677" width="5.7109375" style="270" customWidth="1"/>
    <col min="6678" max="6909" width="9.140625" style="270"/>
    <col min="6910" max="6910" width="1.28515625" style="270" customWidth="1"/>
    <col min="6911" max="6911" width="9.140625" style="270"/>
    <col min="6912" max="6912" width="25.28515625" style="270" customWidth="1"/>
    <col min="6913" max="6933" width="5.7109375" style="270" customWidth="1"/>
    <col min="6934" max="7165" width="9.140625" style="270"/>
    <col min="7166" max="7166" width="1.28515625" style="270" customWidth="1"/>
    <col min="7167" max="7167" width="9.140625" style="270"/>
    <col min="7168" max="7168" width="25.28515625" style="270" customWidth="1"/>
    <col min="7169" max="7189" width="5.7109375" style="270" customWidth="1"/>
    <col min="7190" max="7421" width="9.140625" style="270"/>
    <col min="7422" max="7422" width="1.28515625" style="270" customWidth="1"/>
    <col min="7423" max="7423" width="9.140625" style="270"/>
    <col min="7424" max="7424" width="25.28515625" style="270" customWidth="1"/>
    <col min="7425" max="7445" width="5.7109375" style="270" customWidth="1"/>
    <col min="7446" max="7677" width="9.140625" style="270"/>
    <col min="7678" max="7678" width="1.28515625" style="270" customWidth="1"/>
    <col min="7679" max="7679" width="9.140625" style="270"/>
    <col min="7680" max="7680" width="25.28515625" style="270" customWidth="1"/>
    <col min="7681" max="7701" width="5.7109375" style="270" customWidth="1"/>
    <col min="7702" max="7933" width="9.140625" style="270"/>
    <col min="7934" max="7934" width="1.28515625" style="270" customWidth="1"/>
    <col min="7935" max="7935" width="9.140625" style="270"/>
    <col min="7936" max="7936" width="25.28515625" style="270" customWidth="1"/>
    <col min="7937" max="7957" width="5.7109375" style="270" customWidth="1"/>
    <col min="7958" max="8189" width="9.140625" style="270"/>
    <col min="8190" max="8190" width="1.28515625" style="270" customWidth="1"/>
    <col min="8191" max="8191" width="9.140625" style="270"/>
    <col min="8192" max="8192" width="25.28515625" style="270" customWidth="1"/>
    <col min="8193" max="8213" width="5.7109375" style="270" customWidth="1"/>
    <col min="8214" max="8445" width="9.140625" style="270"/>
    <col min="8446" max="8446" width="1.28515625" style="270" customWidth="1"/>
    <col min="8447" max="8447" width="9.140625" style="270"/>
    <col min="8448" max="8448" width="25.28515625" style="270" customWidth="1"/>
    <col min="8449" max="8469" width="5.7109375" style="270" customWidth="1"/>
    <col min="8470" max="8701" width="9.140625" style="270"/>
    <col min="8702" max="8702" width="1.28515625" style="270" customWidth="1"/>
    <col min="8703" max="8703" width="9.140625" style="270"/>
    <col min="8704" max="8704" width="25.28515625" style="270" customWidth="1"/>
    <col min="8705" max="8725" width="5.7109375" style="270" customWidth="1"/>
    <col min="8726" max="8957" width="9.140625" style="270"/>
    <col min="8958" max="8958" width="1.28515625" style="270" customWidth="1"/>
    <col min="8959" max="8959" width="9.140625" style="270"/>
    <col min="8960" max="8960" width="25.28515625" style="270" customWidth="1"/>
    <col min="8961" max="8981" width="5.7109375" style="270" customWidth="1"/>
    <col min="8982" max="9213" width="9.140625" style="270"/>
    <col min="9214" max="9214" width="1.28515625" style="270" customWidth="1"/>
    <col min="9215" max="9215" width="9.140625" style="270"/>
    <col min="9216" max="9216" width="25.28515625" style="270" customWidth="1"/>
    <col min="9217" max="9237" width="5.7109375" style="270" customWidth="1"/>
    <col min="9238" max="9469" width="9.140625" style="270"/>
    <col min="9470" max="9470" width="1.28515625" style="270" customWidth="1"/>
    <col min="9471" max="9471" width="9.140625" style="270"/>
    <col min="9472" max="9472" width="25.28515625" style="270" customWidth="1"/>
    <col min="9473" max="9493" width="5.7109375" style="270" customWidth="1"/>
    <col min="9494" max="9725" width="9.140625" style="270"/>
    <col min="9726" max="9726" width="1.28515625" style="270" customWidth="1"/>
    <col min="9727" max="9727" width="9.140625" style="270"/>
    <col min="9728" max="9728" width="25.28515625" style="270" customWidth="1"/>
    <col min="9729" max="9749" width="5.7109375" style="270" customWidth="1"/>
    <col min="9750" max="9981" width="9.140625" style="270"/>
    <col min="9982" max="9982" width="1.28515625" style="270" customWidth="1"/>
    <col min="9983" max="9983" width="9.140625" style="270"/>
    <col min="9984" max="9984" width="25.28515625" style="270" customWidth="1"/>
    <col min="9985" max="10005" width="5.7109375" style="270" customWidth="1"/>
    <col min="10006" max="10237" width="9.140625" style="270"/>
    <col min="10238" max="10238" width="1.28515625" style="270" customWidth="1"/>
    <col min="10239" max="10239" width="9.140625" style="270"/>
    <col min="10240" max="10240" width="25.28515625" style="270" customWidth="1"/>
    <col min="10241" max="10261" width="5.7109375" style="270" customWidth="1"/>
    <col min="10262" max="10493" width="9.140625" style="270"/>
    <col min="10494" max="10494" width="1.28515625" style="270" customWidth="1"/>
    <col min="10495" max="10495" width="9.140625" style="270"/>
    <col min="10496" max="10496" width="25.28515625" style="270" customWidth="1"/>
    <col min="10497" max="10517" width="5.7109375" style="270" customWidth="1"/>
    <col min="10518" max="10749" width="9.140625" style="270"/>
    <col min="10750" max="10750" width="1.28515625" style="270" customWidth="1"/>
    <col min="10751" max="10751" width="9.140625" style="270"/>
    <col min="10752" max="10752" width="25.28515625" style="270" customWidth="1"/>
    <col min="10753" max="10773" width="5.7109375" style="270" customWidth="1"/>
    <col min="10774" max="11005" width="9.140625" style="270"/>
    <col min="11006" max="11006" width="1.28515625" style="270" customWidth="1"/>
    <col min="11007" max="11007" width="9.140625" style="270"/>
    <col min="11008" max="11008" width="25.28515625" style="270" customWidth="1"/>
    <col min="11009" max="11029" width="5.7109375" style="270" customWidth="1"/>
    <col min="11030" max="11261" width="9.140625" style="270"/>
    <col min="11262" max="11262" width="1.28515625" style="270" customWidth="1"/>
    <col min="11263" max="11263" width="9.140625" style="270"/>
    <col min="11264" max="11264" width="25.28515625" style="270" customWidth="1"/>
    <col min="11265" max="11285" width="5.7109375" style="270" customWidth="1"/>
    <col min="11286" max="11517" width="9.140625" style="270"/>
    <col min="11518" max="11518" width="1.28515625" style="270" customWidth="1"/>
    <col min="11519" max="11519" width="9.140625" style="270"/>
    <col min="11520" max="11520" width="25.28515625" style="270" customWidth="1"/>
    <col min="11521" max="11541" width="5.7109375" style="270" customWidth="1"/>
    <col min="11542" max="11773" width="9.140625" style="270"/>
    <col min="11774" max="11774" width="1.28515625" style="270" customWidth="1"/>
    <col min="11775" max="11775" width="9.140625" style="270"/>
    <col min="11776" max="11776" width="25.28515625" style="270" customWidth="1"/>
    <col min="11777" max="11797" width="5.7109375" style="270" customWidth="1"/>
    <col min="11798" max="12029" width="9.140625" style="270"/>
    <col min="12030" max="12030" width="1.28515625" style="270" customWidth="1"/>
    <col min="12031" max="12031" width="9.140625" style="270"/>
    <col min="12032" max="12032" width="25.28515625" style="270" customWidth="1"/>
    <col min="12033" max="12053" width="5.7109375" style="270" customWidth="1"/>
    <col min="12054" max="12285" width="9.140625" style="270"/>
    <col min="12286" max="12286" width="1.28515625" style="270" customWidth="1"/>
    <col min="12287" max="12287" width="9.140625" style="270"/>
    <col min="12288" max="12288" width="25.28515625" style="270" customWidth="1"/>
    <col min="12289" max="12309" width="5.7109375" style="270" customWidth="1"/>
    <col min="12310" max="12541" width="9.140625" style="270"/>
    <col min="12542" max="12542" width="1.28515625" style="270" customWidth="1"/>
    <col min="12543" max="12543" width="9.140625" style="270"/>
    <col min="12544" max="12544" width="25.28515625" style="270" customWidth="1"/>
    <col min="12545" max="12565" width="5.7109375" style="270" customWidth="1"/>
    <col min="12566" max="12797" width="9.140625" style="270"/>
    <col min="12798" max="12798" width="1.28515625" style="270" customWidth="1"/>
    <col min="12799" max="12799" width="9.140625" style="270"/>
    <col min="12800" max="12800" width="25.28515625" style="270" customWidth="1"/>
    <col min="12801" max="12821" width="5.7109375" style="270" customWidth="1"/>
    <col min="12822" max="13053" width="9.140625" style="270"/>
    <col min="13054" max="13054" width="1.28515625" style="270" customWidth="1"/>
    <col min="13055" max="13055" width="9.140625" style="270"/>
    <col min="13056" max="13056" width="25.28515625" style="270" customWidth="1"/>
    <col min="13057" max="13077" width="5.7109375" style="270" customWidth="1"/>
    <col min="13078" max="13309" width="9.140625" style="270"/>
    <col min="13310" max="13310" width="1.28515625" style="270" customWidth="1"/>
    <col min="13311" max="13311" width="9.140625" style="270"/>
    <col min="13312" max="13312" width="25.28515625" style="270" customWidth="1"/>
    <col min="13313" max="13333" width="5.7109375" style="270" customWidth="1"/>
    <col min="13334" max="13565" width="9.140625" style="270"/>
    <col min="13566" max="13566" width="1.28515625" style="270" customWidth="1"/>
    <col min="13567" max="13567" width="9.140625" style="270"/>
    <col min="13568" max="13568" width="25.28515625" style="270" customWidth="1"/>
    <col min="13569" max="13589" width="5.7109375" style="270" customWidth="1"/>
    <col min="13590" max="13821" width="9.140625" style="270"/>
    <col min="13822" max="13822" width="1.28515625" style="270" customWidth="1"/>
    <col min="13823" max="13823" width="9.140625" style="270"/>
    <col min="13824" max="13824" width="25.28515625" style="270" customWidth="1"/>
    <col min="13825" max="13845" width="5.7109375" style="270" customWidth="1"/>
    <col min="13846" max="14077" width="9.140625" style="270"/>
    <col min="14078" max="14078" width="1.28515625" style="270" customWidth="1"/>
    <col min="14079" max="14079" width="9.140625" style="270"/>
    <col min="14080" max="14080" width="25.28515625" style="270" customWidth="1"/>
    <col min="14081" max="14101" width="5.7109375" style="270" customWidth="1"/>
    <col min="14102" max="14333" width="9.140625" style="270"/>
    <col min="14334" max="14334" width="1.28515625" style="270" customWidth="1"/>
    <col min="14335" max="14335" width="9.140625" style="270"/>
    <col min="14336" max="14336" width="25.28515625" style="270" customWidth="1"/>
    <col min="14337" max="14357" width="5.7109375" style="270" customWidth="1"/>
    <col min="14358" max="14589" width="9.140625" style="270"/>
    <col min="14590" max="14590" width="1.28515625" style="270" customWidth="1"/>
    <col min="14591" max="14591" width="9.140625" style="270"/>
    <col min="14592" max="14592" width="25.28515625" style="270" customWidth="1"/>
    <col min="14593" max="14613" width="5.7109375" style="270" customWidth="1"/>
    <col min="14614" max="14845" width="9.140625" style="270"/>
    <col min="14846" max="14846" width="1.28515625" style="270" customWidth="1"/>
    <col min="14847" max="14847" width="9.140625" style="270"/>
    <col min="14848" max="14848" width="25.28515625" style="270" customWidth="1"/>
    <col min="14849" max="14869" width="5.7109375" style="270" customWidth="1"/>
    <col min="14870" max="15101" width="9.140625" style="270"/>
    <col min="15102" max="15102" width="1.28515625" style="270" customWidth="1"/>
    <col min="15103" max="15103" width="9.140625" style="270"/>
    <col min="15104" max="15104" width="25.28515625" style="270" customWidth="1"/>
    <col min="15105" max="15125" width="5.7109375" style="270" customWidth="1"/>
    <col min="15126" max="15357" width="9.140625" style="270"/>
    <col min="15358" max="15358" width="1.28515625" style="270" customWidth="1"/>
    <col min="15359" max="15359" width="9.140625" style="270"/>
    <col min="15360" max="15360" width="25.28515625" style="270" customWidth="1"/>
    <col min="15361" max="15381" width="5.7109375" style="270" customWidth="1"/>
    <col min="15382" max="15613" width="9.140625" style="270"/>
    <col min="15614" max="15614" width="1.28515625" style="270" customWidth="1"/>
    <col min="15615" max="15615" width="9.140625" style="270"/>
    <col min="15616" max="15616" width="25.28515625" style="270" customWidth="1"/>
    <col min="15617" max="15637" width="5.7109375" style="270" customWidth="1"/>
    <col min="15638" max="15869" width="9.140625" style="270"/>
    <col min="15870" max="15870" width="1.28515625" style="270" customWidth="1"/>
    <col min="15871" max="15871" width="9.140625" style="270"/>
    <col min="15872" max="15872" width="25.28515625" style="270" customWidth="1"/>
    <col min="15873" max="15893" width="5.7109375" style="270" customWidth="1"/>
    <col min="15894" max="16125" width="9.140625" style="270"/>
    <col min="16126" max="16126" width="1.28515625" style="270" customWidth="1"/>
    <col min="16127" max="16127" width="9.140625" style="270"/>
    <col min="16128" max="16128" width="25.28515625" style="270" customWidth="1"/>
    <col min="16129" max="16149" width="5.7109375" style="270" customWidth="1"/>
    <col min="16150" max="16384" width="9.140625" style="270"/>
  </cols>
  <sheetData>
    <row r="1" spans="1:23" ht="13.5" thickBot="1">
      <c r="A1" s="392"/>
      <c r="B1" s="392">
        <v>2</v>
      </c>
      <c r="C1" s="392">
        <v>3</v>
      </c>
      <c r="D1" s="392">
        <v>4</v>
      </c>
      <c r="E1" s="392">
        <v>5</v>
      </c>
      <c r="F1" s="392">
        <v>6</v>
      </c>
      <c r="G1" s="392">
        <v>7</v>
      </c>
      <c r="H1" s="392">
        <v>8</v>
      </c>
      <c r="I1" s="392">
        <v>9</v>
      </c>
      <c r="J1" s="392">
        <v>10</v>
      </c>
      <c r="K1" s="392">
        <v>11</v>
      </c>
      <c r="L1" s="392">
        <v>12</v>
      </c>
      <c r="M1" s="392">
        <v>13</v>
      </c>
      <c r="N1" s="392">
        <v>14</v>
      </c>
      <c r="O1" s="392">
        <v>15</v>
      </c>
      <c r="P1" s="392">
        <v>16</v>
      </c>
      <c r="Q1" s="392">
        <v>17</v>
      </c>
      <c r="R1" s="392">
        <v>18</v>
      </c>
      <c r="S1" s="392">
        <v>19</v>
      </c>
      <c r="T1" s="392">
        <v>20</v>
      </c>
      <c r="U1" s="392">
        <v>21</v>
      </c>
      <c r="V1" s="392">
        <v>22</v>
      </c>
    </row>
    <row r="2" spans="1:23" ht="13.5" thickTop="1">
      <c r="B2" s="393"/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4"/>
      <c r="O2" s="394"/>
      <c r="P2" s="394"/>
      <c r="Q2" s="394"/>
      <c r="R2" s="394"/>
      <c r="S2" s="394"/>
      <c r="T2" s="394"/>
      <c r="U2" s="394"/>
      <c r="V2" s="395"/>
    </row>
    <row r="3" spans="1:23" ht="18">
      <c r="B3" s="396"/>
      <c r="C3" s="242"/>
      <c r="D3" s="242"/>
      <c r="E3" s="242"/>
      <c r="H3" s="242"/>
      <c r="I3" s="242"/>
      <c r="J3" s="242"/>
      <c r="K3" s="313" t="s">
        <v>1920</v>
      </c>
      <c r="L3" s="242"/>
      <c r="M3" s="242"/>
      <c r="N3" s="242"/>
      <c r="O3" s="242"/>
      <c r="P3" s="242"/>
      <c r="Q3" s="242"/>
      <c r="R3" s="242"/>
      <c r="S3" s="242"/>
      <c r="T3" s="242"/>
      <c r="U3" s="242"/>
      <c r="V3" s="243"/>
    </row>
    <row r="4" spans="1:23">
      <c r="B4" s="396"/>
      <c r="C4" s="242"/>
      <c r="D4" s="242"/>
      <c r="E4" s="242"/>
      <c r="F4" s="242"/>
      <c r="G4" s="242"/>
      <c r="H4" s="242"/>
      <c r="I4" s="242"/>
      <c r="J4" s="242"/>
      <c r="K4" s="242"/>
      <c r="L4" s="242"/>
      <c r="M4" s="242"/>
      <c r="N4" s="242"/>
      <c r="O4" s="242"/>
      <c r="P4" s="242"/>
      <c r="Q4" s="242"/>
      <c r="V4" s="243"/>
    </row>
    <row r="5" spans="1:23">
      <c r="B5" s="396"/>
      <c r="J5" s="242"/>
      <c r="P5" s="242"/>
      <c r="Q5" s="242"/>
      <c r="V5" s="243"/>
    </row>
    <row r="6" spans="1:23">
      <c r="B6" s="396"/>
      <c r="C6" s="314"/>
      <c r="D6" s="315"/>
      <c r="I6" s="370" t="s">
        <v>1894</v>
      </c>
      <c r="J6" s="473" t="s">
        <v>1</v>
      </c>
      <c r="K6" s="473" t="s">
        <v>7</v>
      </c>
      <c r="L6" s="371" t="s">
        <v>1898</v>
      </c>
      <c r="M6" s="315">
        <v>600</v>
      </c>
      <c r="N6" s="315"/>
      <c r="P6" s="352"/>
      <c r="Q6" s="352"/>
      <c r="T6" s="242"/>
      <c r="U6" s="242"/>
      <c r="V6" s="248"/>
      <c r="W6" s="392"/>
    </row>
    <row r="7" spans="1:23">
      <c r="B7" s="396"/>
      <c r="C7" s="314"/>
      <c r="D7" s="315"/>
      <c r="I7" s="370" t="s">
        <v>1704</v>
      </c>
      <c r="J7" s="473" t="s">
        <v>0</v>
      </c>
      <c r="K7" s="473" t="s">
        <v>6</v>
      </c>
      <c r="L7" s="371" t="s">
        <v>1898</v>
      </c>
      <c r="M7" s="315">
        <v>12.5</v>
      </c>
      <c r="N7" s="315"/>
      <c r="Q7" s="352"/>
      <c r="T7" s="242"/>
      <c r="U7" s="242"/>
      <c r="V7" s="248"/>
    </row>
    <row r="8" spans="1:23">
      <c r="B8" s="396"/>
      <c r="C8" s="314"/>
      <c r="D8" s="315"/>
      <c r="I8" s="370" t="s">
        <v>1893</v>
      </c>
      <c r="J8" s="473" t="s">
        <v>1931</v>
      </c>
      <c r="K8" s="473" t="s">
        <v>7</v>
      </c>
      <c r="L8" s="371" t="s">
        <v>1898</v>
      </c>
      <c r="M8" s="316">
        <v>23.8</v>
      </c>
      <c r="N8" s="316"/>
      <c r="P8" s="352"/>
      <c r="Q8" s="352"/>
      <c r="T8" s="247"/>
      <c r="U8" s="352"/>
      <c r="V8" s="248"/>
    </row>
    <row r="9" spans="1:23">
      <c r="B9" s="396"/>
      <c r="C9" s="245"/>
      <c r="D9" s="315"/>
      <c r="I9" s="370" t="s">
        <v>1892</v>
      </c>
      <c r="J9" s="473" t="s">
        <v>1932</v>
      </c>
      <c r="K9" s="473" t="s">
        <v>7</v>
      </c>
      <c r="L9" s="371" t="s">
        <v>1898</v>
      </c>
      <c r="M9" s="315">
        <v>26.700000000000003</v>
      </c>
      <c r="N9" s="315"/>
      <c r="P9" s="352"/>
      <c r="Q9" s="352"/>
      <c r="T9" s="247"/>
      <c r="U9" s="247"/>
      <c r="V9" s="248"/>
    </row>
    <row r="10" spans="1:23">
      <c r="B10" s="396"/>
      <c r="C10" s="242"/>
      <c r="D10" s="352"/>
      <c r="I10" s="370" t="s">
        <v>1895</v>
      </c>
      <c r="J10" s="473" t="s">
        <v>1727</v>
      </c>
      <c r="K10" s="473" t="s">
        <v>7</v>
      </c>
      <c r="L10" s="371" t="s">
        <v>1898</v>
      </c>
      <c r="M10" s="315">
        <v>335</v>
      </c>
      <c r="N10" s="315"/>
      <c r="Q10" s="352"/>
      <c r="T10" s="352"/>
      <c r="U10" s="242"/>
      <c r="V10" s="248"/>
    </row>
    <row r="11" spans="1:23">
      <c r="B11" s="396"/>
      <c r="C11" s="242"/>
      <c r="D11" s="352"/>
      <c r="I11" s="370" t="s">
        <v>1896</v>
      </c>
      <c r="J11" s="473" t="s">
        <v>1726</v>
      </c>
      <c r="K11" s="473" t="s">
        <v>7</v>
      </c>
      <c r="L11" s="371" t="s">
        <v>1898</v>
      </c>
      <c r="M11" s="315">
        <v>180</v>
      </c>
      <c r="N11" s="315"/>
      <c r="P11" s="352"/>
      <c r="Q11" s="352"/>
      <c r="T11" s="242"/>
      <c r="U11" s="247"/>
      <c r="V11" s="248"/>
    </row>
    <row r="12" spans="1:23">
      <c r="B12" s="396"/>
      <c r="C12" s="242"/>
      <c r="D12" s="352"/>
      <c r="E12" s="315"/>
      <c r="F12" s="315"/>
      <c r="G12" s="315"/>
      <c r="I12" s="370" t="s">
        <v>1897</v>
      </c>
      <c r="J12" s="473" t="s">
        <v>1725</v>
      </c>
      <c r="K12" s="473" t="s">
        <v>7</v>
      </c>
      <c r="L12" s="371" t="s">
        <v>1898</v>
      </c>
      <c r="M12" s="315">
        <v>82</v>
      </c>
      <c r="N12" s="315"/>
      <c r="T12" s="242"/>
      <c r="U12" s="242"/>
      <c r="V12" s="248"/>
    </row>
    <row r="13" spans="1:23">
      <c r="B13" s="396"/>
      <c r="C13" s="242"/>
      <c r="D13" s="352"/>
      <c r="E13" s="352"/>
      <c r="F13" s="352"/>
      <c r="G13" s="352"/>
      <c r="H13" s="352"/>
      <c r="I13" s="352"/>
      <c r="J13" s="352"/>
      <c r="S13" s="242"/>
      <c r="T13" s="242"/>
      <c r="U13" s="242"/>
      <c r="V13" s="243"/>
    </row>
    <row r="14" spans="1:23">
      <c r="B14" s="396"/>
      <c r="C14" s="397"/>
      <c r="D14" s="242"/>
      <c r="E14" s="242"/>
      <c r="F14" s="242"/>
      <c r="G14" s="242"/>
      <c r="H14" s="242"/>
      <c r="I14" s="242"/>
      <c r="J14" s="242"/>
      <c r="S14" s="242"/>
      <c r="T14" s="242"/>
      <c r="U14" s="242"/>
      <c r="V14" s="243"/>
    </row>
    <row r="15" spans="1:23">
      <c r="B15" s="396"/>
      <c r="C15" s="397"/>
      <c r="D15" s="242"/>
      <c r="E15" s="242"/>
      <c r="F15" s="242"/>
      <c r="G15" s="242"/>
      <c r="H15" s="242"/>
      <c r="I15" s="242"/>
      <c r="J15" s="242"/>
      <c r="S15" s="242"/>
      <c r="T15" s="242"/>
      <c r="U15" s="242"/>
      <c r="V15" s="243"/>
    </row>
    <row r="16" spans="1:23" ht="13.5" thickBot="1">
      <c r="B16" s="396"/>
      <c r="C16" s="397"/>
      <c r="D16" s="242"/>
      <c r="E16" s="242"/>
      <c r="F16" s="242"/>
      <c r="G16" s="242"/>
      <c r="H16" s="242"/>
      <c r="I16" s="242"/>
      <c r="J16" s="242"/>
      <c r="S16" s="242"/>
      <c r="T16" s="242"/>
      <c r="U16" s="242"/>
      <c r="V16" s="243"/>
    </row>
    <row r="17" spans="2:25">
      <c r="B17" s="396"/>
      <c r="C17" s="397"/>
      <c r="D17" s="242"/>
      <c r="E17" s="242"/>
      <c r="F17" s="242"/>
      <c r="G17" s="242"/>
      <c r="H17" s="242"/>
      <c r="I17" s="242"/>
      <c r="J17" s="242"/>
      <c r="M17" s="377"/>
      <c r="N17" s="378"/>
      <c r="O17" s="379"/>
      <c r="P17" s="377"/>
      <c r="Q17" s="378"/>
      <c r="R17" s="379"/>
      <c r="S17" s="377"/>
      <c r="T17" s="378"/>
      <c r="U17" s="379"/>
      <c r="V17" s="243"/>
    </row>
    <row r="18" spans="2:25">
      <c r="B18" s="396"/>
      <c r="C18" s="398"/>
      <c r="D18" s="242"/>
      <c r="E18" s="242"/>
      <c r="F18" s="242"/>
      <c r="G18" s="242"/>
      <c r="H18" s="242"/>
      <c r="I18" s="242"/>
      <c r="J18" s="242"/>
      <c r="M18" s="380"/>
      <c r="N18" s="242"/>
      <c r="O18" s="381"/>
      <c r="P18" s="380"/>
      <c r="Q18" s="242"/>
      <c r="R18" s="381"/>
      <c r="S18" s="380"/>
      <c r="T18" s="242"/>
      <c r="U18" s="381"/>
      <c r="V18" s="243"/>
    </row>
    <row r="19" spans="2:25">
      <c r="B19" s="396"/>
      <c r="C19" s="315"/>
      <c r="D19" s="299"/>
      <c r="E19" s="315"/>
      <c r="F19" s="300"/>
      <c r="G19" s="299"/>
      <c r="H19" s="315"/>
      <c r="I19" s="299"/>
      <c r="J19" s="299"/>
      <c r="M19" s="380"/>
      <c r="N19" s="242"/>
      <c r="O19" s="381"/>
      <c r="P19" s="380"/>
      <c r="Q19" s="242"/>
      <c r="R19" s="381"/>
      <c r="S19" s="372"/>
      <c r="T19" s="299"/>
      <c r="U19" s="382"/>
      <c r="V19" s="243"/>
      <c r="W19" s="399"/>
    </row>
    <row r="20" spans="2:25">
      <c r="B20" s="396"/>
      <c r="C20" s="315"/>
      <c r="D20" s="315"/>
      <c r="E20" s="315"/>
      <c r="F20" s="315"/>
      <c r="G20" s="315"/>
      <c r="H20" s="315"/>
      <c r="I20" s="315"/>
      <c r="J20" s="299"/>
      <c r="M20" s="380"/>
      <c r="N20" s="242"/>
      <c r="O20" s="381"/>
      <c r="P20" s="380"/>
      <c r="Q20" s="242"/>
      <c r="R20" s="381"/>
      <c r="S20" s="383"/>
      <c r="T20" s="299"/>
      <c r="U20" s="382"/>
      <c r="V20" s="248"/>
      <c r="W20" s="392"/>
    </row>
    <row r="21" spans="2:25">
      <c r="B21" s="396"/>
      <c r="C21" s="315"/>
      <c r="D21" s="315"/>
      <c r="E21" s="315"/>
      <c r="F21" s="315"/>
      <c r="G21" s="304"/>
      <c r="H21" s="315"/>
      <c r="I21" s="304"/>
      <c r="J21" s="299"/>
      <c r="M21" s="380"/>
      <c r="N21" s="242"/>
      <c r="O21" s="381"/>
      <c r="P21" s="380"/>
      <c r="Q21" s="242"/>
      <c r="R21" s="381"/>
      <c r="S21" s="372"/>
      <c r="T21" s="299"/>
      <c r="U21" s="382"/>
      <c r="V21" s="243"/>
      <c r="W21" s="392"/>
    </row>
    <row r="22" spans="2:25">
      <c r="B22" s="396"/>
      <c r="C22" s="315"/>
      <c r="D22" s="315"/>
      <c r="E22" s="315"/>
      <c r="F22" s="315"/>
      <c r="G22" s="315"/>
      <c r="H22" s="315"/>
      <c r="I22" s="315"/>
      <c r="J22" s="299"/>
      <c r="M22" s="380"/>
      <c r="N22" s="242"/>
      <c r="O22" s="381"/>
      <c r="P22" s="380"/>
      <c r="Q22" s="242"/>
      <c r="R22" s="381"/>
      <c r="S22" s="383"/>
      <c r="T22" s="299"/>
      <c r="U22" s="382"/>
      <c r="V22" s="248"/>
      <c r="W22" s="392"/>
    </row>
    <row r="23" spans="2:25">
      <c r="B23" s="396"/>
      <c r="C23" s="315"/>
      <c r="D23" s="315"/>
      <c r="E23" s="315"/>
      <c r="F23" s="369"/>
      <c r="G23" s="315"/>
      <c r="H23" s="315"/>
      <c r="I23" s="369"/>
      <c r="J23" s="315"/>
      <c r="M23" s="380"/>
      <c r="N23" s="242"/>
      <c r="O23" s="381"/>
      <c r="P23" s="380"/>
      <c r="Q23" s="242"/>
      <c r="R23" s="381"/>
      <c r="S23" s="372"/>
      <c r="T23" s="315"/>
      <c r="U23" s="373"/>
      <c r="V23" s="248"/>
      <c r="W23" s="392"/>
      <c r="Y23" s="392"/>
    </row>
    <row r="24" spans="2:25">
      <c r="B24" s="396"/>
      <c r="C24" s="315"/>
      <c r="D24" s="315"/>
      <c r="E24" s="315"/>
      <c r="F24" s="315"/>
      <c r="G24" s="315"/>
      <c r="H24" s="315"/>
      <c r="I24" s="315"/>
      <c r="J24" s="299"/>
      <c r="M24" s="380"/>
      <c r="N24" s="242"/>
      <c r="O24" s="381"/>
      <c r="P24" s="380"/>
      <c r="Q24" s="242"/>
      <c r="R24" s="381"/>
      <c r="S24" s="383"/>
      <c r="T24" s="299"/>
      <c r="U24" s="382"/>
      <c r="V24" s="248"/>
      <c r="W24" s="392"/>
    </row>
    <row r="25" spans="2:25">
      <c r="B25" s="396"/>
      <c r="C25" s="315"/>
      <c r="D25" s="315"/>
      <c r="E25" s="315"/>
      <c r="F25" s="315"/>
      <c r="G25" s="315"/>
      <c r="H25" s="315"/>
      <c r="I25" s="315"/>
      <c r="J25" s="299"/>
      <c r="K25" s="299"/>
      <c r="L25" s="315"/>
      <c r="M25" s="372"/>
      <c r="N25" s="315"/>
      <c r="O25" s="373"/>
      <c r="P25" s="372"/>
      <c r="Q25" s="315"/>
      <c r="R25" s="373"/>
      <c r="S25" s="372"/>
      <c r="T25" s="315"/>
      <c r="U25" s="373"/>
      <c r="V25" s="248"/>
      <c r="W25" s="392"/>
    </row>
    <row r="26" spans="2:25" ht="13.5" thickBot="1">
      <c r="B26" s="396"/>
      <c r="C26" s="315"/>
      <c r="D26" s="315"/>
      <c r="E26" s="315"/>
      <c r="F26" s="315"/>
      <c r="G26" s="315"/>
      <c r="H26" s="315"/>
      <c r="I26" s="315"/>
      <c r="J26" s="299"/>
      <c r="K26" s="299"/>
      <c r="L26" s="299"/>
      <c r="M26" s="374"/>
      <c r="N26" s="375"/>
      <c r="O26" s="376"/>
      <c r="P26" s="374"/>
      <c r="Q26" s="375"/>
      <c r="R26" s="376"/>
      <c r="S26" s="374"/>
      <c r="T26" s="375"/>
      <c r="U26" s="376"/>
      <c r="V26" s="248"/>
      <c r="W26" s="392"/>
    </row>
    <row r="27" spans="2:25" ht="13.5" thickBot="1">
      <c r="B27" s="396"/>
      <c r="C27" s="315"/>
      <c r="D27" s="315"/>
      <c r="E27" s="315"/>
      <c r="F27" s="315"/>
      <c r="G27" s="315"/>
      <c r="H27" s="315"/>
      <c r="I27" s="315"/>
      <c r="J27" s="299"/>
      <c r="K27" s="352"/>
      <c r="L27" s="352"/>
      <c r="M27" s="494" t="s">
        <v>1927</v>
      </c>
      <c r="N27" s="495"/>
      <c r="O27" s="496"/>
      <c r="P27" s="494" t="s">
        <v>1902</v>
      </c>
      <c r="Q27" s="495"/>
      <c r="R27" s="496"/>
      <c r="S27" s="494" t="s">
        <v>1904</v>
      </c>
      <c r="T27" s="495"/>
      <c r="U27" s="496"/>
      <c r="V27" s="248"/>
      <c r="W27" s="392"/>
    </row>
    <row r="28" spans="2:25">
      <c r="B28" s="396"/>
      <c r="C28" s="315"/>
      <c r="D28" s="315"/>
      <c r="E28" s="315"/>
      <c r="F28" s="315"/>
      <c r="G28" s="315"/>
      <c r="H28" s="315"/>
      <c r="I28" s="315"/>
      <c r="J28" s="299"/>
      <c r="K28" s="370"/>
      <c r="L28" s="370"/>
      <c r="M28" s="384"/>
      <c r="N28" s="385"/>
      <c r="O28" s="400"/>
      <c r="P28" s="384"/>
      <c r="Q28" s="385"/>
      <c r="R28" s="400"/>
      <c r="S28" s="389"/>
      <c r="T28" s="390"/>
      <c r="U28" s="391"/>
      <c r="V28" s="248"/>
      <c r="W28" s="392"/>
    </row>
    <row r="29" spans="2:25">
      <c r="B29" s="396"/>
      <c r="C29" s="315"/>
      <c r="D29" s="315"/>
      <c r="E29" s="315"/>
      <c r="F29" s="315"/>
      <c r="G29" s="315"/>
      <c r="H29" s="315"/>
      <c r="I29" s="315"/>
      <c r="J29" s="299"/>
      <c r="K29" s="487" t="s">
        <v>1899</v>
      </c>
      <c r="L29" s="487"/>
      <c r="M29" s="386"/>
      <c r="N29" s="315">
        <v>30</v>
      </c>
      <c r="O29" s="427"/>
      <c r="P29" s="386"/>
      <c r="Q29" s="315">
        <v>360</v>
      </c>
      <c r="R29" s="387"/>
      <c r="S29" s="372"/>
      <c r="T29" s="315">
        <v>360</v>
      </c>
      <c r="U29" s="373"/>
      <c r="V29" s="248"/>
      <c r="W29" s="392"/>
    </row>
    <row r="30" spans="2:25">
      <c r="B30" s="396"/>
      <c r="C30" s="242"/>
      <c r="K30" s="392"/>
      <c r="L30" s="392"/>
      <c r="M30" s="386"/>
      <c r="N30" s="426"/>
      <c r="O30" s="427"/>
      <c r="P30" s="386"/>
      <c r="Q30" s="352"/>
      <c r="R30" s="387"/>
      <c r="S30" s="386"/>
      <c r="T30" s="403"/>
      <c r="U30" s="387"/>
      <c r="V30" s="243"/>
    </row>
    <row r="31" spans="2:25">
      <c r="B31" s="396"/>
      <c r="C31" s="315"/>
      <c r="D31" s="271"/>
      <c r="E31" s="242"/>
      <c r="F31" s="242"/>
      <c r="G31" s="242"/>
      <c r="H31" s="242"/>
      <c r="I31" s="242"/>
      <c r="J31" s="242"/>
      <c r="K31" s="487" t="s">
        <v>1900</v>
      </c>
      <c r="L31" s="493"/>
      <c r="M31" s="372">
        <f>P31</f>
        <v>1175</v>
      </c>
      <c r="N31" s="315" t="s">
        <v>1655</v>
      </c>
      <c r="O31" s="373">
        <f>R31</f>
        <v>1175</v>
      </c>
      <c r="P31" s="372">
        <v>1175</v>
      </c>
      <c r="Q31" s="315" t="s">
        <v>1655</v>
      </c>
      <c r="R31" s="373">
        <v>1175</v>
      </c>
      <c r="S31" s="372">
        <v>105</v>
      </c>
      <c r="T31" s="315" t="s">
        <v>1655</v>
      </c>
      <c r="U31" s="373">
        <v>235</v>
      </c>
      <c r="V31" s="243"/>
    </row>
    <row r="32" spans="2:25">
      <c r="B32" s="396"/>
      <c r="C32" s="242"/>
      <c r="D32" s="242"/>
      <c r="E32" s="242"/>
      <c r="F32" s="242"/>
      <c r="G32" s="242"/>
      <c r="H32" s="242"/>
      <c r="I32" s="242"/>
      <c r="J32" s="242"/>
      <c r="K32" s="487" t="s">
        <v>1679</v>
      </c>
      <c r="L32" s="493"/>
      <c r="M32" s="386"/>
      <c r="N32" s="426"/>
      <c r="O32" s="427"/>
      <c r="P32" s="386"/>
      <c r="Q32" s="352"/>
      <c r="R32" s="387"/>
      <c r="S32" s="386"/>
      <c r="T32" s="403"/>
      <c r="U32" s="387"/>
      <c r="V32" s="243"/>
      <c r="X32" s="392"/>
    </row>
    <row r="33" spans="2:27">
      <c r="B33" s="396"/>
      <c r="C33" s="242"/>
      <c r="D33" s="242"/>
      <c r="E33" s="242"/>
      <c r="F33" s="242"/>
      <c r="G33" s="242"/>
      <c r="H33" s="242"/>
      <c r="I33" s="242"/>
      <c r="J33" s="242"/>
      <c r="K33" s="405"/>
      <c r="L33" s="405"/>
      <c r="M33" s="386"/>
      <c r="N33" s="426"/>
      <c r="O33" s="427"/>
      <c r="P33" s="386"/>
      <c r="Q33" s="352"/>
      <c r="R33" s="387"/>
      <c r="S33" s="386"/>
      <c r="T33" s="403"/>
      <c r="U33" s="387"/>
      <c r="V33" s="243"/>
    </row>
    <row r="34" spans="2:27">
      <c r="B34" s="396"/>
      <c r="C34" s="242"/>
      <c r="D34" s="242"/>
      <c r="E34" s="242"/>
      <c r="F34" s="242"/>
      <c r="G34" s="242"/>
      <c r="H34" s="242"/>
      <c r="I34" s="242"/>
      <c r="J34" s="242"/>
      <c r="K34" s="487" t="s">
        <v>1903</v>
      </c>
      <c r="L34" s="493"/>
      <c r="M34" s="372"/>
      <c r="N34" s="315">
        <v>2</v>
      </c>
      <c r="O34" s="373"/>
      <c r="P34" s="372"/>
      <c r="Q34" s="315">
        <v>4</v>
      </c>
      <c r="R34" s="373"/>
      <c r="S34" s="386"/>
      <c r="T34" s="315">
        <v>4</v>
      </c>
      <c r="U34" s="387"/>
      <c r="V34" s="243"/>
    </row>
    <row r="35" spans="2:27">
      <c r="B35" s="396"/>
      <c r="C35" s="242"/>
      <c r="D35" s="242"/>
      <c r="E35" s="242"/>
      <c r="F35" s="242"/>
      <c r="G35" s="242"/>
      <c r="H35" s="242"/>
      <c r="I35" s="242"/>
      <c r="J35" s="242"/>
      <c r="K35" s="315"/>
      <c r="L35" s="315"/>
      <c r="M35" s="386"/>
      <c r="N35" s="426"/>
      <c r="O35" s="373"/>
      <c r="P35" s="386"/>
      <c r="Q35" s="352"/>
      <c r="R35" s="373"/>
      <c r="S35" s="386"/>
      <c r="T35" s="403"/>
      <c r="U35" s="387"/>
      <c r="V35" s="243"/>
    </row>
    <row r="36" spans="2:27">
      <c r="B36" s="396"/>
      <c r="C36" s="242"/>
      <c r="D36" s="242"/>
      <c r="E36" s="242"/>
      <c r="F36" s="242"/>
      <c r="G36" s="242"/>
      <c r="H36" s="242"/>
      <c r="I36" s="242"/>
      <c r="J36" s="242"/>
      <c r="K36" s="487" t="s">
        <v>1907</v>
      </c>
      <c r="L36" s="493"/>
      <c r="M36" s="372"/>
      <c r="N36" s="315">
        <v>1</v>
      </c>
      <c r="O36" s="373"/>
      <c r="P36" s="372"/>
      <c r="Q36" s="315">
        <v>20</v>
      </c>
      <c r="R36" s="373"/>
      <c r="S36" s="386"/>
      <c r="T36" s="315">
        <v>5</v>
      </c>
      <c r="U36" s="387"/>
      <c r="V36" s="243"/>
    </row>
    <row r="37" spans="2:27">
      <c r="B37" s="396"/>
      <c r="C37" s="242"/>
      <c r="D37" s="242"/>
      <c r="E37" s="242"/>
      <c r="F37" s="242"/>
      <c r="G37" s="242"/>
      <c r="H37" s="242"/>
      <c r="I37" s="242"/>
      <c r="J37" s="242"/>
      <c r="K37" s="487" t="s">
        <v>1906</v>
      </c>
      <c r="L37" s="493"/>
      <c r="M37" s="372"/>
      <c r="O37" s="373"/>
      <c r="P37" s="372"/>
      <c r="Q37" s="315" t="str">
        <f>"("&amp;Q36-T36&amp;")"</f>
        <v>(15)</v>
      </c>
      <c r="R37" s="373"/>
      <c r="S37" s="386"/>
      <c r="T37" s="315"/>
      <c r="U37" s="387"/>
      <c r="V37" s="243"/>
    </row>
    <row r="38" spans="2:27">
      <c r="B38" s="396"/>
      <c r="C38" s="242"/>
      <c r="D38" s="242"/>
      <c r="E38" s="242"/>
      <c r="F38" s="242"/>
      <c r="G38" s="242"/>
      <c r="H38" s="242"/>
      <c r="I38" s="242"/>
      <c r="J38" s="242"/>
      <c r="K38" s="315"/>
      <c r="L38" s="315"/>
      <c r="M38" s="386"/>
      <c r="N38" s="426"/>
      <c r="O38" s="373"/>
      <c r="P38" s="386"/>
      <c r="Q38" s="352"/>
      <c r="R38" s="373"/>
      <c r="S38" s="386"/>
      <c r="T38" s="403"/>
      <c r="U38" s="387"/>
      <c r="V38" s="243"/>
    </row>
    <row r="39" spans="2:27" ht="13.5" thickBot="1">
      <c r="B39" s="396"/>
      <c r="C39" s="242"/>
      <c r="D39" s="242"/>
      <c r="E39" s="242"/>
      <c r="F39" s="242"/>
      <c r="G39" s="242"/>
      <c r="H39" s="242"/>
      <c r="I39" s="242"/>
      <c r="J39" s="242"/>
      <c r="K39" s="487" t="s">
        <v>1901</v>
      </c>
      <c r="L39" s="493"/>
      <c r="M39" s="388"/>
      <c r="N39" s="375">
        <v>2</v>
      </c>
      <c r="O39" s="376"/>
      <c r="P39" s="388"/>
      <c r="Q39" s="375">
        <v>80</v>
      </c>
      <c r="R39" s="376"/>
      <c r="S39" s="388"/>
      <c r="T39" s="375">
        <v>65</v>
      </c>
      <c r="U39" s="404"/>
      <c r="V39" s="243"/>
    </row>
    <row r="40" spans="2:27">
      <c r="B40" s="396"/>
      <c r="C40" s="242"/>
      <c r="D40" s="242"/>
      <c r="E40" s="272"/>
      <c r="F40" s="242"/>
      <c r="G40" s="242"/>
      <c r="H40" s="242"/>
      <c r="I40" s="242"/>
      <c r="J40" s="242"/>
      <c r="K40" s="299"/>
      <c r="L40" s="299"/>
      <c r="M40" s="299"/>
      <c r="N40" s="299"/>
      <c r="O40" s="299"/>
      <c r="P40" s="300"/>
      <c r="Q40" s="300"/>
      <c r="R40" s="299"/>
      <c r="S40" s="242"/>
      <c r="T40" s="242"/>
      <c r="U40" s="242"/>
      <c r="V40" s="243"/>
    </row>
    <row r="41" spans="2:27">
      <c r="B41" s="396"/>
      <c r="C41" s="242"/>
      <c r="D41" s="245"/>
      <c r="E41" s="272"/>
      <c r="F41" s="242"/>
      <c r="G41" s="242"/>
      <c r="H41" s="242"/>
      <c r="I41" s="242"/>
      <c r="J41" s="242"/>
      <c r="K41" s="242" t="s">
        <v>1908</v>
      </c>
      <c r="L41" s="242" t="str">
        <f xml:space="preserve"> "eerst "&amp;Q36-T36&amp;" Cycli Grote Weefsel Matten, daarna "&amp;T36&amp;" Klein-Groot afwisseld"</f>
        <v>eerst 15 Cycli Grote Weefsel Matten, daarna 5 Klein-Groot afwisseld</v>
      </c>
      <c r="M41" s="242"/>
      <c r="N41" s="242"/>
      <c r="O41" s="242"/>
      <c r="P41" s="242"/>
      <c r="Q41" s="242"/>
      <c r="R41" s="242"/>
      <c r="S41" s="242"/>
      <c r="T41" s="242"/>
      <c r="U41" s="242"/>
      <c r="V41" s="243"/>
    </row>
    <row r="42" spans="2:27">
      <c r="B42" s="396"/>
      <c r="C42" s="242"/>
      <c r="D42" s="245"/>
      <c r="E42" s="272"/>
      <c r="F42" s="242"/>
      <c r="G42" s="242"/>
      <c r="H42" s="242"/>
      <c r="I42" s="242"/>
      <c r="J42" s="242"/>
      <c r="L42" s="242"/>
      <c r="M42" s="242"/>
      <c r="N42" s="242"/>
      <c r="O42" s="242"/>
      <c r="P42" s="242"/>
      <c r="Q42" s="242"/>
      <c r="R42" s="242"/>
      <c r="S42" s="242"/>
      <c r="T42" s="242"/>
      <c r="U42" s="242"/>
      <c r="V42" s="243"/>
    </row>
    <row r="43" spans="2:27">
      <c r="B43" s="396"/>
      <c r="C43" s="242"/>
      <c r="D43" s="245"/>
      <c r="E43" s="272"/>
      <c r="F43" s="242"/>
      <c r="G43" s="242"/>
      <c r="I43" s="242" t="s">
        <v>1963</v>
      </c>
      <c r="J43" s="242"/>
      <c r="L43" s="242"/>
      <c r="M43" s="242"/>
      <c r="N43" s="242"/>
      <c r="O43" s="242"/>
      <c r="P43" s="242"/>
      <c r="Q43" s="242"/>
      <c r="R43" s="242"/>
      <c r="S43" s="242"/>
      <c r="T43" s="242"/>
      <c r="U43" s="482" t="s">
        <v>2084</v>
      </c>
      <c r="V43" s="236" t="str">
        <f>Revision!$A$1</f>
        <v>Version 4</v>
      </c>
    </row>
    <row r="44" spans="2:27" ht="13.5" thickBot="1">
      <c r="B44" s="401"/>
      <c r="C44" s="402"/>
      <c r="D44" s="402"/>
      <c r="E44" s="402"/>
      <c r="F44" s="402"/>
      <c r="G44" s="402"/>
      <c r="H44" s="402"/>
      <c r="I44" s="242" t="s">
        <v>2085</v>
      </c>
      <c r="J44" s="402"/>
      <c r="K44" s="402"/>
      <c r="L44" s="402"/>
      <c r="M44" s="402"/>
      <c r="N44" s="402"/>
      <c r="O44" s="402"/>
      <c r="P44" s="402"/>
      <c r="Q44" s="402"/>
      <c r="R44" s="402"/>
      <c r="S44" s="402"/>
      <c r="T44" s="402"/>
      <c r="U44" s="488">
        <f ca="1">TODAY()</f>
        <v>43789</v>
      </c>
      <c r="V44" s="489"/>
    </row>
    <row r="45" spans="2:27" ht="13.5" thickTop="1">
      <c r="X45" s="399"/>
      <c r="Y45" s="399"/>
      <c r="Z45" s="399"/>
      <c r="AA45" s="392"/>
    </row>
    <row r="46" spans="2:27">
      <c r="X46" s="392"/>
      <c r="Y46" s="392"/>
      <c r="Z46" s="392"/>
      <c r="AA46" s="392"/>
    </row>
    <row r="47" spans="2:27">
      <c r="X47" s="392"/>
      <c r="Y47" s="392"/>
      <c r="Z47" s="392"/>
      <c r="AA47" s="392"/>
    </row>
    <row r="48" spans="2:27">
      <c r="X48" s="392"/>
      <c r="Y48" s="392"/>
      <c r="Z48" s="392"/>
      <c r="AA48" s="392"/>
    </row>
    <row r="49" spans="24:27">
      <c r="X49" s="392"/>
      <c r="Y49" s="392"/>
      <c r="Z49" s="392"/>
      <c r="AA49" s="392"/>
    </row>
    <row r="50" spans="24:27">
      <c r="X50" s="392"/>
      <c r="Y50" s="392"/>
      <c r="Z50" s="392"/>
      <c r="AA50" s="392"/>
    </row>
    <row r="51" spans="24:27">
      <c r="X51" s="392"/>
      <c r="Y51" s="392"/>
      <c r="Z51" s="392"/>
      <c r="AA51" s="392"/>
    </row>
    <row r="52" spans="24:27">
      <c r="X52" s="392"/>
      <c r="Y52" s="392"/>
      <c r="Z52" s="392"/>
      <c r="AA52" s="392"/>
    </row>
    <row r="53" spans="24:27">
      <c r="X53" s="392"/>
      <c r="Y53" s="392"/>
      <c r="Z53" s="392"/>
      <c r="AA53" s="392"/>
    </row>
    <row r="54" spans="24:27">
      <c r="X54" s="392"/>
      <c r="Y54" s="392"/>
      <c r="Z54" s="392"/>
      <c r="AA54" s="392"/>
    </row>
    <row r="55" spans="24:27">
      <c r="X55" s="392"/>
      <c r="Y55" s="392"/>
      <c r="Z55" s="392"/>
      <c r="AA55" s="392"/>
    </row>
  </sheetData>
  <mergeCells count="11">
    <mergeCell ref="U44:V44"/>
    <mergeCell ref="K37:L37"/>
    <mergeCell ref="K39:L39"/>
    <mergeCell ref="K29:L29"/>
    <mergeCell ref="P27:R27"/>
    <mergeCell ref="S27:U27"/>
    <mergeCell ref="K31:L31"/>
    <mergeCell ref="K32:L32"/>
    <mergeCell ref="K34:L34"/>
    <mergeCell ref="K36:L36"/>
    <mergeCell ref="M27:O27"/>
  </mergeCells>
  <printOptions horizontalCentered="1" verticalCentered="1"/>
  <pageMargins left="0" right="0" top="0" bottom="0" header="0.51181102362204722" footer="0.51181102362204722"/>
  <pageSetup paperSize="9" scale="79" orientation="landscape" verticalDpi="12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Blad12">
    <outlinePr showOutlineSymbols="0"/>
    <pageSetUpPr fitToPage="1"/>
  </sheetPr>
  <dimension ref="A1:AA55"/>
  <sheetViews>
    <sheetView showOutlineSymbols="0" view="pageBreakPreview" zoomScale="85" zoomScaleNormal="85" zoomScaleSheetLayoutView="85" workbookViewId="0">
      <selection activeCell="K44" sqref="K44"/>
    </sheetView>
  </sheetViews>
  <sheetFormatPr defaultRowHeight="12.75"/>
  <cols>
    <col min="1" max="1" width="1.28515625" style="270" customWidth="1"/>
    <col min="2" max="6" width="9" style="270" customWidth="1"/>
    <col min="7" max="7" width="15" style="270" customWidth="1"/>
    <col min="8" max="22" width="9" style="270" customWidth="1"/>
    <col min="23" max="23" width="1.28515625" style="270" customWidth="1"/>
    <col min="24" max="253" width="9.140625" style="270"/>
    <col min="254" max="254" width="1.28515625" style="270" customWidth="1"/>
    <col min="255" max="255" width="9.140625" style="270"/>
    <col min="256" max="256" width="25.28515625" style="270" customWidth="1"/>
    <col min="257" max="277" width="5.7109375" style="270" customWidth="1"/>
    <col min="278" max="509" width="9.140625" style="270"/>
    <col min="510" max="510" width="1.28515625" style="270" customWidth="1"/>
    <col min="511" max="511" width="9.140625" style="270"/>
    <col min="512" max="512" width="25.28515625" style="270" customWidth="1"/>
    <col min="513" max="533" width="5.7109375" style="270" customWidth="1"/>
    <col min="534" max="765" width="9.140625" style="270"/>
    <col min="766" max="766" width="1.28515625" style="270" customWidth="1"/>
    <col min="767" max="767" width="9.140625" style="270"/>
    <col min="768" max="768" width="25.28515625" style="270" customWidth="1"/>
    <col min="769" max="789" width="5.7109375" style="270" customWidth="1"/>
    <col min="790" max="1021" width="9.140625" style="270"/>
    <col min="1022" max="1022" width="1.28515625" style="270" customWidth="1"/>
    <col min="1023" max="1023" width="9.140625" style="270"/>
    <col min="1024" max="1024" width="25.28515625" style="270" customWidth="1"/>
    <col min="1025" max="1045" width="5.7109375" style="270" customWidth="1"/>
    <col min="1046" max="1277" width="9.140625" style="270"/>
    <col min="1278" max="1278" width="1.28515625" style="270" customWidth="1"/>
    <col min="1279" max="1279" width="9.140625" style="270"/>
    <col min="1280" max="1280" width="25.28515625" style="270" customWidth="1"/>
    <col min="1281" max="1301" width="5.7109375" style="270" customWidth="1"/>
    <col min="1302" max="1533" width="9.140625" style="270"/>
    <col min="1534" max="1534" width="1.28515625" style="270" customWidth="1"/>
    <col min="1535" max="1535" width="9.140625" style="270"/>
    <col min="1536" max="1536" width="25.28515625" style="270" customWidth="1"/>
    <col min="1537" max="1557" width="5.7109375" style="270" customWidth="1"/>
    <col min="1558" max="1789" width="9.140625" style="270"/>
    <col min="1790" max="1790" width="1.28515625" style="270" customWidth="1"/>
    <col min="1791" max="1791" width="9.140625" style="270"/>
    <col min="1792" max="1792" width="25.28515625" style="270" customWidth="1"/>
    <col min="1793" max="1813" width="5.7109375" style="270" customWidth="1"/>
    <col min="1814" max="2045" width="9.140625" style="270"/>
    <col min="2046" max="2046" width="1.28515625" style="270" customWidth="1"/>
    <col min="2047" max="2047" width="9.140625" style="270"/>
    <col min="2048" max="2048" width="25.28515625" style="270" customWidth="1"/>
    <col min="2049" max="2069" width="5.7109375" style="270" customWidth="1"/>
    <col min="2070" max="2301" width="9.140625" style="270"/>
    <col min="2302" max="2302" width="1.28515625" style="270" customWidth="1"/>
    <col min="2303" max="2303" width="9.140625" style="270"/>
    <col min="2304" max="2304" width="25.28515625" style="270" customWidth="1"/>
    <col min="2305" max="2325" width="5.7109375" style="270" customWidth="1"/>
    <col min="2326" max="2557" width="9.140625" style="270"/>
    <col min="2558" max="2558" width="1.28515625" style="270" customWidth="1"/>
    <col min="2559" max="2559" width="9.140625" style="270"/>
    <col min="2560" max="2560" width="25.28515625" style="270" customWidth="1"/>
    <col min="2561" max="2581" width="5.7109375" style="270" customWidth="1"/>
    <col min="2582" max="2813" width="9.140625" style="270"/>
    <col min="2814" max="2814" width="1.28515625" style="270" customWidth="1"/>
    <col min="2815" max="2815" width="9.140625" style="270"/>
    <col min="2816" max="2816" width="25.28515625" style="270" customWidth="1"/>
    <col min="2817" max="2837" width="5.7109375" style="270" customWidth="1"/>
    <col min="2838" max="3069" width="9.140625" style="270"/>
    <col min="3070" max="3070" width="1.28515625" style="270" customWidth="1"/>
    <col min="3071" max="3071" width="9.140625" style="270"/>
    <col min="3072" max="3072" width="25.28515625" style="270" customWidth="1"/>
    <col min="3073" max="3093" width="5.7109375" style="270" customWidth="1"/>
    <col min="3094" max="3325" width="9.140625" style="270"/>
    <col min="3326" max="3326" width="1.28515625" style="270" customWidth="1"/>
    <col min="3327" max="3327" width="9.140625" style="270"/>
    <col min="3328" max="3328" width="25.28515625" style="270" customWidth="1"/>
    <col min="3329" max="3349" width="5.7109375" style="270" customWidth="1"/>
    <col min="3350" max="3581" width="9.140625" style="270"/>
    <col min="3582" max="3582" width="1.28515625" style="270" customWidth="1"/>
    <col min="3583" max="3583" width="9.140625" style="270"/>
    <col min="3584" max="3584" width="25.28515625" style="270" customWidth="1"/>
    <col min="3585" max="3605" width="5.7109375" style="270" customWidth="1"/>
    <col min="3606" max="3837" width="9.140625" style="270"/>
    <col min="3838" max="3838" width="1.28515625" style="270" customWidth="1"/>
    <col min="3839" max="3839" width="9.140625" style="270"/>
    <col min="3840" max="3840" width="25.28515625" style="270" customWidth="1"/>
    <col min="3841" max="3861" width="5.7109375" style="270" customWidth="1"/>
    <col min="3862" max="4093" width="9.140625" style="270"/>
    <col min="4094" max="4094" width="1.28515625" style="270" customWidth="1"/>
    <col min="4095" max="4095" width="9.140625" style="270"/>
    <col min="4096" max="4096" width="25.28515625" style="270" customWidth="1"/>
    <col min="4097" max="4117" width="5.7109375" style="270" customWidth="1"/>
    <col min="4118" max="4349" width="9.140625" style="270"/>
    <col min="4350" max="4350" width="1.28515625" style="270" customWidth="1"/>
    <col min="4351" max="4351" width="9.140625" style="270"/>
    <col min="4352" max="4352" width="25.28515625" style="270" customWidth="1"/>
    <col min="4353" max="4373" width="5.7109375" style="270" customWidth="1"/>
    <col min="4374" max="4605" width="9.140625" style="270"/>
    <col min="4606" max="4606" width="1.28515625" style="270" customWidth="1"/>
    <col min="4607" max="4607" width="9.140625" style="270"/>
    <col min="4608" max="4608" width="25.28515625" style="270" customWidth="1"/>
    <col min="4609" max="4629" width="5.7109375" style="270" customWidth="1"/>
    <col min="4630" max="4861" width="9.140625" style="270"/>
    <col min="4862" max="4862" width="1.28515625" style="270" customWidth="1"/>
    <col min="4863" max="4863" width="9.140625" style="270"/>
    <col min="4864" max="4864" width="25.28515625" style="270" customWidth="1"/>
    <col min="4865" max="4885" width="5.7109375" style="270" customWidth="1"/>
    <col min="4886" max="5117" width="9.140625" style="270"/>
    <col min="5118" max="5118" width="1.28515625" style="270" customWidth="1"/>
    <col min="5119" max="5119" width="9.140625" style="270"/>
    <col min="5120" max="5120" width="25.28515625" style="270" customWidth="1"/>
    <col min="5121" max="5141" width="5.7109375" style="270" customWidth="1"/>
    <col min="5142" max="5373" width="9.140625" style="270"/>
    <col min="5374" max="5374" width="1.28515625" style="270" customWidth="1"/>
    <col min="5375" max="5375" width="9.140625" style="270"/>
    <col min="5376" max="5376" width="25.28515625" style="270" customWidth="1"/>
    <col min="5377" max="5397" width="5.7109375" style="270" customWidth="1"/>
    <col min="5398" max="5629" width="9.140625" style="270"/>
    <col min="5630" max="5630" width="1.28515625" style="270" customWidth="1"/>
    <col min="5631" max="5631" width="9.140625" style="270"/>
    <col min="5632" max="5632" width="25.28515625" style="270" customWidth="1"/>
    <col min="5633" max="5653" width="5.7109375" style="270" customWidth="1"/>
    <col min="5654" max="5885" width="9.140625" style="270"/>
    <col min="5886" max="5886" width="1.28515625" style="270" customWidth="1"/>
    <col min="5887" max="5887" width="9.140625" style="270"/>
    <col min="5888" max="5888" width="25.28515625" style="270" customWidth="1"/>
    <col min="5889" max="5909" width="5.7109375" style="270" customWidth="1"/>
    <col min="5910" max="6141" width="9.140625" style="270"/>
    <col min="6142" max="6142" width="1.28515625" style="270" customWidth="1"/>
    <col min="6143" max="6143" width="9.140625" style="270"/>
    <col min="6144" max="6144" width="25.28515625" style="270" customWidth="1"/>
    <col min="6145" max="6165" width="5.7109375" style="270" customWidth="1"/>
    <col min="6166" max="6397" width="9.140625" style="270"/>
    <col min="6398" max="6398" width="1.28515625" style="270" customWidth="1"/>
    <col min="6399" max="6399" width="9.140625" style="270"/>
    <col min="6400" max="6400" width="25.28515625" style="270" customWidth="1"/>
    <col min="6401" max="6421" width="5.7109375" style="270" customWidth="1"/>
    <col min="6422" max="6653" width="9.140625" style="270"/>
    <col min="6654" max="6654" width="1.28515625" style="270" customWidth="1"/>
    <col min="6655" max="6655" width="9.140625" style="270"/>
    <col min="6656" max="6656" width="25.28515625" style="270" customWidth="1"/>
    <col min="6657" max="6677" width="5.7109375" style="270" customWidth="1"/>
    <col min="6678" max="6909" width="9.140625" style="270"/>
    <col min="6910" max="6910" width="1.28515625" style="270" customWidth="1"/>
    <col min="6911" max="6911" width="9.140625" style="270"/>
    <col min="6912" max="6912" width="25.28515625" style="270" customWidth="1"/>
    <col min="6913" max="6933" width="5.7109375" style="270" customWidth="1"/>
    <col min="6934" max="7165" width="9.140625" style="270"/>
    <col min="7166" max="7166" width="1.28515625" style="270" customWidth="1"/>
    <col min="7167" max="7167" width="9.140625" style="270"/>
    <col min="7168" max="7168" width="25.28515625" style="270" customWidth="1"/>
    <col min="7169" max="7189" width="5.7109375" style="270" customWidth="1"/>
    <col min="7190" max="7421" width="9.140625" style="270"/>
    <col min="7422" max="7422" width="1.28515625" style="270" customWidth="1"/>
    <col min="7423" max="7423" width="9.140625" style="270"/>
    <col min="7424" max="7424" width="25.28515625" style="270" customWidth="1"/>
    <col min="7425" max="7445" width="5.7109375" style="270" customWidth="1"/>
    <col min="7446" max="7677" width="9.140625" style="270"/>
    <col min="7678" max="7678" width="1.28515625" style="270" customWidth="1"/>
    <col min="7679" max="7679" width="9.140625" style="270"/>
    <col min="7680" max="7680" width="25.28515625" style="270" customWidth="1"/>
    <col min="7681" max="7701" width="5.7109375" style="270" customWidth="1"/>
    <col min="7702" max="7933" width="9.140625" style="270"/>
    <col min="7934" max="7934" width="1.28515625" style="270" customWidth="1"/>
    <col min="7935" max="7935" width="9.140625" style="270"/>
    <col min="7936" max="7936" width="25.28515625" style="270" customWidth="1"/>
    <col min="7937" max="7957" width="5.7109375" style="270" customWidth="1"/>
    <col min="7958" max="8189" width="9.140625" style="270"/>
    <col min="8190" max="8190" width="1.28515625" style="270" customWidth="1"/>
    <col min="8191" max="8191" width="9.140625" style="270"/>
    <col min="8192" max="8192" width="25.28515625" style="270" customWidth="1"/>
    <col min="8193" max="8213" width="5.7109375" style="270" customWidth="1"/>
    <col min="8214" max="8445" width="9.140625" style="270"/>
    <col min="8446" max="8446" width="1.28515625" style="270" customWidth="1"/>
    <col min="8447" max="8447" width="9.140625" style="270"/>
    <col min="8448" max="8448" width="25.28515625" style="270" customWidth="1"/>
    <col min="8449" max="8469" width="5.7109375" style="270" customWidth="1"/>
    <col min="8470" max="8701" width="9.140625" style="270"/>
    <col min="8702" max="8702" width="1.28515625" style="270" customWidth="1"/>
    <col min="8703" max="8703" width="9.140625" style="270"/>
    <col min="8704" max="8704" width="25.28515625" style="270" customWidth="1"/>
    <col min="8705" max="8725" width="5.7109375" style="270" customWidth="1"/>
    <col min="8726" max="8957" width="9.140625" style="270"/>
    <col min="8958" max="8958" width="1.28515625" style="270" customWidth="1"/>
    <col min="8959" max="8959" width="9.140625" style="270"/>
    <col min="8960" max="8960" width="25.28515625" style="270" customWidth="1"/>
    <col min="8961" max="8981" width="5.7109375" style="270" customWidth="1"/>
    <col min="8982" max="9213" width="9.140625" style="270"/>
    <col min="9214" max="9214" width="1.28515625" style="270" customWidth="1"/>
    <col min="9215" max="9215" width="9.140625" style="270"/>
    <col min="9216" max="9216" width="25.28515625" style="270" customWidth="1"/>
    <col min="9217" max="9237" width="5.7109375" style="270" customWidth="1"/>
    <col min="9238" max="9469" width="9.140625" style="270"/>
    <col min="9470" max="9470" width="1.28515625" style="270" customWidth="1"/>
    <col min="9471" max="9471" width="9.140625" style="270"/>
    <col min="9472" max="9472" width="25.28515625" style="270" customWidth="1"/>
    <col min="9473" max="9493" width="5.7109375" style="270" customWidth="1"/>
    <col min="9494" max="9725" width="9.140625" style="270"/>
    <col min="9726" max="9726" width="1.28515625" style="270" customWidth="1"/>
    <col min="9727" max="9727" width="9.140625" style="270"/>
    <col min="9728" max="9728" width="25.28515625" style="270" customWidth="1"/>
    <col min="9729" max="9749" width="5.7109375" style="270" customWidth="1"/>
    <col min="9750" max="9981" width="9.140625" style="270"/>
    <col min="9982" max="9982" width="1.28515625" style="270" customWidth="1"/>
    <col min="9983" max="9983" width="9.140625" style="270"/>
    <col min="9984" max="9984" width="25.28515625" style="270" customWidth="1"/>
    <col min="9985" max="10005" width="5.7109375" style="270" customWidth="1"/>
    <col min="10006" max="10237" width="9.140625" style="270"/>
    <col min="10238" max="10238" width="1.28515625" style="270" customWidth="1"/>
    <col min="10239" max="10239" width="9.140625" style="270"/>
    <col min="10240" max="10240" width="25.28515625" style="270" customWidth="1"/>
    <col min="10241" max="10261" width="5.7109375" style="270" customWidth="1"/>
    <col min="10262" max="10493" width="9.140625" style="270"/>
    <col min="10494" max="10494" width="1.28515625" style="270" customWidth="1"/>
    <col min="10495" max="10495" width="9.140625" style="270"/>
    <col min="10496" max="10496" width="25.28515625" style="270" customWidth="1"/>
    <col min="10497" max="10517" width="5.7109375" style="270" customWidth="1"/>
    <col min="10518" max="10749" width="9.140625" style="270"/>
    <col min="10750" max="10750" width="1.28515625" style="270" customWidth="1"/>
    <col min="10751" max="10751" width="9.140625" style="270"/>
    <col min="10752" max="10752" width="25.28515625" style="270" customWidth="1"/>
    <col min="10753" max="10773" width="5.7109375" style="270" customWidth="1"/>
    <col min="10774" max="11005" width="9.140625" style="270"/>
    <col min="11006" max="11006" width="1.28515625" style="270" customWidth="1"/>
    <col min="11007" max="11007" width="9.140625" style="270"/>
    <col min="11008" max="11008" width="25.28515625" style="270" customWidth="1"/>
    <col min="11009" max="11029" width="5.7109375" style="270" customWidth="1"/>
    <col min="11030" max="11261" width="9.140625" style="270"/>
    <col min="11262" max="11262" width="1.28515625" style="270" customWidth="1"/>
    <col min="11263" max="11263" width="9.140625" style="270"/>
    <col min="11264" max="11264" width="25.28515625" style="270" customWidth="1"/>
    <col min="11265" max="11285" width="5.7109375" style="270" customWidth="1"/>
    <col min="11286" max="11517" width="9.140625" style="270"/>
    <col min="11518" max="11518" width="1.28515625" style="270" customWidth="1"/>
    <col min="11519" max="11519" width="9.140625" style="270"/>
    <col min="11520" max="11520" width="25.28515625" style="270" customWidth="1"/>
    <col min="11521" max="11541" width="5.7109375" style="270" customWidth="1"/>
    <col min="11542" max="11773" width="9.140625" style="270"/>
    <col min="11774" max="11774" width="1.28515625" style="270" customWidth="1"/>
    <col min="11775" max="11775" width="9.140625" style="270"/>
    <col min="11776" max="11776" width="25.28515625" style="270" customWidth="1"/>
    <col min="11777" max="11797" width="5.7109375" style="270" customWidth="1"/>
    <col min="11798" max="12029" width="9.140625" style="270"/>
    <col min="12030" max="12030" width="1.28515625" style="270" customWidth="1"/>
    <col min="12031" max="12031" width="9.140625" style="270"/>
    <col min="12032" max="12032" width="25.28515625" style="270" customWidth="1"/>
    <col min="12033" max="12053" width="5.7109375" style="270" customWidth="1"/>
    <col min="12054" max="12285" width="9.140625" style="270"/>
    <col min="12286" max="12286" width="1.28515625" style="270" customWidth="1"/>
    <col min="12287" max="12287" width="9.140625" style="270"/>
    <col min="12288" max="12288" width="25.28515625" style="270" customWidth="1"/>
    <col min="12289" max="12309" width="5.7109375" style="270" customWidth="1"/>
    <col min="12310" max="12541" width="9.140625" style="270"/>
    <col min="12542" max="12542" width="1.28515625" style="270" customWidth="1"/>
    <col min="12543" max="12543" width="9.140625" style="270"/>
    <col min="12544" max="12544" width="25.28515625" style="270" customWidth="1"/>
    <col min="12545" max="12565" width="5.7109375" style="270" customWidth="1"/>
    <col min="12566" max="12797" width="9.140625" style="270"/>
    <col min="12798" max="12798" width="1.28515625" style="270" customWidth="1"/>
    <col min="12799" max="12799" width="9.140625" style="270"/>
    <col min="12800" max="12800" width="25.28515625" style="270" customWidth="1"/>
    <col min="12801" max="12821" width="5.7109375" style="270" customWidth="1"/>
    <col min="12822" max="13053" width="9.140625" style="270"/>
    <col min="13054" max="13054" width="1.28515625" style="270" customWidth="1"/>
    <col min="13055" max="13055" width="9.140625" style="270"/>
    <col min="13056" max="13056" width="25.28515625" style="270" customWidth="1"/>
    <col min="13057" max="13077" width="5.7109375" style="270" customWidth="1"/>
    <col min="13078" max="13309" width="9.140625" style="270"/>
    <col min="13310" max="13310" width="1.28515625" style="270" customWidth="1"/>
    <col min="13311" max="13311" width="9.140625" style="270"/>
    <col min="13312" max="13312" width="25.28515625" style="270" customWidth="1"/>
    <col min="13313" max="13333" width="5.7109375" style="270" customWidth="1"/>
    <col min="13334" max="13565" width="9.140625" style="270"/>
    <col min="13566" max="13566" width="1.28515625" style="270" customWidth="1"/>
    <col min="13567" max="13567" width="9.140625" style="270"/>
    <col min="13568" max="13568" width="25.28515625" style="270" customWidth="1"/>
    <col min="13569" max="13589" width="5.7109375" style="270" customWidth="1"/>
    <col min="13590" max="13821" width="9.140625" style="270"/>
    <col min="13822" max="13822" width="1.28515625" style="270" customWidth="1"/>
    <col min="13823" max="13823" width="9.140625" style="270"/>
    <col min="13824" max="13824" width="25.28515625" style="270" customWidth="1"/>
    <col min="13825" max="13845" width="5.7109375" style="270" customWidth="1"/>
    <col min="13846" max="14077" width="9.140625" style="270"/>
    <col min="14078" max="14078" width="1.28515625" style="270" customWidth="1"/>
    <col min="14079" max="14079" width="9.140625" style="270"/>
    <col min="14080" max="14080" width="25.28515625" style="270" customWidth="1"/>
    <col min="14081" max="14101" width="5.7109375" style="270" customWidth="1"/>
    <col min="14102" max="14333" width="9.140625" style="270"/>
    <col min="14334" max="14334" width="1.28515625" style="270" customWidth="1"/>
    <col min="14335" max="14335" width="9.140625" style="270"/>
    <col min="14336" max="14336" width="25.28515625" style="270" customWidth="1"/>
    <col min="14337" max="14357" width="5.7109375" style="270" customWidth="1"/>
    <col min="14358" max="14589" width="9.140625" style="270"/>
    <col min="14590" max="14590" width="1.28515625" style="270" customWidth="1"/>
    <col min="14591" max="14591" width="9.140625" style="270"/>
    <col min="14592" max="14592" width="25.28515625" style="270" customWidth="1"/>
    <col min="14593" max="14613" width="5.7109375" style="270" customWidth="1"/>
    <col min="14614" max="14845" width="9.140625" style="270"/>
    <col min="14846" max="14846" width="1.28515625" style="270" customWidth="1"/>
    <col min="14847" max="14847" width="9.140625" style="270"/>
    <col min="14848" max="14848" width="25.28515625" style="270" customWidth="1"/>
    <col min="14849" max="14869" width="5.7109375" style="270" customWidth="1"/>
    <col min="14870" max="15101" width="9.140625" style="270"/>
    <col min="15102" max="15102" width="1.28515625" style="270" customWidth="1"/>
    <col min="15103" max="15103" width="9.140625" style="270"/>
    <col min="15104" max="15104" width="25.28515625" style="270" customWidth="1"/>
    <col min="15105" max="15125" width="5.7109375" style="270" customWidth="1"/>
    <col min="15126" max="15357" width="9.140625" style="270"/>
    <col min="15358" max="15358" width="1.28515625" style="270" customWidth="1"/>
    <col min="15359" max="15359" width="9.140625" style="270"/>
    <col min="15360" max="15360" width="25.28515625" style="270" customWidth="1"/>
    <col min="15361" max="15381" width="5.7109375" style="270" customWidth="1"/>
    <col min="15382" max="15613" width="9.140625" style="270"/>
    <col min="15614" max="15614" width="1.28515625" style="270" customWidth="1"/>
    <col min="15615" max="15615" width="9.140625" style="270"/>
    <col min="15616" max="15616" width="25.28515625" style="270" customWidth="1"/>
    <col min="15617" max="15637" width="5.7109375" style="270" customWidth="1"/>
    <col min="15638" max="15869" width="9.140625" style="270"/>
    <col min="15870" max="15870" width="1.28515625" style="270" customWidth="1"/>
    <col min="15871" max="15871" width="9.140625" style="270"/>
    <col min="15872" max="15872" width="25.28515625" style="270" customWidth="1"/>
    <col min="15873" max="15893" width="5.7109375" style="270" customWidth="1"/>
    <col min="15894" max="16125" width="9.140625" style="270"/>
    <col min="16126" max="16126" width="1.28515625" style="270" customWidth="1"/>
    <col min="16127" max="16127" width="9.140625" style="270"/>
    <col min="16128" max="16128" width="25.28515625" style="270" customWidth="1"/>
    <col min="16129" max="16149" width="5.7109375" style="270" customWidth="1"/>
    <col min="16150" max="16384" width="9.140625" style="270"/>
  </cols>
  <sheetData>
    <row r="1" spans="1:23" ht="13.5" thickBot="1">
      <c r="A1" s="392"/>
      <c r="B1" s="392">
        <v>2</v>
      </c>
      <c r="C1" s="392">
        <v>3</v>
      </c>
      <c r="D1" s="392">
        <v>4</v>
      </c>
      <c r="E1" s="392">
        <v>5</v>
      </c>
      <c r="F1" s="392">
        <v>6</v>
      </c>
      <c r="G1" s="392">
        <v>7</v>
      </c>
      <c r="H1" s="392">
        <v>8</v>
      </c>
      <c r="I1" s="392">
        <v>9</v>
      </c>
      <c r="J1" s="392">
        <v>10</v>
      </c>
      <c r="K1" s="392">
        <v>11</v>
      </c>
      <c r="L1" s="392">
        <v>12</v>
      </c>
      <c r="M1" s="392">
        <v>13</v>
      </c>
      <c r="N1" s="392">
        <v>14</v>
      </c>
      <c r="O1" s="392">
        <v>15</v>
      </c>
      <c r="P1" s="392">
        <v>16</v>
      </c>
      <c r="Q1" s="392">
        <v>17</v>
      </c>
      <c r="R1" s="392">
        <v>18</v>
      </c>
      <c r="S1" s="392">
        <v>19</v>
      </c>
      <c r="T1" s="392">
        <v>20</v>
      </c>
      <c r="U1" s="392">
        <v>21</v>
      </c>
      <c r="V1" s="392">
        <v>22</v>
      </c>
    </row>
    <row r="2" spans="1:23" ht="13.5" thickTop="1">
      <c r="B2" s="393"/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4"/>
      <c r="O2" s="394"/>
      <c r="P2" s="394"/>
      <c r="Q2" s="394"/>
      <c r="R2" s="394"/>
      <c r="S2" s="394"/>
      <c r="T2" s="394"/>
      <c r="U2" s="394"/>
      <c r="V2" s="395"/>
    </row>
    <row r="3" spans="1:23" ht="18">
      <c r="B3" s="396"/>
      <c r="C3" s="242"/>
      <c r="D3" s="242"/>
      <c r="E3" s="242"/>
      <c r="H3" s="242"/>
      <c r="I3" s="242"/>
      <c r="J3" s="242"/>
      <c r="K3" s="313" t="s">
        <v>1933</v>
      </c>
      <c r="L3" s="242"/>
      <c r="M3" s="242"/>
      <c r="N3" s="242"/>
      <c r="O3" s="242"/>
      <c r="P3" s="242"/>
      <c r="Q3" s="242"/>
      <c r="R3" s="242"/>
      <c r="S3" s="242"/>
      <c r="T3" s="242"/>
      <c r="U3" s="242"/>
      <c r="V3" s="243"/>
    </row>
    <row r="4" spans="1:23">
      <c r="B4" s="396"/>
      <c r="C4" s="242"/>
      <c r="D4" s="242"/>
      <c r="E4" s="242"/>
      <c r="F4" s="242"/>
      <c r="G4" s="242"/>
      <c r="H4" s="242"/>
      <c r="I4" s="242"/>
      <c r="J4" s="242"/>
      <c r="K4" s="242"/>
      <c r="L4" s="242"/>
      <c r="M4" s="242"/>
      <c r="N4" s="242"/>
      <c r="O4" s="242"/>
      <c r="P4" s="242"/>
      <c r="Q4" s="242"/>
      <c r="V4" s="243"/>
    </row>
    <row r="5" spans="1:23">
      <c r="B5" s="396"/>
      <c r="J5" s="242"/>
      <c r="P5" s="242"/>
      <c r="Q5" s="242"/>
      <c r="V5" s="243"/>
    </row>
    <row r="6" spans="1:23">
      <c r="B6" s="396"/>
      <c r="C6" s="314"/>
      <c r="D6" s="315"/>
      <c r="I6" s="370" t="s">
        <v>1934</v>
      </c>
      <c r="J6" s="439" t="s">
        <v>1</v>
      </c>
      <c r="K6" s="439" t="s">
        <v>7</v>
      </c>
      <c r="L6" s="371" t="s">
        <v>1898</v>
      </c>
      <c r="M6" s="315">
        <f>Glass_Endcap_DU!$M6</f>
        <v>600</v>
      </c>
      <c r="P6" s="439"/>
      <c r="Q6" s="439"/>
      <c r="T6" s="242"/>
      <c r="U6" s="242"/>
      <c r="V6" s="248"/>
      <c r="W6" s="392"/>
    </row>
    <row r="7" spans="1:23">
      <c r="B7" s="396"/>
      <c r="C7" s="314"/>
      <c r="D7" s="315"/>
      <c r="I7" s="370" t="s">
        <v>1935</v>
      </c>
      <c r="J7" s="439" t="s">
        <v>0</v>
      </c>
      <c r="K7" s="439" t="s">
        <v>6</v>
      </c>
      <c r="L7" s="371" t="s">
        <v>1898</v>
      </c>
      <c r="M7" s="315">
        <f>Glass_Endcap_DU!$M7</f>
        <v>12.5</v>
      </c>
      <c r="Q7" s="439"/>
      <c r="T7" s="242"/>
      <c r="U7" s="242"/>
      <c r="V7" s="248"/>
    </row>
    <row r="8" spans="1:23">
      <c r="B8" s="396"/>
      <c r="C8" s="314"/>
      <c r="D8" s="315"/>
      <c r="I8" s="370" t="s">
        <v>1936</v>
      </c>
      <c r="J8" s="439" t="s">
        <v>1931</v>
      </c>
      <c r="K8" s="439" t="s">
        <v>7</v>
      </c>
      <c r="L8" s="371" t="s">
        <v>1898</v>
      </c>
      <c r="M8" s="315">
        <f>Glass_Endcap_DU!$M8</f>
        <v>23.8</v>
      </c>
      <c r="P8" s="439"/>
      <c r="Q8" s="439"/>
      <c r="T8" s="247"/>
      <c r="U8" s="439"/>
      <c r="V8" s="248"/>
    </row>
    <row r="9" spans="1:23">
      <c r="B9" s="396"/>
      <c r="C9" s="245"/>
      <c r="D9" s="315"/>
      <c r="I9" s="370" t="s">
        <v>1937</v>
      </c>
      <c r="J9" s="439" t="s">
        <v>1932</v>
      </c>
      <c r="K9" s="439" t="s">
        <v>7</v>
      </c>
      <c r="L9" s="371" t="s">
        <v>1898</v>
      </c>
      <c r="M9" s="315">
        <f>Glass_Endcap_DU!$M9</f>
        <v>26.700000000000003</v>
      </c>
      <c r="P9" s="439"/>
      <c r="Q9" s="439"/>
      <c r="T9" s="247"/>
      <c r="U9" s="247"/>
      <c r="V9" s="248"/>
    </row>
    <row r="10" spans="1:23">
      <c r="B10" s="396"/>
      <c r="C10" s="242"/>
      <c r="D10" s="439"/>
      <c r="I10" s="370" t="s">
        <v>1938</v>
      </c>
      <c r="J10" s="439" t="s">
        <v>1727</v>
      </c>
      <c r="K10" s="439" t="s">
        <v>7</v>
      </c>
      <c r="L10" s="371" t="s">
        <v>1898</v>
      </c>
      <c r="M10" s="315">
        <f>Glass_Endcap_DU!$M10</f>
        <v>335</v>
      </c>
      <c r="Q10" s="439"/>
      <c r="T10" s="439"/>
      <c r="U10" s="242"/>
      <c r="V10" s="248"/>
    </row>
    <row r="11" spans="1:23">
      <c r="B11" s="396"/>
      <c r="C11" s="242"/>
      <c r="D11" s="439"/>
      <c r="I11" s="370" t="s">
        <v>1939</v>
      </c>
      <c r="J11" s="439" t="s">
        <v>1726</v>
      </c>
      <c r="K11" s="439" t="s">
        <v>7</v>
      </c>
      <c r="L11" s="371" t="s">
        <v>1898</v>
      </c>
      <c r="M11" s="315">
        <f>Glass_Endcap_DU!$M11</f>
        <v>180</v>
      </c>
      <c r="P11" s="439"/>
      <c r="Q11" s="439"/>
      <c r="T11" s="242"/>
      <c r="U11" s="247"/>
      <c r="V11" s="248"/>
    </row>
    <row r="12" spans="1:23">
      <c r="B12" s="396"/>
      <c r="C12" s="242"/>
      <c r="D12" s="439"/>
      <c r="E12" s="315"/>
      <c r="F12" s="315"/>
      <c r="G12" s="315"/>
      <c r="I12" s="370" t="s">
        <v>1940</v>
      </c>
      <c r="J12" s="439" t="s">
        <v>1725</v>
      </c>
      <c r="K12" s="439" t="s">
        <v>7</v>
      </c>
      <c r="L12" s="371" t="s">
        <v>1898</v>
      </c>
      <c r="M12" s="315">
        <f>Glass_Endcap_DU!$M12</f>
        <v>82</v>
      </c>
      <c r="T12" s="242"/>
      <c r="U12" s="242"/>
      <c r="V12" s="248"/>
    </row>
    <row r="13" spans="1:23">
      <c r="B13" s="396"/>
      <c r="C13" s="242"/>
      <c r="D13" s="439"/>
      <c r="E13" s="439"/>
      <c r="F13" s="439"/>
      <c r="G13" s="439"/>
      <c r="H13" s="439"/>
      <c r="I13" s="439"/>
      <c r="J13" s="439"/>
      <c r="S13" s="242"/>
      <c r="T13" s="242"/>
      <c r="U13" s="242"/>
      <c r="V13" s="243"/>
    </row>
    <row r="14" spans="1:23">
      <c r="B14" s="396"/>
      <c r="C14" s="397"/>
      <c r="D14" s="242"/>
      <c r="E14" s="242"/>
      <c r="F14" s="242"/>
      <c r="G14" s="242"/>
      <c r="H14" s="242"/>
      <c r="I14" s="242"/>
      <c r="J14" s="242"/>
      <c r="S14" s="242"/>
      <c r="T14" s="242"/>
      <c r="U14" s="242"/>
      <c r="V14" s="243"/>
    </row>
    <row r="15" spans="1:23">
      <c r="B15" s="396"/>
      <c r="C15" s="397"/>
      <c r="D15" s="242"/>
      <c r="E15" s="242"/>
      <c r="F15" s="242"/>
      <c r="G15" s="242"/>
      <c r="H15" s="242"/>
      <c r="I15" s="242"/>
      <c r="J15" s="242"/>
      <c r="S15" s="242"/>
      <c r="T15" s="242"/>
      <c r="U15" s="242"/>
      <c r="V15" s="243"/>
    </row>
    <row r="16" spans="1:23" ht="13.5" thickBot="1">
      <c r="B16" s="396"/>
      <c r="C16" s="397"/>
      <c r="D16" s="242"/>
      <c r="E16" s="242"/>
      <c r="F16" s="242"/>
      <c r="G16" s="242"/>
      <c r="H16" s="242"/>
      <c r="I16" s="242"/>
      <c r="J16" s="242"/>
      <c r="S16" s="242"/>
      <c r="T16" s="242"/>
      <c r="U16" s="242"/>
      <c r="V16" s="243"/>
    </row>
    <row r="17" spans="2:25">
      <c r="B17" s="396"/>
      <c r="C17" s="397"/>
      <c r="D17" s="242"/>
      <c r="E17" s="242"/>
      <c r="F17" s="242"/>
      <c r="G17" s="242"/>
      <c r="H17" s="242"/>
      <c r="I17" s="242"/>
      <c r="J17" s="242"/>
      <c r="M17" s="377"/>
      <c r="N17" s="378"/>
      <c r="O17" s="379"/>
      <c r="P17" s="377"/>
      <c r="Q17" s="378"/>
      <c r="R17" s="379"/>
      <c r="S17" s="377"/>
      <c r="T17" s="378"/>
      <c r="U17" s="379"/>
      <c r="V17" s="243"/>
    </row>
    <row r="18" spans="2:25">
      <c r="B18" s="396"/>
      <c r="C18" s="398"/>
      <c r="D18" s="242"/>
      <c r="E18" s="242"/>
      <c r="F18" s="242"/>
      <c r="G18" s="242"/>
      <c r="H18" s="242"/>
      <c r="I18" s="242"/>
      <c r="J18" s="242"/>
      <c r="M18" s="380"/>
      <c r="N18" s="242"/>
      <c r="O18" s="381"/>
      <c r="P18" s="380"/>
      <c r="Q18" s="242"/>
      <c r="R18" s="381"/>
      <c r="S18" s="380"/>
      <c r="T18" s="242"/>
      <c r="U18" s="381"/>
      <c r="V18" s="243"/>
    </row>
    <row r="19" spans="2:25">
      <c r="B19" s="396"/>
      <c r="C19" s="315"/>
      <c r="D19" s="299"/>
      <c r="E19" s="315"/>
      <c r="F19" s="300"/>
      <c r="G19" s="299"/>
      <c r="H19" s="315"/>
      <c r="I19" s="299"/>
      <c r="J19" s="299"/>
      <c r="M19" s="380"/>
      <c r="N19" s="242"/>
      <c r="O19" s="381"/>
      <c r="P19" s="380"/>
      <c r="Q19" s="242"/>
      <c r="R19" s="381"/>
      <c r="S19" s="372"/>
      <c r="T19" s="299"/>
      <c r="U19" s="382"/>
      <c r="V19" s="243"/>
      <c r="W19" s="399"/>
    </row>
    <row r="20" spans="2:25">
      <c r="B20" s="396"/>
      <c r="C20" s="315"/>
      <c r="D20" s="315"/>
      <c r="E20" s="315"/>
      <c r="F20" s="315"/>
      <c r="G20" s="315"/>
      <c r="H20" s="315"/>
      <c r="I20" s="315"/>
      <c r="J20" s="299"/>
      <c r="M20" s="380"/>
      <c r="N20" s="242"/>
      <c r="O20" s="381"/>
      <c r="P20" s="380"/>
      <c r="Q20" s="242"/>
      <c r="R20" s="381"/>
      <c r="S20" s="383"/>
      <c r="T20" s="299"/>
      <c r="U20" s="382"/>
      <c r="V20" s="248"/>
      <c r="W20" s="392"/>
    </row>
    <row r="21" spans="2:25">
      <c r="B21" s="396"/>
      <c r="C21" s="315"/>
      <c r="D21" s="315"/>
      <c r="E21" s="315"/>
      <c r="F21" s="315"/>
      <c r="G21" s="304"/>
      <c r="H21" s="315"/>
      <c r="I21" s="304"/>
      <c r="J21" s="299"/>
      <c r="M21" s="380"/>
      <c r="N21" s="242"/>
      <c r="O21" s="381"/>
      <c r="P21" s="380"/>
      <c r="Q21" s="242"/>
      <c r="R21" s="381"/>
      <c r="S21" s="372"/>
      <c r="T21" s="299"/>
      <c r="U21" s="382"/>
      <c r="V21" s="243"/>
      <c r="W21" s="392"/>
    </row>
    <row r="22" spans="2:25">
      <c r="B22" s="396"/>
      <c r="C22" s="315"/>
      <c r="D22" s="315"/>
      <c r="E22" s="315"/>
      <c r="F22" s="315"/>
      <c r="G22" s="315"/>
      <c r="H22" s="315"/>
      <c r="I22" s="315"/>
      <c r="J22" s="299"/>
      <c r="M22" s="380"/>
      <c r="N22" s="242"/>
      <c r="O22" s="381"/>
      <c r="P22" s="380"/>
      <c r="Q22" s="242"/>
      <c r="R22" s="381"/>
      <c r="S22" s="383"/>
      <c r="T22" s="299"/>
      <c r="U22" s="382"/>
      <c r="V22" s="248"/>
      <c r="W22" s="392"/>
    </row>
    <row r="23" spans="2:25">
      <c r="B23" s="396"/>
      <c r="C23" s="315"/>
      <c r="D23" s="315"/>
      <c r="E23" s="315"/>
      <c r="F23" s="369"/>
      <c r="G23" s="315"/>
      <c r="H23" s="315"/>
      <c r="I23" s="369"/>
      <c r="J23" s="315"/>
      <c r="M23" s="380"/>
      <c r="N23" s="242"/>
      <c r="O23" s="381"/>
      <c r="P23" s="380"/>
      <c r="Q23" s="242"/>
      <c r="R23" s="381"/>
      <c r="S23" s="372"/>
      <c r="T23" s="315"/>
      <c r="U23" s="373"/>
      <c r="V23" s="248"/>
      <c r="W23" s="392"/>
      <c r="Y23" s="392"/>
    </row>
    <row r="24" spans="2:25">
      <c r="B24" s="396"/>
      <c r="C24" s="315"/>
      <c r="D24" s="315"/>
      <c r="E24" s="315"/>
      <c r="F24" s="315"/>
      <c r="G24" s="315"/>
      <c r="H24" s="315"/>
      <c r="I24" s="315"/>
      <c r="J24" s="299"/>
      <c r="M24" s="380"/>
      <c r="N24" s="242"/>
      <c r="O24" s="381"/>
      <c r="P24" s="380"/>
      <c r="Q24" s="242"/>
      <c r="R24" s="381"/>
      <c r="S24" s="383"/>
      <c r="T24" s="299"/>
      <c r="U24" s="382"/>
      <c r="V24" s="248"/>
      <c r="W24" s="392"/>
    </row>
    <row r="25" spans="2:25">
      <c r="B25" s="396"/>
      <c r="C25" s="315"/>
      <c r="D25" s="315"/>
      <c r="E25" s="315"/>
      <c r="F25" s="315"/>
      <c r="G25" s="315"/>
      <c r="H25" s="315"/>
      <c r="I25" s="315"/>
      <c r="J25" s="299"/>
      <c r="K25" s="299"/>
      <c r="L25" s="315"/>
      <c r="M25" s="372"/>
      <c r="N25" s="315"/>
      <c r="O25" s="373"/>
      <c r="P25" s="372"/>
      <c r="Q25" s="315"/>
      <c r="R25" s="373"/>
      <c r="S25" s="372"/>
      <c r="T25" s="315"/>
      <c r="U25" s="373"/>
      <c r="V25" s="248"/>
      <c r="W25" s="392"/>
    </row>
    <row r="26" spans="2:25" ht="13.5" thickBot="1">
      <c r="B26" s="396"/>
      <c r="C26" s="315"/>
      <c r="D26" s="315"/>
      <c r="E26" s="315"/>
      <c r="F26" s="315"/>
      <c r="G26" s="315"/>
      <c r="H26" s="315"/>
      <c r="I26" s="315"/>
      <c r="J26" s="299"/>
      <c r="K26" s="299"/>
      <c r="L26" s="299"/>
      <c r="M26" s="374"/>
      <c r="N26" s="375"/>
      <c r="O26" s="376"/>
      <c r="P26" s="374"/>
      <c r="Q26" s="375"/>
      <c r="R26" s="376"/>
      <c r="S26" s="374"/>
      <c r="T26" s="375"/>
      <c r="U26" s="376"/>
      <c r="V26" s="248"/>
      <c r="W26" s="392"/>
    </row>
    <row r="27" spans="2:25" ht="13.5" thickBot="1">
      <c r="B27" s="396"/>
      <c r="C27" s="315"/>
      <c r="D27" s="315"/>
      <c r="E27" s="315"/>
      <c r="F27" s="315"/>
      <c r="G27" s="315"/>
      <c r="H27" s="315"/>
      <c r="I27" s="315"/>
      <c r="J27" s="299"/>
      <c r="K27" s="439"/>
      <c r="L27" s="439"/>
      <c r="M27" s="494" t="s">
        <v>1927</v>
      </c>
      <c r="N27" s="495"/>
      <c r="O27" s="496"/>
      <c r="P27" s="494" t="s">
        <v>1948</v>
      </c>
      <c r="Q27" s="495"/>
      <c r="R27" s="496"/>
      <c r="S27" s="494" t="s">
        <v>1949</v>
      </c>
      <c r="T27" s="495"/>
      <c r="U27" s="496"/>
      <c r="V27" s="248"/>
      <c r="W27" s="392"/>
    </row>
    <row r="28" spans="2:25">
      <c r="B28" s="396"/>
      <c r="C28" s="315"/>
      <c r="D28" s="315"/>
      <c r="E28" s="315"/>
      <c r="F28" s="315"/>
      <c r="G28" s="315"/>
      <c r="H28" s="315"/>
      <c r="I28" s="315"/>
      <c r="J28" s="299"/>
      <c r="K28" s="370"/>
      <c r="L28" s="370"/>
      <c r="M28" s="384"/>
      <c r="N28" s="385"/>
      <c r="O28" s="400"/>
      <c r="P28" s="384"/>
      <c r="Q28" s="385"/>
      <c r="R28" s="400"/>
      <c r="S28" s="389"/>
      <c r="T28" s="390"/>
      <c r="U28" s="391"/>
      <c r="V28" s="248"/>
      <c r="W28" s="392"/>
    </row>
    <row r="29" spans="2:25" ht="15" customHeight="1">
      <c r="B29" s="396"/>
      <c r="C29" s="315"/>
      <c r="D29" s="315"/>
      <c r="E29" s="315"/>
      <c r="F29" s="315"/>
      <c r="G29" s="315"/>
      <c r="H29" s="315"/>
      <c r="I29" s="315"/>
      <c r="J29" s="487" t="s">
        <v>1941</v>
      </c>
      <c r="K29" s="487"/>
      <c r="L29" s="493"/>
      <c r="M29" s="386"/>
      <c r="N29" s="315">
        <v>30</v>
      </c>
      <c r="O29" s="440"/>
      <c r="P29" s="386"/>
      <c r="Q29" s="315">
        <v>360</v>
      </c>
      <c r="R29" s="440"/>
      <c r="S29" s="372"/>
      <c r="T29" s="315">
        <f>Glass_Endcap_DU!$T$29</f>
        <v>360</v>
      </c>
      <c r="U29" s="373"/>
      <c r="V29" s="248"/>
      <c r="W29" s="392"/>
    </row>
    <row r="30" spans="2:25">
      <c r="B30" s="396"/>
      <c r="C30" s="242"/>
      <c r="K30" s="392"/>
      <c r="L30" s="392"/>
      <c r="M30" s="386"/>
      <c r="N30" s="439"/>
      <c r="O30" s="440"/>
      <c r="P30" s="386"/>
      <c r="Q30" s="439"/>
      <c r="R30" s="440"/>
      <c r="S30" s="386"/>
      <c r="T30" s="439"/>
      <c r="U30" s="440"/>
      <c r="V30" s="243"/>
    </row>
    <row r="31" spans="2:25">
      <c r="B31" s="396"/>
      <c r="C31" s="315"/>
      <c r="D31" s="271"/>
      <c r="E31" s="242"/>
      <c r="F31" s="242"/>
      <c r="G31" s="242"/>
      <c r="H31" s="242"/>
      <c r="I31" s="242"/>
      <c r="J31" s="242"/>
      <c r="K31" s="487" t="s">
        <v>1942</v>
      </c>
      <c r="L31" s="493"/>
      <c r="M31" s="372">
        <f>P31</f>
        <v>1175</v>
      </c>
      <c r="N31" s="315" t="s">
        <v>1655</v>
      </c>
      <c r="O31" s="373">
        <f>R31</f>
        <v>1175</v>
      </c>
      <c r="P31" s="372">
        <f>Glass_Endcap_DU!$P$31</f>
        <v>1175</v>
      </c>
      <c r="Q31" s="315" t="s">
        <v>1655</v>
      </c>
      <c r="R31" s="373">
        <f>Glass_Endcap_DU!$R$31</f>
        <v>1175</v>
      </c>
      <c r="S31" s="372">
        <f>Glass_Endcap_DU!$S$31</f>
        <v>105</v>
      </c>
      <c r="T31" s="315" t="s">
        <v>1655</v>
      </c>
      <c r="U31" s="373">
        <f>Glass_Endcap_DU!$U$31</f>
        <v>235</v>
      </c>
      <c r="V31" s="243"/>
    </row>
    <row r="32" spans="2:25">
      <c r="B32" s="396"/>
      <c r="C32" s="242"/>
      <c r="D32" s="242"/>
      <c r="E32" s="242"/>
      <c r="F32" s="242"/>
      <c r="G32" s="242"/>
      <c r="H32" s="242"/>
      <c r="I32" s="242"/>
      <c r="J32" s="242"/>
      <c r="K32" s="487" t="s">
        <v>1679</v>
      </c>
      <c r="L32" s="493"/>
      <c r="M32" s="386"/>
      <c r="N32" s="439"/>
      <c r="O32" s="440"/>
      <c r="P32" s="386"/>
      <c r="Q32" s="439"/>
      <c r="R32" s="440"/>
      <c r="S32" s="386"/>
      <c r="T32" s="439"/>
      <c r="U32" s="440"/>
      <c r="V32" s="243"/>
      <c r="X32" s="392"/>
    </row>
    <row r="33" spans="2:27">
      <c r="B33" s="396"/>
      <c r="C33" s="242"/>
      <c r="D33" s="242"/>
      <c r="E33" s="242"/>
      <c r="F33" s="242"/>
      <c r="G33" s="242"/>
      <c r="H33" s="242"/>
      <c r="I33" s="242"/>
      <c r="J33" s="242"/>
      <c r="K33" s="439"/>
      <c r="L33" s="439"/>
      <c r="M33" s="386"/>
      <c r="N33" s="439"/>
      <c r="O33" s="440"/>
      <c r="P33" s="386"/>
      <c r="Q33" s="439"/>
      <c r="R33" s="440"/>
      <c r="S33" s="386"/>
      <c r="T33" s="439"/>
      <c r="U33" s="440"/>
      <c r="V33" s="243"/>
    </row>
    <row r="34" spans="2:27">
      <c r="B34" s="396"/>
      <c r="C34" s="242"/>
      <c r="D34" s="242"/>
      <c r="E34" s="242"/>
      <c r="F34" s="242"/>
      <c r="G34" s="242"/>
      <c r="H34" s="242"/>
      <c r="I34" s="242"/>
      <c r="J34" s="242"/>
      <c r="K34" s="487" t="s">
        <v>1943</v>
      </c>
      <c r="L34" s="493"/>
      <c r="M34" s="372"/>
      <c r="N34" s="315">
        <v>2</v>
      </c>
      <c r="O34" s="373"/>
      <c r="P34" s="372"/>
      <c r="Q34" s="315">
        <f>Glass_Endcap_DU!$Q$34</f>
        <v>4</v>
      </c>
      <c r="R34" s="373"/>
      <c r="S34" s="386"/>
      <c r="T34" s="315">
        <f>Glass_Endcap_DU!$T$34</f>
        <v>4</v>
      </c>
      <c r="U34" s="440"/>
      <c r="V34" s="243"/>
    </row>
    <row r="35" spans="2:27">
      <c r="B35" s="396"/>
      <c r="C35" s="242"/>
      <c r="D35" s="242"/>
      <c r="E35" s="242"/>
      <c r="F35" s="242"/>
      <c r="G35" s="242"/>
      <c r="H35" s="242"/>
      <c r="I35" s="242"/>
      <c r="J35" s="242"/>
      <c r="K35" s="315"/>
      <c r="L35" s="315"/>
      <c r="M35" s="386"/>
      <c r="N35" s="439"/>
      <c r="O35" s="373"/>
      <c r="P35" s="386"/>
      <c r="Q35" s="439"/>
      <c r="R35" s="373"/>
      <c r="S35" s="386"/>
      <c r="T35" s="439"/>
      <c r="U35" s="440"/>
      <c r="V35" s="243"/>
    </row>
    <row r="36" spans="2:27">
      <c r="B36" s="396"/>
      <c r="C36" s="242"/>
      <c r="D36" s="242"/>
      <c r="E36" s="242"/>
      <c r="F36" s="242"/>
      <c r="G36" s="242"/>
      <c r="H36" s="242"/>
      <c r="I36" s="242"/>
      <c r="J36" s="242"/>
      <c r="K36" s="487" t="s">
        <v>1907</v>
      </c>
      <c r="L36" s="493"/>
      <c r="M36" s="372"/>
      <c r="N36" s="315">
        <v>1</v>
      </c>
      <c r="O36" s="373"/>
      <c r="P36" s="372"/>
      <c r="Q36" s="315">
        <f>Glass_Endcap_DU!$Q$36</f>
        <v>20</v>
      </c>
      <c r="R36" s="373"/>
      <c r="S36" s="386"/>
      <c r="T36" s="315">
        <f>Glass_Endcap_DU!$T$36</f>
        <v>5</v>
      </c>
      <c r="U36" s="440"/>
      <c r="V36" s="243"/>
    </row>
    <row r="37" spans="2:27">
      <c r="B37" s="396"/>
      <c r="C37" s="242"/>
      <c r="D37" s="242"/>
      <c r="E37" s="242"/>
      <c r="F37" s="242"/>
      <c r="G37" s="242"/>
      <c r="H37" s="242"/>
      <c r="I37" s="242"/>
      <c r="J37" s="242"/>
      <c r="K37" s="487" t="s">
        <v>1944</v>
      </c>
      <c r="L37" s="493"/>
      <c r="M37" s="372"/>
      <c r="O37" s="373"/>
      <c r="P37" s="372"/>
      <c r="Q37" s="315" t="str">
        <f>Glass_Endcap_DU!$Q$37</f>
        <v>(15)</v>
      </c>
      <c r="R37" s="373"/>
      <c r="S37" s="386"/>
      <c r="T37" s="315"/>
      <c r="U37" s="440"/>
      <c r="V37" s="243"/>
    </row>
    <row r="38" spans="2:27">
      <c r="B38" s="396"/>
      <c r="C38" s="242"/>
      <c r="D38" s="242"/>
      <c r="E38" s="242"/>
      <c r="F38" s="242"/>
      <c r="G38" s="242"/>
      <c r="H38" s="242"/>
      <c r="I38" s="242"/>
      <c r="J38" s="242"/>
      <c r="K38" s="315"/>
      <c r="L38" s="315"/>
      <c r="M38" s="386"/>
      <c r="N38" s="439"/>
      <c r="O38" s="373"/>
      <c r="P38" s="386"/>
      <c r="Q38" s="439"/>
      <c r="R38" s="373"/>
      <c r="S38" s="386"/>
      <c r="T38" s="439"/>
      <c r="U38" s="440"/>
      <c r="V38" s="243"/>
    </row>
    <row r="39" spans="2:27" ht="13.5" thickBot="1">
      <c r="B39" s="396"/>
      <c r="C39" s="242"/>
      <c r="D39" s="242"/>
      <c r="E39" s="242"/>
      <c r="F39" s="242"/>
      <c r="G39" s="242"/>
      <c r="H39" s="242"/>
      <c r="I39" s="242"/>
      <c r="J39" s="242"/>
      <c r="K39" s="487" t="s">
        <v>1945</v>
      </c>
      <c r="L39" s="493"/>
      <c r="M39" s="388"/>
      <c r="N39" s="375">
        <v>2</v>
      </c>
      <c r="O39" s="376"/>
      <c r="P39" s="388"/>
      <c r="Q39" s="375">
        <f>Glass_Endcap_DU!$Q$39</f>
        <v>80</v>
      </c>
      <c r="R39" s="376"/>
      <c r="S39" s="388"/>
      <c r="T39" s="375">
        <f>Glass_Endcap_DU!$T$39</f>
        <v>65</v>
      </c>
      <c r="U39" s="404"/>
      <c r="V39" s="243"/>
    </row>
    <row r="40" spans="2:27">
      <c r="B40" s="396"/>
      <c r="C40" s="242"/>
      <c r="D40" s="242"/>
      <c r="E40" s="272"/>
      <c r="F40" s="242"/>
      <c r="G40" s="242"/>
      <c r="H40" s="242"/>
      <c r="I40" s="242"/>
      <c r="J40" s="242"/>
      <c r="K40" s="299"/>
      <c r="L40" s="299"/>
      <c r="M40" s="299"/>
      <c r="N40" s="299"/>
      <c r="O40" s="299"/>
      <c r="P40" s="300"/>
      <c r="Q40" s="300"/>
      <c r="R40" s="299"/>
      <c r="S40" s="242"/>
      <c r="T40" s="242"/>
      <c r="U40" s="242"/>
      <c r="V40" s="243"/>
    </row>
    <row r="41" spans="2:27">
      <c r="B41" s="396"/>
      <c r="C41" s="242"/>
      <c r="D41" s="245"/>
      <c r="E41" s="272"/>
      <c r="F41" s="242"/>
      <c r="G41" s="242"/>
      <c r="H41" s="242"/>
      <c r="I41" s="242"/>
      <c r="J41" s="242"/>
      <c r="K41" s="242" t="s">
        <v>1946</v>
      </c>
      <c r="L41" s="242" t="str">
        <f xml:space="preserve"> "first "&amp;Q36-T36&amp;" Cycli Big Woven Roving, then "&amp;T36&amp;" Small-Big alternating"</f>
        <v>first 15 Cycli Big Woven Roving, then 5 Small-Big alternating</v>
      </c>
      <c r="M41" s="242"/>
      <c r="N41" s="242"/>
      <c r="O41" s="242"/>
      <c r="P41" s="242"/>
      <c r="Q41" s="242"/>
      <c r="R41" s="242"/>
      <c r="S41" s="242"/>
      <c r="T41" s="242"/>
      <c r="U41" s="242"/>
      <c r="V41" s="243"/>
    </row>
    <row r="42" spans="2:27">
      <c r="B42" s="396"/>
      <c r="C42" s="242"/>
      <c r="D42" s="245"/>
      <c r="E42" s="272"/>
      <c r="F42" s="242"/>
      <c r="G42" s="242"/>
      <c r="H42" s="242"/>
      <c r="I42" s="242"/>
      <c r="J42" s="242"/>
      <c r="K42" s="242"/>
      <c r="L42" s="242"/>
      <c r="M42" s="242"/>
      <c r="N42" s="242"/>
      <c r="O42" s="242"/>
      <c r="P42" s="242"/>
      <c r="Q42" s="242"/>
      <c r="R42" s="242"/>
      <c r="S42" s="242"/>
      <c r="T42" s="242"/>
      <c r="U42" s="242"/>
      <c r="V42" s="243"/>
    </row>
    <row r="43" spans="2:27">
      <c r="B43" s="396"/>
      <c r="C43" s="242"/>
      <c r="D43" s="245"/>
      <c r="E43" s="272"/>
      <c r="F43" s="242"/>
      <c r="G43" s="242"/>
      <c r="H43" s="242"/>
      <c r="I43" s="242"/>
      <c r="J43" s="242"/>
      <c r="K43" s="242" t="s">
        <v>1947</v>
      </c>
      <c r="L43" s="242"/>
      <c r="M43" s="242"/>
      <c r="N43" s="242"/>
      <c r="O43" s="242"/>
      <c r="P43" s="242"/>
      <c r="Q43" s="242"/>
      <c r="R43" s="242"/>
      <c r="S43" s="242"/>
      <c r="T43" s="242"/>
      <c r="U43" s="482" t="s">
        <v>2084</v>
      </c>
      <c r="V43" s="236" t="str">
        <f>Revision!$A$1</f>
        <v>Version 4</v>
      </c>
    </row>
    <row r="44" spans="2:27" ht="13.5" thickBot="1">
      <c r="B44" s="401"/>
      <c r="C44" s="402"/>
      <c r="D44" s="402"/>
      <c r="E44" s="402"/>
      <c r="F44" s="402"/>
      <c r="G44" s="402"/>
      <c r="H44" s="402"/>
      <c r="I44" s="402"/>
      <c r="J44" s="402"/>
      <c r="K44" s="402"/>
      <c r="L44" s="402"/>
      <c r="M44" s="402"/>
      <c r="N44" s="402"/>
      <c r="O44" s="402"/>
      <c r="P44" s="402"/>
      <c r="Q44" s="402"/>
      <c r="R44" s="402"/>
      <c r="S44" s="402"/>
      <c r="T44" s="402"/>
      <c r="U44" s="488">
        <f ca="1">TODAY()</f>
        <v>43789</v>
      </c>
      <c r="V44" s="489"/>
    </row>
    <row r="45" spans="2:27" ht="13.5" thickTop="1">
      <c r="X45" s="399"/>
      <c r="Y45" s="399"/>
      <c r="Z45" s="399"/>
      <c r="AA45" s="392"/>
    </row>
    <row r="46" spans="2:27">
      <c r="X46" s="392"/>
      <c r="Y46" s="392"/>
      <c r="Z46" s="392"/>
      <c r="AA46" s="392"/>
    </row>
    <row r="47" spans="2:27">
      <c r="X47" s="392"/>
      <c r="Y47" s="392"/>
      <c r="Z47" s="392"/>
      <c r="AA47" s="392"/>
    </row>
    <row r="48" spans="2:27">
      <c r="X48" s="392"/>
      <c r="Y48" s="392"/>
      <c r="Z48" s="392"/>
      <c r="AA48" s="392"/>
    </row>
    <row r="49" spans="24:27">
      <c r="X49" s="392"/>
      <c r="Y49" s="392"/>
      <c r="Z49" s="392"/>
      <c r="AA49" s="392"/>
    </row>
    <row r="50" spans="24:27">
      <c r="X50" s="392"/>
      <c r="Y50" s="392"/>
      <c r="Z50" s="392"/>
      <c r="AA50" s="392"/>
    </row>
    <row r="51" spans="24:27">
      <c r="X51" s="392"/>
      <c r="Y51" s="392"/>
      <c r="Z51" s="392"/>
      <c r="AA51" s="392"/>
    </row>
    <row r="52" spans="24:27">
      <c r="X52" s="392"/>
      <c r="Y52" s="392"/>
      <c r="Z52" s="392"/>
      <c r="AA52" s="392"/>
    </row>
    <row r="53" spans="24:27">
      <c r="X53" s="392"/>
      <c r="Y53" s="392"/>
      <c r="Z53" s="392"/>
      <c r="AA53" s="392"/>
    </row>
    <row r="54" spans="24:27">
      <c r="X54" s="392"/>
      <c r="Y54" s="392"/>
      <c r="Z54" s="392"/>
      <c r="AA54" s="392"/>
    </row>
    <row r="55" spans="24:27">
      <c r="X55" s="392"/>
      <c r="Y55" s="392"/>
      <c r="Z55" s="392"/>
      <c r="AA55" s="392"/>
    </row>
  </sheetData>
  <mergeCells count="11">
    <mergeCell ref="K32:L32"/>
    <mergeCell ref="J29:L29"/>
    <mergeCell ref="M27:O27"/>
    <mergeCell ref="P27:R27"/>
    <mergeCell ref="S27:U27"/>
    <mergeCell ref="K31:L31"/>
    <mergeCell ref="U44:V44"/>
    <mergeCell ref="K34:L34"/>
    <mergeCell ref="K36:L36"/>
    <mergeCell ref="K37:L37"/>
    <mergeCell ref="K39:L39"/>
  </mergeCells>
  <printOptions horizontalCentered="1" verticalCentered="1"/>
  <pageMargins left="0" right="0" top="0" bottom="0" header="0.51181102362204722" footer="0.51181102362204722"/>
  <pageSetup paperSize="9" scale="77" orientation="landscape" verticalDpi="12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Blad10">
    <outlinePr showOutlineSymbols="0"/>
    <pageSetUpPr fitToPage="1"/>
  </sheetPr>
  <dimension ref="A1:V51"/>
  <sheetViews>
    <sheetView showOutlineSymbols="0" zoomScale="85" zoomScaleNormal="85" workbookViewId="0">
      <selection activeCell="G45" sqref="G45"/>
    </sheetView>
  </sheetViews>
  <sheetFormatPr defaultRowHeight="12.75"/>
  <cols>
    <col min="1" max="1" width="1.28515625" style="270" customWidth="1"/>
    <col min="2" max="17" width="9" style="270" customWidth="1"/>
    <col min="18" max="18" width="1.28515625" style="270" customWidth="1"/>
    <col min="19" max="248" width="9.140625" style="270"/>
    <col min="249" max="249" width="1.28515625" style="270" customWidth="1"/>
    <col min="250" max="250" width="9.140625" style="270"/>
    <col min="251" max="251" width="25.28515625" style="270" customWidth="1"/>
    <col min="252" max="272" width="5.7109375" style="270" customWidth="1"/>
    <col min="273" max="504" width="9.140625" style="270"/>
    <col min="505" max="505" width="1.28515625" style="270" customWidth="1"/>
    <col min="506" max="506" width="9.140625" style="270"/>
    <col min="507" max="507" width="25.28515625" style="270" customWidth="1"/>
    <col min="508" max="528" width="5.7109375" style="270" customWidth="1"/>
    <col min="529" max="760" width="9.140625" style="270"/>
    <col min="761" max="761" width="1.28515625" style="270" customWidth="1"/>
    <col min="762" max="762" width="9.140625" style="270"/>
    <col min="763" max="763" width="25.28515625" style="270" customWidth="1"/>
    <col min="764" max="784" width="5.7109375" style="270" customWidth="1"/>
    <col min="785" max="1016" width="9.140625" style="270"/>
    <col min="1017" max="1017" width="1.28515625" style="270" customWidth="1"/>
    <col min="1018" max="1018" width="9.140625" style="270"/>
    <col min="1019" max="1019" width="25.28515625" style="270" customWidth="1"/>
    <col min="1020" max="1040" width="5.7109375" style="270" customWidth="1"/>
    <col min="1041" max="1272" width="9.140625" style="270"/>
    <col min="1273" max="1273" width="1.28515625" style="270" customWidth="1"/>
    <col min="1274" max="1274" width="9.140625" style="270"/>
    <col min="1275" max="1275" width="25.28515625" style="270" customWidth="1"/>
    <col min="1276" max="1296" width="5.7109375" style="270" customWidth="1"/>
    <col min="1297" max="1528" width="9.140625" style="270"/>
    <col min="1529" max="1529" width="1.28515625" style="270" customWidth="1"/>
    <col min="1530" max="1530" width="9.140625" style="270"/>
    <col min="1531" max="1531" width="25.28515625" style="270" customWidth="1"/>
    <col min="1532" max="1552" width="5.7109375" style="270" customWidth="1"/>
    <col min="1553" max="1784" width="9.140625" style="270"/>
    <col min="1785" max="1785" width="1.28515625" style="270" customWidth="1"/>
    <col min="1786" max="1786" width="9.140625" style="270"/>
    <col min="1787" max="1787" width="25.28515625" style="270" customWidth="1"/>
    <col min="1788" max="1808" width="5.7109375" style="270" customWidth="1"/>
    <col min="1809" max="2040" width="9.140625" style="270"/>
    <col min="2041" max="2041" width="1.28515625" style="270" customWidth="1"/>
    <col min="2042" max="2042" width="9.140625" style="270"/>
    <col min="2043" max="2043" width="25.28515625" style="270" customWidth="1"/>
    <col min="2044" max="2064" width="5.7109375" style="270" customWidth="1"/>
    <col min="2065" max="2296" width="9.140625" style="270"/>
    <col min="2297" max="2297" width="1.28515625" style="270" customWidth="1"/>
    <col min="2298" max="2298" width="9.140625" style="270"/>
    <col min="2299" max="2299" width="25.28515625" style="270" customWidth="1"/>
    <col min="2300" max="2320" width="5.7109375" style="270" customWidth="1"/>
    <col min="2321" max="2552" width="9.140625" style="270"/>
    <col min="2553" max="2553" width="1.28515625" style="270" customWidth="1"/>
    <col min="2554" max="2554" width="9.140625" style="270"/>
    <col min="2555" max="2555" width="25.28515625" style="270" customWidth="1"/>
    <col min="2556" max="2576" width="5.7109375" style="270" customWidth="1"/>
    <col min="2577" max="2808" width="9.140625" style="270"/>
    <col min="2809" max="2809" width="1.28515625" style="270" customWidth="1"/>
    <col min="2810" max="2810" width="9.140625" style="270"/>
    <col min="2811" max="2811" width="25.28515625" style="270" customWidth="1"/>
    <col min="2812" max="2832" width="5.7109375" style="270" customWidth="1"/>
    <col min="2833" max="3064" width="9.140625" style="270"/>
    <col min="3065" max="3065" width="1.28515625" style="270" customWidth="1"/>
    <col min="3066" max="3066" width="9.140625" style="270"/>
    <col min="3067" max="3067" width="25.28515625" style="270" customWidth="1"/>
    <col min="3068" max="3088" width="5.7109375" style="270" customWidth="1"/>
    <col min="3089" max="3320" width="9.140625" style="270"/>
    <col min="3321" max="3321" width="1.28515625" style="270" customWidth="1"/>
    <col min="3322" max="3322" width="9.140625" style="270"/>
    <col min="3323" max="3323" width="25.28515625" style="270" customWidth="1"/>
    <col min="3324" max="3344" width="5.7109375" style="270" customWidth="1"/>
    <col min="3345" max="3576" width="9.140625" style="270"/>
    <col min="3577" max="3577" width="1.28515625" style="270" customWidth="1"/>
    <col min="3578" max="3578" width="9.140625" style="270"/>
    <col min="3579" max="3579" width="25.28515625" style="270" customWidth="1"/>
    <col min="3580" max="3600" width="5.7109375" style="270" customWidth="1"/>
    <col min="3601" max="3832" width="9.140625" style="270"/>
    <col min="3833" max="3833" width="1.28515625" style="270" customWidth="1"/>
    <col min="3834" max="3834" width="9.140625" style="270"/>
    <col min="3835" max="3835" width="25.28515625" style="270" customWidth="1"/>
    <col min="3836" max="3856" width="5.7109375" style="270" customWidth="1"/>
    <col min="3857" max="4088" width="9.140625" style="270"/>
    <col min="4089" max="4089" width="1.28515625" style="270" customWidth="1"/>
    <col min="4090" max="4090" width="9.140625" style="270"/>
    <col min="4091" max="4091" width="25.28515625" style="270" customWidth="1"/>
    <col min="4092" max="4112" width="5.7109375" style="270" customWidth="1"/>
    <col min="4113" max="4344" width="9.140625" style="270"/>
    <col min="4345" max="4345" width="1.28515625" style="270" customWidth="1"/>
    <col min="4346" max="4346" width="9.140625" style="270"/>
    <col min="4347" max="4347" width="25.28515625" style="270" customWidth="1"/>
    <col min="4348" max="4368" width="5.7109375" style="270" customWidth="1"/>
    <col min="4369" max="4600" width="9.140625" style="270"/>
    <col min="4601" max="4601" width="1.28515625" style="270" customWidth="1"/>
    <col min="4602" max="4602" width="9.140625" style="270"/>
    <col min="4603" max="4603" width="25.28515625" style="270" customWidth="1"/>
    <col min="4604" max="4624" width="5.7109375" style="270" customWidth="1"/>
    <col min="4625" max="4856" width="9.140625" style="270"/>
    <col min="4857" max="4857" width="1.28515625" style="270" customWidth="1"/>
    <col min="4858" max="4858" width="9.140625" style="270"/>
    <col min="4859" max="4859" width="25.28515625" style="270" customWidth="1"/>
    <col min="4860" max="4880" width="5.7109375" style="270" customWidth="1"/>
    <col min="4881" max="5112" width="9.140625" style="270"/>
    <col min="5113" max="5113" width="1.28515625" style="270" customWidth="1"/>
    <col min="5114" max="5114" width="9.140625" style="270"/>
    <col min="5115" max="5115" width="25.28515625" style="270" customWidth="1"/>
    <col min="5116" max="5136" width="5.7109375" style="270" customWidth="1"/>
    <col min="5137" max="5368" width="9.140625" style="270"/>
    <col min="5369" max="5369" width="1.28515625" style="270" customWidth="1"/>
    <col min="5370" max="5370" width="9.140625" style="270"/>
    <col min="5371" max="5371" width="25.28515625" style="270" customWidth="1"/>
    <col min="5372" max="5392" width="5.7109375" style="270" customWidth="1"/>
    <col min="5393" max="5624" width="9.140625" style="270"/>
    <col min="5625" max="5625" width="1.28515625" style="270" customWidth="1"/>
    <col min="5626" max="5626" width="9.140625" style="270"/>
    <col min="5627" max="5627" width="25.28515625" style="270" customWidth="1"/>
    <col min="5628" max="5648" width="5.7109375" style="270" customWidth="1"/>
    <col min="5649" max="5880" width="9.140625" style="270"/>
    <col min="5881" max="5881" width="1.28515625" style="270" customWidth="1"/>
    <col min="5882" max="5882" width="9.140625" style="270"/>
    <col min="5883" max="5883" width="25.28515625" style="270" customWidth="1"/>
    <col min="5884" max="5904" width="5.7109375" style="270" customWidth="1"/>
    <col min="5905" max="6136" width="9.140625" style="270"/>
    <col min="6137" max="6137" width="1.28515625" style="270" customWidth="1"/>
    <col min="6138" max="6138" width="9.140625" style="270"/>
    <col min="6139" max="6139" width="25.28515625" style="270" customWidth="1"/>
    <col min="6140" max="6160" width="5.7109375" style="270" customWidth="1"/>
    <col min="6161" max="6392" width="9.140625" style="270"/>
    <col min="6393" max="6393" width="1.28515625" style="270" customWidth="1"/>
    <col min="6394" max="6394" width="9.140625" style="270"/>
    <col min="6395" max="6395" width="25.28515625" style="270" customWidth="1"/>
    <col min="6396" max="6416" width="5.7109375" style="270" customWidth="1"/>
    <col min="6417" max="6648" width="9.140625" style="270"/>
    <col min="6649" max="6649" width="1.28515625" style="270" customWidth="1"/>
    <col min="6650" max="6650" width="9.140625" style="270"/>
    <col min="6651" max="6651" width="25.28515625" style="270" customWidth="1"/>
    <col min="6652" max="6672" width="5.7109375" style="270" customWidth="1"/>
    <col min="6673" max="6904" width="9.140625" style="270"/>
    <col min="6905" max="6905" width="1.28515625" style="270" customWidth="1"/>
    <col min="6906" max="6906" width="9.140625" style="270"/>
    <col min="6907" max="6907" width="25.28515625" style="270" customWidth="1"/>
    <col min="6908" max="6928" width="5.7109375" style="270" customWidth="1"/>
    <col min="6929" max="7160" width="9.140625" style="270"/>
    <col min="7161" max="7161" width="1.28515625" style="270" customWidth="1"/>
    <col min="7162" max="7162" width="9.140625" style="270"/>
    <col min="7163" max="7163" width="25.28515625" style="270" customWidth="1"/>
    <col min="7164" max="7184" width="5.7109375" style="270" customWidth="1"/>
    <col min="7185" max="7416" width="9.140625" style="270"/>
    <col min="7417" max="7417" width="1.28515625" style="270" customWidth="1"/>
    <col min="7418" max="7418" width="9.140625" style="270"/>
    <col min="7419" max="7419" width="25.28515625" style="270" customWidth="1"/>
    <col min="7420" max="7440" width="5.7109375" style="270" customWidth="1"/>
    <col min="7441" max="7672" width="9.140625" style="270"/>
    <col min="7673" max="7673" width="1.28515625" style="270" customWidth="1"/>
    <col min="7674" max="7674" width="9.140625" style="270"/>
    <col min="7675" max="7675" width="25.28515625" style="270" customWidth="1"/>
    <col min="7676" max="7696" width="5.7109375" style="270" customWidth="1"/>
    <col min="7697" max="7928" width="9.140625" style="270"/>
    <col min="7929" max="7929" width="1.28515625" style="270" customWidth="1"/>
    <col min="7930" max="7930" width="9.140625" style="270"/>
    <col min="7931" max="7931" width="25.28515625" style="270" customWidth="1"/>
    <col min="7932" max="7952" width="5.7109375" style="270" customWidth="1"/>
    <col min="7953" max="8184" width="9.140625" style="270"/>
    <col min="8185" max="8185" width="1.28515625" style="270" customWidth="1"/>
    <col min="8186" max="8186" width="9.140625" style="270"/>
    <col min="8187" max="8187" width="25.28515625" style="270" customWidth="1"/>
    <col min="8188" max="8208" width="5.7109375" style="270" customWidth="1"/>
    <col min="8209" max="8440" width="9.140625" style="270"/>
    <col min="8441" max="8441" width="1.28515625" style="270" customWidth="1"/>
    <col min="8442" max="8442" width="9.140625" style="270"/>
    <col min="8443" max="8443" width="25.28515625" style="270" customWidth="1"/>
    <col min="8444" max="8464" width="5.7109375" style="270" customWidth="1"/>
    <col min="8465" max="8696" width="9.140625" style="270"/>
    <col min="8697" max="8697" width="1.28515625" style="270" customWidth="1"/>
    <col min="8698" max="8698" width="9.140625" style="270"/>
    <col min="8699" max="8699" width="25.28515625" style="270" customWidth="1"/>
    <col min="8700" max="8720" width="5.7109375" style="270" customWidth="1"/>
    <col min="8721" max="8952" width="9.140625" style="270"/>
    <col min="8953" max="8953" width="1.28515625" style="270" customWidth="1"/>
    <col min="8954" max="8954" width="9.140625" style="270"/>
    <col min="8955" max="8955" width="25.28515625" style="270" customWidth="1"/>
    <col min="8956" max="8976" width="5.7109375" style="270" customWidth="1"/>
    <col min="8977" max="9208" width="9.140625" style="270"/>
    <col min="9209" max="9209" width="1.28515625" style="270" customWidth="1"/>
    <col min="9210" max="9210" width="9.140625" style="270"/>
    <col min="9211" max="9211" width="25.28515625" style="270" customWidth="1"/>
    <col min="9212" max="9232" width="5.7109375" style="270" customWidth="1"/>
    <col min="9233" max="9464" width="9.140625" style="270"/>
    <col min="9465" max="9465" width="1.28515625" style="270" customWidth="1"/>
    <col min="9466" max="9466" width="9.140625" style="270"/>
    <col min="9467" max="9467" width="25.28515625" style="270" customWidth="1"/>
    <col min="9468" max="9488" width="5.7109375" style="270" customWidth="1"/>
    <col min="9489" max="9720" width="9.140625" style="270"/>
    <col min="9721" max="9721" width="1.28515625" style="270" customWidth="1"/>
    <col min="9722" max="9722" width="9.140625" style="270"/>
    <col min="9723" max="9723" width="25.28515625" style="270" customWidth="1"/>
    <col min="9724" max="9744" width="5.7109375" style="270" customWidth="1"/>
    <col min="9745" max="9976" width="9.140625" style="270"/>
    <col min="9977" max="9977" width="1.28515625" style="270" customWidth="1"/>
    <col min="9978" max="9978" width="9.140625" style="270"/>
    <col min="9979" max="9979" width="25.28515625" style="270" customWidth="1"/>
    <col min="9980" max="10000" width="5.7109375" style="270" customWidth="1"/>
    <col min="10001" max="10232" width="9.140625" style="270"/>
    <col min="10233" max="10233" width="1.28515625" style="270" customWidth="1"/>
    <col min="10234" max="10234" width="9.140625" style="270"/>
    <col min="10235" max="10235" width="25.28515625" style="270" customWidth="1"/>
    <col min="10236" max="10256" width="5.7109375" style="270" customWidth="1"/>
    <col min="10257" max="10488" width="9.140625" style="270"/>
    <col min="10489" max="10489" width="1.28515625" style="270" customWidth="1"/>
    <col min="10490" max="10490" width="9.140625" style="270"/>
    <col min="10491" max="10491" width="25.28515625" style="270" customWidth="1"/>
    <col min="10492" max="10512" width="5.7109375" style="270" customWidth="1"/>
    <col min="10513" max="10744" width="9.140625" style="270"/>
    <col min="10745" max="10745" width="1.28515625" style="270" customWidth="1"/>
    <col min="10746" max="10746" width="9.140625" style="270"/>
    <col min="10747" max="10747" width="25.28515625" style="270" customWidth="1"/>
    <col min="10748" max="10768" width="5.7109375" style="270" customWidth="1"/>
    <col min="10769" max="11000" width="9.140625" style="270"/>
    <col min="11001" max="11001" width="1.28515625" style="270" customWidth="1"/>
    <col min="11002" max="11002" width="9.140625" style="270"/>
    <col min="11003" max="11003" width="25.28515625" style="270" customWidth="1"/>
    <col min="11004" max="11024" width="5.7109375" style="270" customWidth="1"/>
    <col min="11025" max="11256" width="9.140625" style="270"/>
    <col min="11257" max="11257" width="1.28515625" style="270" customWidth="1"/>
    <col min="11258" max="11258" width="9.140625" style="270"/>
    <col min="11259" max="11259" width="25.28515625" style="270" customWidth="1"/>
    <col min="11260" max="11280" width="5.7109375" style="270" customWidth="1"/>
    <col min="11281" max="11512" width="9.140625" style="270"/>
    <col min="11513" max="11513" width="1.28515625" style="270" customWidth="1"/>
    <col min="11514" max="11514" width="9.140625" style="270"/>
    <col min="11515" max="11515" width="25.28515625" style="270" customWidth="1"/>
    <col min="11516" max="11536" width="5.7109375" style="270" customWidth="1"/>
    <col min="11537" max="11768" width="9.140625" style="270"/>
    <col min="11769" max="11769" width="1.28515625" style="270" customWidth="1"/>
    <col min="11770" max="11770" width="9.140625" style="270"/>
    <col min="11771" max="11771" width="25.28515625" style="270" customWidth="1"/>
    <col min="11772" max="11792" width="5.7109375" style="270" customWidth="1"/>
    <col min="11793" max="12024" width="9.140625" style="270"/>
    <col min="12025" max="12025" width="1.28515625" style="270" customWidth="1"/>
    <col min="12026" max="12026" width="9.140625" style="270"/>
    <col min="12027" max="12027" width="25.28515625" style="270" customWidth="1"/>
    <col min="12028" max="12048" width="5.7109375" style="270" customWidth="1"/>
    <col min="12049" max="12280" width="9.140625" style="270"/>
    <col min="12281" max="12281" width="1.28515625" style="270" customWidth="1"/>
    <col min="12282" max="12282" width="9.140625" style="270"/>
    <col min="12283" max="12283" width="25.28515625" style="270" customWidth="1"/>
    <col min="12284" max="12304" width="5.7109375" style="270" customWidth="1"/>
    <col min="12305" max="12536" width="9.140625" style="270"/>
    <col min="12537" max="12537" width="1.28515625" style="270" customWidth="1"/>
    <col min="12538" max="12538" width="9.140625" style="270"/>
    <col min="12539" max="12539" width="25.28515625" style="270" customWidth="1"/>
    <col min="12540" max="12560" width="5.7109375" style="270" customWidth="1"/>
    <col min="12561" max="12792" width="9.140625" style="270"/>
    <col min="12793" max="12793" width="1.28515625" style="270" customWidth="1"/>
    <col min="12794" max="12794" width="9.140625" style="270"/>
    <col min="12795" max="12795" width="25.28515625" style="270" customWidth="1"/>
    <col min="12796" max="12816" width="5.7109375" style="270" customWidth="1"/>
    <col min="12817" max="13048" width="9.140625" style="270"/>
    <col min="13049" max="13049" width="1.28515625" style="270" customWidth="1"/>
    <col min="13050" max="13050" width="9.140625" style="270"/>
    <col min="13051" max="13051" width="25.28515625" style="270" customWidth="1"/>
    <col min="13052" max="13072" width="5.7109375" style="270" customWidth="1"/>
    <col min="13073" max="13304" width="9.140625" style="270"/>
    <col min="13305" max="13305" width="1.28515625" style="270" customWidth="1"/>
    <col min="13306" max="13306" width="9.140625" style="270"/>
    <col min="13307" max="13307" width="25.28515625" style="270" customWidth="1"/>
    <col min="13308" max="13328" width="5.7109375" style="270" customWidth="1"/>
    <col min="13329" max="13560" width="9.140625" style="270"/>
    <col min="13561" max="13561" width="1.28515625" style="270" customWidth="1"/>
    <col min="13562" max="13562" width="9.140625" style="270"/>
    <col min="13563" max="13563" width="25.28515625" style="270" customWidth="1"/>
    <col min="13564" max="13584" width="5.7109375" style="270" customWidth="1"/>
    <col min="13585" max="13816" width="9.140625" style="270"/>
    <col min="13817" max="13817" width="1.28515625" style="270" customWidth="1"/>
    <col min="13818" max="13818" width="9.140625" style="270"/>
    <col min="13819" max="13819" width="25.28515625" style="270" customWidth="1"/>
    <col min="13820" max="13840" width="5.7109375" style="270" customWidth="1"/>
    <col min="13841" max="14072" width="9.140625" style="270"/>
    <col min="14073" max="14073" width="1.28515625" style="270" customWidth="1"/>
    <col min="14074" max="14074" width="9.140625" style="270"/>
    <col min="14075" max="14075" width="25.28515625" style="270" customWidth="1"/>
    <col min="14076" max="14096" width="5.7109375" style="270" customWidth="1"/>
    <col min="14097" max="14328" width="9.140625" style="270"/>
    <col min="14329" max="14329" width="1.28515625" style="270" customWidth="1"/>
    <col min="14330" max="14330" width="9.140625" style="270"/>
    <col min="14331" max="14331" width="25.28515625" style="270" customWidth="1"/>
    <col min="14332" max="14352" width="5.7109375" style="270" customWidth="1"/>
    <col min="14353" max="14584" width="9.140625" style="270"/>
    <col min="14585" max="14585" width="1.28515625" style="270" customWidth="1"/>
    <col min="14586" max="14586" width="9.140625" style="270"/>
    <col min="14587" max="14587" width="25.28515625" style="270" customWidth="1"/>
    <col min="14588" max="14608" width="5.7109375" style="270" customWidth="1"/>
    <col min="14609" max="14840" width="9.140625" style="270"/>
    <col min="14841" max="14841" width="1.28515625" style="270" customWidth="1"/>
    <col min="14842" max="14842" width="9.140625" style="270"/>
    <col min="14843" max="14843" width="25.28515625" style="270" customWidth="1"/>
    <col min="14844" max="14864" width="5.7109375" style="270" customWidth="1"/>
    <col min="14865" max="15096" width="9.140625" style="270"/>
    <col min="15097" max="15097" width="1.28515625" style="270" customWidth="1"/>
    <col min="15098" max="15098" width="9.140625" style="270"/>
    <col min="15099" max="15099" width="25.28515625" style="270" customWidth="1"/>
    <col min="15100" max="15120" width="5.7109375" style="270" customWidth="1"/>
    <col min="15121" max="15352" width="9.140625" style="270"/>
    <col min="15353" max="15353" width="1.28515625" style="270" customWidth="1"/>
    <col min="15354" max="15354" width="9.140625" style="270"/>
    <col min="15355" max="15355" width="25.28515625" style="270" customWidth="1"/>
    <col min="15356" max="15376" width="5.7109375" style="270" customWidth="1"/>
    <col min="15377" max="15608" width="9.140625" style="270"/>
    <col min="15609" max="15609" width="1.28515625" style="270" customWidth="1"/>
    <col min="15610" max="15610" width="9.140625" style="270"/>
    <col min="15611" max="15611" width="25.28515625" style="270" customWidth="1"/>
    <col min="15612" max="15632" width="5.7109375" style="270" customWidth="1"/>
    <col min="15633" max="15864" width="9.140625" style="270"/>
    <col min="15865" max="15865" width="1.28515625" style="270" customWidth="1"/>
    <col min="15866" max="15866" width="9.140625" style="270"/>
    <col min="15867" max="15867" width="25.28515625" style="270" customWidth="1"/>
    <col min="15868" max="15888" width="5.7109375" style="270" customWidth="1"/>
    <col min="15889" max="16120" width="9.140625" style="270"/>
    <col min="16121" max="16121" width="1.28515625" style="270" customWidth="1"/>
    <col min="16122" max="16122" width="9.140625" style="270"/>
    <col min="16123" max="16123" width="25.28515625" style="270" customWidth="1"/>
    <col min="16124" max="16144" width="5.7109375" style="270" customWidth="1"/>
    <col min="16145" max="16384" width="9.140625" style="270"/>
  </cols>
  <sheetData>
    <row r="1" spans="1:18" ht="13.5" thickBot="1">
      <c r="A1" s="392"/>
      <c r="B1" s="392">
        <v>2</v>
      </c>
      <c r="C1" s="392">
        <v>3</v>
      </c>
      <c r="D1" s="392">
        <v>4</v>
      </c>
      <c r="E1" s="392">
        <v>5</v>
      </c>
      <c r="F1" s="392">
        <v>6</v>
      </c>
      <c r="G1" s="392">
        <v>7</v>
      </c>
      <c r="H1" s="392">
        <v>8</v>
      </c>
      <c r="I1" s="392">
        <v>9</v>
      </c>
      <c r="J1" s="392">
        <v>10</v>
      </c>
      <c r="K1" s="392">
        <v>11</v>
      </c>
      <c r="L1" s="392">
        <v>12</v>
      </c>
      <c r="M1" s="392">
        <v>13</v>
      </c>
      <c r="N1" s="392">
        <v>14</v>
      </c>
      <c r="O1" s="392">
        <v>15</v>
      </c>
      <c r="P1" s="392">
        <v>16</v>
      </c>
      <c r="Q1" s="392"/>
    </row>
    <row r="2" spans="1:18" ht="13.5" thickTop="1">
      <c r="B2" s="393"/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4"/>
      <c r="O2" s="394"/>
      <c r="P2" s="394"/>
      <c r="Q2" s="395"/>
    </row>
    <row r="3" spans="1:18" ht="18">
      <c r="B3" s="396"/>
      <c r="G3" s="313"/>
      <c r="H3" s="242"/>
      <c r="I3" s="313" t="s">
        <v>1919</v>
      </c>
      <c r="N3" s="242"/>
      <c r="O3" s="242"/>
      <c r="P3" s="242"/>
      <c r="Q3" s="243"/>
    </row>
    <row r="4" spans="1:18">
      <c r="B4" s="396"/>
      <c r="C4" s="242"/>
      <c r="D4" s="242"/>
      <c r="E4" s="242"/>
      <c r="F4" s="242"/>
      <c r="G4" s="242"/>
      <c r="H4" s="242"/>
      <c r="I4" s="242"/>
      <c r="J4" s="242"/>
      <c r="K4" s="242"/>
      <c r="L4" s="242"/>
      <c r="M4" s="242"/>
      <c r="N4" s="242"/>
      <c r="O4" s="242"/>
      <c r="Q4" s="243"/>
    </row>
    <row r="5" spans="1:18">
      <c r="B5" s="396"/>
      <c r="E5" s="370" t="s">
        <v>1894</v>
      </c>
      <c r="F5" s="405" t="s">
        <v>1</v>
      </c>
      <c r="G5" s="405" t="s">
        <v>7</v>
      </c>
      <c r="H5" s="371" t="s">
        <v>1898</v>
      </c>
      <c r="I5" s="315">
        <v>1400</v>
      </c>
      <c r="J5" s="242"/>
      <c r="K5" s="242"/>
      <c r="L5" s="242"/>
      <c r="M5" s="242"/>
      <c r="N5" s="242"/>
      <c r="O5" s="242"/>
      <c r="Q5" s="243"/>
    </row>
    <row r="6" spans="1:18">
      <c r="B6" s="396"/>
      <c r="E6" s="370" t="s">
        <v>1704</v>
      </c>
      <c r="F6" s="405" t="s">
        <v>0</v>
      </c>
      <c r="G6" s="405" t="s">
        <v>6</v>
      </c>
      <c r="H6" s="371" t="s">
        <v>1898</v>
      </c>
      <c r="I6" s="315">
        <v>1</v>
      </c>
      <c r="J6" s="405"/>
      <c r="K6" s="426"/>
      <c r="L6" s="426"/>
      <c r="M6" s="426"/>
      <c r="N6" s="405"/>
      <c r="O6" s="405"/>
      <c r="Q6" s="248"/>
      <c r="R6" s="392"/>
    </row>
    <row r="7" spans="1:18">
      <c r="B7" s="396"/>
      <c r="E7" s="407" t="s">
        <v>1918</v>
      </c>
      <c r="F7" s="392" t="s">
        <v>1917</v>
      </c>
      <c r="G7" s="392" t="s">
        <v>7</v>
      </c>
      <c r="H7" s="392" t="s">
        <v>1656</v>
      </c>
      <c r="I7" s="399">
        <v>1451</v>
      </c>
      <c r="J7" s="405"/>
      <c r="K7" s="426"/>
      <c r="L7" s="426"/>
      <c r="M7" s="426"/>
      <c r="O7" s="405"/>
      <c r="Q7" s="248"/>
    </row>
    <row r="8" spans="1:18">
      <c r="B8" s="396"/>
      <c r="E8" s="370" t="s">
        <v>1915</v>
      </c>
      <c r="F8" s="405" t="s">
        <v>11</v>
      </c>
      <c r="G8" s="405" t="s">
        <v>7</v>
      </c>
      <c r="H8" s="371" t="s">
        <v>1898</v>
      </c>
      <c r="I8" s="316" t="s">
        <v>1978</v>
      </c>
      <c r="J8" s="405"/>
      <c r="K8" s="426"/>
      <c r="L8" s="426"/>
      <c r="M8" s="426"/>
      <c r="N8" s="405"/>
      <c r="O8" s="405"/>
      <c r="Q8" s="248"/>
    </row>
    <row r="9" spans="1:18">
      <c r="B9" s="396"/>
      <c r="E9" s="370" t="s">
        <v>1911</v>
      </c>
      <c r="F9" s="405" t="s">
        <v>1909</v>
      </c>
      <c r="G9" s="405" t="s">
        <v>7</v>
      </c>
      <c r="H9" s="371" t="s">
        <v>1898</v>
      </c>
      <c r="I9" s="315">
        <v>90</v>
      </c>
      <c r="J9" s="405"/>
      <c r="K9" s="426"/>
      <c r="L9" s="426"/>
      <c r="M9" s="426"/>
      <c r="N9" s="405"/>
      <c r="O9" s="405"/>
      <c r="Q9" s="248"/>
    </row>
    <row r="10" spans="1:18">
      <c r="B10" s="396"/>
      <c r="E10" s="370" t="s">
        <v>1914</v>
      </c>
      <c r="F10" s="405" t="s">
        <v>1912</v>
      </c>
      <c r="G10" s="405" t="s">
        <v>7</v>
      </c>
      <c r="H10" s="371" t="s">
        <v>1898</v>
      </c>
      <c r="I10" s="315">
        <v>310</v>
      </c>
      <c r="J10" s="405"/>
      <c r="K10" s="426"/>
      <c r="L10" s="426"/>
      <c r="M10" s="426"/>
      <c r="O10" s="405"/>
      <c r="Q10" s="248"/>
    </row>
    <row r="11" spans="1:18">
      <c r="B11" s="396"/>
      <c r="E11" s="270" t="s">
        <v>1913</v>
      </c>
      <c r="J11" s="405"/>
      <c r="K11" s="426"/>
      <c r="L11" s="426"/>
      <c r="M11" s="426"/>
      <c r="N11" s="405"/>
      <c r="O11" s="405"/>
      <c r="Q11" s="248"/>
    </row>
    <row r="12" spans="1:18">
      <c r="B12" s="396"/>
      <c r="C12" s="315"/>
      <c r="D12" s="315"/>
      <c r="F12" s="315"/>
      <c r="G12" s="315"/>
      <c r="H12" s="405"/>
      <c r="Q12" s="248"/>
    </row>
    <row r="13" spans="1:18">
      <c r="B13" s="396"/>
      <c r="C13" s="405"/>
      <c r="D13" s="405"/>
      <c r="E13" s="405"/>
      <c r="F13" s="405"/>
      <c r="G13" s="426"/>
      <c r="H13" s="405"/>
      <c r="Q13" s="243"/>
    </row>
    <row r="14" spans="1:18" ht="13.5" thickBot="1">
      <c r="B14" s="396"/>
      <c r="C14" s="242"/>
      <c r="D14" s="242"/>
      <c r="E14" s="242"/>
      <c r="F14" s="242"/>
      <c r="G14" s="242"/>
      <c r="H14" s="242"/>
      <c r="Q14" s="243"/>
    </row>
    <row r="15" spans="1:18">
      <c r="B15" s="396"/>
      <c r="C15" s="242"/>
      <c r="D15" s="242"/>
      <c r="E15" s="242"/>
      <c r="F15" s="242"/>
      <c r="G15" s="242"/>
      <c r="H15" s="242"/>
      <c r="K15" s="377"/>
      <c r="L15" s="378"/>
      <c r="M15" s="379"/>
      <c r="N15" s="377"/>
      <c r="O15" s="378"/>
      <c r="P15" s="379"/>
      <c r="Q15" s="243"/>
    </row>
    <row r="16" spans="1:18">
      <c r="B16" s="396"/>
      <c r="C16" s="242"/>
      <c r="D16" s="242"/>
      <c r="E16" s="242"/>
      <c r="F16" s="242"/>
      <c r="G16" s="242"/>
      <c r="H16" s="242"/>
      <c r="K16" s="380"/>
      <c r="L16" s="242"/>
      <c r="M16" s="381"/>
      <c r="N16" s="380"/>
      <c r="O16" s="242"/>
      <c r="P16" s="381"/>
      <c r="Q16" s="243"/>
    </row>
    <row r="17" spans="2:20">
      <c r="B17" s="396"/>
      <c r="C17" s="300"/>
      <c r="D17" s="299"/>
      <c r="E17" s="315"/>
      <c r="F17" s="299"/>
      <c r="G17" s="299"/>
      <c r="H17" s="299"/>
      <c r="K17" s="380"/>
      <c r="L17" s="242"/>
      <c r="M17" s="381"/>
      <c r="N17" s="380"/>
      <c r="O17" s="242"/>
      <c r="P17" s="381"/>
      <c r="Q17" s="243"/>
      <c r="R17" s="399"/>
    </row>
    <row r="18" spans="2:20">
      <c r="B18" s="396"/>
      <c r="C18" s="315"/>
      <c r="D18" s="315"/>
      <c r="E18" s="315"/>
      <c r="F18" s="315"/>
      <c r="G18" s="315"/>
      <c r="H18" s="299"/>
      <c r="K18" s="380"/>
      <c r="L18" s="242"/>
      <c r="M18" s="381"/>
      <c r="N18" s="380"/>
      <c r="O18" s="242"/>
      <c r="P18" s="381"/>
      <c r="Q18" s="248"/>
      <c r="R18" s="392"/>
    </row>
    <row r="19" spans="2:20">
      <c r="B19" s="396"/>
      <c r="C19" s="315"/>
      <c r="D19" s="304"/>
      <c r="E19" s="315"/>
      <c r="F19" s="304"/>
      <c r="G19" s="304"/>
      <c r="H19" s="299"/>
      <c r="K19" s="380"/>
      <c r="L19" s="242"/>
      <c r="M19" s="381"/>
      <c r="N19" s="380"/>
      <c r="O19" s="242"/>
      <c r="P19" s="381"/>
      <c r="Q19" s="243"/>
      <c r="R19" s="392"/>
    </row>
    <row r="20" spans="2:20">
      <c r="B20" s="396"/>
      <c r="C20" s="315"/>
      <c r="D20" s="315"/>
      <c r="E20" s="315"/>
      <c r="F20" s="315"/>
      <c r="G20" s="315"/>
      <c r="H20" s="299"/>
      <c r="K20" s="380"/>
      <c r="L20" s="242"/>
      <c r="M20" s="381"/>
      <c r="N20" s="380"/>
      <c r="O20" s="242"/>
      <c r="P20" s="381"/>
      <c r="Q20" s="248"/>
      <c r="R20" s="392"/>
    </row>
    <row r="21" spans="2:20">
      <c r="B21" s="396"/>
      <c r="C21" s="369"/>
      <c r="D21" s="315"/>
      <c r="E21" s="315"/>
      <c r="F21" s="369"/>
      <c r="G21" s="369"/>
      <c r="H21" s="315"/>
      <c r="K21" s="380"/>
      <c r="L21" s="242"/>
      <c r="M21" s="381"/>
      <c r="N21" s="380"/>
      <c r="O21" s="242"/>
      <c r="P21" s="381"/>
      <c r="Q21" s="248"/>
      <c r="R21" s="392"/>
      <c r="T21" s="392"/>
    </row>
    <row r="22" spans="2:20">
      <c r="B22" s="396"/>
      <c r="C22" s="315"/>
      <c r="D22" s="315"/>
      <c r="E22" s="315"/>
      <c r="F22" s="315"/>
      <c r="G22" s="315"/>
      <c r="H22" s="299"/>
      <c r="K22" s="380"/>
      <c r="L22" s="242"/>
      <c r="M22" s="381"/>
      <c r="N22" s="380"/>
      <c r="O22" s="242"/>
      <c r="P22" s="381"/>
      <c r="Q22" s="248"/>
      <c r="R22" s="392"/>
    </row>
    <row r="23" spans="2:20">
      <c r="B23" s="396"/>
      <c r="C23" s="315"/>
      <c r="D23" s="315"/>
      <c r="E23" s="315"/>
      <c r="F23" s="315"/>
      <c r="G23" s="315"/>
      <c r="H23" s="299"/>
      <c r="I23" s="299"/>
      <c r="J23" s="315"/>
      <c r="K23" s="372"/>
      <c r="L23" s="315"/>
      <c r="M23" s="373"/>
      <c r="N23" s="372"/>
      <c r="O23" s="315"/>
      <c r="P23" s="373"/>
      <c r="Q23" s="248"/>
      <c r="R23" s="392"/>
    </row>
    <row r="24" spans="2:20" ht="13.5" thickBot="1">
      <c r="B24" s="396"/>
      <c r="C24" s="315"/>
      <c r="D24" s="315"/>
      <c r="E24" s="315"/>
      <c r="F24" s="315"/>
      <c r="G24" s="315"/>
      <c r="H24" s="299"/>
      <c r="I24" s="299"/>
      <c r="J24" s="299"/>
      <c r="K24" s="374"/>
      <c r="L24" s="375"/>
      <c r="M24" s="376"/>
      <c r="N24" s="374"/>
      <c r="O24" s="375"/>
      <c r="P24" s="376"/>
      <c r="Q24" s="248"/>
      <c r="R24" s="392"/>
    </row>
    <row r="25" spans="2:20" ht="13.5" thickBot="1">
      <c r="B25" s="396"/>
      <c r="C25" s="315"/>
      <c r="D25" s="315"/>
      <c r="E25" s="315"/>
      <c r="F25" s="315"/>
      <c r="G25" s="315"/>
      <c r="H25" s="299"/>
      <c r="I25" s="405"/>
      <c r="J25" s="405"/>
      <c r="K25" s="494" t="s">
        <v>1927</v>
      </c>
      <c r="L25" s="495"/>
      <c r="M25" s="496"/>
      <c r="N25" s="494" t="s">
        <v>1902</v>
      </c>
      <c r="O25" s="495"/>
      <c r="P25" s="496"/>
      <c r="Q25" s="248"/>
      <c r="R25" s="392"/>
    </row>
    <row r="26" spans="2:20">
      <c r="B26" s="396"/>
      <c r="C26" s="315"/>
      <c r="D26" s="315"/>
      <c r="E26" s="315"/>
      <c r="F26" s="315"/>
      <c r="G26" s="315"/>
      <c r="H26" s="299"/>
      <c r="I26" s="370"/>
      <c r="J26" s="370"/>
      <c r="K26" s="384"/>
      <c r="L26" s="385"/>
      <c r="M26" s="400"/>
      <c r="N26" s="384"/>
      <c r="O26" s="385"/>
      <c r="P26" s="400"/>
      <c r="Q26" s="248"/>
      <c r="R26" s="392"/>
    </row>
    <row r="27" spans="2:20">
      <c r="B27" s="396"/>
      <c r="C27" s="315"/>
      <c r="D27" s="315"/>
      <c r="E27" s="315"/>
      <c r="F27" s="315"/>
      <c r="G27" s="315"/>
      <c r="H27" s="299"/>
      <c r="I27" s="487" t="s">
        <v>1899</v>
      </c>
      <c r="J27" s="487"/>
      <c r="K27" s="386"/>
      <c r="L27" s="315">
        <v>30</v>
      </c>
      <c r="M27" s="427"/>
      <c r="N27" s="386"/>
      <c r="O27" s="315">
        <v>360</v>
      </c>
      <c r="P27" s="387"/>
      <c r="Q27" s="248"/>
      <c r="R27" s="392"/>
    </row>
    <row r="28" spans="2:20">
      <c r="B28" s="396"/>
      <c r="I28" s="392"/>
      <c r="J28" s="392"/>
      <c r="K28" s="386"/>
      <c r="L28" s="426"/>
      <c r="M28" s="427"/>
      <c r="N28" s="386"/>
      <c r="O28" s="405"/>
      <c r="P28" s="387"/>
      <c r="Q28" s="243"/>
    </row>
    <row r="29" spans="2:20">
      <c r="B29" s="396"/>
      <c r="C29" s="242"/>
      <c r="D29" s="242"/>
      <c r="E29" s="242"/>
      <c r="F29" s="242"/>
      <c r="G29" s="242"/>
      <c r="H29" s="242"/>
      <c r="I29" s="487" t="s">
        <v>1900</v>
      </c>
      <c r="J29" s="493"/>
      <c r="K29" s="372">
        <f>N29</f>
        <v>1845</v>
      </c>
      <c r="L29" s="315" t="s">
        <v>1655</v>
      </c>
      <c r="M29" s="373">
        <f>P29</f>
        <v>1500</v>
      </c>
      <c r="N29" s="372">
        <v>1845</v>
      </c>
      <c r="O29" s="315" t="s">
        <v>1655</v>
      </c>
      <c r="P29" s="373">
        <v>1500</v>
      </c>
      <c r="Q29" s="243"/>
    </row>
    <row r="30" spans="2:20">
      <c r="B30" s="396"/>
      <c r="C30" s="242"/>
      <c r="D30" s="242"/>
      <c r="E30" s="242"/>
      <c r="F30" s="242"/>
      <c r="G30" s="242"/>
      <c r="H30" s="242"/>
      <c r="I30" s="487" t="s">
        <v>1679</v>
      </c>
      <c r="J30" s="493"/>
      <c r="K30" s="386"/>
      <c r="L30" s="426"/>
      <c r="M30" s="427"/>
      <c r="N30" s="386"/>
      <c r="O30" s="405"/>
      <c r="P30" s="387"/>
      <c r="Q30" s="243"/>
      <c r="S30" s="392"/>
    </row>
    <row r="31" spans="2:20">
      <c r="B31" s="396"/>
      <c r="C31" s="242"/>
      <c r="D31" s="242"/>
      <c r="E31" s="242"/>
      <c r="F31" s="242"/>
      <c r="G31" s="242"/>
      <c r="H31" s="242"/>
      <c r="I31" s="405"/>
      <c r="J31" s="405"/>
      <c r="K31" s="386"/>
      <c r="L31" s="426"/>
      <c r="M31" s="427"/>
      <c r="N31" s="386"/>
      <c r="O31" s="405"/>
      <c r="P31" s="387"/>
      <c r="Q31" s="243"/>
    </row>
    <row r="32" spans="2:20">
      <c r="B32" s="396"/>
      <c r="C32" s="242"/>
      <c r="D32" s="242"/>
      <c r="E32" s="242"/>
      <c r="F32" s="242"/>
      <c r="G32" s="242"/>
      <c r="H32" s="242"/>
      <c r="I32" s="487" t="s">
        <v>1903</v>
      </c>
      <c r="J32" s="493"/>
      <c r="K32" s="372"/>
      <c r="L32" s="315">
        <v>2</v>
      </c>
      <c r="M32" s="373"/>
      <c r="N32" s="372"/>
      <c r="O32" s="315">
        <v>4</v>
      </c>
      <c r="P32" s="373"/>
      <c r="Q32" s="243"/>
    </row>
    <row r="33" spans="2:22">
      <c r="B33" s="396"/>
      <c r="C33" s="242"/>
      <c r="D33" s="242"/>
      <c r="E33" s="242"/>
      <c r="F33" s="242"/>
      <c r="G33" s="242"/>
      <c r="H33" s="242"/>
      <c r="I33" s="315"/>
      <c r="J33" s="315"/>
      <c r="K33" s="386"/>
      <c r="L33" s="426"/>
      <c r="M33" s="373"/>
      <c r="N33" s="386"/>
      <c r="O33" s="405"/>
      <c r="P33" s="373"/>
      <c r="Q33" s="243"/>
    </row>
    <row r="34" spans="2:22">
      <c r="B34" s="396"/>
      <c r="C34" s="242"/>
      <c r="D34" s="242"/>
      <c r="E34" s="242"/>
      <c r="F34" s="242"/>
      <c r="G34" s="242"/>
      <c r="H34" s="242"/>
      <c r="I34" s="487" t="s">
        <v>1907</v>
      </c>
      <c r="J34" s="493"/>
      <c r="K34" s="372"/>
      <c r="L34" s="315">
        <v>1</v>
      </c>
      <c r="M34" s="373"/>
      <c r="N34" s="372"/>
      <c r="O34" s="315">
        <v>12</v>
      </c>
      <c r="P34" s="373"/>
      <c r="Q34" s="243"/>
    </row>
    <row r="35" spans="2:22">
      <c r="B35" s="396"/>
      <c r="C35" s="242"/>
      <c r="D35" s="242"/>
      <c r="E35" s="242"/>
      <c r="F35" s="242"/>
      <c r="G35" s="242"/>
      <c r="H35" s="242"/>
      <c r="I35" s="300"/>
      <c r="J35" s="406"/>
      <c r="K35" s="372"/>
      <c r="L35" s="315"/>
      <c r="M35" s="373"/>
      <c r="N35" s="372"/>
      <c r="O35" s="315"/>
      <c r="P35" s="373"/>
      <c r="Q35" s="243"/>
    </row>
    <row r="36" spans="2:22" ht="13.5" thickBot="1">
      <c r="B36" s="396"/>
      <c r="C36" s="242"/>
      <c r="D36" s="242"/>
      <c r="E36" s="242"/>
      <c r="F36" s="242"/>
      <c r="G36" s="242"/>
      <c r="H36" s="242"/>
      <c r="I36" s="487" t="s">
        <v>1901</v>
      </c>
      <c r="J36" s="493"/>
      <c r="K36" s="388"/>
      <c r="L36" s="375">
        <v>2</v>
      </c>
      <c r="M36" s="376"/>
      <c r="N36" s="388"/>
      <c r="O36" s="375">
        <v>48</v>
      </c>
      <c r="P36" s="376"/>
      <c r="Q36" s="243"/>
    </row>
    <row r="37" spans="2:22">
      <c r="B37" s="396"/>
      <c r="C37" s="242"/>
      <c r="D37" s="242"/>
      <c r="E37" s="242"/>
      <c r="F37" s="242"/>
      <c r="G37" s="242"/>
      <c r="H37" s="242"/>
      <c r="Q37" s="243"/>
    </row>
    <row r="38" spans="2:22">
      <c r="B38" s="396"/>
      <c r="C38" s="242"/>
      <c r="D38" s="242"/>
      <c r="E38" s="242"/>
      <c r="F38" s="242"/>
      <c r="G38" s="242"/>
      <c r="J38" s="299"/>
      <c r="K38" s="299"/>
      <c r="L38" s="299"/>
      <c r="M38" s="299"/>
      <c r="N38" s="300"/>
      <c r="O38" s="300"/>
      <c r="P38" s="299"/>
      <c r="Q38" s="243"/>
    </row>
    <row r="39" spans="2:22">
      <c r="B39" s="396"/>
      <c r="C39" s="242"/>
      <c r="D39" s="242" t="s">
        <v>1963</v>
      </c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  <c r="P39" s="482" t="s">
        <v>2084</v>
      </c>
      <c r="Q39" s="236" t="str">
        <f>Revision!$A$1</f>
        <v>Version 4</v>
      </c>
    </row>
    <row r="40" spans="2:22" ht="13.5" thickBot="1">
      <c r="B40" s="401"/>
      <c r="C40" s="402"/>
      <c r="D40" s="402" t="s">
        <v>2085</v>
      </c>
      <c r="E40" s="402"/>
      <c r="F40" s="402"/>
      <c r="G40" s="402"/>
      <c r="H40" s="402"/>
      <c r="I40" s="402"/>
      <c r="J40" s="402"/>
      <c r="K40" s="402"/>
      <c r="L40" s="402"/>
      <c r="M40" s="402"/>
      <c r="N40" s="402"/>
      <c r="O40" s="402"/>
      <c r="P40" s="488">
        <f ca="1">TODAY()</f>
        <v>43789</v>
      </c>
      <c r="Q40" s="489"/>
    </row>
    <row r="41" spans="2:22" ht="13.5" thickTop="1">
      <c r="S41" s="399"/>
      <c r="T41" s="399"/>
      <c r="U41" s="399"/>
      <c r="V41" s="392"/>
    </row>
    <row r="42" spans="2:22">
      <c r="S42" s="392"/>
      <c r="T42" s="392"/>
      <c r="U42" s="392"/>
      <c r="V42" s="392"/>
    </row>
    <row r="43" spans="2:22">
      <c r="S43" s="392"/>
      <c r="T43" s="392"/>
      <c r="U43" s="392"/>
      <c r="V43" s="392"/>
    </row>
    <row r="44" spans="2:22">
      <c r="S44" s="392"/>
      <c r="T44" s="392"/>
      <c r="U44" s="392"/>
      <c r="V44" s="392"/>
    </row>
    <row r="45" spans="2:22">
      <c r="S45" s="392"/>
      <c r="T45" s="392"/>
      <c r="U45" s="392"/>
      <c r="V45" s="392"/>
    </row>
    <row r="46" spans="2:22">
      <c r="S46" s="392"/>
      <c r="T46" s="392"/>
      <c r="U46" s="392"/>
      <c r="V46" s="392"/>
    </row>
    <row r="47" spans="2:22">
      <c r="S47" s="392"/>
      <c r="T47" s="392"/>
      <c r="U47" s="392"/>
      <c r="V47" s="392"/>
    </row>
    <row r="48" spans="2:22">
      <c r="S48" s="392"/>
      <c r="T48" s="392"/>
      <c r="U48" s="392"/>
      <c r="V48" s="392"/>
    </row>
    <row r="49" spans="19:22">
      <c r="S49" s="392"/>
      <c r="T49" s="392"/>
      <c r="U49" s="392"/>
      <c r="V49" s="392"/>
    </row>
    <row r="50" spans="19:22">
      <c r="S50" s="392"/>
      <c r="T50" s="392"/>
      <c r="U50" s="392"/>
      <c r="V50" s="392"/>
    </row>
    <row r="51" spans="19:22">
      <c r="S51" s="392"/>
      <c r="T51" s="392"/>
      <c r="U51" s="392"/>
      <c r="V51" s="392"/>
    </row>
  </sheetData>
  <mergeCells count="9">
    <mergeCell ref="P40:Q40"/>
    <mergeCell ref="I34:J34"/>
    <mergeCell ref="I36:J36"/>
    <mergeCell ref="N25:P25"/>
    <mergeCell ref="I27:J27"/>
    <mergeCell ref="I29:J29"/>
    <mergeCell ref="I30:J30"/>
    <mergeCell ref="I32:J32"/>
    <mergeCell ref="K25:M25"/>
  </mergeCells>
  <printOptions horizontalCentered="1" verticalCentered="1"/>
  <pageMargins left="0" right="0" top="0" bottom="0" header="0.51181102362204722" footer="0.51181102362204722"/>
  <pageSetup paperSize="9" orientation="landscape" verticalDpi="12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Blad11">
    <outlinePr showOutlineSymbols="0"/>
    <pageSetUpPr fitToPage="1"/>
  </sheetPr>
  <dimension ref="A1:W51"/>
  <sheetViews>
    <sheetView showOutlineSymbols="0" zoomScale="85" zoomScaleNormal="85" workbookViewId="0">
      <selection activeCell="Q40" sqref="Q40:R40"/>
    </sheetView>
  </sheetViews>
  <sheetFormatPr defaultRowHeight="12.75"/>
  <cols>
    <col min="1" max="1" width="1.28515625" style="270" customWidth="1"/>
    <col min="2" max="18" width="9" style="270" customWidth="1"/>
    <col min="19" max="19" width="1.28515625" style="270" customWidth="1"/>
    <col min="20" max="249" width="9.140625" style="270"/>
    <col min="250" max="250" width="1.28515625" style="270" customWidth="1"/>
    <col min="251" max="251" width="9.140625" style="270"/>
    <col min="252" max="252" width="25.28515625" style="270" customWidth="1"/>
    <col min="253" max="273" width="5.7109375" style="270" customWidth="1"/>
    <col min="274" max="505" width="9.140625" style="270"/>
    <col min="506" max="506" width="1.28515625" style="270" customWidth="1"/>
    <col min="507" max="507" width="9.140625" style="270"/>
    <col min="508" max="508" width="25.28515625" style="270" customWidth="1"/>
    <col min="509" max="529" width="5.7109375" style="270" customWidth="1"/>
    <col min="530" max="761" width="9.140625" style="270"/>
    <col min="762" max="762" width="1.28515625" style="270" customWidth="1"/>
    <col min="763" max="763" width="9.140625" style="270"/>
    <col min="764" max="764" width="25.28515625" style="270" customWidth="1"/>
    <col min="765" max="785" width="5.7109375" style="270" customWidth="1"/>
    <col min="786" max="1017" width="9.140625" style="270"/>
    <col min="1018" max="1018" width="1.28515625" style="270" customWidth="1"/>
    <col min="1019" max="1019" width="9.140625" style="270"/>
    <col min="1020" max="1020" width="25.28515625" style="270" customWidth="1"/>
    <col min="1021" max="1041" width="5.7109375" style="270" customWidth="1"/>
    <col min="1042" max="1273" width="9.140625" style="270"/>
    <col min="1274" max="1274" width="1.28515625" style="270" customWidth="1"/>
    <col min="1275" max="1275" width="9.140625" style="270"/>
    <col min="1276" max="1276" width="25.28515625" style="270" customWidth="1"/>
    <col min="1277" max="1297" width="5.7109375" style="270" customWidth="1"/>
    <col min="1298" max="1529" width="9.140625" style="270"/>
    <col min="1530" max="1530" width="1.28515625" style="270" customWidth="1"/>
    <col min="1531" max="1531" width="9.140625" style="270"/>
    <col min="1532" max="1532" width="25.28515625" style="270" customWidth="1"/>
    <col min="1533" max="1553" width="5.7109375" style="270" customWidth="1"/>
    <col min="1554" max="1785" width="9.140625" style="270"/>
    <col min="1786" max="1786" width="1.28515625" style="270" customWidth="1"/>
    <col min="1787" max="1787" width="9.140625" style="270"/>
    <col min="1788" max="1788" width="25.28515625" style="270" customWidth="1"/>
    <col min="1789" max="1809" width="5.7109375" style="270" customWidth="1"/>
    <col min="1810" max="2041" width="9.140625" style="270"/>
    <col min="2042" max="2042" width="1.28515625" style="270" customWidth="1"/>
    <col min="2043" max="2043" width="9.140625" style="270"/>
    <col min="2044" max="2044" width="25.28515625" style="270" customWidth="1"/>
    <col min="2045" max="2065" width="5.7109375" style="270" customWidth="1"/>
    <col min="2066" max="2297" width="9.140625" style="270"/>
    <col min="2298" max="2298" width="1.28515625" style="270" customWidth="1"/>
    <col min="2299" max="2299" width="9.140625" style="270"/>
    <col min="2300" max="2300" width="25.28515625" style="270" customWidth="1"/>
    <col min="2301" max="2321" width="5.7109375" style="270" customWidth="1"/>
    <col min="2322" max="2553" width="9.140625" style="270"/>
    <col min="2554" max="2554" width="1.28515625" style="270" customWidth="1"/>
    <col min="2555" max="2555" width="9.140625" style="270"/>
    <col min="2556" max="2556" width="25.28515625" style="270" customWidth="1"/>
    <col min="2557" max="2577" width="5.7109375" style="270" customWidth="1"/>
    <col min="2578" max="2809" width="9.140625" style="270"/>
    <col min="2810" max="2810" width="1.28515625" style="270" customWidth="1"/>
    <col min="2811" max="2811" width="9.140625" style="270"/>
    <col min="2812" max="2812" width="25.28515625" style="270" customWidth="1"/>
    <col min="2813" max="2833" width="5.7109375" style="270" customWidth="1"/>
    <col min="2834" max="3065" width="9.140625" style="270"/>
    <col min="3066" max="3066" width="1.28515625" style="270" customWidth="1"/>
    <col min="3067" max="3067" width="9.140625" style="270"/>
    <col min="3068" max="3068" width="25.28515625" style="270" customWidth="1"/>
    <col min="3069" max="3089" width="5.7109375" style="270" customWidth="1"/>
    <col min="3090" max="3321" width="9.140625" style="270"/>
    <col min="3322" max="3322" width="1.28515625" style="270" customWidth="1"/>
    <col min="3323" max="3323" width="9.140625" style="270"/>
    <col min="3324" max="3324" width="25.28515625" style="270" customWidth="1"/>
    <col min="3325" max="3345" width="5.7109375" style="270" customWidth="1"/>
    <col min="3346" max="3577" width="9.140625" style="270"/>
    <col min="3578" max="3578" width="1.28515625" style="270" customWidth="1"/>
    <col min="3579" max="3579" width="9.140625" style="270"/>
    <col min="3580" max="3580" width="25.28515625" style="270" customWidth="1"/>
    <col min="3581" max="3601" width="5.7109375" style="270" customWidth="1"/>
    <col min="3602" max="3833" width="9.140625" style="270"/>
    <col min="3834" max="3834" width="1.28515625" style="270" customWidth="1"/>
    <col min="3835" max="3835" width="9.140625" style="270"/>
    <col min="3836" max="3836" width="25.28515625" style="270" customWidth="1"/>
    <col min="3837" max="3857" width="5.7109375" style="270" customWidth="1"/>
    <col min="3858" max="4089" width="9.140625" style="270"/>
    <col min="4090" max="4090" width="1.28515625" style="270" customWidth="1"/>
    <col min="4091" max="4091" width="9.140625" style="270"/>
    <col min="4092" max="4092" width="25.28515625" style="270" customWidth="1"/>
    <col min="4093" max="4113" width="5.7109375" style="270" customWidth="1"/>
    <col min="4114" max="4345" width="9.140625" style="270"/>
    <col min="4346" max="4346" width="1.28515625" style="270" customWidth="1"/>
    <col min="4347" max="4347" width="9.140625" style="270"/>
    <col min="4348" max="4348" width="25.28515625" style="270" customWidth="1"/>
    <col min="4349" max="4369" width="5.7109375" style="270" customWidth="1"/>
    <col min="4370" max="4601" width="9.140625" style="270"/>
    <col min="4602" max="4602" width="1.28515625" style="270" customWidth="1"/>
    <col min="4603" max="4603" width="9.140625" style="270"/>
    <col min="4604" max="4604" width="25.28515625" style="270" customWidth="1"/>
    <col min="4605" max="4625" width="5.7109375" style="270" customWidth="1"/>
    <col min="4626" max="4857" width="9.140625" style="270"/>
    <col min="4858" max="4858" width="1.28515625" style="270" customWidth="1"/>
    <col min="4859" max="4859" width="9.140625" style="270"/>
    <col min="4860" max="4860" width="25.28515625" style="270" customWidth="1"/>
    <col min="4861" max="4881" width="5.7109375" style="270" customWidth="1"/>
    <col min="4882" max="5113" width="9.140625" style="270"/>
    <col min="5114" max="5114" width="1.28515625" style="270" customWidth="1"/>
    <col min="5115" max="5115" width="9.140625" style="270"/>
    <col min="5116" max="5116" width="25.28515625" style="270" customWidth="1"/>
    <col min="5117" max="5137" width="5.7109375" style="270" customWidth="1"/>
    <col min="5138" max="5369" width="9.140625" style="270"/>
    <col min="5370" max="5370" width="1.28515625" style="270" customWidth="1"/>
    <col min="5371" max="5371" width="9.140625" style="270"/>
    <col min="5372" max="5372" width="25.28515625" style="270" customWidth="1"/>
    <col min="5373" max="5393" width="5.7109375" style="270" customWidth="1"/>
    <col min="5394" max="5625" width="9.140625" style="270"/>
    <col min="5626" max="5626" width="1.28515625" style="270" customWidth="1"/>
    <col min="5627" max="5627" width="9.140625" style="270"/>
    <col min="5628" max="5628" width="25.28515625" style="270" customWidth="1"/>
    <col min="5629" max="5649" width="5.7109375" style="270" customWidth="1"/>
    <col min="5650" max="5881" width="9.140625" style="270"/>
    <col min="5882" max="5882" width="1.28515625" style="270" customWidth="1"/>
    <col min="5883" max="5883" width="9.140625" style="270"/>
    <col min="5884" max="5884" width="25.28515625" style="270" customWidth="1"/>
    <col min="5885" max="5905" width="5.7109375" style="270" customWidth="1"/>
    <col min="5906" max="6137" width="9.140625" style="270"/>
    <col min="6138" max="6138" width="1.28515625" style="270" customWidth="1"/>
    <col min="6139" max="6139" width="9.140625" style="270"/>
    <col min="6140" max="6140" width="25.28515625" style="270" customWidth="1"/>
    <col min="6141" max="6161" width="5.7109375" style="270" customWidth="1"/>
    <col min="6162" max="6393" width="9.140625" style="270"/>
    <col min="6394" max="6394" width="1.28515625" style="270" customWidth="1"/>
    <col min="6395" max="6395" width="9.140625" style="270"/>
    <col min="6396" max="6396" width="25.28515625" style="270" customWidth="1"/>
    <col min="6397" max="6417" width="5.7109375" style="270" customWidth="1"/>
    <col min="6418" max="6649" width="9.140625" style="270"/>
    <col min="6650" max="6650" width="1.28515625" style="270" customWidth="1"/>
    <col min="6651" max="6651" width="9.140625" style="270"/>
    <col min="6652" max="6652" width="25.28515625" style="270" customWidth="1"/>
    <col min="6653" max="6673" width="5.7109375" style="270" customWidth="1"/>
    <col min="6674" max="6905" width="9.140625" style="270"/>
    <col min="6906" max="6906" width="1.28515625" style="270" customWidth="1"/>
    <col min="6907" max="6907" width="9.140625" style="270"/>
    <col min="6908" max="6908" width="25.28515625" style="270" customWidth="1"/>
    <col min="6909" max="6929" width="5.7109375" style="270" customWidth="1"/>
    <col min="6930" max="7161" width="9.140625" style="270"/>
    <col min="7162" max="7162" width="1.28515625" style="270" customWidth="1"/>
    <col min="7163" max="7163" width="9.140625" style="270"/>
    <col min="7164" max="7164" width="25.28515625" style="270" customWidth="1"/>
    <col min="7165" max="7185" width="5.7109375" style="270" customWidth="1"/>
    <col min="7186" max="7417" width="9.140625" style="270"/>
    <col min="7418" max="7418" width="1.28515625" style="270" customWidth="1"/>
    <col min="7419" max="7419" width="9.140625" style="270"/>
    <col min="7420" max="7420" width="25.28515625" style="270" customWidth="1"/>
    <col min="7421" max="7441" width="5.7109375" style="270" customWidth="1"/>
    <col min="7442" max="7673" width="9.140625" style="270"/>
    <col min="7674" max="7674" width="1.28515625" style="270" customWidth="1"/>
    <col min="7675" max="7675" width="9.140625" style="270"/>
    <col min="7676" max="7676" width="25.28515625" style="270" customWidth="1"/>
    <col min="7677" max="7697" width="5.7109375" style="270" customWidth="1"/>
    <col min="7698" max="7929" width="9.140625" style="270"/>
    <col min="7930" max="7930" width="1.28515625" style="270" customWidth="1"/>
    <col min="7931" max="7931" width="9.140625" style="270"/>
    <col min="7932" max="7932" width="25.28515625" style="270" customWidth="1"/>
    <col min="7933" max="7953" width="5.7109375" style="270" customWidth="1"/>
    <col min="7954" max="8185" width="9.140625" style="270"/>
    <col min="8186" max="8186" width="1.28515625" style="270" customWidth="1"/>
    <col min="8187" max="8187" width="9.140625" style="270"/>
    <col min="8188" max="8188" width="25.28515625" style="270" customWidth="1"/>
    <col min="8189" max="8209" width="5.7109375" style="270" customWidth="1"/>
    <col min="8210" max="8441" width="9.140625" style="270"/>
    <col min="8442" max="8442" width="1.28515625" style="270" customWidth="1"/>
    <col min="8443" max="8443" width="9.140625" style="270"/>
    <col min="8444" max="8444" width="25.28515625" style="270" customWidth="1"/>
    <col min="8445" max="8465" width="5.7109375" style="270" customWidth="1"/>
    <col min="8466" max="8697" width="9.140625" style="270"/>
    <col min="8698" max="8698" width="1.28515625" style="270" customWidth="1"/>
    <col min="8699" max="8699" width="9.140625" style="270"/>
    <col min="8700" max="8700" width="25.28515625" style="270" customWidth="1"/>
    <col min="8701" max="8721" width="5.7109375" style="270" customWidth="1"/>
    <col min="8722" max="8953" width="9.140625" style="270"/>
    <col min="8954" max="8954" width="1.28515625" style="270" customWidth="1"/>
    <col min="8955" max="8955" width="9.140625" style="270"/>
    <col min="8956" max="8956" width="25.28515625" style="270" customWidth="1"/>
    <col min="8957" max="8977" width="5.7109375" style="270" customWidth="1"/>
    <col min="8978" max="9209" width="9.140625" style="270"/>
    <col min="9210" max="9210" width="1.28515625" style="270" customWidth="1"/>
    <col min="9211" max="9211" width="9.140625" style="270"/>
    <col min="9212" max="9212" width="25.28515625" style="270" customWidth="1"/>
    <col min="9213" max="9233" width="5.7109375" style="270" customWidth="1"/>
    <col min="9234" max="9465" width="9.140625" style="270"/>
    <col min="9466" max="9466" width="1.28515625" style="270" customWidth="1"/>
    <col min="9467" max="9467" width="9.140625" style="270"/>
    <col min="9468" max="9468" width="25.28515625" style="270" customWidth="1"/>
    <col min="9469" max="9489" width="5.7109375" style="270" customWidth="1"/>
    <col min="9490" max="9721" width="9.140625" style="270"/>
    <col min="9722" max="9722" width="1.28515625" style="270" customWidth="1"/>
    <col min="9723" max="9723" width="9.140625" style="270"/>
    <col min="9724" max="9724" width="25.28515625" style="270" customWidth="1"/>
    <col min="9725" max="9745" width="5.7109375" style="270" customWidth="1"/>
    <col min="9746" max="9977" width="9.140625" style="270"/>
    <col min="9978" max="9978" width="1.28515625" style="270" customWidth="1"/>
    <col min="9979" max="9979" width="9.140625" style="270"/>
    <col min="9980" max="9980" width="25.28515625" style="270" customWidth="1"/>
    <col min="9981" max="10001" width="5.7109375" style="270" customWidth="1"/>
    <col min="10002" max="10233" width="9.140625" style="270"/>
    <col min="10234" max="10234" width="1.28515625" style="270" customWidth="1"/>
    <col min="10235" max="10235" width="9.140625" style="270"/>
    <col min="10236" max="10236" width="25.28515625" style="270" customWidth="1"/>
    <col min="10237" max="10257" width="5.7109375" style="270" customWidth="1"/>
    <col min="10258" max="10489" width="9.140625" style="270"/>
    <col min="10490" max="10490" width="1.28515625" style="270" customWidth="1"/>
    <col min="10491" max="10491" width="9.140625" style="270"/>
    <col min="10492" max="10492" width="25.28515625" style="270" customWidth="1"/>
    <col min="10493" max="10513" width="5.7109375" style="270" customWidth="1"/>
    <col min="10514" max="10745" width="9.140625" style="270"/>
    <col min="10746" max="10746" width="1.28515625" style="270" customWidth="1"/>
    <col min="10747" max="10747" width="9.140625" style="270"/>
    <col min="10748" max="10748" width="25.28515625" style="270" customWidth="1"/>
    <col min="10749" max="10769" width="5.7109375" style="270" customWidth="1"/>
    <col min="10770" max="11001" width="9.140625" style="270"/>
    <col min="11002" max="11002" width="1.28515625" style="270" customWidth="1"/>
    <col min="11003" max="11003" width="9.140625" style="270"/>
    <col min="11004" max="11004" width="25.28515625" style="270" customWidth="1"/>
    <col min="11005" max="11025" width="5.7109375" style="270" customWidth="1"/>
    <col min="11026" max="11257" width="9.140625" style="270"/>
    <col min="11258" max="11258" width="1.28515625" style="270" customWidth="1"/>
    <col min="11259" max="11259" width="9.140625" style="270"/>
    <col min="11260" max="11260" width="25.28515625" style="270" customWidth="1"/>
    <col min="11261" max="11281" width="5.7109375" style="270" customWidth="1"/>
    <col min="11282" max="11513" width="9.140625" style="270"/>
    <col min="11514" max="11514" width="1.28515625" style="270" customWidth="1"/>
    <col min="11515" max="11515" width="9.140625" style="270"/>
    <col min="11516" max="11516" width="25.28515625" style="270" customWidth="1"/>
    <col min="11517" max="11537" width="5.7109375" style="270" customWidth="1"/>
    <col min="11538" max="11769" width="9.140625" style="270"/>
    <col min="11770" max="11770" width="1.28515625" style="270" customWidth="1"/>
    <col min="11771" max="11771" width="9.140625" style="270"/>
    <col min="11772" max="11772" width="25.28515625" style="270" customWidth="1"/>
    <col min="11773" max="11793" width="5.7109375" style="270" customWidth="1"/>
    <col min="11794" max="12025" width="9.140625" style="270"/>
    <col min="12026" max="12026" width="1.28515625" style="270" customWidth="1"/>
    <col min="12027" max="12027" width="9.140625" style="270"/>
    <col min="12028" max="12028" width="25.28515625" style="270" customWidth="1"/>
    <col min="12029" max="12049" width="5.7109375" style="270" customWidth="1"/>
    <col min="12050" max="12281" width="9.140625" style="270"/>
    <col min="12282" max="12282" width="1.28515625" style="270" customWidth="1"/>
    <col min="12283" max="12283" width="9.140625" style="270"/>
    <col min="12284" max="12284" width="25.28515625" style="270" customWidth="1"/>
    <col min="12285" max="12305" width="5.7109375" style="270" customWidth="1"/>
    <col min="12306" max="12537" width="9.140625" style="270"/>
    <col min="12538" max="12538" width="1.28515625" style="270" customWidth="1"/>
    <col min="12539" max="12539" width="9.140625" style="270"/>
    <col min="12540" max="12540" width="25.28515625" style="270" customWidth="1"/>
    <col min="12541" max="12561" width="5.7109375" style="270" customWidth="1"/>
    <col min="12562" max="12793" width="9.140625" style="270"/>
    <col min="12794" max="12794" width="1.28515625" style="270" customWidth="1"/>
    <col min="12795" max="12795" width="9.140625" style="270"/>
    <col min="12796" max="12796" width="25.28515625" style="270" customWidth="1"/>
    <col min="12797" max="12817" width="5.7109375" style="270" customWidth="1"/>
    <col min="12818" max="13049" width="9.140625" style="270"/>
    <col min="13050" max="13050" width="1.28515625" style="270" customWidth="1"/>
    <col min="13051" max="13051" width="9.140625" style="270"/>
    <col min="13052" max="13052" width="25.28515625" style="270" customWidth="1"/>
    <col min="13053" max="13073" width="5.7109375" style="270" customWidth="1"/>
    <col min="13074" max="13305" width="9.140625" style="270"/>
    <col min="13306" max="13306" width="1.28515625" style="270" customWidth="1"/>
    <col min="13307" max="13307" width="9.140625" style="270"/>
    <col min="13308" max="13308" width="25.28515625" style="270" customWidth="1"/>
    <col min="13309" max="13329" width="5.7109375" style="270" customWidth="1"/>
    <col min="13330" max="13561" width="9.140625" style="270"/>
    <col min="13562" max="13562" width="1.28515625" style="270" customWidth="1"/>
    <col min="13563" max="13563" width="9.140625" style="270"/>
    <col min="13564" max="13564" width="25.28515625" style="270" customWidth="1"/>
    <col min="13565" max="13585" width="5.7109375" style="270" customWidth="1"/>
    <col min="13586" max="13817" width="9.140625" style="270"/>
    <col min="13818" max="13818" width="1.28515625" style="270" customWidth="1"/>
    <col min="13819" max="13819" width="9.140625" style="270"/>
    <col min="13820" max="13820" width="25.28515625" style="270" customWidth="1"/>
    <col min="13821" max="13841" width="5.7109375" style="270" customWidth="1"/>
    <col min="13842" max="14073" width="9.140625" style="270"/>
    <col min="14074" max="14074" width="1.28515625" style="270" customWidth="1"/>
    <col min="14075" max="14075" width="9.140625" style="270"/>
    <col min="14076" max="14076" width="25.28515625" style="270" customWidth="1"/>
    <col min="14077" max="14097" width="5.7109375" style="270" customWidth="1"/>
    <col min="14098" max="14329" width="9.140625" style="270"/>
    <col min="14330" max="14330" width="1.28515625" style="270" customWidth="1"/>
    <col min="14331" max="14331" width="9.140625" style="270"/>
    <col min="14332" max="14332" width="25.28515625" style="270" customWidth="1"/>
    <col min="14333" max="14353" width="5.7109375" style="270" customWidth="1"/>
    <col min="14354" max="14585" width="9.140625" style="270"/>
    <col min="14586" max="14586" width="1.28515625" style="270" customWidth="1"/>
    <col min="14587" max="14587" width="9.140625" style="270"/>
    <col min="14588" max="14588" width="25.28515625" style="270" customWidth="1"/>
    <col min="14589" max="14609" width="5.7109375" style="270" customWidth="1"/>
    <col min="14610" max="14841" width="9.140625" style="270"/>
    <col min="14842" max="14842" width="1.28515625" style="270" customWidth="1"/>
    <col min="14843" max="14843" width="9.140625" style="270"/>
    <col min="14844" max="14844" width="25.28515625" style="270" customWidth="1"/>
    <col min="14845" max="14865" width="5.7109375" style="270" customWidth="1"/>
    <col min="14866" max="15097" width="9.140625" style="270"/>
    <col min="15098" max="15098" width="1.28515625" style="270" customWidth="1"/>
    <col min="15099" max="15099" width="9.140625" style="270"/>
    <col min="15100" max="15100" width="25.28515625" style="270" customWidth="1"/>
    <col min="15101" max="15121" width="5.7109375" style="270" customWidth="1"/>
    <col min="15122" max="15353" width="9.140625" style="270"/>
    <col min="15354" max="15354" width="1.28515625" style="270" customWidth="1"/>
    <col min="15355" max="15355" width="9.140625" style="270"/>
    <col min="15356" max="15356" width="25.28515625" style="270" customWidth="1"/>
    <col min="15357" max="15377" width="5.7109375" style="270" customWidth="1"/>
    <col min="15378" max="15609" width="9.140625" style="270"/>
    <col min="15610" max="15610" width="1.28515625" style="270" customWidth="1"/>
    <col min="15611" max="15611" width="9.140625" style="270"/>
    <col min="15612" max="15612" width="25.28515625" style="270" customWidth="1"/>
    <col min="15613" max="15633" width="5.7109375" style="270" customWidth="1"/>
    <col min="15634" max="15865" width="9.140625" style="270"/>
    <col min="15866" max="15866" width="1.28515625" style="270" customWidth="1"/>
    <col min="15867" max="15867" width="9.140625" style="270"/>
    <col min="15868" max="15868" width="25.28515625" style="270" customWidth="1"/>
    <col min="15869" max="15889" width="5.7109375" style="270" customWidth="1"/>
    <col min="15890" max="16121" width="9.140625" style="270"/>
    <col min="16122" max="16122" width="1.28515625" style="270" customWidth="1"/>
    <col min="16123" max="16123" width="9.140625" style="270"/>
    <col min="16124" max="16124" width="25.28515625" style="270" customWidth="1"/>
    <col min="16125" max="16145" width="5.7109375" style="270" customWidth="1"/>
    <col min="16146" max="16384" width="9.140625" style="270"/>
  </cols>
  <sheetData>
    <row r="1" spans="1:19" ht="13.5" thickBot="1">
      <c r="A1" s="392"/>
      <c r="B1" s="392"/>
      <c r="C1" s="392"/>
      <c r="D1" s="392"/>
      <c r="E1" s="392"/>
      <c r="F1" s="392"/>
      <c r="G1" s="392"/>
      <c r="H1" s="392"/>
      <c r="I1" s="392"/>
      <c r="J1" s="392"/>
      <c r="K1" s="392"/>
      <c r="L1" s="392"/>
      <c r="M1" s="392"/>
      <c r="N1" s="392"/>
      <c r="O1" s="392"/>
      <c r="P1" s="392"/>
      <c r="Q1" s="392"/>
      <c r="R1" s="392"/>
    </row>
    <row r="2" spans="1:19" ht="13.5" thickTop="1">
      <c r="B2" s="393"/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4"/>
      <c r="O2" s="394"/>
      <c r="P2" s="394"/>
      <c r="Q2" s="394"/>
      <c r="R2" s="395"/>
    </row>
    <row r="3" spans="1:19" ht="18">
      <c r="B3" s="396"/>
      <c r="C3" s="242"/>
      <c r="H3" s="313"/>
      <c r="I3" s="242"/>
      <c r="J3" s="313" t="s">
        <v>1950</v>
      </c>
      <c r="O3" s="242"/>
      <c r="P3" s="242"/>
      <c r="Q3" s="242"/>
      <c r="R3" s="243"/>
    </row>
    <row r="4" spans="1:19">
      <c r="B4" s="396"/>
      <c r="C4" s="242"/>
      <c r="D4" s="242"/>
      <c r="E4" s="242"/>
      <c r="F4" s="242"/>
      <c r="G4" s="242"/>
      <c r="H4" s="242"/>
      <c r="I4" s="242"/>
      <c r="J4" s="242"/>
      <c r="K4" s="242"/>
      <c r="L4" s="242"/>
      <c r="M4" s="242"/>
      <c r="N4" s="242"/>
      <c r="O4" s="242"/>
      <c r="P4" s="242"/>
      <c r="R4" s="243"/>
    </row>
    <row r="5" spans="1:19">
      <c r="B5" s="396"/>
      <c r="F5" s="370" t="s">
        <v>1934</v>
      </c>
      <c r="G5" s="439" t="s">
        <v>1</v>
      </c>
      <c r="H5" s="439" t="s">
        <v>7</v>
      </c>
      <c r="I5" s="371" t="s">
        <v>1898</v>
      </c>
      <c r="J5" s="315">
        <v>600</v>
      </c>
      <c r="K5" s="242"/>
      <c r="L5" s="242"/>
      <c r="M5" s="242"/>
      <c r="N5" s="242"/>
      <c r="O5" s="242"/>
      <c r="P5" s="242"/>
      <c r="R5" s="243"/>
    </row>
    <row r="6" spans="1:19">
      <c r="B6" s="396"/>
      <c r="F6" s="370" t="s">
        <v>1935</v>
      </c>
      <c r="G6" s="439" t="s">
        <v>0</v>
      </c>
      <c r="H6" s="439" t="s">
        <v>6</v>
      </c>
      <c r="I6" s="371" t="s">
        <v>1898</v>
      </c>
      <c r="J6" s="315">
        <v>1</v>
      </c>
      <c r="K6" s="439"/>
      <c r="L6" s="439"/>
      <c r="M6" s="439"/>
      <c r="N6" s="439"/>
      <c r="O6" s="439"/>
      <c r="P6" s="439"/>
      <c r="R6" s="248"/>
      <c r="S6" s="392"/>
    </row>
    <row r="7" spans="1:19">
      <c r="B7" s="396"/>
      <c r="F7" s="407" t="s">
        <v>1951</v>
      </c>
      <c r="G7" s="392" t="s">
        <v>1917</v>
      </c>
      <c r="H7" s="392" t="s">
        <v>7</v>
      </c>
      <c r="I7" s="392" t="s">
        <v>1656</v>
      </c>
      <c r="J7" s="399">
        <v>624.9</v>
      </c>
      <c r="K7" s="439"/>
      <c r="L7" s="439"/>
      <c r="M7" s="439"/>
      <c r="N7" s="439"/>
      <c r="P7" s="439"/>
      <c r="R7" s="248"/>
    </row>
    <row r="8" spans="1:19">
      <c r="B8" s="396"/>
      <c r="F8" s="370" t="s">
        <v>1952</v>
      </c>
      <c r="G8" s="439" t="s">
        <v>11</v>
      </c>
      <c r="H8" s="439" t="s">
        <v>7</v>
      </c>
      <c r="I8" s="371" t="s">
        <v>1898</v>
      </c>
      <c r="J8" s="316" t="s">
        <v>1921</v>
      </c>
      <c r="K8" s="439"/>
      <c r="L8" s="439"/>
      <c r="M8" s="439"/>
      <c r="N8" s="439"/>
      <c r="O8" s="439"/>
      <c r="P8" s="439"/>
      <c r="R8" s="248"/>
    </row>
    <row r="9" spans="1:19">
      <c r="B9" s="396"/>
      <c r="F9" s="370" t="s">
        <v>1953</v>
      </c>
      <c r="G9" s="439" t="s">
        <v>1909</v>
      </c>
      <c r="H9" s="439" t="s">
        <v>7</v>
      </c>
      <c r="I9" s="371" t="s">
        <v>1898</v>
      </c>
      <c r="J9" s="315">
        <v>75</v>
      </c>
      <c r="K9" s="439"/>
      <c r="L9" s="439"/>
      <c r="M9" s="439"/>
      <c r="N9" s="439"/>
      <c r="O9" s="439"/>
      <c r="P9" s="439"/>
      <c r="R9" s="248"/>
    </row>
    <row r="10" spans="1:19">
      <c r="B10" s="396"/>
      <c r="F10" s="370" t="s">
        <v>1954</v>
      </c>
      <c r="G10" s="439" t="s">
        <v>1912</v>
      </c>
      <c r="H10" s="439" t="s">
        <v>7</v>
      </c>
      <c r="I10" s="371" t="s">
        <v>1898</v>
      </c>
      <c r="J10" s="315">
        <v>190</v>
      </c>
      <c r="K10" s="439"/>
      <c r="L10" s="439"/>
      <c r="M10" s="439"/>
      <c r="N10" s="439"/>
      <c r="P10" s="439"/>
      <c r="R10" s="248"/>
    </row>
    <row r="11" spans="1:19">
      <c r="B11" s="396"/>
      <c r="F11" s="270" t="s">
        <v>1955</v>
      </c>
      <c r="K11" s="439"/>
      <c r="L11" s="439"/>
      <c r="M11" s="439"/>
      <c r="N11" s="439"/>
      <c r="O11" s="439"/>
      <c r="P11" s="439"/>
      <c r="R11" s="248"/>
    </row>
    <row r="12" spans="1:19">
      <c r="B12" s="396"/>
      <c r="C12" s="315"/>
      <c r="D12" s="315"/>
      <c r="E12" s="315"/>
      <c r="G12" s="315"/>
      <c r="H12" s="315"/>
      <c r="I12" s="439"/>
      <c r="R12" s="248"/>
    </row>
    <row r="13" spans="1:19">
      <c r="B13" s="396"/>
      <c r="C13" s="439"/>
      <c r="D13" s="439"/>
      <c r="E13" s="439"/>
      <c r="F13" s="439"/>
      <c r="G13" s="439"/>
      <c r="H13" s="439"/>
      <c r="I13" s="439"/>
      <c r="R13" s="243"/>
    </row>
    <row r="14" spans="1:19" ht="13.5" thickBot="1">
      <c r="B14" s="396"/>
      <c r="C14" s="242"/>
      <c r="D14" s="242"/>
      <c r="E14" s="242"/>
      <c r="F14" s="242"/>
      <c r="G14" s="242"/>
      <c r="H14" s="242"/>
      <c r="I14" s="242"/>
      <c r="R14" s="243"/>
    </row>
    <row r="15" spans="1:19">
      <c r="B15" s="396"/>
      <c r="C15" s="242"/>
      <c r="D15" s="242"/>
      <c r="E15" s="242"/>
      <c r="F15" s="242"/>
      <c r="G15" s="242"/>
      <c r="H15" s="242"/>
      <c r="I15" s="242"/>
      <c r="L15" s="377"/>
      <c r="M15" s="378"/>
      <c r="N15" s="379"/>
      <c r="O15" s="377"/>
      <c r="P15" s="378"/>
      <c r="Q15" s="379"/>
      <c r="R15" s="243"/>
    </row>
    <row r="16" spans="1:19">
      <c r="B16" s="396"/>
      <c r="C16" s="242"/>
      <c r="D16" s="242"/>
      <c r="E16" s="242"/>
      <c r="F16" s="242"/>
      <c r="G16" s="242"/>
      <c r="H16" s="242"/>
      <c r="I16" s="242"/>
      <c r="L16" s="380"/>
      <c r="M16" s="242"/>
      <c r="N16" s="381"/>
      <c r="O16" s="380"/>
      <c r="P16" s="242"/>
      <c r="Q16" s="381"/>
      <c r="R16" s="243"/>
    </row>
    <row r="17" spans="2:21">
      <c r="B17" s="396"/>
      <c r="C17" s="315"/>
      <c r="D17" s="300"/>
      <c r="E17" s="299"/>
      <c r="F17" s="315"/>
      <c r="G17" s="299"/>
      <c r="H17" s="299"/>
      <c r="I17" s="299"/>
      <c r="L17" s="380"/>
      <c r="M17" s="242"/>
      <c r="N17" s="381"/>
      <c r="O17" s="380"/>
      <c r="P17" s="242"/>
      <c r="Q17" s="381"/>
      <c r="R17" s="243"/>
      <c r="S17" s="399"/>
    </row>
    <row r="18" spans="2:21">
      <c r="B18" s="396"/>
      <c r="C18" s="315"/>
      <c r="D18" s="315"/>
      <c r="E18" s="315"/>
      <c r="F18" s="315"/>
      <c r="G18" s="315"/>
      <c r="H18" s="315"/>
      <c r="I18" s="299"/>
      <c r="L18" s="380"/>
      <c r="M18" s="242"/>
      <c r="N18" s="381"/>
      <c r="O18" s="380"/>
      <c r="P18" s="242"/>
      <c r="Q18" s="381"/>
      <c r="R18" s="248"/>
      <c r="S18" s="392"/>
    </row>
    <row r="19" spans="2:21">
      <c r="B19" s="396"/>
      <c r="C19" s="315"/>
      <c r="D19" s="315"/>
      <c r="E19" s="304"/>
      <c r="F19" s="315"/>
      <c r="G19" s="304"/>
      <c r="H19" s="304"/>
      <c r="I19" s="299"/>
      <c r="L19" s="380"/>
      <c r="M19" s="242"/>
      <c r="N19" s="381"/>
      <c r="O19" s="380"/>
      <c r="P19" s="242"/>
      <c r="Q19" s="381"/>
      <c r="R19" s="243"/>
      <c r="S19" s="392"/>
    </row>
    <row r="20" spans="2:21">
      <c r="B20" s="396"/>
      <c r="C20" s="315"/>
      <c r="D20" s="315"/>
      <c r="E20" s="315"/>
      <c r="F20" s="315"/>
      <c r="G20" s="315"/>
      <c r="H20" s="315"/>
      <c r="I20" s="299"/>
      <c r="L20" s="380"/>
      <c r="M20" s="242"/>
      <c r="N20" s="381"/>
      <c r="O20" s="380"/>
      <c r="P20" s="242"/>
      <c r="Q20" s="381"/>
      <c r="R20" s="248"/>
      <c r="S20" s="392"/>
    </row>
    <row r="21" spans="2:21">
      <c r="B21" s="396"/>
      <c r="C21" s="315"/>
      <c r="D21" s="369"/>
      <c r="E21" s="315"/>
      <c r="F21" s="315"/>
      <c r="G21" s="369"/>
      <c r="H21" s="369"/>
      <c r="I21" s="315"/>
      <c r="L21" s="380"/>
      <c r="M21" s="242"/>
      <c r="N21" s="381"/>
      <c r="O21" s="380"/>
      <c r="P21" s="242"/>
      <c r="Q21" s="381"/>
      <c r="R21" s="248"/>
      <c r="S21" s="392"/>
      <c r="U21" s="392"/>
    </row>
    <row r="22" spans="2:21">
      <c r="B22" s="396"/>
      <c r="C22" s="315"/>
      <c r="D22" s="315"/>
      <c r="E22" s="315"/>
      <c r="F22" s="315"/>
      <c r="G22" s="315"/>
      <c r="H22" s="315"/>
      <c r="I22" s="299"/>
      <c r="L22" s="380"/>
      <c r="M22" s="242"/>
      <c r="N22" s="381"/>
      <c r="O22" s="380"/>
      <c r="P22" s="242"/>
      <c r="Q22" s="381"/>
      <c r="R22" s="248"/>
      <c r="S22" s="392"/>
    </row>
    <row r="23" spans="2:21">
      <c r="B23" s="396"/>
      <c r="C23" s="315"/>
      <c r="D23" s="315"/>
      <c r="E23" s="315"/>
      <c r="F23" s="315"/>
      <c r="G23" s="315"/>
      <c r="H23" s="315"/>
      <c r="I23" s="299"/>
      <c r="J23" s="299"/>
      <c r="K23" s="315"/>
      <c r="L23" s="372"/>
      <c r="M23" s="315"/>
      <c r="N23" s="373"/>
      <c r="O23" s="372"/>
      <c r="P23" s="315"/>
      <c r="Q23" s="373"/>
      <c r="R23" s="248"/>
      <c r="S23" s="392"/>
    </row>
    <row r="24" spans="2:21" ht="13.5" thickBot="1">
      <c r="B24" s="396"/>
      <c r="C24" s="315"/>
      <c r="D24" s="315"/>
      <c r="E24" s="315"/>
      <c r="F24" s="315"/>
      <c r="G24" s="315"/>
      <c r="H24" s="315"/>
      <c r="I24" s="299"/>
      <c r="J24" s="299"/>
      <c r="K24" s="299"/>
      <c r="L24" s="374"/>
      <c r="M24" s="375"/>
      <c r="N24" s="376"/>
      <c r="O24" s="374"/>
      <c r="P24" s="375"/>
      <c r="Q24" s="376"/>
      <c r="R24" s="248"/>
      <c r="S24" s="392"/>
    </row>
    <row r="25" spans="2:21" ht="13.5" thickBot="1">
      <c r="B25" s="396"/>
      <c r="C25" s="315"/>
      <c r="D25" s="315"/>
      <c r="E25" s="315"/>
      <c r="F25" s="315"/>
      <c r="G25" s="315"/>
      <c r="H25" s="315"/>
      <c r="I25" s="299"/>
      <c r="J25" s="439"/>
      <c r="K25" s="439"/>
      <c r="L25" s="494" t="s">
        <v>1927</v>
      </c>
      <c r="M25" s="495"/>
      <c r="N25" s="496"/>
      <c r="O25" s="494" t="s">
        <v>1948</v>
      </c>
      <c r="P25" s="495"/>
      <c r="Q25" s="496"/>
      <c r="R25" s="248"/>
      <c r="S25" s="392"/>
    </row>
    <row r="26" spans="2:21">
      <c r="B26" s="396"/>
      <c r="C26" s="315"/>
      <c r="D26" s="315"/>
      <c r="E26" s="315"/>
      <c r="F26" s="315"/>
      <c r="G26" s="315"/>
      <c r="H26" s="315"/>
      <c r="I26" s="299"/>
      <c r="J26" s="370"/>
      <c r="K26" s="370"/>
      <c r="L26" s="384"/>
      <c r="M26" s="385"/>
      <c r="N26" s="400"/>
      <c r="O26" s="384"/>
      <c r="P26" s="385"/>
      <c r="Q26" s="400"/>
      <c r="R26" s="248"/>
      <c r="S26" s="392"/>
    </row>
    <row r="27" spans="2:21" ht="12.75" customHeight="1">
      <c r="B27" s="396"/>
      <c r="C27" s="315"/>
      <c r="D27" s="315"/>
      <c r="E27" s="315"/>
      <c r="F27" s="315"/>
      <c r="G27" s="315"/>
      <c r="H27" s="315"/>
      <c r="I27" s="487" t="s">
        <v>1941</v>
      </c>
      <c r="J27" s="487"/>
      <c r="K27" s="493"/>
      <c r="L27" s="386"/>
      <c r="M27" s="315">
        <v>30</v>
      </c>
      <c r="N27" s="440"/>
      <c r="O27" s="386"/>
      <c r="P27" s="315">
        <f>Glass_Bottom_DU!O27</f>
        <v>360</v>
      </c>
      <c r="Q27" s="440"/>
      <c r="R27" s="248"/>
      <c r="S27" s="392"/>
    </row>
    <row r="28" spans="2:21">
      <c r="B28" s="396"/>
      <c r="J28" s="392"/>
      <c r="K28" s="392"/>
      <c r="L28" s="386"/>
      <c r="M28" s="439"/>
      <c r="N28" s="440"/>
      <c r="O28" s="386"/>
      <c r="P28" s="439"/>
      <c r="Q28" s="440"/>
      <c r="R28" s="243"/>
    </row>
    <row r="29" spans="2:21">
      <c r="B29" s="396"/>
      <c r="C29" s="242"/>
      <c r="D29" s="242"/>
      <c r="E29" s="242"/>
      <c r="F29" s="242"/>
      <c r="G29" s="242"/>
      <c r="H29" s="242"/>
      <c r="I29" s="242"/>
      <c r="J29" s="487" t="s">
        <v>1942</v>
      </c>
      <c r="K29" s="493"/>
      <c r="L29" s="372">
        <f>O29</f>
        <v>1845</v>
      </c>
      <c r="M29" s="315" t="s">
        <v>1655</v>
      </c>
      <c r="N29" s="373">
        <f>Q29</f>
        <v>1500</v>
      </c>
      <c r="O29" s="372">
        <f>Glass_Bottom_DU!N29</f>
        <v>1845</v>
      </c>
      <c r="P29" s="315" t="s">
        <v>1655</v>
      </c>
      <c r="Q29" s="373">
        <f>Glass_Bottom_DU!P29</f>
        <v>1500</v>
      </c>
      <c r="R29" s="243"/>
    </row>
    <row r="30" spans="2:21">
      <c r="B30" s="396"/>
      <c r="C30" s="242"/>
      <c r="D30" s="242"/>
      <c r="E30" s="242"/>
      <c r="F30" s="242"/>
      <c r="G30" s="242"/>
      <c r="H30" s="242"/>
      <c r="I30" s="242"/>
      <c r="J30" s="487" t="s">
        <v>1679</v>
      </c>
      <c r="K30" s="493"/>
      <c r="L30" s="386"/>
      <c r="M30" s="439"/>
      <c r="N30" s="440"/>
      <c r="O30" s="386"/>
      <c r="P30" s="439"/>
      <c r="Q30" s="440"/>
      <c r="R30" s="243"/>
      <c r="T30" s="392"/>
    </row>
    <row r="31" spans="2:21">
      <c r="B31" s="396"/>
      <c r="C31" s="242"/>
      <c r="D31" s="242"/>
      <c r="E31" s="242"/>
      <c r="F31" s="242"/>
      <c r="G31" s="242"/>
      <c r="H31" s="242"/>
      <c r="I31" s="242"/>
      <c r="J31" s="439"/>
      <c r="K31" s="439"/>
      <c r="L31" s="386"/>
      <c r="M31" s="439"/>
      <c r="N31" s="440"/>
      <c r="O31" s="386"/>
      <c r="P31" s="439"/>
      <c r="Q31" s="440"/>
      <c r="R31" s="243"/>
    </row>
    <row r="32" spans="2:21">
      <c r="B32" s="396"/>
      <c r="C32" s="242"/>
      <c r="D32" s="242"/>
      <c r="E32" s="242"/>
      <c r="F32" s="242"/>
      <c r="G32" s="242"/>
      <c r="H32" s="242"/>
      <c r="I32" s="242"/>
      <c r="J32" s="487" t="s">
        <v>1943</v>
      </c>
      <c r="K32" s="493"/>
      <c r="L32" s="372"/>
      <c r="M32" s="315">
        <v>2</v>
      </c>
      <c r="N32" s="373"/>
      <c r="O32" s="372"/>
      <c r="P32" s="315">
        <f>Glass_Bottom_DU!O32</f>
        <v>4</v>
      </c>
      <c r="Q32" s="373"/>
      <c r="R32" s="243"/>
    </row>
    <row r="33" spans="2:23">
      <c r="B33" s="396"/>
      <c r="C33" s="242"/>
      <c r="D33" s="242"/>
      <c r="E33" s="242"/>
      <c r="F33" s="242"/>
      <c r="G33" s="242"/>
      <c r="H33" s="242"/>
      <c r="I33" s="242"/>
      <c r="J33" s="315"/>
      <c r="K33" s="315"/>
      <c r="L33" s="386"/>
      <c r="M33" s="439"/>
      <c r="N33" s="373"/>
      <c r="O33" s="386"/>
      <c r="P33" s="439"/>
      <c r="Q33" s="373"/>
      <c r="R33" s="243"/>
    </row>
    <row r="34" spans="2:23">
      <c r="B34" s="396"/>
      <c r="C34" s="242"/>
      <c r="D34" s="242"/>
      <c r="E34" s="242"/>
      <c r="F34" s="242"/>
      <c r="G34" s="242"/>
      <c r="H34" s="242"/>
      <c r="I34" s="242"/>
      <c r="J34" s="487" t="s">
        <v>1907</v>
      </c>
      <c r="K34" s="493"/>
      <c r="L34" s="372"/>
      <c r="M34" s="315">
        <v>1</v>
      </c>
      <c r="N34" s="373"/>
      <c r="O34" s="372"/>
      <c r="P34" s="315">
        <f>Glass_Bottom_DU!O34</f>
        <v>12</v>
      </c>
      <c r="Q34" s="373"/>
      <c r="R34" s="243"/>
    </row>
    <row r="35" spans="2:23">
      <c r="B35" s="396"/>
      <c r="C35" s="242"/>
      <c r="D35" s="242"/>
      <c r="E35" s="242"/>
      <c r="F35" s="242"/>
      <c r="G35" s="242"/>
      <c r="H35" s="242"/>
      <c r="I35" s="242"/>
      <c r="J35" s="300"/>
      <c r="K35" s="406"/>
      <c r="L35" s="372"/>
      <c r="M35" s="315"/>
      <c r="N35" s="373"/>
      <c r="O35" s="372"/>
      <c r="P35" s="315"/>
      <c r="Q35" s="373"/>
      <c r="R35" s="243"/>
    </row>
    <row r="36" spans="2:23" ht="13.5" thickBot="1">
      <c r="B36" s="396"/>
      <c r="C36" s="242"/>
      <c r="D36" s="242"/>
      <c r="E36" s="242"/>
      <c r="F36" s="242"/>
      <c r="G36" s="242"/>
      <c r="H36" s="242"/>
      <c r="I36" s="242"/>
      <c r="J36" s="487" t="s">
        <v>1945</v>
      </c>
      <c r="K36" s="493"/>
      <c r="L36" s="388"/>
      <c r="M36" s="375">
        <v>2</v>
      </c>
      <c r="N36" s="376"/>
      <c r="O36" s="388"/>
      <c r="P36" s="375">
        <f>Glass_Bottom_DU!O36</f>
        <v>48</v>
      </c>
      <c r="Q36" s="376"/>
      <c r="R36" s="243"/>
    </row>
    <row r="37" spans="2:23">
      <c r="B37" s="396"/>
      <c r="C37" s="242"/>
      <c r="D37" s="242"/>
      <c r="E37" s="242"/>
      <c r="F37" s="242"/>
      <c r="G37" s="242"/>
      <c r="H37" s="242"/>
      <c r="I37" s="242"/>
      <c r="R37" s="243"/>
    </row>
    <row r="38" spans="2:23">
      <c r="B38" s="396"/>
      <c r="C38" s="272"/>
      <c r="D38" s="242"/>
      <c r="E38" s="242"/>
      <c r="F38" s="242"/>
      <c r="G38" s="242"/>
      <c r="H38" s="242"/>
      <c r="I38" s="242"/>
      <c r="J38" s="242" t="s">
        <v>1947</v>
      </c>
      <c r="K38" s="299"/>
      <c r="L38" s="299"/>
      <c r="M38" s="299"/>
      <c r="N38" s="299"/>
      <c r="O38" s="300"/>
      <c r="P38" s="300"/>
      <c r="Q38" s="299"/>
      <c r="R38" s="243"/>
    </row>
    <row r="39" spans="2:23">
      <c r="B39" s="396"/>
      <c r="C39" s="27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  <c r="P39" s="242"/>
      <c r="Q39" s="482" t="s">
        <v>2084</v>
      </c>
      <c r="R39" s="236" t="str">
        <f>Revision!$A$1</f>
        <v>Version 4</v>
      </c>
    </row>
    <row r="40" spans="2:23" ht="13.5" thickBot="1">
      <c r="B40" s="401"/>
      <c r="C40" s="402"/>
      <c r="D40" s="402"/>
      <c r="E40" s="402"/>
      <c r="F40" s="402"/>
      <c r="G40" s="402"/>
      <c r="H40" s="402"/>
      <c r="I40" s="402"/>
      <c r="J40" s="402"/>
      <c r="K40" s="402"/>
      <c r="L40" s="402"/>
      <c r="M40" s="402"/>
      <c r="N40" s="402"/>
      <c r="O40" s="402"/>
      <c r="P40" s="402"/>
      <c r="Q40" s="488">
        <f ca="1">TODAY()</f>
        <v>43789</v>
      </c>
      <c r="R40" s="489"/>
    </row>
    <row r="41" spans="2:23" ht="13.5" thickTop="1">
      <c r="T41" s="399"/>
      <c r="U41" s="399"/>
      <c r="V41" s="399"/>
      <c r="W41" s="392"/>
    </row>
    <row r="42" spans="2:23">
      <c r="T42" s="392"/>
      <c r="U42" s="392"/>
      <c r="V42" s="392"/>
      <c r="W42" s="392"/>
    </row>
    <row r="43" spans="2:23">
      <c r="T43" s="392"/>
      <c r="U43" s="392"/>
      <c r="V43" s="392"/>
      <c r="W43" s="392"/>
    </row>
    <row r="44" spans="2:23">
      <c r="T44" s="392"/>
      <c r="U44" s="392"/>
      <c r="V44" s="392"/>
      <c r="W44" s="392"/>
    </row>
    <row r="45" spans="2:23">
      <c r="T45" s="392"/>
      <c r="U45" s="392"/>
      <c r="V45" s="392"/>
      <c r="W45" s="392"/>
    </row>
    <row r="46" spans="2:23">
      <c r="T46" s="392"/>
      <c r="U46" s="392"/>
      <c r="V46" s="392"/>
      <c r="W46" s="392"/>
    </row>
    <row r="47" spans="2:23">
      <c r="T47" s="392"/>
      <c r="U47" s="392"/>
      <c r="V47" s="392"/>
      <c r="W47" s="392"/>
    </row>
    <row r="48" spans="2:23">
      <c r="T48" s="392"/>
      <c r="U48" s="392"/>
      <c r="V48" s="392"/>
      <c r="W48" s="392"/>
    </row>
    <row r="49" spans="20:23">
      <c r="T49" s="392"/>
      <c r="U49" s="392"/>
      <c r="V49" s="392"/>
      <c r="W49" s="392"/>
    </row>
    <row r="50" spans="20:23">
      <c r="T50" s="392"/>
      <c r="U50" s="392"/>
      <c r="V50" s="392"/>
      <c r="W50" s="392"/>
    </row>
    <row r="51" spans="20:23">
      <c r="T51" s="392"/>
      <c r="U51" s="392"/>
      <c r="V51" s="392"/>
      <c r="W51" s="392"/>
    </row>
  </sheetData>
  <mergeCells count="9">
    <mergeCell ref="Q40:R40"/>
    <mergeCell ref="J34:K34"/>
    <mergeCell ref="J36:K36"/>
    <mergeCell ref="I27:K27"/>
    <mergeCell ref="L25:N25"/>
    <mergeCell ref="O25:Q25"/>
    <mergeCell ref="J29:K29"/>
    <mergeCell ref="J30:K30"/>
    <mergeCell ref="J32:K32"/>
  </mergeCells>
  <printOptions horizontalCentered="1" verticalCentered="1"/>
  <pageMargins left="0" right="0" top="0" bottom="0" header="0.51181102362204722" footer="0.51181102362204722"/>
  <pageSetup paperSize="9" scale="94" orientation="landscape" verticalDpi="12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"/>
  <dimension ref="B11:C11"/>
  <sheetViews>
    <sheetView zoomScale="115" zoomScaleNormal="115" workbookViewId="0">
      <selection activeCell="D31" sqref="D31"/>
    </sheetView>
  </sheetViews>
  <sheetFormatPr defaultRowHeight="15"/>
  <cols>
    <col min="2" max="2" width="12.85546875" bestFit="1" customWidth="1"/>
  </cols>
  <sheetData>
    <row r="11" spans="2:3">
      <c r="B11" t="s">
        <v>1652</v>
      </c>
      <c r="C11" t="s">
        <v>1651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2" r:id="rId3" name="CommandButton2">
          <controlPr defaultSize="0" autoLine="0" r:id="rId4">
            <anchor moveWithCells="1">
              <from>
                <xdr:col>6</xdr:col>
                <xdr:colOff>19050</xdr:colOff>
                <xdr:row>4</xdr:row>
                <xdr:rowOff>57150</xdr:rowOff>
              </from>
              <to>
                <xdr:col>8</xdr:col>
                <xdr:colOff>419100</xdr:colOff>
                <xdr:row>6</xdr:row>
                <xdr:rowOff>85725</xdr:rowOff>
              </to>
            </anchor>
          </controlPr>
        </control>
      </mc:Choice>
      <mc:Fallback>
        <control shapeId="10242" r:id="rId3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Blad6">
    <outlinePr showOutlineSymbols="0"/>
    <pageSetUpPr fitToPage="1"/>
  </sheetPr>
  <dimension ref="A1:AD54"/>
  <sheetViews>
    <sheetView showOutlineSymbols="0" zoomScale="90" zoomScaleNormal="90" workbookViewId="0">
      <selection activeCell="R23" sqref="R23"/>
    </sheetView>
  </sheetViews>
  <sheetFormatPr defaultRowHeight="12.75"/>
  <cols>
    <col min="1" max="1" width="1.28515625" style="279" customWidth="1"/>
    <col min="2" max="2" width="9.140625" style="279"/>
    <col min="3" max="3" width="26.140625" style="279" customWidth="1"/>
    <col min="4" max="4" width="6.140625" style="279" customWidth="1"/>
    <col min="5" max="5" width="7.140625" style="279" customWidth="1"/>
    <col min="6" max="9" width="5.7109375" style="279" customWidth="1"/>
    <col min="10" max="10" width="6.140625" style="279" customWidth="1"/>
    <col min="11" max="18" width="5.7109375" style="279" customWidth="1"/>
    <col min="19" max="19" width="6.140625" style="279" customWidth="1"/>
    <col min="20" max="24" width="5.7109375" style="279" customWidth="1"/>
    <col min="25" max="256" width="9.140625" style="279"/>
    <col min="257" max="257" width="1.28515625" style="279" customWidth="1"/>
    <col min="258" max="258" width="9.140625" style="279"/>
    <col min="259" max="259" width="25.28515625" style="279" bestFit="1" customWidth="1"/>
    <col min="260" max="280" width="5.7109375" style="279" customWidth="1"/>
    <col min="281" max="512" width="9.140625" style="279"/>
    <col min="513" max="513" width="1.28515625" style="279" customWidth="1"/>
    <col min="514" max="514" width="9.140625" style="279"/>
    <col min="515" max="515" width="25.28515625" style="279" bestFit="1" customWidth="1"/>
    <col min="516" max="536" width="5.7109375" style="279" customWidth="1"/>
    <col min="537" max="768" width="9.140625" style="279"/>
    <col min="769" max="769" width="1.28515625" style="279" customWidth="1"/>
    <col min="770" max="770" width="9.140625" style="279"/>
    <col min="771" max="771" width="25.28515625" style="279" bestFit="1" customWidth="1"/>
    <col min="772" max="792" width="5.7109375" style="279" customWidth="1"/>
    <col min="793" max="1024" width="9.140625" style="279"/>
    <col min="1025" max="1025" width="1.28515625" style="279" customWidth="1"/>
    <col min="1026" max="1026" width="9.140625" style="279"/>
    <col min="1027" max="1027" width="25.28515625" style="279" bestFit="1" customWidth="1"/>
    <col min="1028" max="1048" width="5.7109375" style="279" customWidth="1"/>
    <col min="1049" max="1280" width="9.140625" style="279"/>
    <col min="1281" max="1281" width="1.28515625" style="279" customWidth="1"/>
    <col min="1282" max="1282" width="9.140625" style="279"/>
    <col min="1283" max="1283" width="25.28515625" style="279" bestFit="1" customWidth="1"/>
    <col min="1284" max="1304" width="5.7109375" style="279" customWidth="1"/>
    <col min="1305" max="1536" width="9.140625" style="279"/>
    <col min="1537" max="1537" width="1.28515625" style="279" customWidth="1"/>
    <col min="1538" max="1538" width="9.140625" style="279"/>
    <col min="1539" max="1539" width="25.28515625" style="279" bestFit="1" customWidth="1"/>
    <col min="1540" max="1560" width="5.7109375" style="279" customWidth="1"/>
    <col min="1561" max="1792" width="9.140625" style="279"/>
    <col min="1793" max="1793" width="1.28515625" style="279" customWidth="1"/>
    <col min="1794" max="1794" width="9.140625" style="279"/>
    <col min="1795" max="1795" width="25.28515625" style="279" bestFit="1" customWidth="1"/>
    <col min="1796" max="1816" width="5.7109375" style="279" customWidth="1"/>
    <col min="1817" max="2048" width="9.140625" style="279"/>
    <col min="2049" max="2049" width="1.28515625" style="279" customWidth="1"/>
    <col min="2050" max="2050" width="9.140625" style="279"/>
    <col min="2051" max="2051" width="25.28515625" style="279" bestFit="1" customWidth="1"/>
    <col min="2052" max="2072" width="5.7109375" style="279" customWidth="1"/>
    <col min="2073" max="2304" width="9.140625" style="279"/>
    <col min="2305" max="2305" width="1.28515625" style="279" customWidth="1"/>
    <col min="2306" max="2306" width="9.140625" style="279"/>
    <col min="2307" max="2307" width="25.28515625" style="279" bestFit="1" customWidth="1"/>
    <col min="2308" max="2328" width="5.7109375" style="279" customWidth="1"/>
    <col min="2329" max="2560" width="9.140625" style="279"/>
    <col min="2561" max="2561" width="1.28515625" style="279" customWidth="1"/>
    <col min="2562" max="2562" width="9.140625" style="279"/>
    <col min="2563" max="2563" width="25.28515625" style="279" bestFit="1" customWidth="1"/>
    <col min="2564" max="2584" width="5.7109375" style="279" customWidth="1"/>
    <col min="2585" max="2816" width="9.140625" style="279"/>
    <col min="2817" max="2817" width="1.28515625" style="279" customWidth="1"/>
    <col min="2818" max="2818" width="9.140625" style="279"/>
    <col min="2819" max="2819" width="25.28515625" style="279" bestFit="1" customWidth="1"/>
    <col min="2820" max="2840" width="5.7109375" style="279" customWidth="1"/>
    <col min="2841" max="3072" width="9.140625" style="279"/>
    <col min="3073" max="3073" width="1.28515625" style="279" customWidth="1"/>
    <col min="3074" max="3074" width="9.140625" style="279"/>
    <col min="3075" max="3075" width="25.28515625" style="279" bestFit="1" customWidth="1"/>
    <col min="3076" max="3096" width="5.7109375" style="279" customWidth="1"/>
    <col min="3097" max="3328" width="9.140625" style="279"/>
    <col min="3329" max="3329" width="1.28515625" style="279" customWidth="1"/>
    <col min="3330" max="3330" width="9.140625" style="279"/>
    <col min="3331" max="3331" width="25.28515625" style="279" bestFit="1" customWidth="1"/>
    <col min="3332" max="3352" width="5.7109375" style="279" customWidth="1"/>
    <col min="3353" max="3584" width="9.140625" style="279"/>
    <col min="3585" max="3585" width="1.28515625" style="279" customWidth="1"/>
    <col min="3586" max="3586" width="9.140625" style="279"/>
    <col min="3587" max="3587" width="25.28515625" style="279" bestFit="1" customWidth="1"/>
    <col min="3588" max="3608" width="5.7109375" style="279" customWidth="1"/>
    <col min="3609" max="3840" width="9.140625" style="279"/>
    <col min="3841" max="3841" width="1.28515625" style="279" customWidth="1"/>
    <col min="3842" max="3842" width="9.140625" style="279"/>
    <col min="3843" max="3843" width="25.28515625" style="279" bestFit="1" customWidth="1"/>
    <col min="3844" max="3864" width="5.7109375" style="279" customWidth="1"/>
    <col min="3865" max="4096" width="9.140625" style="279"/>
    <col min="4097" max="4097" width="1.28515625" style="279" customWidth="1"/>
    <col min="4098" max="4098" width="9.140625" style="279"/>
    <col min="4099" max="4099" width="25.28515625" style="279" bestFit="1" customWidth="1"/>
    <col min="4100" max="4120" width="5.7109375" style="279" customWidth="1"/>
    <col min="4121" max="4352" width="9.140625" style="279"/>
    <col min="4353" max="4353" width="1.28515625" style="279" customWidth="1"/>
    <col min="4354" max="4354" width="9.140625" style="279"/>
    <col min="4355" max="4355" width="25.28515625" style="279" bestFit="1" customWidth="1"/>
    <col min="4356" max="4376" width="5.7109375" style="279" customWidth="1"/>
    <col min="4377" max="4608" width="9.140625" style="279"/>
    <col min="4609" max="4609" width="1.28515625" style="279" customWidth="1"/>
    <col min="4610" max="4610" width="9.140625" style="279"/>
    <col min="4611" max="4611" width="25.28515625" style="279" bestFit="1" customWidth="1"/>
    <col min="4612" max="4632" width="5.7109375" style="279" customWidth="1"/>
    <col min="4633" max="4864" width="9.140625" style="279"/>
    <col min="4865" max="4865" width="1.28515625" style="279" customWidth="1"/>
    <col min="4866" max="4866" width="9.140625" style="279"/>
    <col min="4867" max="4867" width="25.28515625" style="279" bestFit="1" customWidth="1"/>
    <col min="4868" max="4888" width="5.7109375" style="279" customWidth="1"/>
    <col min="4889" max="5120" width="9.140625" style="279"/>
    <col min="5121" max="5121" width="1.28515625" style="279" customWidth="1"/>
    <col min="5122" max="5122" width="9.140625" style="279"/>
    <col min="5123" max="5123" width="25.28515625" style="279" bestFit="1" customWidth="1"/>
    <col min="5124" max="5144" width="5.7109375" style="279" customWidth="1"/>
    <col min="5145" max="5376" width="9.140625" style="279"/>
    <col min="5377" max="5377" width="1.28515625" style="279" customWidth="1"/>
    <col min="5378" max="5378" width="9.140625" style="279"/>
    <col min="5379" max="5379" width="25.28515625" style="279" bestFit="1" customWidth="1"/>
    <col min="5380" max="5400" width="5.7109375" style="279" customWidth="1"/>
    <col min="5401" max="5632" width="9.140625" style="279"/>
    <col min="5633" max="5633" width="1.28515625" style="279" customWidth="1"/>
    <col min="5634" max="5634" width="9.140625" style="279"/>
    <col min="5635" max="5635" width="25.28515625" style="279" bestFit="1" customWidth="1"/>
    <col min="5636" max="5656" width="5.7109375" style="279" customWidth="1"/>
    <col min="5657" max="5888" width="9.140625" style="279"/>
    <col min="5889" max="5889" width="1.28515625" style="279" customWidth="1"/>
    <col min="5890" max="5890" width="9.140625" style="279"/>
    <col min="5891" max="5891" width="25.28515625" style="279" bestFit="1" customWidth="1"/>
    <col min="5892" max="5912" width="5.7109375" style="279" customWidth="1"/>
    <col min="5913" max="6144" width="9.140625" style="279"/>
    <col min="6145" max="6145" width="1.28515625" style="279" customWidth="1"/>
    <col min="6146" max="6146" width="9.140625" style="279"/>
    <col min="6147" max="6147" width="25.28515625" style="279" bestFit="1" customWidth="1"/>
    <col min="6148" max="6168" width="5.7109375" style="279" customWidth="1"/>
    <col min="6169" max="6400" width="9.140625" style="279"/>
    <col min="6401" max="6401" width="1.28515625" style="279" customWidth="1"/>
    <col min="6402" max="6402" width="9.140625" style="279"/>
    <col min="6403" max="6403" width="25.28515625" style="279" bestFit="1" customWidth="1"/>
    <col min="6404" max="6424" width="5.7109375" style="279" customWidth="1"/>
    <col min="6425" max="6656" width="9.140625" style="279"/>
    <col min="6657" max="6657" width="1.28515625" style="279" customWidth="1"/>
    <col min="6658" max="6658" width="9.140625" style="279"/>
    <col min="6659" max="6659" width="25.28515625" style="279" bestFit="1" customWidth="1"/>
    <col min="6660" max="6680" width="5.7109375" style="279" customWidth="1"/>
    <col min="6681" max="6912" width="9.140625" style="279"/>
    <col min="6913" max="6913" width="1.28515625" style="279" customWidth="1"/>
    <col min="6914" max="6914" width="9.140625" style="279"/>
    <col min="6915" max="6915" width="25.28515625" style="279" bestFit="1" customWidth="1"/>
    <col min="6916" max="6936" width="5.7109375" style="279" customWidth="1"/>
    <col min="6937" max="7168" width="9.140625" style="279"/>
    <col min="7169" max="7169" width="1.28515625" style="279" customWidth="1"/>
    <col min="7170" max="7170" width="9.140625" style="279"/>
    <col min="7171" max="7171" width="25.28515625" style="279" bestFit="1" customWidth="1"/>
    <col min="7172" max="7192" width="5.7109375" style="279" customWidth="1"/>
    <col min="7193" max="7424" width="9.140625" style="279"/>
    <col min="7425" max="7425" width="1.28515625" style="279" customWidth="1"/>
    <col min="7426" max="7426" width="9.140625" style="279"/>
    <col min="7427" max="7427" width="25.28515625" style="279" bestFit="1" customWidth="1"/>
    <col min="7428" max="7448" width="5.7109375" style="279" customWidth="1"/>
    <col min="7449" max="7680" width="9.140625" style="279"/>
    <col min="7681" max="7681" width="1.28515625" style="279" customWidth="1"/>
    <col min="7682" max="7682" width="9.140625" style="279"/>
    <col min="7683" max="7683" width="25.28515625" style="279" bestFit="1" customWidth="1"/>
    <col min="7684" max="7704" width="5.7109375" style="279" customWidth="1"/>
    <col min="7705" max="7936" width="9.140625" style="279"/>
    <col min="7937" max="7937" width="1.28515625" style="279" customWidth="1"/>
    <col min="7938" max="7938" width="9.140625" style="279"/>
    <col min="7939" max="7939" width="25.28515625" style="279" bestFit="1" customWidth="1"/>
    <col min="7940" max="7960" width="5.7109375" style="279" customWidth="1"/>
    <col min="7961" max="8192" width="9.140625" style="279"/>
    <col min="8193" max="8193" width="1.28515625" style="279" customWidth="1"/>
    <col min="8194" max="8194" width="9.140625" style="279"/>
    <col min="8195" max="8195" width="25.28515625" style="279" bestFit="1" customWidth="1"/>
    <col min="8196" max="8216" width="5.7109375" style="279" customWidth="1"/>
    <col min="8217" max="8448" width="9.140625" style="279"/>
    <col min="8449" max="8449" width="1.28515625" style="279" customWidth="1"/>
    <col min="8450" max="8450" width="9.140625" style="279"/>
    <col min="8451" max="8451" width="25.28515625" style="279" bestFit="1" customWidth="1"/>
    <col min="8452" max="8472" width="5.7109375" style="279" customWidth="1"/>
    <col min="8473" max="8704" width="9.140625" style="279"/>
    <col min="8705" max="8705" width="1.28515625" style="279" customWidth="1"/>
    <col min="8706" max="8706" width="9.140625" style="279"/>
    <col min="8707" max="8707" width="25.28515625" style="279" bestFit="1" customWidth="1"/>
    <col min="8708" max="8728" width="5.7109375" style="279" customWidth="1"/>
    <col min="8729" max="8960" width="9.140625" style="279"/>
    <col min="8961" max="8961" width="1.28515625" style="279" customWidth="1"/>
    <col min="8962" max="8962" width="9.140625" style="279"/>
    <col min="8963" max="8963" width="25.28515625" style="279" bestFit="1" customWidth="1"/>
    <col min="8964" max="8984" width="5.7109375" style="279" customWidth="1"/>
    <col min="8985" max="9216" width="9.140625" style="279"/>
    <col min="9217" max="9217" width="1.28515625" style="279" customWidth="1"/>
    <col min="9218" max="9218" width="9.140625" style="279"/>
    <col min="9219" max="9219" width="25.28515625" style="279" bestFit="1" customWidth="1"/>
    <col min="9220" max="9240" width="5.7109375" style="279" customWidth="1"/>
    <col min="9241" max="9472" width="9.140625" style="279"/>
    <col min="9473" max="9473" width="1.28515625" style="279" customWidth="1"/>
    <col min="9474" max="9474" width="9.140625" style="279"/>
    <col min="9475" max="9475" width="25.28515625" style="279" bestFit="1" customWidth="1"/>
    <col min="9476" max="9496" width="5.7109375" style="279" customWidth="1"/>
    <col min="9497" max="9728" width="9.140625" style="279"/>
    <col min="9729" max="9729" width="1.28515625" style="279" customWidth="1"/>
    <col min="9730" max="9730" width="9.140625" style="279"/>
    <col min="9731" max="9731" width="25.28515625" style="279" bestFit="1" customWidth="1"/>
    <col min="9732" max="9752" width="5.7109375" style="279" customWidth="1"/>
    <col min="9753" max="9984" width="9.140625" style="279"/>
    <col min="9985" max="9985" width="1.28515625" style="279" customWidth="1"/>
    <col min="9986" max="9986" width="9.140625" style="279"/>
    <col min="9987" max="9987" width="25.28515625" style="279" bestFit="1" customWidth="1"/>
    <col min="9988" max="10008" width="5.7109375" style="279" customWidth="1"/>
    <col min="10009" max="10240" width="9.140625" style="279"/>
    <col min="10241" max="10241" width="1.28515625" style="279" customWidth="1"/>
    <col min="10242" max="10242" width="9.140625" style="279"/>
    <col min="10243" max="10243" width="25.28515625" style="279" bestFit="1" customWidth="1"/>
    <col min="10244" max="10264" width="5.7109375" style="279" customWidth="1"/>
    <col min="10265" max="10496" width="9.140625" style="279"/>
    <col min="10497" max="10497" width="1.28515625" style="279" customWidth="1"/>
    <col min="10498" max="10498" width="9.140625" style="279"/>
    <col min="10499" max="10499" width="25.28515625" style="279" bestFit="1" customWidth="1"/>
    <col min="10500" max="10520" width="5.7109375" style="279" customWidth="1"/>
    <col min="10521" max="10752" width="9.140625" style="279"/>
    <col min="10753" max="10753" width="1.28515625" style="279" customWidth="1"/>
    <col min="10754" max="10754" width="9.140625" style="279"/>
    <col min="10755" max="10755" width="25.28515625" style="279" bestFit="1" customWidth="1"/>
    <col min="10756" max="10776" width="5.7109375" style="279" customWidth="1"/>
    <col min="10777" max="11008" width="9.140625" style="279"/>
    <col min="11009" max="11009" width="1.28515625" style="279" customWidth="1"/>
    <col min="11010" max="11010" width="9.140625" style="279"/>
    <col min="11011" max="11011" width="25.28515625" style="279" bestFit="1" customWidth="1"/>
    <col min="11012" max="11032" width="5.7109375" style="279" customWidth="1"/>
    <col min="11033" max="11264" width="9.140625" style="279"/>
    <col min="11265" max="11265" width="1.28515625" style="279" customWidth="1"/>
    <col min="11266" max="11266" width="9.140625" style="279"/>
    <col min="11267" max="11267" width="25.28515625" style="279" bestFit="1" customWidth="1"/>
    <col min="11268" max="11288" width="5.7109375" style="279" customWidth="1"/>
    <col min="11289" max="11520" width="9.140625" style="279"/>
    <col min="11521" max="11521" width="1.28515625" style="279" customWidth="1"/>
    <col min="11522" max="11522" width="9.140625" style="279"/>
    <col min="11523" max="11523" width="25.28515625" style="279" bestFit="1" customWidth="1"/>
    <col min="11524" max="11544" width="5.7109375" style="279" customWidth="1"/>
    <col min="11545" max="11776" width="9.140625" style="279"/>
    <col min="11777" max="11777" width="1.28515625" style="279" customWidth="1"/>
    <col min="11778" max="11778" width="9.140625" style="279"/>
    <col min="11779" max="11779" width="25.28515625" style="279" bestFit="1" customWidth="1"/>
    <col min="11780" max="11800" width="5.7109375" style="279" customWidth="1"/>
    <col min="11801" max="12032" width="9.140625" style="279"/>
    <col min="12033" max="12033" width="1.28515625" style="279" customWidth="1"/>
    <col min="12034" max="12034" width="9.140625" style="279"/>
    <col min="12035" max="12035" width="25.28515625" style="279" bestFit="1" customWidth="1"/>
    <col min="12036" max="12056" width="5.7109375" style="279" customWidth="1"/>
    <col min="12057" max="12288" width="9.140625" style="279"/>
    <col min="12289" max="12289" width="1.28515625" style="279" customWidth="1"/>
    <col min="12290" max="12290" width="9.140625" style="279"/>
    <col min="12291" max="12291" width="25.28515625" style="279" bestFit="1" customWidth="1"/>
    <col min="12292" max="12312" width="5.7109375" style="279" customWidth="1"/>
    <col min="12313" max="12544" width="9.140625" style="279"/>
    <col min="12545" max="12545" width="1.28515625" style="279" customWidth="1"/>
    <col min="12546" max="12546" width="9.140625" style="279"/>
    <col min="12547" max="12547" width="25.28515625" style="279" bestFit="1" customWidth="1"/>
    <col min="12548" max="12568" width="5.7109375" style="279" customWidth="1"/>
    <col min="12569" max="12800" width="9.140625" style="279"/>
    <col min="12801" max="12801" width="1.28515625" style="279" customWidth="1"/>
    <col min="12802" max="12802" width="9.140625" style="279"/>
    <col min="12803" max="12803" width="25.28515625" style="279" bestFit="1" customWidth="1"/>
    <col min="12804" max="12824" width="5.7109375" style="279" customWidth="1"/>
    <col min="12825" max="13056" width="9.140625" style="279"/>
    <col min="13057" max="13057" width="1.28515625" style="279" customWidth="1"/>
    <col min="13058" max="13058" width="9.140625" style="279"/>
    <col min="13059" max="13059" width="25.28515625" style="279" bestFit="1" customWidth="1"/>
    <col min="13060" max="13080" width="5.7109375" style="279" customWidth="1"/>
    <col min="13081" max="13312" width="9.140625" style="279"/>
    <col min="13313" max="13313" width="1.28515625" style="279" customWidth="1"/>
    <col min="13314" max="13314" width="9.140625" style="279"/>
    <col min="13315" max="13315" width="25.28515625" style="279" bestFit="1" customWidth="1"/>
    <col min="13316" max="13336" width="5.7109375" style="279" customWidth="1"/>
    <col min="13337" max="13568" width="9.140625" style="279"/>
    <col min="13569" max="13569" width="1.28515625" style="279" customWidth="1"/>
    <col min="13570" max="13570" width="9.140625" style="279"/>
    <col min="13571" max="13571" width="25.28515625" style="279" bestFit="1" customWidth="1"/>
    <col min="13572" max="13592" width="5.7109375" style="279" customWidth="1"/>
    <col min="13593" max="13824" width="9.140625" style="279"/>
    <col min="13825" max="13825" width="1.28515625" style="279" customWidth="1"/>
    <col min="13826" max="13826" width="9.140625" style="279"/>
    <col min="13827" max="13827" width="25.28515625" style="279" bestFit="1" customWidth="1"/>
    <col min="13828" max="13848" width="5.7109375" style="279" customWidth="1"/>
    <col min="13849" max="14080" width="9.140625" style="279"/>
    <col min="14081" max="14081" width="1.28515625" style="279" customWidth="1"/>
    <col min="14082" max="14082" width="9.140625" style="279"/>
    <col min="14083" max="14083" width="25.28515625" style="279" bestFit="1" customWidth="1"/>
    <col min="14084" max="14104" width="5.7109375" style="279" customWidth="1"/>
    <col min="14105" max="14336" width="9.140625" style="279"/>
    <col min="14337" max="14337" width="1.28515625" style="279" customWidth="1"/>
    <col min="14338" max="14338" width="9.140625" style="279"/>
    <col min="14339" max="14339" width="25.28515625" style="279" bestFit="1" customWidth="1"/>
    <col min="14340" max="14360" width="5.7109375" style="279" customWidth="1"/>
    <col min="14361" max="14592" width="9.140625" style="279"/>
    <col min="14593" max="14593" width="1.28515625" style="279" customWidth="1"/>
    <col min="14594" max="14594" width="9.140625" style="279"/>
    <col min="14595" max="14595" width="25.28515625" style="279" bestFit="1" customWidth="1"/>
    <col min="14596" max="14616" width="5.7109375" style="279" customWidth="1"/>
    <col min="14617" max="14848" width="9.140625" style="279"/>
    <col min="14849" max="14849" width="1.28515625" style="279" customWidth="1"/>
    <col min="14850" max="14850" width="9.140625" style="279"/>
    <col min="14851" max="14851" width="25.28515625" style="279" bestFit="1" customWidth="1"/>
    <col min="14852" max="14872" width="5.7109375" style="279" customWidth="1"/>
    <col min="14873" max="15104" width="9.140625" style="279"/>
    <col min="15105" max="15105" width="1.28515625" style="279" customWidth="1"/>
    <col min="15106" max="15106" width="9.140625" style="279"/>
    <col min="15107" max="15107" width="25.28515625" style="279" bestFit="1" customWidth="1"/>
    <col min="15108" max="15128" width="5.7109375" style="279" customWidth="1"/>
    <col min="15129" max="15360" width="9.140625" style="279"/>
    <col min="15361" max="15361" width="1.28515625" style="279" customWidth="1"/>
    <col min="15362" max="15362" width="9.140625" style="279"/>
    <col min="15363" max="15363" width="25.28515625" style="279" bestFit="1" customWidth="1"/>
    <col min="15364" max="15384" width="5.7109375" style="279" customWidth="1"/>
    <col min="15385" max="15616" width="9.140625" style="279"/>
    <col min="15617" max="15617" width="1.28515625" style="279" customWidth="1"/>
    <col min="15618" max="15618" width="9.140625" style="279"/>
    <col min="15619" max="15619" width="25.28515625" style="279" bestFit="1" customWidth="1"/>
    <col min="15620" max="15640" width="5.7109375" style="279" customWidth="1"/>
    <col min="15641" max="15872" width="9.140625" style="279"/>
    <col min="15873" max="15873" width="1.28515625" style="279" customWidth="1"/>
    <col min="15874" max="15874" width="9.140625" style="279"/>
    <col min="15875" max="15875" width="25.28515625" style="279" bestFit="1" customWidth="1"/>
    <col min="15876" max="15896" width="5.7109375" style="279" customWidth="1"/>
    <col min="15897" max="16128" width="9.140625" style="279"/>
    <col min="16129" max="16129" width="1.28515625" style="279" customWidth="1"/>
    <col min="16130" max="16130" width="9.140625" style="279"/>
    <col min="16131" max="16131" width="25.28515625" style="279" bestFit="1" customWidth="1"/>
    <col min="16132" max="16152" width="5.7109375" style="279" customWidth="1"/>
    <col min="16153" max="16384" width="9.140625" style="279"/>
  </cols>
  <sheetData>
    <row r="1" spans="1:26" ht="13.5" thickBot="1">
      <c r="A1" s="278"/>
      <c r="B1" s="278"/>
      <c r="C1" s="278"/>
      <c r="D1" s="278"/>
      <c r="E1" s="278"/>
      <c r="F1" s="278"/>
      <c r="G1" s="278"/>
      <c r="H1" s="278"/>
      <c r="I1" s="278"/>
      <c r="J1" s="278"/>
      <c r="K1" s="278"/>
      <c r="L1" s="278"/>
      <c r="M1" s="278"/>
      <c r="N1" s="278"/>
      <c r="O1" s="278"/>
      <c r="P1" s="278"/>
      <c r="Q1" s="278"/>
      <c r="R1" s="278"/>
      <c r="S1" s="278"/>
      <c r="T1" s="278"/>
      <c r="U1" s="278"/>
      <c r="V1" s="278"/>
      <c r="W1" s="278"/>
      <c r="X1" s="278"/>
      <c r="Y1" s="278"/>
    </row>
    <row r="2" spans="1:26" ht="13.5" thickTop="1">
      <c r="B2" s="280"/>
      <c r="C2" s="281"/>
      <c r="D2" s="281"/>
      <c r="E2" s="281"/>
      <c r="F2" s="281"/>
      <c r="G2" s="281"/>
      <c r="H2" s="281"/>
      <c r="I2" s="281"/>
      <c r="J2" s="281"/>
      <c r="K2" s="281"/>
      <c r="L2" s="281"/>
      <c r="M2" s="281"/>
      <c r="N2" s="281"/>
      <c r="O2" s="281"/>
      <c r="P2" s="281"/>
      <c r="Q2" s="281"/>
      <c r="R2" s="281"/>
      <c r="S2" s="281"/>
      <c r="T2" s="281"/>
      <c r="U2" s="281"/>
      <c r="V2" s="281"/>
      <c r="W2" s="281"/>
      <c r="X2" s="281"/>
      <c r="Y2" s="282"/>
    </row>
    <row r="3" spans="1:26" ht="18">
      <c r="B3" s="283"/>
      <c r="C3" s="284"/>
      <c r="D3" s="284"/>
      <c r="E3" s="284"/>
      <c r="H3" s="284"/>
      <c r="I3" s="284"/>
      <c r="J3" s="284"/>
      <c r="K3" s="284"/>
      <c r="L3" s="313" t="s">
        <v>2087</v>
      </c>
      <c r="M3" s="284"/>
      <c r="N3" s="284"/>
      <c r="O3" s="284"/>
      <c r="P3" s="284"/>
      <c r="Q3" s="284"/>
      <c r="R3" s="284"/>
      <c r="S3" s="284"/>
      <c r="T3" s="284"/>
      <c r="U3" s="284"/>
      <c r="V3" s="284"/>
      <c r="W3" s="284"/>
      <c r="X3" s="284"/>
      <c r="Y3" s="285"/>
    </row>
    <row r="4" spans="1:26">
      <c r="B4" s="283"/>
      <c r="C4" s="242"/>
      <c r="D4" s="242"/>
      <c r="E4" s="242"/>
      <c r="F4" s="242"/>
      <c r="G4" s="242"/>
      <c r="H4" s="242"/>
      <c r="I4" s="242"/>
      <c r="J4" s="242"/>
      <c r="K4" s="242"/>
      <c r="L4" s="242"/>
      <c r="M4" s="242"/>
      <c r="N4" s="242"/>
      <c r="O4" s="242"/>
      <c r="X4" s="242"/>
      <c r="Y4" s="243"/>
    </row>
    <row r="5" spans="1:26">
      <c r="B5" s="283"/>
      <c r="C5" s="242"/>
      <c r="D5" s="242"/>
      <c r="E5" s="242"/>
      <c r="F5" s="242"/>
      <c r="G5" s="242"/>
      <c r="H5" s="306"/>
      <c r="I5" s="273"/>
      <c r="J5" s="306"/>
      <c r="K5" s="242"/>
      <c r="U5" s="242"/>
      <c r="V5" s="242"/>
      <c r="W5" s="242"/>
      <c r="X5" s="242"/>
      <c r="Y5" s="243"/>
    </row>
    <row r="6" spans="1:26">
      <c r="B6" s="283"/>
      <c r="C6" s="312" t="s">
        <v>1665</v>
      </c>
      <c r="D6" s="273" t="s">
        <v>1</v>
      </c>
      <c r="E6" s="273" t="s">
        <v>1655</v>
      </c>
      <c r="F6" s="273" t="s">
        <v>10</v>
      </c>
      <c r="G6" s="273" t="s">
        <v>1656</v>
      </c>
      <c r="H6" s="294">
        <f>Glass_DU!H6</f>
        <v>400</v>
      </c>
      <c r="I6" s="273" t="s">
        <v>1655</v>
      </c>
      <c r="J6" s="294">
        <f>Glass_DU!J6</f>
        <v>400</v>
      </c>
      <c r="K6" s="275"/>
      <c r="R6" s="242"/>
      <c r="S6" s="242"/>
      <c r="T6" s="242"/>
      <c r="U6" s="242"/>
      <c r="V6" s="242"/>
      <c r="W6" s="242"/>
      <c r="X6" s="242"/>
      <c r="Y6" s="248"/>
      <c r="Z6" s="278"/>
    </row>
    <row r="7" spans="1:26">
      <c r="B7" s="283"/>
      <c r="C7" s="312" t="s">
        <v>1702</v>
      </c>
      <c r="D7" s="273"/>
      <c r="E7" s="315" t="str">
        <f>IF(LEN(I7)&gt;4,"PU/PN","PN")</f>
        <v>PN</v>
      </c>
      <c r="F7" s="273" t="s">
        <v>1701</v>
      </c>
      <c r="G7" s="273" t="s">
        <v>1656</v>
      </c>
      <c r="H7" s="245"/>
      <c r="I7" s="249">
        <f>Glass_DU!I7</f>
        <v>16</v>
      </c>
      <c r="J7" s="273"/>
      <c r="K7" s="275"/>
      <c r="R7" s="242"/>
      <c r="S7" s="242"/>
      <c r="T7" s="242"/>
      <c r="U7" s="242"/>
      <c r="V7" s="242"/>
      <c r="W7" s="242"/>
      <c r="X7" s="242"/>
      <c r="Y7" s="248"/>
    </row>
    <row r="8" spans="1:26">
      <c r="B8" s="283"/>
      <c r="C8" s="312" t="s">
        <v>1703</v>
      </c>
      <c r="D8" s="273"/>
      <c r="E8" s="273" t="s">
        <v>1664</v>
      </c>
      <c r="F8" s="273" t="s">
        <v>1687</v>
      </c>
      <c r="G8" s="273" t="s">
        <v>1656</v>
      </c>
      <c r="H8" s="245"/>
      <c r="I8" s="294">
        <f>Glass_DU!I8</f>
        <v>11.1</v>
      </c>
      <c r="J8" s="273"/>
      <c r="K8" s="275"/>
      <c r="R8" s="247"/>
      <c r="S8" s="275"/>
      <c r="T8" s="275"/>
      <c r="U8" s="275"/>
      <c r="V8" s="242"/>
      <c r="W8" s="242"/>
      <c r="X8" s="242"/>
      <c r="Y8" s="248"/>
    </row>
    <row r="9" spans="1:26">
      <c r="B9" s="283"/>
      <c r="C9" s="245"/>
      <c r="D9" s="273"/>
      <c r="E9" s="273" t="s">
        <v>12</v>
      </c>
      <c r="F9" s="273" t="s">
        <v>1687</v>
      </c>
      <c r="G9" s="273" t="s">
        <v>1656</v>
      </c>
      <c r="H9" s="245"/>
      <c r="I9" s="294">
        <f>Glass_DU!I9</f>
        <v>560</v>
      </c>
      <c r="J9" s="273"/>
      <c r="K9" s="275"/>
      <c r="R9" s="247"/>
      <c r="S9" s="247"/>
      <c r="T9" s="275"/>
      <c r="U9" s="275"/>
      <c r="V9" s="245" t="s">
        <v>1689</v>
      </c>
      <c r="W9" s="242"/>
      <c r="X9" s="242"/>
      <c r="Y9" s="248"/>
    </row>
    <row r="10" spans="1:26">
      <c r="B10" s="283"/>
      <c r="C10" s="242"/>
      <c r="D10" s="275"/>
      <c r="E10" s="273" t="s">
        <v>13</v>
      </c>
      <c r="F10" s="273" t="s">
        <v>1687</v>
      </c>
      <c r="G10" s="273" t="s">
        <v>1656</v>
      </c>
      <c r="H10" s="275"/>
      <c r="I10" s="294">
        <f>Glass_DU!I10</f>
        <v>280</v>
      </c>
      <c r="J10" s="275"/>
      <c r="K10" s="275"/>
      <c r="R10" s="275"/>
      <c r="S10" s="242"/>
      <c r="T10" s="275"/>
      <c r="U10" s="275"/>
      <c r="V10" s="242"/>
      <c r="W10" s="242"/>
      <c r="X10" s="242"/>
      <c r="Y10" s="248"/>
    </row>
    <row r="11" spans="1:26">
      <c r="B11" s="283"/>
      <c r="C11" s="242"/>
      <c r="D11" s="275"/>
      <c r="E11" s="273" t="s">
        <v>14</v>
      </c>
      <c r="F11" s="273" t="s">
        <v>1687</v>
      </c>
      <c r="G11" s="273" t="s">
        <v>1656</v>
      </c>
      <c r="H11" s="275"/>
      <c r="I11" s="294">
        <f>Glass_DU!I11</f>
        <v>764</v>
      </c>
      <c r="J11" s="275"/>
      <c r="K11" s="275"/>
      <c r="R11" s="242"/>
      <c r="S11" s="247"/>
      <c r="T11" s="275"/>
      <c r="U11" s="275"/>
      <c r="V11" s="242"/>
      <c r="W11" s="242"/>
      <c r="X11" s="242"/>
      <c r="Y11" s="248"/>
    </row>
    <row r="12" spans="1:26">
      <c r="B12" s="283"/>
      <c r="C12" s="242"/>
      <c r="D12" s="275"/>
      <c r="E12" s="273" t="s">
        <v>15</v>
      </c>
      <c r="F12" s="273" t="s">
        <v>1687</v>
      </c>
      <c r="G12" s="273" t="s">
        <v>1656</v>
      </c>
      <c r="H12" s="275"/>
      <c r="I12" s="294">
        <f>Glass_DU!I12</f>
        <v>382</v>
      </c>
      <c r="J12" s="275"/>
      <c r="K12" s="275"/>
      <c r="Q12" s="242"/>
      <c r="R12" s="242"/>
      <c r="S12" s="242"/>
      <c r="T12" s="273" t="s">
        <v>1667</v>
      </c>
      <c r="U12" s="275"/>
      <c r="V12" s="242"/>
      <c r="W12" s="242"/>
      <c r="X12" s="242"/>
      <c r="Y12" s="248"/>
    </row>
    <row r="13" spans="1:26" ht="13.5" thickBot="1">
      <c r="B13" s="283"/>
      <c r="C13" s="242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0"/>
      <c r="P13" s="250"/>
      <c r="Q13" s="250"/>
      <c r="R13" s="242"/>
      <c r="S13" s="250"/>
      <c r="T13" s="250"/>
      <c r="U13" s="250"/>
      <c r="V13" s="250"/>
      <c r="W13" s="242"/>
      <c r="X13" s="242"/>
      <c r="Y13" s="243"/>
    </row>
    <row r="14" spans="1:26" ht="13.5" thickTop="1">
      <c r="B14" s="283"/>
      <c r="C14" s="286"/>
      <c r="D14" s="242"/>
      <c r="E14" s="242"/>
      <c r="F14" s="242"/>
      <c r="G14" s="252"/>
      <c r="H14" s="242"/>
      <c r="I14" s="242"/>
      <c r="J14" s="252"/>
      <c r="K14" s="242"/>
      <c r="L14" s="242"/>
      <c r="M14" s="252"/>
      <c r="N14" s="242"/>
      <c r="O14" s="242"/>
      <c r="P14" s="252"/>
      <c r="Q14" s="242"/>
      <c r="R14" s="253"/>
      <c r="S14" s="252"/>
      <c r="T14" s="242"/>
      <c r="U14" s="254"/>
      <c r="V14" s="255"/>
      <c r="W14" s="256"/>
      <c r="X14" s="253"/>
      <c r="Y14" s="243"/>
    </row>
    <row r="15" spans="1:26">
      <c r="B15" s="283"/>
      <c r="C15" s="286"/>
      <c r="D15" s="242"/>
      <c r="E15" s="242"/>
      <c r="F15" s="242"/>
      <c r="G15" s="252"/>
      <c r="H15" s="242"/>
      <c r="I15" s="242"/>
      <c r="J15" s="252"/>
      <c r="K15" s="242"/>
      <c r="L15" s="242"/>
      <c r="M15" s="252"/>
      <c r="N15" s="242"/>
      <c r="O15" s="242"/>
      <c r="P15" s="252"/>
      <c r="Q15" s="242"/>
      <c r="R15" s="242"/>
      <c r="S15" s="252"/>
      <c r="T15" s="242"/>
      <c r="U15" s="254"/>
      <c r="V15" s="252"/>
      <c r="W15" s="242"/>
      <c r="X15" s="254"/>
      <c r="Y15" s="243"/>
    </row>
    <row r="16" spans="1:26">
      <c r="B16" s="283"/>
      <c r="C16" s="286"/>
      <c r="D16" s="242"/>
      <c r="E16" s="242"/>
      <c r="F16" s="242"/>
      <c r="G16" s="252"/>
      <c r="H16" s="242"/>
      <c r="I16" s="242"/>
      <c r="J16" s="252"/>
      <c r="K16" s="242"/>
      <c r="L16" s="242"/>
      <c r="M16" s="252"/>
      <c r="N16" s="242"/>
      <c r="O16" s="242"/>
      <c r="P16" s="252"/>
      <c r="Q16" s="242"/>
      <c r="R16" s="242"/>
      <c r="S16" s="252"/>
      <c r="T16" s="242"/>
      <c r="U16" s="254"/>
      <c r="V16" s="252"/>
      <c r="W16" s="242"/>
      <c r="X16" s="254"/>
      <c r="Y16" s="243"/>
    </row>
    <row r="17" spans="2:28">
      <c r="B17" s="283"/>
      <c r="C17" s="286"/>
      <c r="D17" s="242"/>
      <c r="E17" s="242"/>
      <c r="F17" s="242"/>
      <c r="G17" s="252"/>
      <c r="H17" s="242"/>
      <c r="I17" s="242"/>
      <c r="J17" s="252"/>
      <c r="K17" s="242"/>
      <c r="L17" s="242"/>
      <c r="M17" s="252"/>
      <c r="N17" s="242"/>
      <c r="O17" s="242"/>
      <c r="P17" s="252"/>
      <c r="Q17" s="242"/>
      <c r="R17" s="242"/>
      <c r="S17" s="252"/>
      <c r="T17" s="242"/>
      <c r="U17" s="254"/>
      <c r="V17" s="252"/>
      <c r="W17" s="242"/>
      <c r="X17" s="254"/>
      <c r="Y17" s="243"/>
    </row>
    <row r="18" spans="2:28" ht="13.5" thickBot="1">
      <c r="B18" s="283"/>
      <c r="C18" s="287"/>
      <c r="D18" s="242"/>
      <c r="E18" s="242"/>
      <c r="F18" s="242"/>
      <c r="G18" s="252"/>
      <c r="H18" s="242"/>
      <c r="I18" s="242"/>
      <c r="J18" s="252"/>
      <c r="K18" s="242"/>
      <c r="L18" s="242"/>
      <c r="M18" s="252"/>
      <c r="N18" s="242"/>
      <c r="O18" s="242"/>
      <c r="P18" s="252"/>
      <c r="Q18" s="242"/>
      <c r="R18" s="242"/>
      <c r="S18" s="252"/>
      <c r="T18" s="242"/>
      <c r="U18" s="254"/>
      <c r="V18" s="252"/>
      <c r="W18" s="242"/>
      <c r="X18" s="254"/>
      <c r="Y18" s="243"/>
    </row>
    <row r="19" spans="2:28" ht="14.25" thickTop="1" thickBot="1">
      <c r="B19" s="283"/>
      <c r="C19" s="257" t="s">
        <v>1659</v>
      </c>
      <c r="D19" s="258"/>
      <c r="E19" s="259">
        <v>1</v>
      </c>
      <c r="F19" s="260"/>
      <c r="G19" s="258"/>
      <c r="H19" s="259">
        <v>2</v>
      </c>
      <c r="I19" s="261"/>
      <c r="J19" s="258"/>
      <c r="K19" s="259">
        <v>3</v>
      </c>
      <c r="L19" s="261"/>
      <c r="M19" s="258"/>
      <c r="N19" s="259">
        <v>4</v>
      </c>
      <c r="O19" s="261"/>
      <c r="P19" s="258"/>
      <c r="Q19" s="259">
        <v>5</v>
      </c>
      <c r="R19" s="261"/>
      <c r="S19" s="258"/>
      <c r="T19" s="259">
        <v>6</v>
      </c>
      <c r="U19" s="262"/>
      <c r="V19" s="258"/>
      <c r="W19" s="259">
        <v>7</v>
      </c>
      <c r="X19" s="262"/>
      <c r="Y19" s="243"/>
      <c r="Z19" s="237"/>
    </row>
    <row r="20" spans="2:28" ht="13.5" thickTop="1">
      <c r="B20" s="283"/>
      <c r="C20" s="263"/>
      <c r="D20" s="299"/>
      <c r="E20" s="294"/>
      <c r="F20" s="299"/>
      <c r="G20" s="302"/>
      <c r="H20" s="299"/>
      <c r="I20" s="303"/>
      <c r="J20" s="299"/>
      <c r="K20" s="299"/>
      <c r="L20" s="303"/>
      <c r="M20" s="299"/>
      <c r="N20" s="300"/>
      <c r="O20" s="301"/>
      <c r="P20" s="299"/>
      <c r="Q20" s="299"/>
      <c r="R20" s="303"/>
      <c r="S20" s="299"/>
      <c r="T20" s="299"/>
      <c r="U20" s="303"/>
      <c r="V20" s="299"/>
      <c r="W20" s="300"/>
      <c r="X20" s="301"/>
      <c r="Y20" s="248"/>
      <c r="Z20" s="278"/>
    </row>
    <row r="21" spans="2:28">
      <c r="B21" s="283"/>
      <c r="C21" s="263" t="s">
        <v>1668</v>
      </c>
      <c r="D21" s="299"/>
      <c r="E21" s="294">
        <v>30</v>
      </c>
      <c r="F21" s="303"/>
      <c r="G21" s="310"/>
      <c r="H21" s="310">
        <v>30</v>
      </c>
      <c r="I21" s="311"/>
      <c r="J21" s="299"/>
      <c r="K21" s="294">
        <v>360</v>
      </c>
      <c r="L21" s="303"/>
      <c r="M21" s="299"/>
      <c r="N21" s="294">
        <v>360</v>
      </c>
      <c r="O21" s="301"/>
      <c r="P21" s="299"/>
      <c r="Q21" s="294">
        <v>360</v>
      </c>
      <c r="R21" s="303"/>
      <c r="S21" s="299"/>
      <c r="T21" s="294">
        <v>360</v>
      </c>
      <c r="U21" s="303"/>
      <c r="V21" s="299"/>
      <c r="W21" s="294">
        <v>360</v>
      </c>
      <c r="X21" s="301"/>
      <c r="Y21" s="243"/>
      <c r="Z21" s="278"/>
    </row>
    <row r="22" spans="2:28">
      <c r="B22" s="283"/>
      <c r="C22" s="263"/>
      <c r="D22" s="299"/>
      <c r="E22" s="299"/>
      <c r="F22" s="303"/>
      <c r="G22" s="299"/>
      <c r="H22" s="299"/>
      <c r="I22" s="303"/>
      <c r="J22" s="299"/>
      <c r="K22" s="299"/>
      <c r="L22" s="303"/>
      <c r="M22" s="299"/>
      <c r="N22" s="300"/>
      <c r="O22" s="301"/>
      <c r="P22" s="299"/>
      <c r="Q22" s="299"/>
      <c r="R22" s="303"/>
      <c r="S22" s="299"/>
      <c r="T22" s="299"/>
      <c r="U22" s="303"/>
      <c r="V22" s="299"/>
      <c r="W22" s="300"/>
      <c r="X22" s="301"/>
      <c r="Y22" s="248"/>
      <c r="Z22" s="278"/>
    </row>
    <row r="23" spans="2:28">
      <c r="B23" s="283"/>
      <c r="C23" s="263" t="s">
        <v>1700</v>
      </c>
      <c r="D23" s="273">
        <f>Glass_DU!D23</f>
        <v>1200</v>
      </c>
      <c r="E23" s="273" t="s">
        <v>1655</v>
      </c>
      <c r="F23" s="295">
        <f>Glass_DU!F23</f>
        <v>570</v>
      </c>
      <c r="G23" s="294">
        <f>Glass_DU!G23</f>
        <v>200</v>
      </c>
      <c r="H23" s="273" t="s">
        <v>1655</v>
      </c>
      <c r="I23" s="295">
        <f>Glass_DU!I23</f>
        <v>200</v>
      </c>
      <c r="J23" s="294">
        <f>Glass_DU!J23</f>
        <v>1200</v>
      </c>
      <c r="K23" s="273" t="s">
        <v>1655</v>
      </c>
      <c r="L23" s="294">
        <f>Glass_DU!L23</f>
        <v>570</v>
      </c>
      <c r="M23" s="486" t="s">
        <v>1666</v>
      </c>
      <c r="N23" s="487"/>
      <c r="O23" s="274">
        <v>50</v>
      </c>
      <c r="P23" s="294">
        <f>Glass_DU!P23</f>
        <v>280</v>
      </c>
      <c r="Q23" s="273" t="s">
        <v>1655</v>
      </c>
      <c r="R23" s="295">
        <f>Glass_DU!R23</f>
        <v>570</v>
      </c>
      <c r="S23" s="294">
        <f>Glass_DU!S23</f>
        <v>1430</v>
      </c>
      <c r="T23" s="273" t="s">
        <v>1655</v>
      </c>
      <c r="U23" s="294">
        <f>Glass_DU!U23</f>
        <v>760</v>
      </c>
      <c r="V23" s="486" t="s">
        <v>1666</v>
      </c>
      <c r="W23" s="487"/>
      <c r="X23" s="274">
        <v>100</v>
      </c>
      <c r="Y23" s="248"/>
      <c r="Z23" s="278"/>
      <c r="AB23" s="278"/>
    </row>
    <row r="24" spans="2:28">
      <c r="B24" s="283"/>
      <c r="C24" s="263" t="s">
        <v>1679</v>
      </c>
      <c r="D24" s="299"/>
      <c r="E24" s="299"/>
      <c r="F24" s="303"/>
      <c r="G24" s="299"/>
      <c r="H24" s="299"/>
      <c r="I24" s="303"/>
      <c r="J24" s="299"/>
      <c r="K24" s="299"/>
      <c r="L24" s="303"/>
      <c r="M24" s="299"/>
      <c r="N24" s="300"/>
      <c r="O24" s="301"/>
      <c r="P24" s="299"/>
      <c r="Q24" s="299"/>
      <c r="R24" s="303"/>
      <c r="S24" s="299"/>
      <c r="T24" s="299"/>
      <c r="U24" s="303"/>
      <c r="V24" s="299"/>
      <c r="W24" s="300"/>
      <c r="X24" s="301"/>
      <c r="Y24" s="248"/>
      <c r="Z24" s="278"/>
    </row>
    <row r="25" spans="2:28">
      <c r="B25" s="283"/>
      <c r="C25" s="263" t="s">
        <v>1669</v>
      </c>
      <c r="D25" s="299"/>
      <c r="E25" s="294">
        <v>2</v>
      </c>
      <c r="F25" s="303"/>
      <c r="G25" s="299"/>
      <c r="H25" s="294">
        <v>4</v>
      </c>
      <c r="I25" s="303"/>
      <c r="J25" s="299"/>
      <c r="K25" s="294">
        <v>1</v>
      </c>
      <c r="L25" s="303"/>
      <c r="M25" s="273"/>
      <c r="N25" s="294">
        <f>Glass_DU!N25</f>
        <v>120</v>
      </c>
      <c r="O25" s="303" t="s">
        <v>1706</v>
      </c>
      <c r="P25" s="299"/>
      <c r="Q25" s="294">
        <f>Glass_DU!Q25</f>
        <v>8</v>
      </c>
      <c r="R25" s="303"/>
      <c r="S25" s="299"/>
      <c r="T25" s="294">
        <v>4</v>
      </c>
      <c r="U25" s="303"/>
      <c r="V25" s="273"/>
      <c r="W25" s="306">
        <f>Glass_DU!W25</f>
        <v>60</v>
      </c>
      <c r="X25" s="303" t="s">
        <v>1706</v>
      </c>
      <c r="Y25" s="248"/>
      <c r="Z25" s="278"/>
    </row>
    <row r="26" spans="2:28">
      <c r="B26" s="283"/>
      <c r="C26" s="263"/>
      <c r="D26" s="299"/>
      <c r="E26" s="299"/>
      <c r="F26" s="303"/>
      <c r="G26" s="299"/>
      <c r="H26" s="294"/>
      <c r="I26" s="303"/>
      <c r="J26" s="299"/>
      <c r="K26" s="299"/>
      <c r="L26" s="303"/>
      <c r="M26" s="299"/>
      <c r="N26" s="300"/>
      <c r="O26" s="301"/>
      <c r="P26" s="299"/>
      <c r="Q26" s="299"/>
      <c r="R26" s="303"/>
      <c r="S26" s="299"/>
      <c r="T26" s="299"/>
      <c r="U26" s="303"/>
      <c r="V26" s="299"/>
      <c r="W26" s="300"/>
      <c r="X26" s="301"/>
      <c r="Y26" s="248"/>
      <c r="Z26" s="278"/>
    </row>
    <row r="27" spans="2:28">
      <c r="B27" s="283"/>
      <c r="C27" s="263" t="s">
        <v>1670</v>
      </c>
      <c r="D27" s="299"/>
      <c r="E27" s="294">
        <v>1</v>
      </c>
      <c r="F27" s="303"/>
      <c r="G27" s="299"/>
      <c r="H27" s="294">
        <v>1</v>
      </c>
      <c r="I27" s="303"/>
      <c r="J27" s="299"/>
      <c r="K27" s="294">
        <v>1</v>
      </c>
      <c r="L27" s="303"/>
      <c r="M27" s="299"/>
      <c r="N27" s="294">
        <v>1</v>
      </c>
      <c r="O27" s="295"/>
      <c r="P27" s="294"/>
      <c r="Q27" s="294">
        <f>Glass_DU!Q27</f>
        <v>5</v>
      </c>
      <c r="R27" s="295"/>
      <c r="S27" s="294"/>
      <c r="T27" s="294">
        <f>Q27</f>
        <v>5</v>
      </c>
      <c r="U27" s="295"/>
      <c r="V27" s="294"/>
      <c r="W27" s="294">
        <f>T27</f>
        <v>5</v>
      </c>
      <c r="X27" s="301"/>
      <c r="Y27" s="248"/>
      <c r="Z27" s="278"/>
    </row>
    <row r="28" spans="2:28">
      <c r="B28" s="283"/>
      <c r="C28" s="263"/>
      <c r="D28" s="299"/>
      <c r="E28" s="294"/>
      <c r="F28" s="303"/>
      <c r="G28" s="299"/>
      <c r="H28" s="294"/>
      <c r="I28" s="303"/>
      <c r="J28" s="299"/>
      <c r="K28" s="299"/>
      <c r="L28" s="303"/>
      <c r="M28" s="299"/>
      <c r="N28" s="300"/>
      <c r="O28" s="301"/>
      <c r="P28" s="299"/>
      <c r="Q28" s="299"/>
      <c r="R28" s="303"/>
      <c r="S28" s="299"/>
      <c r="T28" s="299"/>
      <c r="U28" s="303"/>
      <c r="V28" s="299"/>
      <c r="W28" s="300"/>
      <c r="X28" s="301"/>
      <c r="Y28" s="248"/>
      <c r="Z28" s="278"/>
    </row>
    <row r="29" spans="2:28" ht="13.5" thickBot="1">
      <c r="B29" s="283"/>
      <c r="C29" s="263" t="s">
        <v>1671</v>
      </c>
      <c r="D29" s="299"/>
      <c r="E29" s="294">
        <f>E25*E27</f>
        <v>2</v>
      </c>
      <c r="F29" s="303"/>
      <c r="G29" s="299"/>
      <c r="H29" s="294">
        <f>H25*H27</f>
        <v>4</v>
      </c>
      <c r="I29" s="303"/>
      <c r="J29" s="308"/>
      <c r="K29" s="296">
        <v>1</v>
      </c>
      <c r="L29" s="309"/>
      <c r="M29" s="276"/>
      <c r="N29" s="294">
        <f>N27*N25</f>
        <v>120</v>
      </c>
      <c r="O29" s="309" t="s">
        <v>1706</v>
      </c>
      <c r="P29" s="308"/>
      <c r="Q29" s="296">
        <f>Q27*Q25+2</f>
        <v>42</v>
      </c>
      <c r="R29" s="309" t="s">
        <v>1714</v>
      </c>
      <c r="S29" s="308"/>
      <c r="T29" s="296">
        <f>T27*T25</f>
        <v>20</v>
      </c>
      <c r="U29" s="309"/>
      <c r="V29" s="276"/>
      <c r="W29" s="296">
        <f>W27*W25</f>
        <v>300</v>
      </c>
      <c r="X29" s="309" t="s">
        <v>1706</v>
      </c>
      <c r="Y29" s="248"/>
      <c r="Z29" s="278"/>
    </row>
    <row r="30" spans="2:28" ht="14.25" thickTop="1" thickBot="1">
      <c r="B30" s="283"/>
      <c r="C30" s="267"/>
      <c r="D30" s="268"/>
      <c r="E30" s="259" t="s">
        <v>1696</v>
      </c>
      <c r="F30" s="269"/>
      <c r="G30" s="268"/>
      <c r="H30" s="259" t="s">
        <v>1697</v>
      </c>
      <c r="I30" s="269"/>
      <c r="J30" s="268"/>
      <c r="K30" s="259" t="s">
        <v>1713</v>
      </c>
      <c r="L30" s="269"/>
      <c r="M30" s="268"/>
      <c r="N30" s="259" t="s">
        <v>1193</v>
      </c>
      <c r="O30" s="269"/>
      <c r="P30" s="268"/>
      <c r="Q30" s="259" t="s">
        <v>1712</v>
      </c>
      <c r="R30" s="269"/>
      <c r="S30" s="268"/>
      <c r="T30" s="259" t="s">
        <v>1698</v>
      </c>
      <c r="U30" s="269"/>
      <c r="V30" s="268"/>
      <c r="W30" s="259" t="s">
        <v>1193</v>
      </c>
      <c r="X30" s="269"/>
      <c r="Y30" s="243"/>
    </row>
    <row r="31" spans="2:28" ht="13.5" thickTop="1">
      <c r="B31" s="283"/>
      <c r="C31" s="242"/>
      <c r="D31" s="270"/>
      <c r="E31" s="270"/>
      <c r="F31" s="270"/>
      <c r="G31" s="270"/>
      <c r="H31" s="270"/>
      <c r="I31" s="270"/>
      <c r="J31" s="270"/>
      <c r="K31" s="270"/>
      <c r="L31" s="270"/>
      <c r="M31" s="270"/>
      <c r="N31" s="270"/>
      <c r="O31" s="270"/>
      <c r="P31" s="270"/>
      <c r="Q31" s="270"/>
      <c r="R31" s="270"/>
      <c r="S31" s="270"/>
      <c r="T31" s="270"/>
      <c r="U31" s="242"/>
      <c r="V31" s="242"/>
      <c r="W31" s="242"/>
      <c r="X31" s="242"/>
      <c r="Y31" s="243"/>
    </row>
    <row r="32" spans="2:28">
      <c r="B32" s="283"/>
      <c r="C32" s="273"/>
      <c r="D32" s="271" t="s">
        <v>1678</v>
      </c>
      <c r="E32" s="242"/>
      <c r="F32" s="242"/>
      <c r="G32" s="242"/>
      <c r="H32" s="242"/>
      <c r="I32" s="242"/>
      <c r="J32" s="242"/>
      <c r="K32" s="242"/>
      <c r="L32" s="242"/>
      <c r="M32" s="242"/>
      <c r="N32" s="242"/>
      <c r="O32" s="242"/>
      <c r="P32" s="242"/>
      <c r="Q32" s="242"/>
      <c r="R32" s="242"/>
      <c r="S32" s="242"/>
      <c r="T32" s="242"/>
      <c r="U32" s="242"/>
      <c r="V32" s="242"/>
      <c r="W32" s="242"/>
      <c r="X32" s="242"/>
      <c r="Y32" s="243"/>
    </row>
    <row r="33" spans="2:30">
      <c r="B33" s="283"/>
      <c r="C33" s="242"/>
      <c r="D33" s="242" t="s">
        <v>1680</v>
      </c>
      <c r="E33" s="242"/>
      <c r="F33" s="242"/>
      <c r="G33" s="242"/>
      <c r="H33" s="242"/>
      <c r="I33" s="242"/>
      <c r="J33" s="242"/>
      <c r="K33" s="242"/>
      <c r="L33" s="245" t="s">
        <v>1710</v>
      </c>
      <c r="M33" s="242"/>
      <c r="N33" s="242"/>
      <c r="O33" s="242"/>
      <c r="P33" s="242"/>
      <c r="Q33" s="242"/>
      <c r="R33" s="242"/>
      <c r="S33" s="242"/>
      <c r="T33" s="242"/>
      <c r="U33" s="242"/>
      <c r="V33" s="242"/>
      <c r="W33" s="242"/>
      <c r="X33" s="242"/>
      <c r="Y33" s="243"/>
      <c r="AA33" s="278"/>
    </row>
    <row r="34" spans="2:30">
      <c r="B34" s="283"/>
      <c r="C34" s="242"/>
      <c r="D34" s="242" t="s">
        <v>1681</v>
      </c>
      <c r="E34" s="242"/>
      <c r="F34" s="242"/>
      <c r="G34" s="242"/>
      <c r="H34" s="242"/>
      <c r="I34" s="242"/>
      <c r="J34" s="242"/>
      <c r="K34" s="242"/>
      <c r="L34" s="242"/>
      <c r="M34" s="242"/>
      <c r="N34" s="242"/>
      <c r="O34" s="242"/>
      <c r="P34" s="242"/>
      <c r="Q34" s="242"/>
      <c r="R34" s="242"/>
      <c r="S34" s="242"/>
      <c r="T34" s="242"/>
      <c r="U34" s="242"/>
      <c r="V34" s="242"/>
      <c r="W34" s="242"/>
      <c r="X34" s="242"/>
      <c r="Y34" s="243"/>
    </row>
    <row r="35" spans="2:30">
      <c r="B35" s="283"/>
      <c r="C35" s="242"/>
      <c r="D35" s="242" t="s">
        <v>1682</v>
      </c>
      <c r="E35" s="242"/>
      <c r="F35" s="242"/>
      <c r="G35" s="242"/>
      <c r="H35" s="242"/>
      <c r="I35" s="242"/>
      <c r="J35" s="242"/>
      <c r="K35" s="242"/>
      <c r="L35" s="242"/>
      <c r="M35" s="242"/>
      <c r="N35" s="242"/>
      <c r="O35" s="242"/>
      <c r="P35" s="242"/>
      <c r="Q35" s="242"/>
      <c r="R35" s="242"/>
      <c r="S35" s="242"/>
      <c r="T35" s="242"/>
      <c r="U35" s="242"/>
      <c r="V35" s="242"/>
      <c r="W35" s="242"/>
      <c r="X35" s="242"/>
      <c r="Y35" s="243"/>
    </row>
    <row r="36" spans="2:30">
      <c r="B36" s="283"/>
      <c r="C36" s="242"/>
      <c r="D36" s="242" t="s">
        <v>1708</v>
      </c>
      <c r="E36" s="242"/>
      <c r="F36" s="242"/>
      <c r="G36" s="242"/>
      <c r="H36" s="242"/>
      <c r="I36" s="242"/>
      <c r="J36" s="242"/>
      <c r="K36" s="242"/>
      <c r="L36" s="242"/>
      <c r="M36" s="242"/>
      <c r="N36" s="242"/>
      <c r="O36" s="242"/>
      <c r="P36" s="242"/>
      <c r="Q36" s="242"/>
      <c r="R36" s="242"/>
      <c r="S36" s="242"/>
      <c r="T36" s="242"/>
      <c r="U36" s="242"/>
      <c r="V36" s="242"/>
      <c r="W36" s="242"/>
      <c r="X36" s="242"/>
      <c r="Y36" s="243"/>
    </row>
    <row r="37" spans="2:30">
      <c r="B37" s="283"/>
      <c r="C37" s="242"/>
      <c r="D37" s="242" t="s">
        <v>1683</v>
      </c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2"/>
      <c r="T37" s="242"/>
      <c r="U37" s="242"/>
      <c r="V37" s="242"/>
      <c r="W37" s="242"/>
      <c r="X37" s="242"/>
      <c r="Y37" s="243"/>
    </row>
    <row r="38" spans="2:30">
      <c r="B38" s="283"/>
      <c r="C38" s="242"/>
      <c r="D38" s="242" t="s">
        <v>1685</v>
      </c>
      <c r="E38" s="242"/>
      <c r="F38" s="242"/>
      <c r="G38" s="242"/>
      <c r="H38" s="242"/>
      <c r="I38" s="242"/>
      <c r="J38" s="242"/>
      <c r="K38" s="242"/>
      <c r="L38" s="242"/>
      <c r="M38" s="242"/>
      <c r="N38" s="242"/>
      <c r="O38" s="242"/>
      <c r="P38" s="242"/>
      <c r="Q38" s="242"/>
      <c r="R38" s="242"/>
      <c r="S38" s="242"/>
      <c r="T38" s="242"/>
      <c r="U38" s="242"/>
      <c r="V38" s="242"/>
      <c r="W38" s="242"/>
      <c r="X38" s="242"/>
      <c r="Y38" s="243"/>
    </row>
    <row r="39" spans="2:30">
      <c r="B39" s="283"/>
      <c r="C39" s="242"/>
      <c r="D39" s="242" t="s">
        <v>1684</v>
      </c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  <c r="P39" s="242"/>
      <c r="Q39" s="242"/>
      <c r="R39" s="242"/>
      <c r="S39" s="242"/>
      <c r="T39" s="242"/>
      <c r="U39" s="242"/>
      <c r="V39" s="242"/>
      <c r="W39" s="242"/>
      <c r="X39" s="242"/>
      <c r="Y39" s="243"/>
    </row>
    <row r="40" spans="2:30">
      <c r="B40" s="283"/>
      <c r="C40" s="242"/>
      <c r="D40" s="242"/>
      <c r="E40" s="272"/>
      <c r="F40" s="242"/>
      <c r="G40" s="242"/>
      <c r="H40" s="242"/>
      <c r="I40" s="242"/>
      <c r="J40" s="242"/>
      <c r="K40" s="242"/>
      <c r="L40" s="242"/>
      <c r="M40" s="242"/>
      <c r="N40" s="242"/>
      <c r="O40" s="242"/>
      <c r="P40" s="242"/>
      <c r="Q40" s="242"/>
      <c r="R40" s="242"/>
      <c r="S40" s="242"/>
      <c r="T40" s="242"/>
      <c r="U40" s="242"/>
      <c r="V40" s="242"/>
      <c r="W40" s="242"/>
      <c r="X40" s="242"/>
      <c r="Y40" s="243"/>
    </row>
    <row r="41" spans="2:30">
      <c r="B41" s="283"/>
      <c r="C41" s="242"/>
      <c r="D41" s="159" t="s">
        <v>1717</v>
      </c>
      <c r="E41" s="272"/>
      <c r="F41" s="242"/>
      <c r="G41" s="242"/>
      <c r="H41" s="242"/>
      <c r="I41" s="242"/>
      <c r="J41" s="242"/>
      <c r="K41" s="242"/>
      <c r="L41" s="242"/>
      <c r="M41" s="242"/>
      <c r="N41" s="242"/>
      <c r="O41" s="242"/>
      <c r="P41" s="242"/>
      <c r="Q41" s="242"/>
      <c r="R41" s="242"/>
      <c r="S41" s="242"/>
      <c r="T41" s="242"/>
      <c r="U41" s="242"/>
      <c r="V41" s="242"/>
      <c r="W41" s="242"/>
      <c r="X41" s="242"/>
      <c r="Y41" s="243"/>
    </row>
    <row r="42" spans="2:30">
      <c r="B42" s="283"/>
      <c r="C42" s="284"/>
      <c r="D42" s="318" t="s">
        <v>1716</v>
      </c>
      <c r="E42" s="284"/>
      <c r="F42" s="284"/>
      <c r="G42" s="284"/>
      <c r="H42" s="284"/>
      <c r="I42" s="284"/>
      <c r="J42" s="284"/>
      <c r="K42" s="284"/>
      <c r="L42" s="284"/>
      <c r="M42" s="284"/>
      <c r="N42" s="284"/>
      <c r="O42" s="284"/>
      <c r="P42" s="284"/>
      <c r="Q42" s="284"/>
      <c r="R42" s="284"/>
      <c r="S42" s="284"/>
      <c r="T42" s="284"/>
      <c r="U42" s="284"/>
      <c r="V42" s="284"/>
      <c r="W42" s="284"/>
      <c r="X42" s="482" t="s">
        <v>2084</v>
      </c>
      <c r="Y42" s="236" t="str">
        <f>Revision!$A$1</f>
        <v>Version 4</v>
      </c>
    </row>
    <row r="43" spans="2:30" ht="13.5" thickBot="1">
      <c r="B43" s="288"/>
      <c r="C43" s="289"/>
      <c r="D43" s="289"/>
      <c r="E43" s="289"/>
      <c r="F43" s="289"/>
      <c r="G43" s="289"/>
      <c r="H43" s="289"/>
      <c r="I43" s="289"/>
      <c r="J43" s="289"/>
      <c r="K43" s="289"/>
      <c r="L43" s="289"/>
      <c r="M43" s="289"/>
      <c r="N43" s="289"/>
      <c r="O43" s="289"/>
      <c r="P43" s="289"/>
      <c r="Q43" s="289"/>
      <c r="R43" s="289"/>
      <c r="S43" s="289"/>
      <c r="T43" s="289"/>
      <c r="U43" s="289"/>
      <c r="V43" s="289"/>
      <c r="W43" s="289"/>
      <c r="X43" s="488">
        <f ca="1">TODAY()</f>
        <v>43789</v>
      </c>
      <c r="Y43" s="489"/>
    </row>
    <row r="44" spans="2:30" ht="13.5" thickTop="1">
      <c r="AA44" s="237"/>
      <c r="AB44" s="237"/>
      <c r="AC44" s="237"/>
      <c r="AD44" s="278"/>
    </row>
    <row r="45" spans="2:30">
      <c r="AA45" s="278"/>
      <c r="AB45" s="278"/>
      <c r="AC45" s="278"/>
      <c r="AD45" s="278"/>
    </row>
    <row r="46" spans="2:30">
      <c r="AA46" s="278"/>
      <c r="AB46" s="278"/>
      <c r="AC46" s="278"/>
      <c r="AD46" s="278"/>
    </row>
    <row r="47" spans="2:30">
      <c r="AA47" s="278"/>
      <c r="AB47" s="278"/>
      <c r="AC47" s="278"/>
      <c r="AD47" s="278"/>
    </row>
    <row r="48" spans="2:30">
      <c r="AA48" s="278"/>
      <c r="AB48" s="278"/>
      <c r="AC48" s="278"/>
      <c r="AD48" s="278"/>
    </row>
    <row r="49" spans="27:30">
      <c r="AA49" s="278"/>
      <c r="AB49" s="278"/>
      <c r="AC49" s="278"/>
      <c r="AD49" s="278"/>
    </row>
    <row r="50" spans="27:30">
      <c r="AA50" s="278"/>
      <c r="AB50" s="278"/>
      <c r="AC50" s="278"/>
      <c r="AD50" s="278"/>
    </row>
    <row r="51" spans="27:30">
      <c r="AA51" s="278"/>
      <c r="AB51" s="278"/>
      <c r="AC51" s="278"/>
      <c r="AD51" s="278"/>
    </row>
    <row r="52" spans="27:30">
      <c r="AA52" s="278"/>
      <c r="AB52" s="278"/>
      <c r="AC52" s="278"/>
      <c r="AD52" s="278"/>
    </row>
    <row r="53" spans="27:30">
      <c r="AA53" s="278"/>
      <c r="AB53" s="278"/>
      <c r="AC53" s="278"/>
      <c r="AD53" s="278"/>
    </row>
    <row r="54" spans="27:30">
      <c r="AA54" s="278"/>
      <c r="AB54" s="278"/>
      <c r="AC54" s="278"/>
      <c r="AD54" s="278"/>
    </row>
  </sheetData>
  <mergeCells count="3">
    <mergeCell ref="M23:N23"/>
    <mergeCell ref="V23:W23"/>
    <mergeCell ref="X43:Y43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85" orientation="landscape" verticalDpi="12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Blad8">
    <outlinePr showOutlineSymbols="0"/>
    <pageSetUpPr fitToPage="1"/>
  </sheetPr>
  <dimension ref="A1:AD54"/>
  <sheetViews>
    <sheetView showOutlineSymbols="0" zoomScaleNormal="100" workbookViewId="0">
      <selection activeCell="Q27" sqref="Q27"/>
    </sheetView>
  </sheetViews>
  <sheetFormatPr defaultRowHeight="12.75"/>
  <cols>
    <col min="1" max="1" width="1.28515625" style="279" customWidth="1"/>
    <col min="2" max="2" width="9.140625" style="279"/>
    <col min="3" max="3" width="26.140625" style="279" customWidth="1"/>
    <col min="4" max="4" width="6.140625" style="279" customWidth="1"/>
    <col min="5" max="5" width="7.140625" style="279" customWidth="1"/>
    <col min="6" max="9" width="5.7109375" style="279" customWidth="1"/>
    <col min="10" max="10" width="6.140625" style="279" customWidth="1"/>
    <col min="11" max="18" width="5.7109375" style="279" customWidth="1"/>
    <col min="19" max="19" width="6.140625" style="279" customWidth="1"/>
    <col min="20" max="24" width="5.7109375" style="279" customWidth="1"/>
    <col min="25" max="256" width="9.140625" style="279"/>
    <col min="257" max="257" width="1.28515625" style="279" customWidth="1"/>
    <col min="258" max="258" width="9.140625" style="279"/>
    <col min="259" max="259" width="25.28515625" style="279" bestFit="1" customWidth="1"/>
    <col min="260" max="280" width="5.7109375" style="279" customWidth="1"/>
    <col min="281" max="512" width="9.140625" style="279"/>
    <col min="513" max="513" width="1.28515625" style="279" customWidth="1"/>
    <col min="514" max="514" width="9.140625" style="279"/>
    <col min="515" max="515" width="25.28515625" style="279" bestFit="1" customWidth="1"/>
    <col min="516" max="536" width="5.7109375" style="279" customWidth="1"/>
    <col min="537" max="768" width="9.140625" style="279"/>
    <col min="769" max="769" width="1.28515625" style="279" customWidth="1"/>
    <col min="770" max="770" width="9.140625" style="279"/>
    <col min="771" max="771" width="25.28515625" style="279" bestFit="1" customWidth="1"/>
    <col min="772" max="792" width="5.7109375" style="279" customWidth="1"/>
    <col min="793" max="1024" width="9.140625" style="279"/>
    <col min="1025" max="1025" width="1.28515625" style="279" customWidth="1"/>
    <col min="1026" max="1026" width="9.140625" style="279"/>
    <col min="1027" max="1027" width="25.28515625" style="279" bestFit="1" customWidth="1"/>
    <col min="1028" max="1048" width="5.7109375" style="279" customWidth="1"/>
    <col min="1049" max="1280" width="9.140625" style="279"/>
    <col min="1281" max="1281" width="1.28515625" style="279" customWidth="1"/>
    <col min="1282" max="1282" width="9.140625" style="279"/>
    <col min="1283" max="1283" width="25.28515625" style="279" bestFit="1" customWidth="1"/>
    <col min="1284" max="1304" width="5.7109375" style="279" customWidth="1"/>
    <col min="1305" max="1536" width="9.140625" style="279"/>
    <col min="1537" max="1537" width="1.28515625" style="279" customWidth="1"/>
    <col min="1538" max="1538" width="9.140625" style="279"/>
    <col min="1539" max="1539" width="25.28515625" style="279" bestFit="1" customWidth="1"/>
    <col min="1540" max="1560" width="5.7109375" style="279" customWidth="1"/>
    <col min="1561" max="1792" width="9.140625" style="279"/>
    <col min="1793" max="1793" width="1.28515625" style="279" customWidth="1"/>
    <col min="1794" max="1794" width="9.140625" style="279"/>
    <col min="1795" max="1795" width="25.28515625" style="279" bestFit="1" customWidth="1"/>
    <col min="1796" max="1816" width="5.7109375" style="279" customWidth="1"/>
    <col min="1817" max="2048" width="9.140625" style="279"/>
    <col min="2049" max="2049" width="1.28515625" style="279" customWidth="1"/>
    <col min="2050" max="2050" width="9.140625" style="279"/>
    <col min="2051" max="2051" width="25.28515625" style="279" bestFit="1" customWidth="1"/>
    <col min="2052" max="2072" width="5.7109375" style="279" customWidth="1"/>
    <col min="2073" max="2304" width="9.140625" style="279"/>
    <col min="2305" max="2305" width="1.28515625" style="279" customWidth="1"/>
    <col min="2306" max="2306" width="9.140625" style="279"/>
    <col min="2307" max="2307" width="25.28515625" style="279" bestFit="1" customWidth="1"/>
    <col min="2308" max="2328" width="5.7109375" style="279" customWidth="1"/>
    <col min="2329" max="2560" width="9.140625" style="279"/>
    <col min="2561" max="2561" width="1.28515625" style="279" customWidth="1"/>
    <col min="2562" max="2562" width="9.140625" style="279"/>
    <col min="2563" max="2563" width="25.28515625" style="279" bestFit="1" customWidth="1"/>
    <col min="2564" max="2584" width="5.7109375" style="279" customWidth="1"/>
    <col min="2585" max="2816" width="9.140625" style="279"/>
    <col min="2817" max="2817" width="1.28515625" style="279" customWidth="1"/>
    <col min="2818" max="2818" width="9.140625" style="279"/>
    <col min="2819" max="2819" width="25.28515625" style="279" bestFit="1" customWidth="1"/>
    <col min="2820" max="2840" width="5.7109375" style="279" customWidth="1"/>
    <col min="2841" max="3072" width="9.140625" style="279"/>
    <col min="3073" max="3073" width="1.28515625" style="279" customWidth="1"/>
    <col min="3074" max="3074" width="9.140625" style="279"/>
    <col min="3075" max="3075" width="25.28515625" style="279" bestFit="1" customWidth="1"/>
    <col min="3076" max="3096" width="5.7109375" style="279" customWidth="1"/>
    <col min="3097" max="3328" width="9.140625" style="279"/>
    <col min="3329" max="3329" width="1.28515625" style="279" customWidth="1"/>
    <col min="3330" max="3330" width="9.140625" style="279"/>
    <col min="3331" max="3331" width="25.28515625" style="279" bestFit="1" customWidth="1"/>
    <col min="3332" max="3352" width="5.7109375" style="279" customWidth="1"/>
    <col min="3353" max="3584" width="9.140625" style="279"/>
    <col min="3585" max="3585" width="1.28515625" style="279" customWidth="1"/>
    <col min="3586" max="3586" width="9.140625" style="279"/>
    <col min="3587" max="3587" width="25.28515625" style="279" bestFit="1" customWidth="1"/>
    <col min="3588" max="3608" width="5.7109375" style="279" customWidth="1"/>
    <col min="3609" max="3840" width="9.140625" style="279"/>
    <col min="3841" max="3841" width="1.28515625" style="279" customWidth="1"/>
    <col min="3842" max="3842" width="9.140625" style="279"/>
    <col min="3843" max="3843" width="25.28515625" style="279" bestFit="1" customWidth="1"/>
    <col min="3844" max="3864" width="5.7109375" style="279" customWidth="1"/>
    <col min="3865" max="4096" width="9.140625" style="279"/>
    <col min="4097" max="4097" width="1.28515625" style="279" customWidth="1"/>
    <col min="4098" max="4098" width="9.140625" style="279"/>
    <col min="4099" max="4099" width="25.28515625" style="279" bestFit="1" customWidth="1"/>
    <col min="4100" max="4120" width="5.7109375" style="279" customWidth="1"/>
    <col min="4121" max="4352" width="9.140625" style="279"/>
    <col min="4353" max="4353" width="1.28515625" style="279" customWidth="1"/>
    <col min="4354" max="4354" width="9.140625" style="279"/>
    <col min="4355" max="4355" width="25.28515625" style="279" bestFit="1" customWidth="1"/>
    <col min="4356" max="4376" width="5.7109375" style="279" customWidth="1"/>
    <col min="4377" max="4608" width="9.140625" style="279"/>
    <col min="4609" max="4609" width="1.28515625" style="279" customWidth="1"/>
    <col min="4610" max="4610" width="9.140625" style="279"/>
    <col min="4611" max="4611" width="25.28515625" style="279" bestFit="1" customWidth="1"/>
    <col min="4612" max="4632" width="5.7109375" style="279" customWidth="1"/>
    <col min="4633" max="4864" width="9.140625" style="279"/>
    <col min="4865" max="4865" width="1.28515625" style="279" customWidth="1"/>
    <col min="4866" max="4866" width="9.140625" style="279"/>
    <col min="4867" max="4867" width="25.28515625" style="279" bestFit="1" customWidth="1"/>
    <col min="4868" max="4888" width="5.7109375" style="279" customWidth="1"/>
    <col min="4889" max="5120" width="9.140625" style="279"/>
    <col min="5121" max="5121" width="1.28515625" style="279" customWidth="1"/>
    <col min="5122" max="5122" width="9.140625" style="279"/>
    <col min="5123" max="5123" width="25.28515625" style="279" bestFit="1" customWidth="1"/>
    <col min="5124" max="5144" width="5.7109375" style="279" customWidth="1"/>
    <col min="5145" max="5376" width="9.140625" style="279"/>
    <col min="5377" max="5377" width="1.28515625" style="279" customWidth="1"/>
    <col min="5378" max="5378" width="9.140625" style="279"/>
    <col min="5379" max="5379" width="25.28515625" style="279" bestFit="1" customWidth="1"/>
    <col min="5380" max="5400" width="5.7109375" style="279" customWidth="1"/>
    <col min="5401" max="5632" width="9.140625" style="279"/>
    <col min="5633" max="5633" width="1.28515625" style="279" customWidth="1"/>
    <col min="5634" max="5634" width="9.140625" style="279"/>
    <col min="5635" max="5635" width="25.28515625" style="279" bestFit="1" customWidth="1"/>
    <col min="5636" max="5656" width="5.7109375" style="279" customWidth="1"/>
    <col min="5657" max="5888" width="9.140625" style="279"/>
    <col min="5889" max="5889" width="1.28515625" style="279" customWidth="1"/>
    <col min="5890" max="5890" width="9.140625" style="279"/>
    <col min="5891" max="5891" width="25.28515625" style="279" bestFit="1" customWidth="1"/>
    <col min="5892" max="5912" width="5.7109375" style="279" customWidth="1"/>
    <col min="5913" max="6144" width="9.140625" style="279"/>
    <col min="6145" max="6145" width="1.28515625" style="279" customWidth="1"/>
    <col min="6146" max="6146" width="9.140625" style="279"/>
    <col min="6147" max="6147" width="25.28515625" style="279" bestFit="1" customWidth="1"/>
    <col min="6148" max="6168" width="5.7109375" style="279" customWidth="1"/>
    <col min="6169" max="6400" width="9.140625" style="279"/>
    <col min="6401" max="6401" width="1.28515625" style="279" customWidth="1"/>
    <col min="6402" max="6402" width="9.140625" style="279"/>
    <col min="6403" max="6403" width="25.28515625" style="279" bestFit="1" customWidth="1"/>
    <col min="6404" max="6424" width="5.7109375" style="279" customWidth="1"/>
    <col min="6425" max="6656" width="9.140625" style="279"/>
    <col min="6657" max="6657" width="1.28515625" style="279" customWidth="1"/>
    <col min="6658" max="6658" width="9.140625" style="279"/>
    <col min="6659" max="6659" width="25.28515625" style="279" bestFit="1" customWidth="1"/>
    <col min="6660" max="6680" width="5.7109375" style="279" customWidth="1"/>
    <col min="6681" max="6912" width="9.140625" style="279"/>
    <col min="6913" max="6913" width="1.28515625" style="279" customWidth="1"/>
    <col min="6914" max="6914" width="9.140625" style="279"/>
    <col min="6915" max="6915" width="25.28515625" style="279" bestFit="1" customWidth="1"/>
    <col min="6916" max="6936" width="5.7109375" style="279" customWidth="1"/>
    <col min="6937" max="7168" width="9.140625" style="279"/>
    <col min="7169" max="7169" width="1.28515625" style="279" customWidth="1"/>
    <col min="7170" max="7170" width="9.140625" style="279"/>
    <col min="7171" max="7171" width="25.28515625" style="279" bestFit="1" customWidth="1"/>
    <col min="7172" max="7192" width="5.7109375" style="279" customWidth="1"/>
    <col min="7193" max="7424" width="9.140625" style="279"/>
    <col min="7425" max="7425" width="1.28515625" style="279" customWidth="1"/>
    <col min="7426" max="7426" width="9.140625" style="279"/>
    <col min="7427" max="7427" width="25.28515625" style="279" bestFit="1" customWidth="1"/>
    <col min="7428" max="7448" width="5.7109375" style="279" customWidth="1"/>
    <col min="7449" max="7680" width="9.140625" style="279"/>
    <col min="7681" max="7681" width="1.28515625" style="279" customWidth="1"/>
    <col min="7682" max="7682" width="9.140625" style="279"/>
    <col min="7683" max="7683" width="25.28515625" style="279" bestFit="1" customWidth="1"/>
    <col min="7684" max="7704" width="5.7109375" style="279" customWidth="1"/>
    <col min="7705" max="7936" width="9.140625" style="279"/>
    <col min="7937" max="7937" width="1.28515625" style="279" customWidth="1"/>
    <col min="7938" max="7938" width="9.140625" style="279"/>
    <col min="7939" max="7939" width="25.28515625" style="279" bestFit="1" customWidth="1"/>
    <col min="7940" max="7960" width="5.7109375" style="279" customWidth="1"/>
    <col min="7961" max="8192" width="9.140625" style="279"/>
    <col min="8193" max="8193" width="1.28515625" style="279" customWidth="1"/>
    <col min="8194" max="8194" width="9.140625" style="279"/>
    <col min="8195" max="8195" width="25.28515625" style="279" bestFit="1" customWidth="1"/>
    <col min="8196" max="8216" width="5.7109375" style="279" customWidth="1"/>
    <col min="8217" max="8448" width="9.140625" style="279"/>
    <col min="8449" max="8449" width="1.28515625" style="279" customWidth="1"/>
    <col min="8450" max="8450" width="9.140625" style="279"/>
    <col min="8451" max="8451" width="25.28515625" style="279" bestFit="1" customWidth="1"/>
    <col min="8452" max="8472" width="5.7109375" style="279" customWidth="1"/>
    <col min="8473" max="8704" width="9.140625" style="279"/>
    <col min="8705" max="8705" width="1.28515625" style="279" customWidth="1"/>
    <col min="8706" max="8706" width="9.140625" style="279"/>
    <col min="8707" max="8707" width="25.28515625" style="279" bestFit="1" customWidth="1"/>
    <col min="8708" max="8728" width="5.7109375" style="279" customWidth="1"/>
    <col min="8729" max="8960" width="9.140625" style="279"/>
    <col min="8961" max="8961" width="1.28515625" style="279" customWidth="1"/>
    <col min="8962" max="8962" width="9.140625" style="279"/>
    <col min="8963" max="8963" width="25.28515625" style="279" bestFit="1" customWidth="1"/>
    <col min="8964" max="8984" width="5.7109375" style="279" customWidth="1"/>
    <col min="8985" max="9216" width="9.140625" style="279"/>
    <col min="9217" max="9217" width="1.28515625" style="279" customWidth="1"/>
    <col min="9218" max="9218" width="9.140625" style="279"/>
    <col min="9219" max="9219" width="25.28515625" style="279" bestFit="1" customWidth="1"/>
    <col min="9220" max="9240" width="5.7109375" style="279" customWidth="1"/>
    <col min="9241" max="9472" width="9.140625" style="279"/>
    <col min="9473" max="9473" width="1.28515625" style="279" customWidth="1"/>
    <col min="9474" max="9474" width="9.140625" style="279"/>
    <col min="9475" max="9475" width="25.28515625" style="279" bestFit="1" customWidth="1"/>
    <col min="9476" max="9496" width="5.7109375" style="279" customWidth="1"/>
    <col min="9497" max="9728" width="9.140625" style="279"/>
    <col min="9729" max="9729" width="1.28515625" style="279" customWidth="1"/>
    <col min="9730" max="9730" width="9.140625" style="279"/>
    <col min="9731" max="9731" width="25.28515625" style="279" bestFit="1" customWidth="1"/>
    <col min="9732" max="9752" width="5.7109375" style="279" customWidth="1"/>
    <col min="9753" max="9984" width="9.140625" style="279"/>
    <col min="9985" max="9985" width="1.28515625" style="279" customWidth="1"/>
    <col min="9986" max="9986" width="9.140625" style="279"/>
    <col min="9987" max="9987" width="25.28515625" style="279" bestFit="1" customWidth="1"/>
    <col min="9988" max="10008" width="5.7109375" style="279" customWidth="1"/>
    <col min="10009" max="10240" width="9.140625" style="279"/>
    <col min="10241" max="10241" width="1.28515625" style="279" customWidth="1"/>
    <col min="10242" max="10242" width="9.140625" style="279"/>
    <col min="10243" max="10243" width="25.28515625" style="279" bestFit="1" customWidth="1"/>
    <col min="10244" max="10264" width="5.7109375" style="279" customWidth="1"/>
    <col min="10265" max="10496" width="9.140625" style="279"/>
    <col min="10497" max="10497" width="1.28515625" style="279" customWidth="1"/>
    <col min="10498" max="10498" width="9.140625" style="279"/>
    <col min="10499" max="10499" width="25.28515625" style="279" bestFit="1" customWidth="1"/>
    <col min="10500" max="10520" width="5.7109375" style="279" customWidth="1"/>
    <col min="10521" max="10752" width="9.140625" style="279"/>
    <col min="10753" max="10753" width="1.28515625" style="279" customWidth="1"/>
    <col min="10754" max="10754" width="9.140625" style="279"/>
    <col min="10755" max="10755" width="25.28515625" style="279" bestFit="1" customWidth="1"/>
    <col min="10756" max="10776" width="5.7109375" style="279" customWidth="1"/>
    <col min="10777" max="11008" width="9.140625" style="279"/>
    <col min="11009" max="11009" width="1.28515625" style="279" customWidth="1"/>
    <col min="11010" max="11010" width="9.140625" style="279"/>
    <col min="11011" max="11011" width="25.28515625" style="279" bestFit="1" customWidth="1"/>
    <col min="11012" max="11032" width="5.7109375" style="279" customWidth="1"/>
    <col min="11033" max="11264" width="9.140625" style="279"/>
    <col min="11265" max="11265" width="1.28515625" style="279" customWidth="1"/>
    <col min="11266" max="11266" width="9.140625" style="279"/>
    <col min="11267" max="11267" width="25.28515625" style="279" bestFit="1" customWidth="1"/>
    <col min="11268" max="11288" width="5.7109375" style="279" customWidth="1"/>
    <col min="11289" max="11520" width="9.140625" style="279"/>
    <col min="11521" max="11521" width="1.28515625" style="279" customWidth="1"/>
    <col min="11522" max="11522" width="9.140625" style="279"/>
    <col min="11523" max="11523" width="25.28515625" style="279" bestFit="1" customWidth="1"/>
    <col min="11524" max="11544" width="5.7109375" style="279" customWidth="1"/>
    <col min="11545" max="11776" width="9.140625" style="279"/>
    <col min="11777" max="11777" width="1.28515625" style="279" customWidth="1"/>
    <col min="11778" max="11778" width="9.140625" style="279"/>
    <col min="11779" max="11779" width="25.28515625" style="279" bestFit="1" customWidth="1"/>
    <col min="11780" max="11800" width="5.7109375" style="279" customWidth="1"/>
    <col min="11801" max="12032" width="9.140625" style="279"/>
    <col min="12033" max="12033" width="1.28515625" style="279" customWidth="1"/>
    <col min="12034" max="12034" width="9.140625" style="279"/>
    <col min="12035" max="12035" width="25.28515625" style="279" bestFit="1" customWidth="1"/>
    <col min="12036" max="12056" width="5.7109375" style="279" customWidth="1"/>
    <col min="12057" max="12288" width="9.140625" style="279"/>
    <col min="12289" max="12289" width="1.28515625" style="279" customWidth="1"/>
    <col min="12290" max="12290" width="9.140625" style="279"/>
    <col min="12291" max="12291" width="25.28515625" style="279" bestFit="1" customWidth="1"/>
    <col min="12292" max="12312" width="5.7109375" style="279" customWidth="1"/>
    <col min="12313" max="12544" width="9.140625" style="279"/>
    <col min="12545" max="12545" width="1.28515625" style="279" customWidth="1"/>
    <col min="12546" max="12546" width="9.140625" style="279"/>
    <col min="12547" max="12547" width="25.28515625" style="279" bestFit="1" customWidth="1"/>
    <col min="12548" max="12568" width="5.7109375" style="279" customWidth="1"/>
    <col min="12569" max="12800" width="9.140625" style="279"/>
    <col min="12801" max="12801" width="1.28515625" style="279" customWidth="1"/>
    <col min="12802" max="12802" width="9.140625" style="279"/>
    <col min="12803" max="12803" width="25.28515625" style="279" bestFit="1" customWidth="1"/>
    <col min="12804" max="12824" width="5.7109375" style="279" customWidth="1"/>
    <col min="12825" max="13056" width="9.140625" style="279"/>
    <col min="13057" max="13057" width="1.28515625" style="279" customWidth="1"/>
    <col min="13058" max="13058" width="9.140625" style="279"/>
    <col min="13059" max="13059" width="25.28515625" style="279" bestFit="1" customWidth="1"/>
    <col min="13060" max="13080" width="5.7109375" style="279" customWidth="1"/>
    <col min="13081" max="13312" width="9.140625" style="279"/>
    <col min="13313" max="13313" width="1.28515625" style="279" customWidth="1"/>
    <col min="13314" max="13314" width="9.140625" style="279"/>
    <col min="13315" max="13315" width="25.28515625" style="279" bestFit="1" customWidth="1"/>
    <col min="13316" max="13336" width="5.7109375" style="279" customWidth="1"/>
    <col min="13337" max="13568" width="9.140625" style="279"/>
    <col min="13569" max="13569" width="1.28515625" style="279" customWidth="1"/>
    <col min="13570" max="13570" width="9.140625" style="279"/>
    <col min="13571" max="13571" width="25.28515625" style="279" bestFit="1" customWidth="1"/>
    <col min="13572" max="13592" width="5.7109375" style="279" customWidth="1"/>
    <col min="13593" max="13824" width="9.140625" style="279"/>
    <col min="13825" max="13825" width="1.28515625" style="279" customWidth="1"/>
    <col min="13826" max="13826" width="9.140625" style="279"/>
    <col min="13827" max="13827" width="25.28515625" style="279" bestFit="1" customWidth="1"/>
    <col min="13828" max="13848" width="5.7109375" style="279" customWidth="1"/>
    <col min="13849" max="14080" width="9.140625" style="279"/>
    <col min="14081" max="14081" width="1.28515625" style="279" customWidth="1"/>
    <col min="14082" max="14082" width="9.140625" style="279"/>
    <col min="14083" max="14083" width="25.28515625" style="279" bestFit="1" customWidth="1"/>
    <col min="14084" max="14104" width="5.7109375" style="279" customWidth="1"/>
    <col min="14105" max="14336" width="9.140625" style="279"/>
    <col min="14337" max="14337" width="1.28515625" style="279" customWidth="1"/>
    <col min="14338" max="14338" width="9.140625" style="279"/>
    <col min="14339" max="14339" width="25.28515625" style="279" bestFit="1" customWidth="1"/>
    <col min="14340" max="14360" width="5.7109375" style="279" customWidth="1"/>
    <col min="14361" max="14592" width="9.140625" style="279"/>
    <col min="14593" max="14593" width="1.28515625" style="279" customWidth="1"/>
    <col min="14594" max="14594" width="9.140625" style="279"/>
    <col min="14595" max="14595" width="25.28515625" style="279" bestFit="1" customWidth="1"/>
    <col min="14596" max="14616" width="5.7109375" style="279" customWidth="1"/>
    <col min="14617" max="14848" width="9.140625" style="279"/>
    <col min="14849" max="14849" width="1.28515625" style="279" customWidth="1"/>
    <col min="14850" max="14850" width="9.140625" style="279"/>
    <col min="14851" max="14851" width="25.28515625" style="279" bestFit="1" customWidth="1"/>
    <col min="14852" max="14872" width="5.7109375" style="279" customWidth="1"/>
    <col min="14873" max="15104" width="9.140625" style="279"/>
    <col min="15105" max="15105" width="1.28515625" style="279" customWidth="1"/>
    <col min="15106" max="15106" width="9.140625" style="279"/>
    <col min="15107" max="15107" width="25.28515625" style="279" bestFit="1" customWidth="1"/>
    <col min="15108" max="15128" width="5.7109375" style="279" customWidth="1"/>
    <col min="15129" max="15360" width="9.140625" style="279"/>
    <col min="15361" max="15361" width="1.28515625" style="279" customWidth="1"/>
    <col min="15362" max="15362" width="9.140625" style="279"/>
    <col min="15363" max="15363" width="25.28515625" style="279" bestFit="1" customWidth="1"/>
    <col min="15364" max="15384" width="5.7109375" style="279" customWidth="1"/>
    <col min="15385" max="15616" width="9.140625" style="279"/>
    <col min="15617" max="15617" width="1.28515625" style="279" customWidth="1"/>
    <col min="15618" max="15618" width="9.140625" style="279"/>
    <col min="15619" max="15619" width="25.28515625" style="279" bestFit="1" customWidth="1"/>
    <col min="15620" max="15640" width="5.7109375" style="279" customWidth="1"/>
    <col min="15641" max="15872" width="9.140625" style="279"/>
    <col min="15873" max="15873" width="1.28515625" style="279" customWidth="1"/>
    <col min="15874" max="15874" width="9.140625" style="279"/>
    <col min="15875" max="15875" width="25.28515625" style="279" bestFit="1" customWidth="1"/>
    <col min="15876" max="15896" width="5.7109375" style="279" customWidth="1"/>
    <col min="15897" max="16128" width="9.140625" style="279"/>
    <col min="16129" max="16129" width="1.28515625" style="279" customWidth="1"/>
    <col min="16130" max="16130" width="9.140625" style="279"/>
    <col min="16131" max="16131" width="25.28515625" style="279" bestFit="1" customWidth="1"/>
    <col min="16132" max="16152" width="5.7109375" style="279" customWidth="1"/>
    <col min="16153" max="16384" width="9.140625" style="279"/>
  </cols>
  <sheetData>
    <row r="1" spans="1:26" ht="13.5" thickBot="1">
      <c r="A1" s="278"/>
      <c r="B1" s="278"/>
      <c r="C1" s="278"/>
      <c r="D1" s="278"/>
      <c r="E1" s="278"/>
      <c r="F1" s="278"/>
      <c r="G1" s="278"/>
      <c r="H1" s="278"/>
      <c r="I1" s="278"/>
      <c r="J1" s="278"/>
      <c r="K1" s="278"/>
      <c r="L1" s="278"/>
      <c r="M1" s="278"/>
      <c r="N1" s="278"/>
      <c r="O1" s="278"/>
      <c r="P1" s="278"/>
      <c r="Q1" s="278"/>
      <c r="R1" s="278"/>
      <c r="S1" s="278"/>
      <c r="T1" s="278"/>
      <c r="U1" s="278"/>
      <c r="V1" s="278"/>
      <c r="W1" s="278"/>
      <c r="X1" s="278"/>
      <c r="Y1" s="278"/>
    </row>
    <row r="2" spans="1:26" ht="13.5" thickTop="1">
      <c r="B2" s="280"/>
      <c r="C2" s="281"/>
      <c r="D2" s="281"/>
      <c r="E2" s="281"/>
      <c r="F2" s="281"/>
      <c r="G2" s="281"/>
      <c r="H2" s="281"/>
      <c r="I2" s="281"/>
      <c r="J2" s="281"/>
      <c r="K2" s="281"/>
      <c r="L2" s="281"/>
      <c r="M2" s="281"/>
      <c r="N2" s="281"/>
      <c r="O2" s="281"/>
      <c r="P2" s="281"/>
      <c r="Q2" s="281"/>
      <c r="R2" s="281"/>
      <c r="S2" s="281"/>
      <c r="T2" s="281"/>
      <c r="U2" s="281"/>
      <c r="V2" s="281"/>
      <c r="W2" s="281"/>
      <c r="X2" s="281"/>
      <c r="Y2" s="282"/>
    </row>
    <row r="3" spans="1:26" ht="18">
      <c r="B3" s="283"/>
      <c r="C3" s="284"/>
      <c r="D3" s="284"/>
      <c r="E3" s="284"/>
      <c r="H3" s="284"/>
      <c r="I3" s="284"/>
      <c r="J3" s="284"/>
      <c r="K3" s="284"/>
      <c r="L3" s="313" t="s">
        <v>1971</v>
      </c>
      <c r="M3" s="284"/>
      <c r="N3" s="284"/>
      <c r="O3" s="284"/>
      <c r="P3" s="284"/>
      <c r="Q3" s="284"/>
      <c r="R3" s="284"/>
      <c r="S3" s="284"/>
      <c r="T3" s="284"/>
      <c r="U3" s="284"/>
      <c r="V3" s="284"/>
      <c r="W3" s="284"/>
      <c r="X3" s="284"/>
      <c r="Y3" s="285"/>
    </row>
    <row r="4" spans="1:26">
      <c r="B4" s="283"/>
      <c r="C4" s="242"/>
      <c r="D4" s="242"/>
      <c r="E4" s="242"/>
      <c r="F4" s="242"/>
      <c r="G4" s="242"/>
      <c r="H4" s="242"/>
      <c r="I4" s="242"/>
      <c r="J4" s="242"/>
      <c r="K4" s="242"/>
      <c r="L4" s="242"/>
      <c r="M4" s="242"/>
      <c r="N4" s="242"/>
      <c r="O4" s="242"/>
      <c r="X4" s="242"/>
      <c r="Y4" s="243"/>
    </row>
    <row r="5" spans="1:26">
      <c r="B5" s="283"/>
      <c r="C5" s="242"/>
      <c r="D5" s="242"/>
      <c r="E5" s="242"/>
      <c r="F5" s="242"/>
      <c r="G5" s="242"/>
      <c r="H5" s="315"/>
      <c r="I5" s="315"/>
      <c r="J5" s="315"/>
      <c r="K5" s="242"/>
      <c r="U5" s="242"/>
      <c r="V5" s="242"/>
      <c r="W5" s="242"/>
      <c r="X5" s="242"/>
      <c r="Y5" s="243"/>
    </row>
    <row r="6" spans="1:26">
      <c r="B6" s="283"/>
      <c r="C6" s="312" t="s">
        <v>1665</v>
      </c>
      <c r="D6" s="315" t="s">
        <v>1</v>
      </c>
      <c r="E6" s="315" t="s">
        <v>1655</v>
      </c>
      <c r="F6" s="315" t="s">
        <v>10</v>
      </c>
      <c r="G6" s="315" t="s">
        <v>1656</v>
      </c>
      <c r="H6" s="315">
        <f>Glass_DU!H6</f>
        <v>400</v>
      </c>
      <c r="I6" s="315" t="s">
        <v>1655</v>
      </c>
      <c r="J6" s="315">
        <f>Glass_DU!J6</f>
        <v>400</v>
      </c>
      <c r="K6" s="322"/>
      <c r="R6" s="242"/>
      <c r="S6" s="242"/>
      <c r="T6" s="242"/>
      <c r="U6" s="242"/>
      <c r="V6" s="242"/>
      <c r="W6" s="242"/>
      <c r="X6" s="242"/>
      <c r="Y6" s="248"/>
      <c r="Z6" s="278"/>
    </row>
    <row r="7" spans="1:26">
      <c r="B7" s="283"/>
      <c r="C7" s="312" t="s">
        <v>1702</v>
      </c>
      <c r="D7" s="315"/>
      <c r="E7" s="315" t="str">
        <f>IF(LEN(I7)&gt;4,"PU/PN","PN")</f>
        <v>PN</v>
      </c>
      <c r="F7" s="315" t="s">
        <v>1701</v>
      </c>
      <c r="G7" s="315" t="s">
        <v>1656</v>
      </c>
      <c r="H7" s="245"/>
      <c r="I7" s="249">
        <f>Glass_DU!I7</f>
        <v>16</v>
      </c>
      <c r="J7" s="315"/>
      <c r="K7" s="322"/>
      <c r="R7" s="242"/>
      <c r="S7" s="242"/>
      <c r="T7" s="242"/>
      <c r="U7" s="242"/>
      <c r="V7" s="242"/>
      <c r="W7" s="242"/>
      <c r="X7" s="242"/>
      <c r="Y7" s="248"/>
    </row>
    <row r="8" spans="1:26">
      <c r="B8" s="283"/>
      <c r="C8" s="312" t="s">
        <v>1703</v>
      </c>
      <c r="D8" s="315"/>
      <c r="E8" s="315" t="s">
        <v>1664</v>
      </c>
      <c r="F8" s="315" t="s">
        <v>1687</v>
      </c>
      <c r="G8" s="315" t="s">
        <v>1656</v>
      </c>
      <c r="H8" s="245"/>
      <c r="I8" s="315">
        <f>Glass_DU!I8</f>
        <v>11.1</v>
      </c>
      <c r="J8" s="315"/>
      <c r="K8" s="322"/>
      <c r="R8" s="247"/>
      <c r="S8" s="322"/>
      <c r="T8" s="322"/>
      <c r="U8" s="322"/>
      <c r="V8" s="242"/>
      <c r="W8" s="242"/>
      <c r="X8" s="242"/>
      <c r="Y8" s="248"/>
    </row>
    <row r="9" spans="1:26">
      <c r="B9" s="283"/>
      <c r="C9" s="245"/>
      <c r="D9" s="315"/>
      <c r="E9" s="315" t="s">
        <v>12</v>
      </c>
      <c r="F9" s="315" t="s">
        <v>1687</v>
      </c>
      <c r="G9" s="315" t="s">
        <v>1656</v>
      </c>
      <c r="H9" s="245"/>
      <c r="I9" s="315">
        <f>Glass_DU!I9</f>
        <v>560</v>
      </c>
      <c r="J9" s="315"/>
      <c r="K9" s="322"/>
      <c r="R9" s="247"/>
      <c r="S9" s="247"/>
      <c r="T9" s="322"/>
      <c r="U9" s="322"/>
      <c r="V9" s="245" t="s">
        <v>1689</v>
      </c>
      <c r="W9" s="242"/>
      <c r="X9" s="242"/>
      <c r="Y9" s="248"/>
    </row>
    <row r="10" spans="1:26">
      <c r="B10" s="283"/>
      <c r="C10" s="242"/>
      <c r="D10" s="322"/>
      <c r="E10" s="315" t="s">
        <v>13</v>
      </c>
      <c r="F10" s="315" t="s">
        <v>1687</v>
      </c>
      <c r="G10" s="315" t="s">
        <v>1656</v>
      </c>
      <c r="H10" s="322"/>
      <c r="I10" s="315">
        <f>Glass_DU!I10</f>
        <v>280</v>
      </c>
      <c r="J10" s="322"/>
      <c r="K10" s="322"/>
      <c r="R10" s="322"/>
      <c r="S10" s="242"/>
      <c r="T10" s="322"/>
      <c r="U10" s="322"/>
      <c r="V10" s="242"/>
      <c r="W10" s="242"/>
      <c r="X10" s="242"/>
      <c r="Y10" s="248"/>
    </row>
    <row r="11" spans="1:26">
      <c r="B11" s="283"/>
      <c r="C11" s="242"/>
      <c r="D11" s="322"/>
      <c r="E11" s="315" t="s">
        <v>14</v>
      </c>
      <c r="F11" s="315" t="s">
        <v>1687</v>
      </c>
      <c r="G11" s="315" t="s">
        <v>1656</v>
      </c>
      <c r="H11" s="322"/>
      <c r="I11" s="315">
        <f>Glass_DU!I11</f>
        <v>764</v>
      </c>
      <c r="J11" s="322"/>
      <c r="K11" s="322"/>
      <c r="R11" s="242"/>
      <c r="S11" s="247"/>
      <c r="T11" s="322"/>
      <c r="U11" s="322"/>
      <c r="V11" s="242"/>
      <c r="W11" s="242"/>
      <c r="X11" s="242"/>
      <c r="Y11" s="248"/>
    </row>
    <row r="12" spans="1:26">
      <c r="B12" s="283"/>
      <c r="C12" s="242"/>
      <c r="D12" s="322"/>
      <c r="E12" s="315" t="s">
        <v>15</v>
      </c>
      <c r="F12" s="315" t="s">
        <v>1687</v>
      </c>
      <c r="G12" s="315" t="s">
        <v>1656</v>
      </c>
      <c r="H12" s="322"/>
      <c r="I12" s="315">
        <f>Glass_DU!I12</f>
        <v>382</v>
      </c>
      <c r="J12" s="322"/>
      <c r="K12" s="322"/>
      <c r="Q12" s="242"/>
      <c r="R12" s="242"/>
      <c r="S12" s="242"/>
      <c r="T12" s="315" t="s">
        <v>1667</v>
      </c>
      <c r="U12" s="322"/>
      <c r="V12" s="242"/>
      <c r="W12" s="242"/>
      <c r="X12" s="242"/>
      <c r="Y12" s="248"/>
    </row>
    <row r="13" spans="1:26" ht="13.5" thickBot="1">
      <c r="B13" s="283"/>
      <c r="C13" s="242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0"/>
      <c r="P13" s="250"/>
      <c r="Q13" s="250"/>
      <c r="R13" s="242"/>
      <c r="S13" s="250"/>
      <c r="T13" s="250"/>
      <c r="U13" s="250"/>
      <c r="V13" s="250"/>
      <c r="W13" s="242"/>
      <c r="X13" s="242"/>
      <c r="Y13" s="243"/>
    </row>
    <row r="14" spans="1:26" ht="13.5" thickTop="1">
      <c r="B14" s="283"/>
      <c r="C14" s="286"/>
      <c r="D14" s="242"/>
      <c r="E14" s="242"/>
      <c r="F14" s="242"/>
      <c r="G14" s="252"/>
      <c r="H14" s="242"/>
      <c r="I14" s="242"/>
      <c r="J14" s="252"/>
      <c r="K14" s="242"/>
      <c r="L14" s="242"/>
      <c r="M14" s="252"/>
      <c r="N14" s="242"/>
      <c r="O14" s="242"/>
      <c r="P14" s="252"/>
      <c r="Q14" s="242"/>
      <c r="R14" s="253"/>
      <c r="S14" s="252"/>
      <c r="T14" s="242"/>
      <c r="U14" s="254"/>
      <c r="V14" s="255"/>
      <c r="W14" s="256"/>
      <c r="X14" s="253"/>
      <c r="Y14" s="243"/>
    </row>
    <row r="15" spans="1:26">
      <c r="B15" s="283"/>
      <c r="C15" s="286"/>
      <c r="D15" s="242"/>
      <c r="E15" s="242"/>
      <c r="F15" s="242"/>
      <c r="G15" s="252"/>
      <c r="H15" s="242"/>
      <c r="I15" s="242"/>
      <c r="J15" s="252"/>
      <c r="K15" s="242"/>
      <c r="L15" s="242"/>
      <c r="M15" s="252"/>
      <c r="N15" s="242"/>
      <c r="O15" s="242"/>
      <c r="P15" s="252"/>
      <c r="Q15" s="242"/>
      <c r="R15" s="242"/>
      <c r="S15" s="252"/>
      <c r="T15" s="242"/>
      <c r="U15" s="254"/>
      <c r="V15" s="252"/>
      <c r="W15" s="242"/>
      <c r="X15" s="254"/>
      <c r="Y15" s="243"/>
    </row>
    <row r="16" spans="1:26">
      <c r="B16" s="283"/>
      <c r="C16" s="286"/>
      <c r="D16" s="242"/>
      <c r="E16" s="242"/>
      <c r="F16" s="242"/>
      <c r="G16" s="252"/>
      <c r="H16" s="242"/>
      <c r="I16" s="242"/>
      <c r="J16" s="252"/>
      <c r="K16" s="242"/>
      <c r="L16" s="242"/>
      <c r="M16" s="252"/>
      <c r="N16" s="242"/>
      <c r="O16" s="242"/>
      <c r="P16" s="252"/>
      <c r="Q16" s="242"/>
      <c r="R16" s="242"/>
      <c r="S16" s="252"/>
      <c r="T16" s="242"/>
      <c r="U16" s="254"/>
      <c r="V16" s="252"/>
      <c r="W16" s="242"/>
      <c r="X16" s="254"/>
      <c r="Y16" s="243"/>
    </row>
    <row r="17" spans="2:28">
      <c r="B17" s="283"/>
      <c r="C17" s="286"/>
      <c r="D17" s="242"/>
      <c r="E17" s="242"/>
      <c r="F17" s="242"/>
      <c r="G17" s="252"/>
      <c r="H17" s="242"/>
      <c r="I17" s="242"/>
      <c r="J17" s="252"/>
      <c r="K17" s="242"/>
      <c r="L17" s="242"/>
      <c r="M17" s="252"/>
      <c r="N17" s="242"/>
      <c r="O17" s="242"/>
      <c r="P17" s="252"/>
      <c r="Q17" s="242"/>
      <c r="R17" s="242"/>
      <c r="S17" s="252"/>
      <c r="T17" s="242"/>
      <c r="U17" s="254"/>
      <c r="V17" s="252"/>
      <c r="W17" s="242"/>
      <c r="X17" s="254"/>
      <c r="Y17" s="243"/>
    </row>
    <row r="18" spans="2:28" ht="13.5" thickBot="1">
      <c r="B18" s="283"/>
      <c r="C18" s="287"/>
      <c r="D18" s="242"/>
      <c r="E18" s="242"/>
      <c r="F18" s="242"/>
      <c r="G18" s="252"/>
      <c r="H18" s="242"/>
      <c r="I18" s="242"/>
      <c r="J18" s="252"/>
      <c r="K18" s="242"/>
      <c r="L18" s="242"/>
      <c r="M18" s="252"/>
      <c r="N18" s="242"/>
      <c r="O18" s="242"/>
      <c r="P18" s="252"/>
      <c r="Q18" s="242"/>
      <c r="R18" s="242"/>
      <c r="S18" s="252"/>
      <c r="T18" s="242"/>
      <c r="U18" s="254"/>
      <c r="V18" s="252"/>
      <c r="W18" s="242"/>
      <c r="X18" s="254"/>
      <c r="Y18" s="243"/>
    </row>
    <row r="19" spans="2:28" ht="14.25" thickTop="1" thickBot="1">
      <c r="B19" s="283"/>
      <c r="C19" s="257" t="s">
        <v>1659</v>
      </c>
      <c r="D19" s="258"/>
      <c r="E19" s="320">
        <v>1</v>
      </c>
      <c r="F19" s="260"/>
      <c r="G19" s="258"/>
      <c r="H19" s="320">
        <v>2</v>
      </c>
      <c r="I19" s="261"/>
      <c r="J19" s="258"/>
      <c r="K19" s="320">
        <v>3</v>
      </c>
      <c r="L19" s="261"/>
      <c r="M19" s="258"/>
      <c r="N19" s="320">
        <v>4</v>
      </c>
      <c r="O19" s="261"/>
      <c r="P19" s="258"/>
      <c r="Q19" s="320">
        <v>5</v>
      </c>
      <c r="R19" s="261"/>
      <c r="S19" s="258"/>
      <c r="T19" s="320">
        <v>6</v>
      </c>
      <c r="U19" s="262"/>
      <c r="V19" s="258"/>
      <c r="W19" s="320">
        <v>7</v>
      </c>
      <c r="X19" s="262"/>
      <c r="Y19" s="243"/>
      <c r="Z19" s="237"/>
    </row>
    <row r="20" spans="2:28" ht="13.5" thickTop="1">
      <c r="B20" s="283"/>
      <c r="C20" s="263"/>
      <c r="D20" s="299"/>
      <c r="E20" s="315"/>
      <c r="F20" s="299"/>
      <c r="G20" s="302"/>
      <c r="H20" s="299"/>
      <c r="I20" s="303"/>
      <c r="J20" s="299"/>
      <c r="K20" s="299"/>
      <c r="L20" s="303"/>
      <c r="M20" s="299"/>
      <c r="N20" s="300"/>
      <c r="O20" s="301"/>
      <c r="P20" s="299"/>
      <c r="Q20" s="299"/>
      <c r="R20" s="303"/>
      <c r="S20" s="299"/>
      <c r="T20" s="299"/>
      <c r="U20" s="303"/>
      <c r="V20" s="299"/>
      <c r="W20" s="300"/>
      <c r="X20" s="301"/>
      <c r="Y20" s="248"/>
      <c r="Z20" s="278"/>
    </row>
    <row r="21" spans="2:28">
      <c r="B21" s="283"/>
      <c r="C21" s="263" t="s">
        <v>1668</v>
      </c>
      <c r="D21" s="299"/>
      <c r="E21" s="315">
        <v>30</v>
      </c>
      <c r="F21" s="303"/>
      <c r="G21" s="310"/>
      <c r="H21" s="304">
        <v>30</v>
      </c>
      <c r="I21" s="311"/>
      <c r="J21" s="299"/>
      <c r="K21" s="315">
        <v>360</v>
      </c>
      <c r="L21" s="303"/>
      <c r="M21" s="299"/>
      <c r="N21" s="315">
        <v>360</v>
      </c>
      <c r="O21" s="301"/>
      <c r="P21" s="299"/>
      <c r="Q21" s="315">
        <v>360</v>
      </c>
      <c r="R21" s="303"/>
      <c r="S21" s="299"/>
      <c r="T21" s="315">
        <v>360</v>
      </c>
      <c r="U21" s="303"/>
      <c r="V21" s="299"/>
      <c r="W21" s="315">
        <v>360</v>
      </c>
      <c r="X21" s="301"/>
      <c r="Y21" s="243"/>
      <c r="Z21" s="278"/>
    </row>
    <row r="22" spans="2:28">
      <c r="B22" s="283"/>
      <c r="C22" s="263"/>
      <c r="D22" s="299"/>
      <c r="E22" s="299"/>
      <c r="F22" s="303"/>
      <c r="G22" s="299"/>
      <c r="H22" s="299"/>
      <c r="I22" s="303"/>
      <c r="J22" s="299"/>
      <c r="K22" s="299"/>
      <c r="L22" s="303"/>
      <c r="M22" s="299"/>
      <c r="N22" s="300"/>
      <c r="O22" s="301"/>
      <c r="P22" s="299"/>
      <c r="Q22" s="299"/>
      <c r="R22" s="303"/>
      <c r="S22" s="299"/>
      <c r="T22" s="299"/>
      <c r="U22" s="303"/>
      <c r="V22" s="299"/>
      <c r="W22" s="300"/>
      <c r="X22" s="301"/>
      <c r="Y22" s="248"/>
      <c r="Z22" s="278"/>
    </row>
    <row r="23" spans="2:28">
      <c r="B23" s="283"/>
      <c r="C23" s="263" t="s">
        <v>1700</v>
      </c>
      <c r="D23" s="315">
        <f>Glass_DU!D23</f>
        <v>1200</v>
      </c>
      <c r="E23" s="315" t="s">
        <v>1655</v>
      </c>
      <c r="F23" s="295">
        <f>Glass_DU!F23</f>
        <v>570</v>
      </c>
      <c r="G23" s="315">
        <f>Glass_DU!G23</f>
        <v>200</v>
      </c>
      <c r="H23" s="315" t="s">
        <v>1655</v>
      </c>
      <c r="I23" s="295">
        <f>Glass_DU!I23</f>
        <v>200</v>
      </c>
      <c r="J23" s="315">
        <f>Glass_DU!J23</f>
        <v>1200</v>
      </c>
      <c r="K23" s="315" t="s">
        <v>1655</v>
      </c>
      <c r="L23" s="315">
        <f>Glass_DU!L23</f>
        <v>570</v>
      </c>
      <c r="M23" s="486" t="s">
        <v>1666</v>
      </c>
      <c r="N23" s="487"/>
      <c r="O23" s="295">
        <v>50</v>
      </c>
      <c r="P23" s="315">
        <f>Glass_DU!P23</f>
        <v>280</v>
      </c>
      <c r="Q23" s="315" t="s">
        <v>1655</v>
      </c>
      <c r="R23" s="295">
        <f>Glass_DU!R23</f>
        <v>570</v>
      </c>
      <c r="S23" s="315">
        <f>Glass_DU!S23</f>
        <v>1430</v>
      </c>
      <c r="T23" s="315" t="s">
        <v>1655</v>
      </c>
      <c r="U23" s="315">
        <f>Glass_DU!U23</f>
        <v>760</v>
      </c>
      <c r="V23" s="486" t="s">
        <v>1666</v>
      </c>
      <c r="W23" s="487"/>
      <c r="X23" s="295">
        <v>100</v>
      </c>
      <c r="Y23" s="248"/>
      <c r="Z23" s="278"/>
      <c r="AB23" s="278"/>
    </row>
    <row r="24" spans="2:28">
      <c r="B24" s="283"/>
      <c r="C24" s="263" t="s">
        <v>1679</v>
      </c>
      <c r="D24" s="299"/>
      <c r="E24" s="299"/>
      <c r="F24" s="303"/>
      <c r="G24" s="299"/>
      <c r="H24" s="299"/>
      <c r="I24" s="303"/>
      <c r="J24" s="299"/>
      <c r="K24" s="299"/>
      <c r="L24" s="303"/>
      <c r="M24" s="299"/>
      <c r="N24" s="300"/>
      <c r="O24" s="301"/>
      <c r="P24" s="299"/>
      <c r="Q24" s="299"/>
      <c r="R24" s="303"/>
      <c r="S24" s="299"/>
      <c r="T24" s="299"/>
      <c r="U24" s="303"/>
      <c r="V24" s="299"/>
      <c r="W24" s="300"/>
      <c r="X24" s="301"/>
      <c r="Y24" s="248"/>
      <c r="Z24" s="278"/>
    </row>
    <row r="25" spans="2:28">
      <c r="B25" s="283"/>
      <c r="C25" s="263" t="s">
        <v>1669</v>
      </c>
      <c r="D25" s="299"/>
      <c r="E25" s="315">
        <v>2</v>
      </c>
      <c r="F25" s="303"/>
      <c r="G25" s="299"/>
      <c r="H25" s="315">
        <v>4</v>
      </c>
      <c r="I25" s="303"/>
      <c r="J25" s="299"/>
      <c r="K25" s="315">
        <v>1</v>
      </c>
      <c r="L25" s="303"/>
      <c r="M25" s="315"/>
      <c r="N25" s="315">
        <f>Glass_DU!N25</f>
        <v>120</v>
      </c>
      <c r="O25" s="303" t="s">
        <v>1706</v>
      </c>
      <c r="P25" s="299"/>
      <c r="Q25" s="315">
        <f>Glass_DU!Q25</f>
        <v>8</v>
      </c>
      <c r="R25" s="303"/>
      <c r="S25" s="299"/>
      <c r="T25" s="315">
        <v>4</v>
      </c>
      <c r="U25" s="303"/>
      <c r="V25" s="315"/>
      <c r="W25" s="315">
        <f>Glass_DU!W25</f>
        <v>60</v>
      </c>
      <c r="X25" s="303" t="s">
        <v>1706</v>
      </c>
      <c r="Y25" s="248"/>
      <c r="Z25" s="278"/>
    </row>
    <row r="26" spans="2:28">
      <c r="B26" s="283"/>
      <c r="C26" s="263"/>
      <c r="D26" s="299"/>
      <c r="E26" s="299"/>
      <c r="F26" s="303"/>
      <c r="G26" s="299"/>
      <c r="H26" s="315"/>
      <c r="I26" s="303"/>
      <c r="J26" s="299"/>
      <c r="K26" s="299"/>
      <c r="L26" s="303"/>
      <c r="M26" s="299"/>
      <c r="N26" s="300"/>
      <c r="O26" s="301"/>
      <c r="P26" s="299"/>
      <c r="Q26" s="299"/>
      <c r="R26" s="303"/>
      <c r="S26" s="299"/>
      <c r="T26" s="299"/>
      <c r="U26" s="303"/>
      <c r="V26" s="299"/>
      <c r="W26" s="300"/>
      <c r="X26" s="301"/>
      <c r="Y26" s="248"/>
      <c r="Z26" s="278"/>
    </row>
    <row r="27" spans="2:28">
      <c r="B27" s="283"/>
      <c r="C27" s="263" t="s">
        <v>1670</v>
      </c>
      <c r="D27" s="299"/>
      <c r="E27" s="315">
        <v>1</v>
      </c>
      <c r="F27" s="303"/>
      <c r="G27" s="299"/>
      <c r="H27" s="315">
        <v>1</v>
      </c>
      <c r="I27" s="303"/>
      <c r="J27" s="299"/>
      <c r="K27" s="315">
        <v>1</v>
      </c>
      <c r="L27" s="303"/>
      <c r="M27" s="299"/>
      <c r="N27" s="315">
        <v>1</v>
      </c>
      <c r="O27" s="295"/>
      <c r="P27" s="315"/>
      <c r="Q27" s="315">
        <f>Glass_DU!Q27</f>
        <v>5</v>
      </c>
      <c r="R27" s="295"/>
      <c r="S27" s="315"/>
      <c r="T27" s="315">
        <f>Q27</f>
        <v>5</v>
      </c>
      <c r="U27" s="295"/>
      <c r="V27" s="315"/>
      <c r="W27" s="315">
        <f>T27</f>
        <v>5</v>
      </c>
      <c r="X27" s="301"/>
      <c r="Y27" s="248"/>
      <c r="Z27" s="278"/>
    </row>
    <row r="28" spans="2:28">
      <c r="B28" s="283"/>
      <c r="C28" s="263"/>
      <c r="D28" s="299"/>
      <c r="E28" s="315"/>
      <c r="F28" s="303"/>
      <c r="G28" s="299"/>
      <c r="H28" s="315"/>
      <c r="I28" s="303"/>
      <c r="J28" s="299"/>
      <c r="K28" s="299"/>
      <c r="L28" s="303"/>
      <c r="M28" s="299"/>
      <c r="N28" s="300"/>
      <c r="O28" s="301"/>
      <c r="P28" s="299"/>
      <c r="Q28" s="299"/>
      <c r="R28" s="303"/>
      <c r="S28" s="299"/>
      <c r="T28" s="299"/>
      <c r="U28" s="303"/>
      <c r="V28" s="299"/>
      <c r="W28" s="300"/>
      <c r="X28" s="301"/>
      <c r="Y28" s="248"/>
      <c r="Z28" s="278"/>
    </row>
    <row r="29" spans="2:28" ht="13.5" thickBot="1">
      <c r="B29" s="283"/>
      <c r="C29" s="263" t="s">
        <v>1671</v>
      </c>
      <c r="D29" s="299"/>
      <c r="E29" s="315">
        <f>E25*E27</f>
        <v>2</v>
      </c>
      <c r="F29" s="303"/>
      <c r="G29" s="299"/>
      <c r="H29" s="315">
        <f>H25*H27</f>
        <v>4</v>
      </c>
      <c r="I29" s="303"/>
      <c r="J29" s="308"/>
      <c r="K29" s="296">
        <v>1</v>
      </c>
      <c r="L29" s="309"/>
      <c r="M29" s="296"/>
      <c r="N29" s="315">
        <f>N27*N25</f>
        <v>120</v>
      </c>
      <c r="O29" s="309" t="s">
        <v>1706</v>
      </c>
      <c r="P29" s="308"/>
      <c r="Q29" s="296">
        <f>Q27*Q25+2</f>
        <v>42</v>
      </c>
      <c r="R29" s="309" t="s">
        <v>1714</v>
      </c>
      <c r="S29" s="308"/>
      <c r="T29" s="296">
        <f>T27*T25</f>
        <v>20</v>
      </c>
      <c r="U29" s="309"/>
      <c r="V29" s="296"/>
      <c r="W29" s="296">
        <f>W27*W25</f>
        <v>300</v>
      </c>
      <c r="X29" s="309" t="s">
        <v>1706</v>
      </c>
      <c r="Y29" s="248"/>
      <c r="Z29" s="278"/>
    </row>
    <row r="30" spans="2:28" ht="14.25" thickTop="1" thickBot="1">
      <c r="B30" s="283"/>
      <c r="C30" s="319"/>
      <c r="D30" s="268"/>
      <c r="E30" s="320" t="s">
        <v>1696</v>
      </c>
      <c r="F30" s="269"/>
      <c r="G30" s="268"/>
      <c r="H30" s="320" t="s">
        <v>1697</v>
      </c>
      <c r="I30" s="269"/>
      <c r="J30" s="268"/>
      <c r="K30" s="320" t="s">
        <v>1713</v>
      </c>
      <c r="L30" s="269"/>
      <c r="M30" s="268"/>
      <c r="N30" s="320" t="s">
        <v>1193</v>
      </c>
      <c r="O30" s="269"/>
      <c r="P30" s="268"/>
      <c r="Q30" s="320" t="s">
        <v>1712</v>
      </c>
      <c r="R30" s="269"/>
      <c r="S30" s="268"/>
      <c r="T30" s="320" t="s">
        <v>1698</v>
      </c>
      <c r="U30" s="269"/>
      <c r="V30" s="268"/>
      <c r="W30" s="320" t="s">
        <v>1193</v>
      </c>
      <c r="X30" s="269"/>
      <c r="Y30" s="243"/>
    </row>
    <row r="31" spans="2:28" ht="13.5" thickTop="1">
      <c r="B31" s="283"/>
      <c r="C31" s="242"/>
      <c r="D31" s="270"/>
      <c r="E31" s="270"/>
      <c r="F31" s="270"/>
      <c r="G31" s="270"/>
      <c r="H31" s="270"/>
      <c r="I31" s="270"/>
      <c r="J31" s="270"/>
      <c r="K31" s="270"/>
      <c r="L31" s="270"/>
      <c r="M31" s="270"/>
      <c r="N31" s="270"/>
      <c r="O31" s="270"/>
      <c r="P31" s="270"/>
      <c r="Q31" s="270"/>
      <c r="R31" s="270"/>
      <c r="S31" s="270"/>
      <c r="T31" s="270"/>
      <c r="U31" s="242"/>
      <c r="V31" s="242"/>
      <c r="W31" s="242"/>
      <c r="X31" s="242"/>
      <c r="Y31" s="243"/>
    </row>
    <row r="32" spans="2:28">
      <c r="B32" s="283"/>
      <c r="C32" s="315"/>
      <c r="D32" s="271" t="s">
        <v>1678</v>
      </c>
      <c r="E32" s="242"/>
      <c r="F32" s="242"/>
      <c r="G32" s="242"/>
      <c r="H32" s="242"/>
      <c r="I32" s="242"/>
      <c r="J32" s="242"/>
      <c r="K32" s="242"/>
      <c r="L32" s="242"/>
      <c r="M32" s="242"/>
      <c r="N32" s="242"/>
      <c r="O32" s="242"/>
      <c r="P32" s="242"/>
      <c r="Q32" s="242"/>
      <c r="R32" s="242"/>
      <c r="S32" s="242"/>
      <c r="T32" s="242"/>
      <c r="U32" s="242"/>
      <c r="V32" s="242"/>
      <c r="W32" s="242"/>
      <c r="X32" s="242"/>
      <c r="Y32" s="243"/>
    </row>
    <row r="33" spans="2:30">
      <c r="B33" s="283"/>
      <c r="C33" s="242"/>
      <c r="D33" s="242" t="s">
        <v>1680</v>
      </c>
      <c r="E33" s="242"/>
      <c r="F33" s="242"/>
      <c r="G33" s="242"/>
      <c r="H33" s="242"/>
      <c r="I33" s="242"/>
      <c r="J33" s="242"/>
      <c r="K33" s="242"/>
      <c r="L33" s="245" t="s">
        <v>1710</v>
      </c>
      <c r="M33" s="242"/>
      <c r="N33" s="242"/>
      <c r="O33" s="242"/>
      <c r="P33" s="242"/>
      <c r="Q33" s="242"/>
      <c r="R33" s="242"/>
      <c r="S33" s="242"/>
      <c r="T33" s="242"/>
      <c r="U33" s="242"/>
      <c r="V33" s="242"/>
      <c r="W33" s="242"/>
      <c r="X33" s="242"/>
      <c r="Y33" s="243"/>
      <c r="AA33" s="278"/>
    </row>
    <row r="34" spans="2:30">
      <c r="B34" s="283"/>
      <c r="C34" s="242"/>
      <c r="D34" s="242" t="s">
        <v>1681</v>
      </c>
      <c r="E34" s="242"/>
      <c r="F34" s="242"/>
      <c r="G34" s="242"/>
      <c r="H34" s="242"/>
      <c r="I34" s="242"/>
      <c r="J34" s="242"/>
      <c r="K34" s="242"/>
      <c r="L34" s="242"/>
      <c r="M34" s="242"/>
      <c r="N34" s="242"/>
      <c r="O34" s="242"/>
      <c r="P34" s="242"/>
      <c r="Q34" s="242"/>
      <c r="R34" s="242"/>
      <c r="S34" s="242"/>
      <c r="T34" s="242"/>
      <c r="U34" s="242"/>
      <c r="V34" s="242"/>
      <c r="W34" s="242"/>
      <c r="X34" s="242"/>
      <c r="Y34" s="243"/>
    </row>
    <row r="35" spans="2:30">
      <c r="B35" s="283"/>
      <c r="C35" s="242"/>
      <c r="D35" s="242" t="s">
        <v>1682</v>
      </c>
      <c r="E35" s="242"/>
      <c r="F35" s="242"/>
      <c r="G35" s="242"/>
      <c r="H35" s="242"/>
      <c r="I35" s="242"/>
      <c r="J35" s="242"/>
      <c r="K35" s="242"/>
      <c r="L35" s="242"/>
      <c r="M35" s="242"/>
      <c r="N35" s="242"/>
      <c r="O35" s="242"/>
      <c r="P35" s="242"/>
      <c r="Q35" s="242"/>
      <c r="R35" s="242"/>
      <c r="S35" s="242"/>
      <c r="T35" s="242"/>
      <c r="U35" s="242"/>
      <c r="V35" s="242"/>
      <c r="W35" s="242"/>
      <c r="X35" s="242"/>
      <c r="Y35" s="243"/>
    </row>
    <row r="36" spans="2:30">
      <c r="B36" s="283"/>
      <c r="C36" s="242"/>
      <c r="D36" s="242" t="s">
        <v>1708</v>
      </c>
      <c r="E36" s="242"/>
      <c r="F36" s="242"/>
      <c r="G36" s="242"/>
      <c r="H36" s="242"/>
      <c r="I36" s="242"/>
      <c r="J36" s="242"/>
      <c r="K36" s="242"/>
      <c r="L36" s="242"/>
      <c r="M36" s="242"/>
      <c r="N36" s="242"/>
      <c r="O36" s="242"/>
      <c r="P36" s="242"/>
      <c r="Q36" s="242"/>
      <c r="R36" s="242"/>
      <c r="S36" s="242"/>
      <c r="T36" s="242"/>
      <c r="U36" s="242"/>
      <c r="V36" s="242"/>
      <c r="W36" s="242"/>
      <c r="X36" s="242"/>
      <c r="Y36" s="243"/>
    </row>
    <row r="37" spans="2:30">
      <c r="B37" s="283"/>
      <c r="C37" s="242"/>
      <c r="D37" s="242" t="s">
        <v>1683</v>
      </c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2"/>
      <c r="T37" s="242"/>
      <c r="U37" s="242"/>
      <c r="V37" s="242"/>
      <c r="W37" s="242"/>
      <c r="X37" s="242"/>
      <c r="Y37" s="243"/>
    </row>
    <row r="38" spans="2:30">
      <c r="B38" s="283"/>
      <c r="C38" s="242"/>
      <c r="D38" s="242" t="s">
        <v>1685</v>
      </c>
      <c r="E38" s="242"/>
      <c r="F38" s="242"/>
      <c r="G38" s="242"/>
      <c r="H38" s="242"/>
      <c r="I38" s="242"/>
      <c r="J38" s="242"/>
      <c r="K38" s="242"/>
      <c r="L38" s="242"/>
      <c r="M38" s="242"/>
      <c r="N38" s="242"/>
      <c r="O38" s="242"/>
      <c r="P38" s="242"/>
      <c r="Q38" s="242"/>
      <c r="R38" s="242"/>
      <c r="S38" s="242"/>
      <c r="T38" s="242"/>
      <c r="U38" s="242"/>
      <c r="V38" s="242"/>
      <c r="W38" s="242"/>
      <c r="X38" s="242"/>
      <c r="Y38" s="243"/>
    </row>
    <row r="39" spans="2:30">
      <c r="B39" s="283"/>
      <c r="C39" s="242"/>
      <c r="D39" s="242" t="s">
        <v>1684</v>
      </c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  <c r="P39" s="242"/>
      <c r="Q39" s="242"/>
      <c r="R39" s="242"/>
      <c r="S39" s="242"/>
      <c r="T39" s="242"/>
      <c r="U39" s="242"/>
      <c r="V39" s="242"/>
      <c r="W39" s="242"/>
      <c r="X39" s="242"/>
      <c r="Y39" s="243"/>
    </row>
    <row r="40" spans="2:30">
      <c r="B40" s="283"/>
      <c r="C40" s="242"/>
      <c r="D40" s="242"/>
      <c r="E40" s="272"/>
      <c r="F40" s="242"/>
      <c r="G40" s="242"/>
      <c r="H40" s="242"/>
      <c r="I40" s="242"/>
      <c r="J40" s="242"/>
      <c r="K40" s="242"/>
      <c r="L40" s="242"/>
      <c r="M40" s="242"/>
      <c r="N40" s="242"/>
      <c r="O40" s="242"/>
      <c r="P40" s="242"/>
      <c r="Q40" s="242"/>
      <c r="R40" s="242"/>
      <c r="S40" s="242"/>
      <c r="T40" s="242"/>
      <c r="U40" s="242"/>
      <c r="V40" s="242"/>
      <c r="W40" s="242"/>
      <c r="X40" s="242"/>
      <c r="Y40" s="243"/>
    </row>
    <row r="41" spans="2:30">
      <c r="B41" s="283"/>
      <c r="C41" s="242"/>
      <c r="D41" s="159" t="s">
        <v>1717</v>
      </c>
      <c r="E41" s="272"/>
      <c r="F41" s="242"/>
      <c r="G41" s="242"/>
      <c r="H41" s="242"/>
      <c r="I41" s="242"/>
      <c r="J41" s="242"/>
      <c r="K41" s="242"/>
      <c r="L41" s="242"/>
      <c r="M41" s="242"/>
      <c r="N41" s="242"/>
      <c r="O41" s="242"/>
      <c r="P41" s="242"/>
      <c r="Q41" s="242"/>
      <c r="R41" s="242"/>
      <c r="S41" s="242"/>
      <c r="T41" s="242"/>
      <c r="U41" s="242"/>
      <c r="V41" s="242"/>
      <c r="W41" s="242"/>
      <c r="X41" s="242"/>
      <c r="Y41" s="243"/>
    </row>
    <row r="42" spans="2:30">
      <c r="B42" s="283"/>
      <c r="C42" s="284"/>
      <c r="D42" s="318" t="s">
        <v>1716</v>
      </c>
      <c r="E42" s="284"/>
      <c r="F42" s="284"/>
      <c r="G42" s="284"/>
      <c r="H42" s="284"/>
      <c r="I42" s="284"/>
      <c r="J42" s="284"/>
      <c r="K42" s="284"/>
      <c r="L42" s="284"/>
      <c r="M42" s="284"/>
      <c r="N42" s="284"/>
      <c r="O42" s="284"/>
      <c r="P42" s="284"/>
      <c r="Q42" s="284"/>
      <c r="R42" s="284"/>
      <c r="S42" s="284"/>
      <c r="T42" s="284"/>
      <c r="U42" s="284"/>
      <c r="V42" s="284"/>
      <c r="W42" s="284"/>
      <c r="X42" s="482" t="s">
        <v>2084</v>
      </c>
      <c r="Y42" s="236" t="str">
        <f>Revision!$A$1</f>
        <v>Version 4</v>
      </c>
    </row>
    <row r="43" spans="2:30" ht="13.5" thickBot="1">
      <c r="B43" s="288"/>
      <c r="C43" s="289"/>
      <c r="D43" s="289"/>
      <c r="E43" s="289"/>
      <c r="F43" s="289"/>
      <c r="G43" s="289"/>
      <c r="H43" s="289"/>
      <c r="I43" s="289"/>
      <c r="J43" s="289"/>
      <c r="K43" s="289"/>
      <c r="L43" s="289"/>
      <c r="M43" s="289"/>
      <c r="N43" s="289"/>
      <c r="O43" s="289"/>
      <c r="P43" s="289"/>
      <c r="Q43" s="289"/>
      <c r="R43" s="289"/>
      <c r="S43" s="289"/>
      <c r="T43" s="289"/>
      <c r="U43" s="289"/>
      <c r="V43" s="289"/>
      <c r="W43" s="289"/>
      <c r="X43" s="488">
        <f ca="1">TODAY()</f>
        <v>43789</v>
      </c>
      <c r="Y43" s="489"/>
    </row>
    <row r="44" spans="2:30" ht="13.5" thickTop="1">
      <c r="AA44" s="237"/>
      <c r="AB44" s="237"/>
      <c r="AC44" s="237"/>
      <c r="AD44" s="278"/>
    </row>
    <row r="45" spans="2:30">
      <c r="AA45" s="278"/>
      <c r="AB45" s="278"/>
      <c r="AC45" s="278"/>
      <c r="AD45" s="278"/>
    </row>
    <row r="46" spans="2:30">
      <c r="AA46" s="278"/>
      <c r="AB46" s="278"/>
      <c r="AC46" s="278"/>
      <c r="AD46" s="278"/>
    </row>
    <row r="47" spans="2:30">
      <c r="AA47" s="278"/>
      <c r="AB47" s="278"/>
      <c r="AC47" s="278"/>
      <c r="AD47" s="278"/>
    </row>
    <row r="48" spans="2:30">
      <c r="AA48" s="278"/>
      <c r="AB48" s="278"/>
      <c r="AC48" s="278"/>
      <c r="AD48" s="278"/>
    </row>
    <row r="49" spans="27:30">
      <c r="AA49" s="278"/>
      <c r="AB49" s="278"/>
      <c r="AC49" s="278"/>
      <c r="AD49" s="278"/>
    </row>
    <row r="50" spans="27:30">
      <c r="AA50" s="278"/>
      <c r="AB50" s="278"/>
      <c r="AC50" s="278"/>
      <c r="AD50" s="278"/>
    </row>
    <row r="51" spans="27:30">
      <c r="AA51" s="278"/>
      <c r="AB51" s="278"/>
      <c r="AC51" s="278"/>
      <c r="AD51" s="278"/>
    </row>
    <row r="52" spans="27:30">
      <c r="AA52" s="278"/>
      <c r="AB52" s="278"/>
      <c r="AC52" s="278"/>
      <c r="AD52" s="278"/>
    </row>
    <row r="53" spans="27:30">
      <c r="AA53" s="278"/>
      <c r="AB53" s="278"/>
      <c r="AC53" s="278"/>
      <c r="AD53" s="278"/>
    </row>
    <row r="54" spans="27:30">
      <c r="AA54" s="278"/>
      <c r="AB54" s="278"/>
      <c r="AC54" s="278"/>
      <c r="AD54" s="278"/>
    </row>
  </sheetData>
  <mergeCells count="3">
    <mergeCell ref="M23:N23"/>
    <mergeCell ref="V23:W23"/>
    <mergeCell ref="X43:Y43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85" orientation="landscape" verticalDpi="1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3793" r:id="rId4" name="Lbl_Code_EN">
          <controlPr defaultSize="0" autoLine="0" r:id="rId5">
            <anchor moveWithCells="1">
              <from>
                <xdr:col>15</xdr:col>
                <xdr:colOff>247650</xdr:colOff>
                <xdr:row>38</xdr:row>
                <xdr:rowOff>38100</xdr:rowOff>
              </from>
              <to>
                <xdr:col>18</xdr:col>
                <xdr:colOff>238125</xdr:colOff>
                <xdr:row>40</xdr:row>
                <xdr:rowOff>133350</xdr:rowOff>
              </to>
            </anchor>
          </controlPr>
        </control>
      </mc:Choice>
      <mc:Fallback>
        <control shapeId="33793" r:id="rId4" name="Lbl_Code_EN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/>
  <dimension ref="B1:S49"/>
  <sheetViews>
    <sheetView view="pageBreakPreview" zoomScale="70" zoomScaleNormal="55" zoomScaleSheetLayoutView="70" workbookViewId="0">
      <selection activeCell="P167" sqref="P167"/>
    </sheetView>
  </sheetViews>
  <sheetFormatPr defaultRowHeight="15"/>
  <cols>
    <col min="5" max="5" width="7.28515625" bestFit="1" customWidth="1"/>
    <col min="6" max="6" width="2.5703125" customWidth="1"/>
    <col min="15" max="15" width="7.28515625" bestFit="1" customWidth="1"/>
    <col min="16" max="16" width="2.5703125" customWidth="1"/>
  </cols>
  <sheetData>
    <row r="1" spans="2:19" ht="12.75" customHeight="1" thickBot="1"/>
    <row r="2" spans="2:19">
      <c r="B2" s="203" t="s">
        <v>1</v>
      </c>
      <c r="C2" s="200">
        <v>350</v>
      </c>
      <c r="D2" s="197" t="s">
        <v>1202</v>
      </c>
      <c r="G2" s="211" t="str">
        <f>Revision!A1</f>
        <v>Version 4</v>
      </c>
      <c r="L2" s="203" t="s">
        <v>1</v>
      </c>
      <c r="M2" s="200">
        <v>350</v>
      </c>
      <c r="N2" s="197" t="s">
        <v>1202</v>
      </c>
      <c r="Q2" s="211">
        <f>Revision!E1</f>
        <v>0</v>
      </c>
    </row>
    <row r="3" spans="2:19">
      <c r="B3" s="204" t="s">
        <v>10</v>
      </c>
      <c r="C3" s="201">
        <v>80</v>
      </c>
      <c r="D3" s="198" t="s">
        <v>1202</v>
      </c>
      <c r="G3" s="211" t="str">
        <f>Revision!A2</f>
        <v>Author:</v>
      </c>
      <c r="L3" s="204" t="s">
        <v>10</v>
      </c>
      <c r="M3" s="201">
        <v>80</v>
      </c>
      <c r="N3" s="198" t="s">
        <v>1202</v>
      </c>
      <c r="Q3" s="211">
        <f>Revision!E2</f>
        <v>0</v>
      </c>
    </row>
    <row r="4" spans="2:19">
      <c r="B4" s="204" t="s">
        <v>0</v>
      </c>
      <c r="C4" s="201">
        <v>8</v>
      </c>
      <c r="D4" s="198" t="s">
        <v>1201</v>
      </c>
      <c r="G4" s="211" t="str">
        <f>Revision!A3</f>
        <v>Users:</v>
      </c>
      <c r="L4" s="204" t="s">
        <v>0</v>
      </c>
      <c r="M4" s="201">
        <v>8</v>
      </c>
      <c r="N4" s="198" t="s">
        <v>1201</v>
      </c>
      <c r="Q4" s="211">
        <f>Revision!E3</f>
        <v>0</v>
      </c>
    </row>
    <row r="5" spans="2:19" ht="15.75" thickBot="1">
      <c r="B5" s="205" t="s">
        <v>11</v>
      </c>
      <c r="C5" s="202">
        <v>5.2</v>
      </c>
      <c r="D5" s="199" t="s">
        <v>1202</v>
      </c>
      <c r="G5" s="211" t="str">
        <f>Revision!B3</f>
        <v>Fitting Department</v>
      </c>
      <c r="L5" s="205" t="s">
        <v>11</v>
      </c>
      <c r="M5" s="202">
        <v>5.2</v>
      </c>
      <c r="N5" s="199" t="s">
        <v>1202</v>
      </c>
      <c r="Q5" s="211">
        <f>Revision!E4</f>
        <v>0</v>
      </c>
    </row>
    <row r="13" spans="2:19" ht="15.75" thickBot="1">
      <c r="B13" t="s">
        <v>1187</v>
      </c>
      <c r="G13" t="s">
        <v>1188</v>
      </c>
      <c r="L13" t="s">
        <v>1210</v>
      </c>
      <c r="Q13" t="s">
        <v>1211</v>
      </c>
    </row>
    <row r="14" spans="2:19">
      <c r="B14" s="497" t="s">
        <v>1195</v>
      </c>
      <c r="C14" s="498"/>
      <c r="D14" s="181" t="s">
        <v>1197</v>
      </c>
      <c r="G14" s="497" t="s">
        <v>1196</v>
      </c>
      <c r="H14" s="498"/>
      <c r="I14" s="206" t="s">
        <v>1197</v>
      </c>
      <c r="L14" s="497" t="s">
        <v>1205</v>
      </c>
      <c r="M14" s="498"/>
      <c r="N14" s="181" t="s">
        <v>247</v>
      </c>
      <c r="Q14" s="497" t="s">
        <v>1206</v>
      </c>
      <c r="R14" s="498"/>
      <c r="S14" s="181" t="s">
        <v>247</v>
      </c>
    </row>
    <row r="15" spans="2:19" ht="15.75" thickBot="1">
      <c r="B15" s="195" t="s">
        <v>1198</v>
      </c>
      <c r="C15" s="196" t="s">
        <v>1199</v>
      </c>
      <c r="D15" s="188" t="s">
        <v>248</v>
      </c>
      <c r="G15" s="195" t="s">
        <v>1198</v>
      </c>
      <c r="H15" s="196" t="s">
        <v>1199</v>
      </c>
      <c r="I15" s="207" t="s">
        <v>248</v>
      </c>
      <c r="L15" s="195" t="s">
        <v>245</v>
      </c>
      <c r="M15" s="196" t="s">
        <v>246</v>
      </c>
      <c r="N15" s="188" t="s">
        <v>248</v>
      </c>
      <c r="Q15" s="195" t="s">
        <v>245</v>
      </c>
      <c r="R15" s="196" t="s">
        <v>246</v>
      </c>
      <c r="S15" s="207" t="s">
        <v>248</v>
      </c>
    </row>
    <row r="16" spans="2:19" ht="15.75" thickBot="1">
      <c r="B16" s="208">
        <v>1050</v>
      </c>
      <c r="C16" s="209">
        <v>150</v>
      </c>
      <c r="D16" s="210">
        <v>2</v>
      </c>
      <c r="G16" s="208">
        <v>175</v>
      </c>
      <c r="H16" s="209">
        <v>50</v>
      </c>
      <c r="I16" s="210">
        <v>4</v>
      </c>
      <c r="L16" s="208">
        <v>1050</v>
      </c>
      <c r="M16" s="209">
        <v>150</v>
      </c>
      <c r="N16" s="210">
        <v>2</v>
      </c>
      <c r="Q16" s="208">
        <v>175</v>
      </c>
      <c r="R16" s="209">
        <v>50</v>
      </c>
      <c r="S16" s="210">
        <v>4</v>
      </c>
    </row>
    <row r="24" spans="2:19" ht="15.75" thickBot="1">
      <c r="B24" t="s">
        <v>1189</v>
      </c>
      <c r="G24" t="s">
        <v>1192</v>
      </c>
      <c r="L24" t="s">
        <v>1212</v>
      </c>
      <c r="Q24" t="s">
        <v>1213</v>
      </c>
    </row>
    <row r="25" spans="2:19">
      <c r="B25" s="497" t="s">
        <v>1203</v>
      </c>
      <c r="C25" s="498"/>
      <c r="D25" s="206" t="s">
        <v>1197</v>
      </c>
      <c r="G25" s="192"/>
      <c r="H25" s="193" t="s">
        <v>1193</v>
      </c>
      <c r="I25" s="181"/>
      <c r="L25" s="497" t="s">
        <v>1203</v>
      </c>
      <c r="M25" s="498"/>
      <c r="N25" s="181" t="s">
        <v>247</v>
      </c>
      <c r="Q25" s="192"/>
      <c r="R25" s="193" t="s">
        <v>1209</v>
      </c>
      <c r="S25" s="181"/>
    </row>
    <row r="26" spans="2:19" ht="15.75" thickBot="1">
      <c r="B26" s="195" t="s">
        <v>1198</v>
      </c>
      <c r="C26" s="196" t="s">
        <v>1199</v>
      </c>
      <c r="D26" s="207" t="s">
        <v>248</v>
      </c>
      <c r="G26" s="186"/>
      <c r="H26" s="187" t="s">
        <v>1194</v>
      </c>
      <c r="I26" s="188"/>
      <c r="L26" s="195" t="s">
        <v>245</v>
      </c>
      <c r="M26" s="196" t="s">
        <v>246</v>
      </c>
      <c r="N26" s="207" t="s">
        <v>248</v>
      </c>
      <c r="Q26" s="186"/>
      <c r="R26" s="187" t="s">
        <v>691</v>
      </c>
      <c r="S26" s="188"/>
    </row>
    <row r="27" spans="2:19" ht="15.75" thickBot="1">
      <c r="B27" s="208">
        <v>1050</v>
      </c>
      <c r="C27" s="209">
        <v>150</v>
      </c>
      <c r="D27" s="210">
        <v>1</v>
      </c>
      <c r="G27" s="189"/>
      <c r="H27" s="190" t="s">
        <v>1200</v>
      </c>
      <c r="I27" s="191"/>
      <c r="L27" s="208">
        <v>1050</v>
      </c>
      <c r="M27" s="209">
        <v>150</v>
      </c>
      <c r="N27" s="210">
        <v>1</v>
      </c>
      <c r="Q27" s="189"/>
      <c r="R27" s="190" t="s">
        <v>1200</v>
      </c>
      <c r="S27" s="191"/>
    </row>
    <row r="35" spans="2:19" ht="15.75" thickBot="1">
      <c r="B35" t="s">
        <v>1190</v>
      </c>
      <c r="G35" t="s">
        <v>1191</v>
      </c>
      <c r="L35" t="s">
        <v>1214</v>
      </c>
      <c r="Q35" t="s">
        <v>1215</v>
      </c>
    </row>
    <row r="36" spans="2:19">
      <c r="B36" s="497" t="s">
        <v>1208</v>
      </c>
      <c r="C36" s="498"/>
      <c r="D36" s="206" t="s">
        <v>1197</v>
      </c>
      <c r="G36" s="497" t="s">
        <v>1207</v>
      </c>
      <c r="H36" s="498"/>
      <c r="I36" s="206" t="s">
        <v>1197</v>
      </c>
      <c r="L36" s="497" t="s">
        <v>244</v>
      </c>
      <c r="M36" s="498"/>
      <c r="N36" s="181" t="s">
        <v>247</v>
      </c>
      <c r="Q36" s="497" t="s">
        <v>702</v>
      </c>
      <c r="R36" s="498"/>
      <c r="S36" s="181" t="s">
        <v>247</v>
      </c>
    </row>
    <row r="37" spans="2:19" ht="15.75" thickBot="1">
      <c r="B37" s="195" t="s">
        <v>1198</v>
      </c>
      <c r="C37" s="196" t="s">
        <v>1199</v>
      </c>
      <c r="D37" s="207" t="s">
        <v>248</v>
      </c>
      <c r="G37" s="195" t="s">
        <v>1198</v>
      </c>
      <c r="H37" s="196" t="s">
        <v>1199</v>
      </c>
      <c r="I37" s="207" t="s">
        <v>248</v>
      </c>
      <c r="L37" s="195" t="s">
        <v>245</v>
      </c>
      <c r="M37" s="196" t="s">
        <v>246</v>
      </c>
      <c r="N37" s="207" t="s">
        <v>248</v>
      </c>
      <c r="Q37" s="195" t="s">
        <v>245</v>
      </c>
      <c r="R37" s="196" t="s">
        <v>246</v>
      </c>
      <c r="S37" s="207" t="s">
        <v>248</v>
      </c>
    </row>
    <row r="38" spans="2:19" ht="15.75" thickBot="1">
      <c r="B38" s="208">
        <v>1200</v>
      </c>
      <c r="C38" s="209">
        <v>250</v>
      </c>
      <c r="D38" s="210">
        <v>8</v>
      </c>
      <c r="G38" s="208">
        <v>130</v>
      </c>
      <c r="H38" s="209">
        <v>130</v>
      </c>
      <c r="I38" s="210">
        <v>16</v>
      </c>
      <c r="L38" s="208">
        <v>1200</v>
      </c>
      <c r="M38" s="209">
        <v>250</v>
      </c>
      <c r="N38" s="210">
        <v>8</v>
      </c>
      <c r="Q38" s="208">
        <v>130</v>
      </c>
      <c r="R38" s="209">
        <v>130</v>
      </c>
      <c r="S38" s="210">
        <v>16</v>
      </c>
    </row>
    <row r="40" spans="2:19">
      <c r="G40" t="s">
        <v>1653</v>
      </c>
      <c r="Q40" t="s">
        <v>1653</v>
      </c>
    </row>
    <row r="41" spans="2:19">
      <c r="G41">
        <v>1050</v>
      </c>
      <c r="H41">
        <v>150</v>
      </c>
      <c r="I41">
        <v>2</v>
      </c>
    </row>
    <row r="42" spans="2:19">
      <c r="G42">
        <v>175</v>
      </c>
      <c r="H42">
        <v>50</v>
      </c>
      <c r="I42">
        <v>4</v>
      </c>
      <c r="Q42">
        <v>1050</v>
      </c>
      <c r="R42">
        <v>150</v>
      </c>
      <c r="S42">
        <v>2</v>
      </c>
    </row>
    <row r="43" spans="2:19">
      <c r="Q43">
        <v>175</v>
      </c>
      <c r="R43">
        <v>50</v>
      </c>
      <c r="S43">
        <v>4</v>
      </c>
    </row>
    <row r="44" spans="2:19">
      <c r="G44" t="s">
        <v>1194</v>
      </c>
    </row>
    <row r="45" spans="2:19">
      <c r="G45">
        <v>1050</v>
      </c>
      <c r="H45">
        <v>150</v>
      </c>
      <c r="I45">
        <v>1</v>
      </c>
      <c r="Q45" t="s">
        <v>1194</v>
      </c>
    </row>
    <row r="46" spans="2:19" ht="15.75" thickBot="1">
      <c r="B46" t="s">
        <v>1217</v>
      </c>
      <c r="G46">
        <v>1200</v>
      </c>
      <c r="H46">
        <v>250</v>
      </c>
      <c r="I46">
        <v>8</v>
      </c>
      <c r="L46" t="s">
        <v>1216</v>
      </c>
      <c r="Q46">
        <v>1050</v>
      </c>
      <c r="R46">
        <v>150</v>
      </c>
      <c r="S46">
        <v>1</v>
      </c>
    </row>
    <row r="47" spans="2:19">
      <c r="B47" s="192"/>
      <c r="C47" s="193" t="s">
        <v>1193</v>
      </c>
      <c r="D47" s="181"/>
      <c r="E47" s="181" t="s">
        <v>464</v>
      </c>
      <c r="F47" s="228"/>
      <c r="G47">
        <v>130</v>
      </c>
      <c r="H47">
        <v>130</v>
      </c>
      <c r="I47">
        <v>16</v>
      </c>
      <c r="L47" s="192"/>
      <c r="M47" s="193" t="s">
        <v>1209</v>
      </c>
      <c r="N47" s="181"/>
      <c r="O47" s="181" t="s">
        <v>464</v>
      </c>
      <c r="P47" s="228"/>
      <c r="Q47">
        <v>1200</v>
      </c>
      <c r="R47">
        <v>250</v>
      </c>
      <c r="S47">
        <v>8</v>
      </c>
    </row>
    <row r="48" spans="2:19" ht="15.75" thickBot="1">
      <c r="B48" s="186"/>
      <c r="C48" s="187" t="s">
        <v>1194</v>
      </c>
      <c r="D48" s="188"/>
      <c r="E48" s="182" t="s">
        <v>248</v>
      </c>
      <c r="F48" s="228"/>
      <c r="L48" s="186"/>
      <c r="M48" s="187" t="s">
        <v>691</v>
      </c>
      <c r="N48" s="188"/>
      <c r="O48" s="182" t="s">
        <v>248</v>
      </c>
      <c r="P48" s="228"/>
      <c r="Q48">
        <v>130</v>
      </c>
      <c r="R48">
        <v>130</v>
      </c>
      <c r="S48">
        <v>16</v>
      </c>
    </row>
    <row r="49" spans="2:16" ht="15.75" thickBot="1">
      <c r="B49" s="183"/>
      <c r="C49" s="184" t="str">
        <f xml:space="preserve"> "360 g/m²" &amp; IF(C2&gt;125," 100mm"," 50mm" )</f>
        <v>360 g/m² 100mm</v>
      </c>
      <c r="D49" s="185"/>
      <c r="E49" s="194">
        <v>2</v>
      </c>
      <c r="F49" s="229"/>
      <c r="L49" s="183"/>
      <c r="M49" s="184" t="str">
        <f xml:space="preserve"> "360 g/m²" &amp; IF(M2&gt;125," 100mm"," 50mm" )</f>
        <v>360 g/m² 100mm</v>
      </c>
      <c r="N49" s="185"/>
      <c r="O49" s="194">
        <v>2</v>
      </c>
      <c r="P49" s="227"/>
    </row>
  </sheetData>
  <mergeCells count="10">
    <mergeCell ref="Q14:R14"/>
    <mergeCell ref="L25:M25"/>
    <mergeCell ref="L36:M36"/>
    <mergeCell ref="Q36:R36"/>
    <mergeCell ref="B14:C14"/>
    <mergeCell ref="G14:H14"/>
    <mergeCell ref="B25:C25"/>
    <mergeCell ref="B36:C36"/>
    <mergeCell ref="G36:H36"/>
    <mergeCell ref="L14:M14"/>
  </mergeCells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&amp;L&amp;F&amp;R&amp;D&amp;T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"/>
  <dimension ref="A1:D11"/>
  <sheetViews>
    <sheetView workbookViewId="0">
      <selection activeCell="C22" sqref="C22"/>
    </sheetView>
  </sheetViews>
  <sheetFormatPr defaultRowHeight="15"/>
  <cols>
    <col min="1" max="1" width="11.5703125" customWidth="1"/>
    <col min="2" max="2" width="27.5703125" bestFit="1" customWidth="1"/>
    <col min="3" max="3" width="11.28515625" bestFit="1" customWidth="1"/>
    <col min="4" max="4" width="12.140625" bestFit="1" customWidth="1"/>
  </cols>
  <sheetData>
    <row r="1" spans="1:4">
      <c r="A1" t="s">
        <v>2090</v>
      </c>
      <c r="B1" s="344">
        <v>43789</v>
      </c>
      <c r="C1" t="s">
        <v>2091</v>
      </c>
      <c r="D1" s="344">
        <f>B1</f>
        <v>43789</v>
      </c>
    </row>
    <row r="2" spans="1:4">
      <c r="A2" t="s">
        <v>1873</v>
      </c>
      <c r="B2" s="177" t="s">
        <v>1694</v>
      </c>
      <c r="C2" t="s">
        <v>1880</v>
      </c>
      <c r="D2" s="177" t="str">
        <f>B2</f>
        <v>M. Stroeve</v>
      </c>
    </row>
    <row r="3" spans="1:4">
      <c r="A3" t="s">
        <v>1874</v>
      </c>
      <c r="B3" t="s">
        <v>1695</v>
      </c>
      <c r="C3" t="s">
        <v>1881</v>
      </c>
      <c r="D3" t="s">
        <v>1882</v>
      </c>
    </row>
    <row r="6" spans="1:4">
      <c r="A6" t="s">
        <v>1204</v>
      </c>
      <c r="C6" t="s">
        <v>1879</v>
      </c>
    </row>
    <row r="7" spans="1:4">
      <c r="A7" t="s">
        <v>708</v>
      </c>
      <c r="B7" t="s">
        <v>1877</v>
      </c>
      <c r="C7" t="s">
        <v>1878</v>
      </c>
    </row>
    <row r="8" spans="1:4">
      <c r="A8" t="s">
        <v>1875</v>
      </c>
      <c r="B8" t="s">
        <v>1876</v>
      </c>
      <c r="C8" t="s">
        <v>1878</v>
      </c>
    </row>
    <row r="9" spans="1:4">
      <c r="A9" t="s">
        <v>1883</v>
      </c>
      <c r="B9" t="s">
        <v>1884</v>
      </c>
      <c r="C9" t="s">
        <v>1878</v>
      </c>
    </row>
    <row r="10" spans="1:4">
      <c r="A10" t="s">
        <v>1968</v>
      </c>
      <c r="B10" t="s">
        <v>1969</v>
      </c>
      <c r="C10" t="s">
        <v>1694</v>
      </c>
    </row>
    <row r="11" spans="1:4">
      <c r="A11" t="s">
        <v>2088</v>
      </c>
      <c r="B11" t="s">
        <v>2089</v>
      </c>
      <c r="C11" t="s">
        <v>1878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3"/>
  <dimension ref="B2:I34"/>
  <sheetViews>
    <sheetView workbookViewId="0">
      <selection activeCell="P167" sqref="P167"/>
    </sheetView>
  </sheetViews>
  <sheetFormatPr defaultRowHeight="15"/>
  <sheetData>
    <row r="2" spans="2:9" ht="15.75">
      <c r="B2" s="499" t="s">
        <v>1</v>
      </c>
      <c r="C2" s="500"/>
      <c r="D2" s="335"/>
      <c r="E2" s="499" t="s">
        <v>0</v>
      </c>
      <c r="F2" s="500"/>
      <c r="H2" s="499" t="s">
        <v>1885</v>
      </c>
      <c r="I2" s="500"/>
    </row>
    <row r="3" spans="2:9">
      <c r="B3" s="336">
        <v>25</v>
      </c>
      <c r="C3" s="337" t="s">
        <v>1819</v>
      </c>
      <c r="D3" s="335"/>
      <c r="E3" s="336" t="s">
        <v>1820</v>
      </c>
      <c r="F3" s="338" t="s">
        <v>1821</v>
      </c>
      <c r="H3" s="341">
        <v>360</v>
      </c>
      <c r="I3" s="347">
        <v>0.3</v>
      </c>
    </row>
    <row r="4" spans="2:9">
      <c r="B4" s="336">
        <v>40</v>
      </c>
      <c r="C4" s="337" t="s">
        <v>1822</v>
      </c>
      <c r="D4" s="335"/>
      <c r="E4" s="336" t="s">
        <v>1823</v>
      </c>
      <c r="F4" s="337" t="s">
        <v>1824</v>
      </c>
    </row>
    <row r="5" spans="2:9">
      <c r="B5" s="336">
        <v>50</v>
      </c>
      <c r="C5" s="337" t="s">
        <v>1825</v>
      </c>
      <c r="D5" s="335"/>
      <c r="E5" s="336">
        <v>3</v>
      </c>
      <c r="F5" s="337" t="s">
        <v>1826</v>
      </c>
    </row>
    <row r="6" spans="2:9">
      <c r="B6" s="336">
        <v>65</v>
      </c>
      <c r="C6" s="337" t="s">
        <v>1827</v>
      </c>
      <c r="D6" s="335"/>
      <c r="E6" s="336">
        <v>4</v>
      </c>
      <c r="F6" s="337" t="s">
        <v>1828</v>
      </c>
    </row>
    <row r="7" spans="2:9">
      <c r="B7" s="336">
        <v>80</v>
      </c>
      <c r="C7" s="337" t="s">
        <v>1829</v>
      </c>
      <c r="D7" s="335"/>
      <c r="E7" s="336">
        <v>5</v>
      </c>
      <c r="F7" s="337" t="s">
        <v>1830</v>
      </c>
    </row>
    <row r="8" spans="2:9">
      <c r="B8" s="336">
        <v>100</v>
      </c>
      <c r="C8" s="337" t="s">
        <v>1831</v>
      </c>
      <c r="D8" s="335"/>
      <c r="E8" s="336">
        <v>6</v>
      </c>
      <c r="F8" s="337" t="s">
        <v>1832</v>
      </c>
    </row>
    <row r="9" spans="2:9">
      <c r="B9" s="336">
        <v>125</v>
      </c>
      <c r="C9" s="337" t="s">
        <v>1833</v>
      </c>
      <c r="D9" s="335"/>
      <c r="E9" s="336">
        <v>7</v>
      </c>
      <c r="F9" s="337" t="s">
        <v>1834</v>
      </c>
    </row>
    <row r="10" spans="2:9">
      <c r="B10" s="336">
        <v>150</v>
      </c>
      <c r="C10" s="337" t="s">
        <v>1835</v>
      </c>
      <c r="D10" s="335"/>
      <c r="E10" s="336">
        <v>8</v>
      </c>
      <c r="F10" s="337" t="s">
        <v>1836</v>
      </c>
    </row>
    <row r="11" spans="2:9">
      <c r="B11" s="336">
        <v>200</v>
      </c>
      <c r="C11" s="337" t="s">
        <v>1837</v>
      </c>
      <c r="D11" s="335"/>
      <c r="E11" s="336">
        <v>9</v>
      </c>
      <c r="F11" s="337" t="s">
        <v>1838</v>
      </c>
    </row>
    <row r="12" spans="2:9">
      <c r="B12" s="336">
        <v>225</v>
      </c>
      <c r="C12" s="337" t="s">
        <v>1839</v>
      </c>
      <c r="D12" s="335"/>
      <c r="E12" s="336">
        <v>10</v>
      </c>
      <c r="F12" s="337" t="s">
        <v>1840</v>
      </c>
    </row>
    <row r="13" spans="2:9">
      <c r="B13" s="336">
        <v>250</v>
      </c>
      <c r="C13" s="337" t="s">
        <v>1841</v>
      </c>
      <c r="D13" s="335"/>
      <c r="E13" s="336">
        <v>11</v>
      </c>
      <c r="F13" s="337" t="s">
        <v>1842</v>
      </c>
    </row>
    <row r="14" spans="2:9">
      <c r="B14" s="336">
        <v>300</v>
      </c>
      <c r="C14" s="337" t="s">
        <v>1843</v>
      </c>
      <c r="D14" s="335"/>
      <c r="E14" s="336">
        <v>12.5</v>
      </c>
      <c r="F14" s="337" t="s">
        <v>1844</v>
      </c>
    </row>
    <row r="15" spans="2:9">
      <c r="B15" s="336">
        <v>350</v>
      </c>
      <c r="C15" s="337" t="s">
        <v>1845</v>
      </c>
      <c r="D15" s="335"/>
      <c r="E15" s="336">
        <v>13</v>
      </c>
      <c r="F15" s="337" t="s">
        <v>1727</v>
      </c>
    </row>
    <row r="16" spans="2:9">
      <c r="B16" s="336">
        <v>400</v>
      </c>
      <c r="C16" s="337" t="s">
        <v>1846</v>
      </c>
      <c r="D16" s="335"/>
      <c r="E16" s="336">
        <v>14</v>
      </c>
      <c r="F16" s="337" t="s">
        <v>1847</v>
      </c>
    </row>
    <row r="17" spans="2:6">
      <c r="B17" s="336">
        <v>450</v>
      </c>
      <c r="C17" s="337" t="s">
        <v>1848</v>
      </c>
      <c r="D17" s="335"/>
      <c r="E17" s="336">
        <v>15</v>
      </c>
      <c r="F17" s="337" t="s">
        <v>1849</v>
      </c>
    </row>
    <row r="18" spans="2:6">
      <c r="B18" s="336">
        <v>500</v>
      </c>
      <c r="C18" s="337" t="s">
        <v>1850</v>
      </c>
      <c r="D18" s="335"/>
      <c r="E18" s="336">
        <v>16</v>
      </c>
      <c r="F18" s="337" t="s">
        <v>1851</v>
      </c>
    </row>
    <row r="19" spans="2:6">
      <c r="B19" s="336">
        <v>550</v>
      </c>
      <c r="C19" s="337" t="s">
        <v>1852</v>
      </c>
      <c r="D19" s="335"/>
      <c r="E19" s="336">
        <v>20</v>
      </c>
      <c r="F19" s="337" t="s">
        <v>1853</v>
      </c>
    </row>
    <row r="20" spans="2:6">
      <c r="B20" s="336">
        <v>600</v>
      </c>
      <c r="C20" s="337" t="s">
        <v>1854</v>
      </c>
      <c r="D20" s="335"/>
      <c r="E20" s="336">
        <v>25</v>
      </c>
      <c r="F20" s="337" t="s">
        <v>1855</v>
      </c>
    </row>
    <row r="21" spans="2:6">
      <c r="B21" s="336">
        <v>650</v>
      </c>
      <c r="C21" s="337" t="s">
        <v>1856</v>
      </c>
      <c r="D21" s="335"/>
      <c r="E21" s="336">
        <v>32</v>
      </c>
      <c r="F21" s="337" t="s">
        <v>1857</v>
      </c>
    </row>
    <row r="22" spans="2:6">
      <c r="B22" s="339">
        <v>700</v>
      </c>
      <c r="C22" s="337" t="s">
        <v>1858</v>
      </c>
      <c r="D22" s="335"/>
      <c r="E22" s="336">
        <v>40</v>
      </c>
      <c r="F22" s="337" t="s">
        <v>1859</v>
      </c>
    </row>
    <row r="23" spans="2:6">
      <c r="B23" s="340">
        <v>750</v>
      </c>
      <c r="C23" s="337" t="s">
        <v>1860</v>
      </c>
      <c r="D23" s="335"/>
      <c r="E23" s="341">
        <v>50</v>
      </c>
      <c r="F23" s="342" t="s">
        <v>1861</v>
      </c>
    </row>
    <row r="24" spans="2:6">
      <c r="B24" s="340">
        <v>800</v>
      </c>
      <c r="C24" s="337" t="s">
        <v>1862</v>
      </c>
      <c r="D24" s="335"/>
      <c r="E24" s="336" t="s">
        <v>1223</v>
      </c>
      <c r="F24" s="337">
        <v>9</v>
      </c>
    </row>
    <row r="25" spans="2:6">
      <c r="B25" s="340">
        <v>900</v>
      </c>
      <c r="C25" s="337" t="s">
        <v>1863</v>
      </c>
      <c r="D25" s="335"/>
      <c r="E25" s="336" t="s">
        <v>1974</v>
      </c>
      <c r="F25" s="337">
        <v>1</v>
      </c>
    </row>
    <row r="26" spans="2:6">
      <c r="B26" s="340">
        <v>1000</v>
      </c>
      <c r="C26" s="337" t="s">
        <v>1864</v>
      </c>
      <c r="D26" s="335"/>
      <c r="E26" s="336" t="s">
        <v>1230</v>
      </c>
      <c r="F26" s="337">
        <v>2</v>
      </c>
    </row>
    <row r="27" spans="2:6">
      <c r="B27" s="340">
        <v>1050</v>
      </c>
      <c r="C27" s="337" t="s">
        <v>1865</v>
      </c>
      <c r="D27" s="335"/>
      <c r="E27" s="336" t="s">
        <v>1975</v>
      </c>
      <c r="F27" s="337">
        <v>3</v>
      </c>
    </row>
    <row r="28" spans="2:6">
      <c r="B28" s="340">
        <v>1100</v>
      </c>
      <c r="C28" s="337" t="s">
        <v>1866</v>
      </c>
      <c r="D28" s="335"/>
      <c r="E28" s="336" t="s">
        <v>1236</v>
      </c>
      <c r="F28" s="337">
        <v>4</v>
      </c>
    </row>
    <row r="29" spans="2:6">
      <c r="B29" s="340">
        <v>1200</v>
      </c>
      <c r="C29" s="337" t="s">
        <v>1867</v>
      </c>
      <c r="D29" s="335"/>
      <c r="E29" s="336" t="s">
        <v>1976</v>
      </c>
      <c r="F29" s="337">
        <v>5</v>
      </c>
    </row>
    <row r="30" spans="2:6">
      <c r="B30" s="340">
        <v>1300</v>
      </c>
      <c r="C30" s="337" t="s">
        <v>1868</v>
      </c>
      <c r="D30" s="335"/>
      <c r="E30" s="336" t="s">
        <v>1243</v>
      </c>
      <c r="F30" s="337">
        <v>6</v>
      </c>
    </row>
    <row r="31" spans="2:6">
      <c r="B31" s="340">
        <v>1350</v>
      </c>
      <c r="C31" s="337" t="s">
        <v>1869</v>
      </c>
      <c r="D31" s="335"/>
      <c r="E31" s="336" t="s">
        <v>1977</v>
      </c>
      <c r="F31" s="337">
        <v>7</v>
      </c>
    </row>
    <row r="32" spans="2:6">
      <c r="B32" s="340">
        <v>1400</v>
      </c>
      <c r="C32" s="337" t="s">
        <v>1870</v>
      </c>
      <c r="D32" s="335"/>
      <c r="E32" s="341" t="s">
        <v>1249</v>
      </c>
      <c r="F32" s="342">
        <v>8</v>
      </c>
    </row>
    <row r="33" spans="2:6">
      <c r="B33" s="340">
        <v>1500</v>
      </c>
      <c r="C33" s="337" t="s">
        <v>1871</v>
      </c>
      <c r="D33" s="335"/>
      <c r="F33" s="335"/>
    </row>
    <row r="34" spans="2:6">
      <c r="B34" s="343">
        <v>1600</v>
      </c>
      <c r="C34" s="342" t="s">
        <v>1872</v>
      </c>
      <c r="D34" s="335"/>
      <c r="E34" s="335"/>
      <c r="F34" s="335"/>
    </row>
  </sheetData>
  <mergeCells count="3">
    <mergeCell ref="B2:C2"/>
    <mergeCell ref="E2:F2"/>
    <mergeCell ref="H2:I2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3"/>
  <dimension ref="A1:J39"/>
  <sheetViews>
    <sheetView workbookViewId="0">
      <selection activeCell="P167" sqref="P167"/>
    </sheetView>
  </sheetViews>
  <sheetFormatPr defaultRowHeight="15"/>
  <cols>
    <col min="1" max="1" width="9.140625" customWidth="1"/>
  </cols>
  <sheetData>
    <row r="1" spans="1:10">
      <c r="A1" t="s">
        <v>8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10" ht="15.75" thickBot="1">
      <c r="A2" t="s">
        <v>9</v>
      </c>
      <c r="B2" s="2" t="s">
        <v>6</v>
      </c>
      <c r="C2" s="2" t="s">
        <v>7</v>
      </c>
      <c r="D2" s="2" t="s">
        <v>7</v>
      </c>
      <c r="E2" s="2" t="s">
        <v>7</v>
      </c>
      <c r="F2" s="2" t="s">
        <v>7</v>
      </c>
      <c r="G2" s="2" t="s">
        <v>7</v>
      </c>
    </row>
    <row r="3" spans="1:10">
      <c r="A3" t="str">
        <f>C3&amp;B3</f>
        <v>3508</v>
      </c>
      <c r="B3" s="1">
        <v>8</v>
      </c>
      <c r="C3" s="3">
        <v>350</v>
      </c>
      <c r="D3" s="4">
        <v>356.4</v>
      </c>
      <c r="E3" s="4">
        <v>357.6</v>
      </c>
      <c r="F3" s="3">
        <v>70</v>
      </c>
      <c r="G3" s="4">
        <v>1.5</v>
      </c>
      <c r="I3" s="5">
        <v>3508</v>
      </c>
      <c r="J3">
        <f>IFERROR(VLOOKUP(I3,$A$3:$G$38,6,0),VLOOKUP(I3&amp;"",$A$3:$G$38,6,0))</f>
        <v>70</v>
      </c>
    </row>
    <row r="4" spans="1:10">
      <c r="A4" t="str">
        <f t="shared" ref="A4:A38" si="0">C4&amp;B4</f>
        <v>4008</v>
      </c>
      <c r="B4" s="1">
        <v>8</v>
      </c>
      <c r="C4" s="3">
        <v>400</v>
      </c>
      <c r="D4" s="4">
        <v>407.2</v>
      </c>
      <c r="E4" s="4">
        <v>408.6</v>
      </c>
      <c r="F4" s="3">
        <v>80</v>
      </c>
      <c r="G4" s="4">
        <v>2</v>
      </c>
    </row>
    <row r="5" spans="1:10">
      <c r="A5" t="str">
        <f t="shared" si="0"/>
        <v>25012.5</v>
      </c>
      <c r="B5" s="1">
        <v>12.5</v>
      </c>
      <c r="C5" s="3">
        <v>250</v>
      </c>
      <c r="D5" s="4">
        <v>255.8</v>
      </c>
      <c r="E5" s="4">
        <v>256.8</v>
      </c>
      <c r="F5" s="3">
        <v>60</v>
      </c>
      <c r="G5" s="4">
        <v>1.5</v>
      </c>
    </row>
    <row r="6" spans="1:10">
      <c r="A6" t="str">
        <f t="shared" si="0"/>
        <v>30012.5</v>
      </c>
      <c r="B6" s="1">
        <v>12.5</v>
      </c>
      <c r="C6" s="3">
        <v>300</v>
      </c>
      <c r="D6" s="4">
        <v>306.8</v>
      </c>
      <c r="E6" s="4">
        <v>307.8</v>
      </c>
      <c r="F6" s="3">
        <v>60</v>
      </c>
      <c r="G6" s="4">
        <v>2</v>
      </c>
    </row>
    <row r="7" spans="1:10">
      <c r="A7" t="str">
        <f t="shared" si="0"/>
        <v>35012.5</v>
      </c>
      <c r="B7" s="1">
        <v>12.5</v>
      </c>
      <c r="C7" s="3">
        <v>350</v>
      </c>
      <c r="D7" s="4">
        <v>357.8</v>
      </c>
      <c r="E7" s="4">
        <v>359</v>
      </c>
      <c r="F7" s="3">
        <v>70</v>
      </c>
      <c r="G7" s="4">
        <v>2</v>
      </c>
    </row>
    <row r="8" spans="1:10">
      <c r="A8" t="str">
        <f t="shared" si="0"/>
        <v>40012.5</v>
      </c>
      <c r="B8" s="1">
        <v>12.5</v>
      </c>
      <c r="C8" s="3">
        <v>400</v>
      </c>
      <c r="D8" s="4">
        <v>408.8</v>
      </c>
      <c r="E8" s="4">
        <v>410.2</v>
      </c>
      <c r="F8" s="3">
        <v>80</v>
      </c>
      <c r="G8" s="4">
        <v>3</v>
      </c>
    </row>
    <row r="9" spans="1:10">
      <c r="A9" t="str">
        <f t="shared" si="0"/>
        <v>20016</v>
      </c>
      <c r="B9" s="1">
        <v>16</v>
      </c>
      <c r="C9" s="3">
        <v>200</v>
      </c>
      <c r="D9" s="4">
        <v>205.8</v>
      </c>
      <c r="E9" s="4">
        <v>206.7</v>
      </c>
      <c r="F9" s="3">
        <v>50</v>
      </c>
      <c r="G9" s="4">
        <v>1.5</v>
      </c>
    </row>
    <row r="10" spans="1:10">
      <c r="A10" t="str">
        <f t="shared" si="0"/>
        <v>25016</v>
      </c>
      <c r="B10" s="1">
        <v>16</v>
      </c>
      <c r="C10" s="3">
        <v>250</v>
      </c>
      <c r="D10" s="4">
        <v>257.2</v>
      </c>
      <c r="E10" s="4">
        <v>258.3</v>
      </c>
      <c r="F10" s="3">
        <v>65</v>
      </c>
      <c r="G10" s="4">
        <v>2</v>
      </c>
    </row>
    <row r="11" spans="1:10">
      <c r="A11" t="str">
        <f t="shared" si="0"/>
        <v>30016</v>
      </c>
      <c r="B11" s="1">
        <v>16</v>
      </c>
      <c r="C11" s="3">
        <v>300</v>
      </c>
      <c r="D11" s="4">
        <v>308.39999999999998</v>
      </c>
      <c r="E11" s="4">
        <v>309.7</v>
      </c>
      <c r="F11" s="3">
        <v>75</v>
      </c>
      <c r="G11" s="4">
        <v>2.5</v>
      </c>
    </row>
    <row r="12" spans="1:10">
      <c r="A12" t="str">
        <f t="shared" si="0"/>
        <v>35016</v>
      </c>
      <c r="B12" s="1">
        <v>16</v>
      </c>
      <c r="C12" s="3">
        <v>350</v>
      </c>
      <c r="D12" s="4">
        <v>359.6</v>
      </c>
      <c r="E12" s="4">
        <v>361.2</v>
      </c>
      <c r="F12" s="3">
        <v>90</v>
      </c>
      <c r="G12" s="4">
        <v>3</v>
      </c>
    </row>
    <row r="13" spans="1:10">
      <c r="A13" t="str">
        <f t="shared" si="0"/>
        <v>40016</v>
      </c>
      <c r="B13" s="1">
        <v>16</v>
      </c>
      <c r="C13" s="3">
        <v>400</v>
      </c>
      <c r="D13" s="4">
        <v>411</v>
      </c>
      <c r="E13" s="4">
        <v>412.7</v>
      </c>
      <c r="F13" s="3">
        <v>100</v>
      </c>
      <c r="G13" s="4">
        <v>3</v>
      </c>
    </row>
    <row r="14" spans="1:10">
      <c r="A14" t="str">
        <f t="shared" si="0"/>
        <v>15020</v>
      </c>
      <c r="B14" s="1">
        <v>20</v>
      </c>
      <c r="C14" s="3">
        <v>150</v>
      </c>
      <c r="D14" s="4">
        <v>155.6</v>
      </c>
      <c r="E14" s="4">
        <v>156.5</v>
      </c>
      <c r="F14" s="3">
        <v>50</v>
      </c>
      <c r="G14" s="4">
        <v>1.5</v>
      </c>
    </row>
    <row r="15" spans="1:10">
      <c r="A15" t="str">
        <f t="shared" si="0"/>
        <v>20020</v>
      </c>
      <c r="B15" s="1">
        <v>20</v>
      </c>
      <c r="C15" s="3">
        <v>200</v>
      </c>
      <c r="D15" s="4">
        <v>207.4</v>
      </c>
      <c r="E15" s="4">
        <v>208.5</v>
      </c>
      <c r="F15" s="3">
        <v>65</v>
      </c>
      <c r="G15" s="4">
        <v>2</v>
      </c>
    </row>
    <row r="16" spans="1:10">
      <c r="A16" t="str">
        <f t="shared" si="0"/>
        <v>25020</v>
      </c>
      <c r="B16" s="1">
        <v>20</v>
      </c>
      <c r="C16" s="3">
        <v>250</v>
      </c>
      <c r="D16" s="4">
        <v>259</v>
      </c>
      <c r="E16" s="4">
        <v>260.39999999999998</v>
      </c>
      <c r="F16" s="3">
        <v>80</v>
      </c>
      <c r="G16" s="4">
        <v>3</v>
      </c>
    </row>
    <row r="17" spans="1:7">
      <c r="A17" t="str">
        <f t="shared" si="0"/>
        <v>30020</v>
      </c>
      <c r="B17" s="1">
        <v>20</v>
      </c>
      <c r="C17" s="3">
        <v>300</v>
      </c>
      <c r="D17" s="4">
        <v>310.60000000000002</v>
      </c>
      <c r="E17" s="4">
        <v>312.3</v>
      </c>
      <c r="F17" s="3">
        <v>95</v>
      </c>
      <c r="G17" s="4">
        <v>3</v>
      </c>
    </row>
    <row r="18" spans="1:7">
      <c r="A18" t="str">
        <f t="shared" si="0"/>
        <v>35020</v>
      </c>
      <c r="B18" s="1">
        <v>20</v>
      </c>
      <c r="C18" s="3">
        <v>350</v>
      </c>
      <c r="D18" s="4">
        <v>362.2</v>
      </c>
      <c r="E18" s="4">
        <v>364.1</v>
      </c>
      <c r="F18" s="3">
        <v>110</v>
      </c>
      <c r="G18" s="4">
        <v>4</v>
      </c>
    </row>
    <row r="19" spans="1:7">
      <c r="A19" t="str">
        <f t="shared" si="0"/>
        <v>40020</v>
      </c>
      <c r="B19" s="1">
        <v>20</v>
      </c>
      <c r="C19" s="3">
        <v>400</v>
      </c>
      <c r="D19" s="4">
        <v>413.8</v>
      </c>
      <c r="E19" s="4">
        <v>416</v>
      </c>
      <c r="F19" s="3">
        <v>125</v>
      </c>
      <c r="G19" s="4">
        <v>4</v>
      </c>
    </row>
    <row r="20" spans="1:7">
      <c r="A20" t="str">
        <f t="shared" si="0"/>
        <v>10025</v>
      </c>
      <c r="B20" s="1">
        <v>25</v>
      </c>
      <c r="C20" s="3">
        <v>100</v>
      </c>
      <c r="D20" s="4">
        <v>105.6</v>
      </c>
      <c r="E20" s="4">
        <v>106.3</v>
      </c>
      <c r="F20" s="3">
        <v>40</v>
      </c>
      <c r="G20" s="4">
        <v>1.5</v>
      </c>
    </row>
    <row r="21" spans="1:7">
      <c r="A21" t="str">
        <f t="shared" si="0"/>
        <v>12525</v>
      </c>
      <c r="B21" s="1">
        <v>25</v>
      </c>
      <c r="C21" s="3">
        <v>125</v>
      </c>
      <c r="D21" s="4">
        <v>131</v>
      </c>
      <c r="E21" s="4">
        <v>131.9</v>
      </c>
      <c r="F21" s="3">
        <v>50</v>
      </c>
      <c r="G21" s="4">
        <v>2</v>
      </c>
    </row>
    <row r="22" spans="1:7">
      <c r="A22" t="str">
        <f t="shared" si="0"/>
        <v>15025</v>
      </c>
      <c r="B22" s="1">
        <v>25</v>
      </c>
      <c r="C22" s="3">
        <v>150</v>
      </c>
      <c r="D22" s="4">
        <v>157</v>
      </c>
      <c r="E22" s="4">
        <v>158</v>
      </c>
      <c r="F22" s="3">
        <v>60</v>
      </c>
      <c r="G22" s="4">
        <v>2</v>
      </c>
    </row>
    <row r="23" spans="1:7">
      <c r="A23" t="str">
        <f t="shared" si="0"/>
        <v>20025</v>
      </c>
      <c r="B23" s="1">
        <v>25</v>
      </c>
      <c r="C23" s="3">
        <v>200</v>
      </c>
      <c r="D23" s="4">
        <v>209</v>
      </c>
      <c r="E23" s="4">
        <v>210.4</v>
      </c>
      <c r="F23" s="3">
        <v>80</v>
      </c>
      <c r="G23" s="4">
        <v>3</v>
      </c>
    </row>
    <row r="24" spans="1:7">
      <c r="A24" t="str">
        <f t="shared" si="0"/>
        <v>25025</v>
      </c>
      <c r="B24" s="1">
        <v>25</v>
      </c>
      <c r="C24" s="3">
        <v>250</v>
      </c>
      <c r="D24" s="4">
        <v>261</v>
      </c>
      <c r="E24" s="4">
        <v>262.7</v>
      </c>
      <c r="F24" s="3">
        <v>100</v>
      </c>
      <c r="G24" s="4">
        <v>3</v>
      </c>
    </row>
    <row r="25" spans="1:7">
      <c r="A25" t="str">
        <f t="shared" si="0"/>
        <v>30025</v>
      </c>
      <c r="B25" s="1">
        <v>25</v>
      </c>
      <c r="C25" s="3">
        <v>300</v>
      </c>
      <c r="D25" s="4">
        <v>313</v>
      </c>
      <c r="E25" s="4">
        <v>315.10000000000002</v>
      </c>
      <c r="F25" s="3">
        <v>120</v>
      </c>
      <c r="G25" s="4">
        <v>4</v>
      </c>
    </row>
    <row r="26" spans="1:7">
      <c r="A26" t="str">
        <f t="shared" si="0"/>
        <v>35025</v>
      </c>
      <c r="B26" s="1">
        <v>25</v>
      </c>
      <c r="C26" s="3">
        <v>350</v>
      </c>
      <c r="D26" s="4">
        <v>365</v>
      </c>
      <c r="E26" s="4">
        <v>367.4</v>
      </c>
      <c r="F26" s="3">
        <v>140</v>
      </c>
      <c r="G26" s="4">
        <v>4</v>
      </c>
    </row>
    <row r="27" spans="1:7">
      <c r="A27" t="str">
        <f t="shared" si="0"/>
        <v>40025</v>
      </c>
      <c r="B27" s="1">
        <v>25</v>
      </c>
      <c r="C27" s="3">
        <v>400</v>
      </c>
      <c r="D27" s="4">
        <v>417.2</v>
      </c>
      <c r="E27" s="4">
        <v>420</v>
      </c>
      <c r="F27" s="3">
        <v>160</v>
      </c>
      <c r="G27" s="4">
        <v>5</v>
      </c>
    </row>
    <row r="28" spans="1:7">
      <c r="A28" t="str">
        <f t="shared" si="0"/>
        <v>2532</v>
      </c>
      <c r="B28" s="1">
        <v>32</v>
      </c>
      <c r="C28" s="3">
        <v>25</v>
      </c>
      <c r="D28" s="4">
        <v>29.4</v>
      </c>
      <c r="E28" s="4">
        <v>29.9</v>
      </c>
      <c r="F28" s="3">
        <v>30</v>
      </c>
      <c r="G28" s="4">
        <v>1.5</v>
      </c>
    </row>
    <row r="29" spans="1:7">
      <c r="A29" t="str">
        <f t="shared" si="0"/>
        <v>4032</v>
      </c>
      <c r="B29" s="1">
        <v>32</v>
      </c>
      <c r="C29" s="3">
        <v>40</v>
      </c>
      <c r="D29" s="4">
        <v>44.4</v>
      </c>
      <c r="E29" s="4">
        <v>44.9</v>
      </c>
      <c r="F29" s="3">
        <v>30</v>
      </c>
      <c r="G29" s="4">
        <v>1.5</v>
      </c>
    </row>
    <row r="30" spans="1:7">
      <c r="A30" t="str">
        <f t="shared" si="0"/>
        <v>5032</v>
      </c>
      <c r="B30" s="1">
        <v>32</v>
      </c>
      <c r="C30" s="3">
        <v>50</v>
      </c>
      <c r="D30" s="4">
        <v>54.4</v>
      </c>
      <c r="E30" s="4">
        <v>54.9</v>
      </c>
      <c r="F30" s="3">
        <v>30</v>
      </c>
      <c r="G30" s="4">
        <v>1.5</v>
      </c>
    </row>
    <row r="31" spans="1:7">
      <c r="A31" t="str">
        <f t="shared" si="0"/>
        <v>6532</v>
      </c>
      <c r="B31" s="1">
        <v>32</v>
      </c>
      <c r="C31" s="3">
        <v>65</v>
      </c>
      <c r="D31" s="4">
        <v>70.599999999999994</v>
      </c>
      <c r="E31" s="4">
        <v>71.3</v>
      </c>
      <c r="F31" s="3">
        <v>40</v>
      </c>
      <c r="G31" s="4">
        <v>1.5</v>
      </c>
    </row>
    <row r="32" spans="1:7">
      <c r="A32" t="str">
        <f t="shared" si="0"/>
        <v>8032</v>
      </c>
      <c r="B32" s="1">
        <v>32</v>
      </c>
      <c r="C32" s="3">
        <v>80</v>
      </c>
      <c r="D32" s="4">
        <v>85.6</v>
      </c>
      <c r="E32" s="4">
        <v>86.3</v>
      </c>
      <c r="F32" s="3">
        <v>40</v>
      </c>
      <c r="G32" s="4">
        <v>1.5</v>
      </c>
    </row>
    <row r="33" spans="1:7">
      <c r="A33" t="str">
        <f t="shared" si="0"/>
        <v>10032</v>
      </c>
      <c r="B33" s="1">
        <v>32</v>
      </c>
      <c r="C33" s="3">
        <v>100</v>
      </c>
      <c r="D33" s="4">
        <v>106</v>
      </c>
      <c r="E33" s="4">
        <v>106.9</v>
      </c>
      <c r="F33" s="3">
        <v>50</v>
      </c>
      <c r="G33" s="4">
        <v>1.5</v>
      </c>
    </row>
    <row r="34" spans="1:7">
      <c r="A34" t="str">
        <f t="shared" si="0"/>
        <v>12532</v>
      </c>
      <c r="B34" s="1">
        <v>32</v>
      </c>
      <c r="C34" s="3">
        <v>125</v>
      </c>
      <c r="D34" s="4">
        <v>132.19999999999999</v>
      </c>
      <c r="E34" s="4">
        <v>133.30000000000001</v>
      </c>
      <c r="F34" s="3">
        <v>65</v>
      </c>
      <c r="G34" s="4">
        <v>1.5</v>
      </c>
    </row>
    <row r="35" spans="1:7">
      <c r="A35" t="str">
        <f t="shared" si="0"/>
        <v>15032</v>
      </c>
      <c r="B35" s="1">
        <v>32</v>
      </c>
      <c r="C35" s="3">
        <v>150</v>
      </c>
      <c r="D35" s="4">
        <v>158.4</v>
      </c>
      <c r="E35" s="4">
        <v>159.69999999999999</v>
      </c>
      <c r="F35" s="3">
        <v>75</v>
      </c>
      <c r="G35" s="4">
        <v>2.5</v>
      </c>
    </row>
    <row r="36" spans="1:7">
      <c r="A36" t="str">
        <f t="shared" si="0"/>
        <v>20032</v>
      </c>
      <c r="B36" s="1">
        <v>32</v>
      </c>
      <c r="C36" s="3">
        <v>200</v>
      </c>
      <c r="D36" s="4">
        <v>211</v>
      </c>
      <c r="E36" s="4">
        <v>212.7</v>
      </c>
      <c r="F36" s="3">
        <v>100</v>
      </c>
      <c r="G36" s="4">
        <v>3</v>
      </c>
    </row>
    <row r="37" spans="1:7">
      <c r="A37" t="str">
        <f t="shared" si="0"/>
        <v>25032</v>
      </c>
      <c r="B37" s="1">
        <v>32</v>
      </c>
      <c r="C37" s="3">
        <v>250</v>
      </c>
      <c r="D37" s="4">
        <v>263.60000000000002</v>
      </c>
      <c r="E37" s="4">
        <v>265.8</v>
      </c>
      <c r="F37" s="3">
        <v>125</v>
      </c>
      <c r="G37" s="4">
        <v>4</v>
      </c>
    </row>
    <row r="38" spans="1:7">
      <c r="A38" t="str">
        <f t="shared" si="0"/>
        <v>30032</v>
      </c>
      <c r="B38" s="1">
        <v>32</v>
      </c>
      <c r="C38" s="3">
        <v>300</v>
      </c>
      <c r="D38" s="4">
        <v>316.2</v>
      </c>
      <c r="E38" s="4">
        <v>318.8</v>
      </c>
      <c r="F38" s="3">
        <v>150</v>
      </c>
      <c r="G38" s="4">
        <v>5</v>
      </c>
    </row>
    <row r="39" spans="1:7">
      <c r="B39" s="1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I131"/>
  <sheetViews>
    <sheetView workbookViewId="0">
      <selection activeCell="P167" sqref="P167"/>
    </sheetView>
  </sheetViews>
  <sheetFormatPr defaultRowHeight="15"/>
  <cols>
    <col min="1" max="1" width="9.140625" customWidth="1"/>
  </cols>
  <sheetData>
    <row r="1" spans="1:9">
      <c r="A1" s="165" t="s">
        <v>1183</v>
      </c>
      <c r="B1" s="1"/>
      <c r="C1" s="1"/>
      <c r="D1" s="1"/>
      <c r="E1" s="1"/>
      <c r="F1" s="1"/>
      <c r="G1" s="1"/>
    </row>
    <row r="2" spans="1:9" ht="15.75" thickBot="1">
      <c r="A2" t="s">
        <v>1184</v>
      </c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1185</v>
      </c>
    </row>
    <row r="3" spans="1:9">
      <c r="A3" t="s">
        <v>1186</v>
      </c>
      <c r="B3" s="1" t="s">
        <v>6</v>
      </c>
      <c r="C3" s="3" t="s">
        <v>7</v>
      </c>
      <c r="D3" s="4" t="s">
        <v>7</v>
      </c>
      <c r="E3" s="4" t="s">
        <v>7</v>
      </c>
      <c r="F3" s="3" t="s">
        <v>7</v>
      </c>
      <c r="G3" s="4" t="s">
        <v>7</v>
      </c>
      <c r="I3" s="5"/>
    </row>
    <row r="4" spans="1:9">
      <c r="A4">
        <v>450080</v>
      </c>
      <c r="B4" s="1">
        <v>8</v>
      </c>
      <c r="C4" s="3">
        <v>450</v>
      </c>
      <c r="D4" s="4">
        <v>451.7</v>
      </c>
      <c r="E4" s="4">
        <v>459.6</v>
      </c>
      <c r="F4" s="3">
        <v>90</v>
      </c>
      <c r="G4" s="4">
        <v>0.35</v>
      </c>
    </row>
    <row r="5" spans="1:9">
      <c r="A5">
        <v>500080</v>
      </c>
      <c r="B5" s="1">
        <v>8</v>
      </c>
      <c r="C5" s="3">
        <v>500</v>
      </c>
      <c r="D5" s="4">
        <v>502.2</v>
      </c>
      <c r="E5" s="4">
        <v>510.1</v>
      </c>
      <c r="F5" s="3">
        <v>90</v>
      </c>
      <c r="G5" s="4">
        <v>0.6</v>
      </c>
    </row>
    <row r="6" spans="1:9">
      <c r="A6">
        <v>600080</v>
      </c>
      <c r="B6" s="1">
        <v>8</v>
      </c>
      <c r="C6" s="3">
        <v>600</v>
      </c>
      <c r="D6" s="4">
        <v>602.70000000000005</v>
      </c>
      <c r="E6" s="4">
        <v>611.9</v>
      </c>
      <c r="F6" s="3">
        <v>105</v>
      </c>
      <c r="G6" s="4">
        <v>0.85</v>
      </c>
    </row>
    <row r="7" spans="1:9">
      <c r="A7">
        <v>700080</v>
      </c>
      <c r="B7" s="1">
        <v>8</v>
      </c>
      <c r="C7" s="3">
        <v>700</v>
      </c>
      <c r="D7" s="4">
        <v>702.7</v>
      </c>
      <c r="E7" s="4">
        <v>713.6</v>
      </c>
      <c r="F7" s="3">
        <v>125</v>
      </c>
      <c r="G7" s="4">
        <v>0.85</v>
      </c>
    </row>
    <row r="8" spans="1:9">
      <c r="A8">
        <v>750080</v>
      </c>
      <c r="B8" s="1">
        <v>8</v>
      </c>
      <c r="C8" s="3">
        <v>750</v>
      </c>
      <c r="D8" s="4">
        <v>753.7</v>
      </c>
      <c r="E8" s="4">
        <v>764.2</v>
      </c>
      <c r="F8" s="3">
        <v>120</v>
      </c>
      <c r="G8" s="4">
        <v>1.35</v>
      </c>
    </row>
    <row r="9" spans="1:9">
      <c r="A9">
        <v>800080</v>
      </c>
      <c r="B9" s="1">
        <v>8</v>
      </c>
      <c r="C9" s="3">
        <v>800</v>
      </c>
      <c r="D9" s="4">
        <v>803.7</v>
      </c>
      <c r="E9" s="4">
        <v>815.1</v>
      </c>
      <c r="F9" s="3">
        <v>130</v>
      </c>
      <c r="G9" s="4">
        <v>1.35</v>
      </c>
    </row>
    <row r="10" spans="1:9">
      <c r="A10">
        <v>900080</v>
      </c>
      <c r="B10" s="1">
        <v>8</v>
      </c>
      <c r="C10" s="3">
        <v>900</v>
      </c>
      <c r="D10" s="4">
        <v>903.7</v>
      </c>
      <c r="E10" s="4">
        <v>916.8</v>
      </c>
      <c r="F10" s="3">
        <v>150</v>
      </c>
      <c r="G10" s="4">
        <v>1.35</v>
      </c>
    </row>
    <row r="11" spans="1:9">
      <c r="A11">
        <v>1000080</v>
      </c>
      <c r="B11" s="1">
        <v>8</v>
      </c>
      <c r="C11" s="3">
        <v>1000</v>
      </c>
      <c r="D11" s="4">
        <v>1004.7</v>
      </c>
      <c r="E11" s="4">
        <v>1018.2</v>
      </c>
      <c r="F11" s="3">
        <v>155</v>
      </c>
      <c r="G11" s="4">
        <v>1.85</v>
      </c>
    </row>
    <row r="12" spans="1:9">
      <c r="A12">
        <v>1200080</v>
      </c>
      <c r="B12" s="1">
        <v>8</v>
      </c>
      <c r="C12" s="3">
        <v>1200</v>
      </c>
      <c r="D12" s="4">
        <v>1204.7</v>
      </c>
      <c r="E12" s="4">
        <v>1221.7</v>
      </c>
      <c r="F12" s="3">
        <v>195</v>
      </c>
      <c r="G12" s="4">
        <v>1.85</v>
      </c>
    </row>
    <row r="13" spans="1:9">
      <c r="A13">
        <v>350125</v>
      </c>
      <c r="B13" s="1">
        <v>12.5</v>
      </c>
      <c r="C13" s="3">
        <v>350</v>
      </c>
      <c r="D13" s="4">
        <v>352.7</v>
      </c>
      <c r="E13" s="4">
        <v>359.7</v>
      </c>
      <c r="F13" s="3">
        <v>80</v>
      </c>
      <c r="G13" s="4">
        <v>1.35</v>
      </c>
    </row>
    <row r="14" spans="1:9">
      <c r="A14">
        <v>400125</v>
      </c>
      <c r="B14" s="1">
        <v>12.5</v>
      </c>
      <c r="C14" s="3">
        <v>400</v>
      </c>
      <c r="D14" s="4">
        <v>402.7</v>
      </c>
      <c r="E14" s="4">
        <v>410.6</v>
      </c>
      <c r="F14" s="3">
        <v>90</v>
      </c>
      <c r="G14" s="4">
        <v>1.35</v>
      </c>
    </row>
    <row r="15" spans="1:9">
      <c r="A15">
        <v>450125</v>
      </c>
      <c r="B15" s="1">
        <v>12.5</v>
      </c>
      <c r="C15" s="3">
        <v>450</v>
      </c>
      <c r="D15" s="4">
        <v>451.7</v>
      </c>
      <c r="E15" s="4">
        <v>461.3</v>
      </c>
      <c r="F15" s="3">
        <v>110</v>
      </c>
      <c r="G15" s="4">
        <v>0.35</v>
      </c>
    </row>
    <row r="16" spans="1:9">
      <c r="A16">
        <v>500125</v>
      </c>
      <c r="B16" s="1">
        <v>12.5</v>
      </c>
      <c r="C16" s="3">
        <v>500</v>
      </c>
      <c r="D16" s="4">
        <v>502.2</v>
      </c>
      <c r="E16" s="4">
        <v>512.20000000000005</v>
      </c>
      <c r="F16" s="3">
        <v>115</v>
      </c>
      <c r="G16" s="4">
        <v>0.6</v>
      </c>
    </row>
    <row r="17" spans="1:7">
      <c r="A17">
        <v>600125</v>
      </c>
      <c r="B17" s="1">
        <v>12.5</v>
      </c>
      <c r="C17" s="3">
        <v>600</v>
      </c>
      <c r="D17" s="4">
        <v>602.70000000000005</v>
      </c>
      <c r="E17" s="4">
        <v>614.5</v>
      </c>
      <c r="F17" s="3">
        <v>135</v>
      </c>
      <c r="G17" s="4">
        <v>0.85</v>
      </c>
    </row>
    <row r="18" spans="1:7">
      <c r="A18">
        <v>700125</v>
      </c>
      <c r="B18" s="1">
        <v>12.5</v>
      </c>
      <c r="C18" s="3">
        <v>700</v>
      </c>
      <c r="D18" s="4">
        <v>702.7</v>
      </c>
      <c r="E18" s="4">
        <v>716.2</v>
      </c>
      <c r="F18" s="3">
        <v>155</v>
      </c>
      <c r="G18" s="4">
        <v>0.85</v>
      </c>
    </row>
    <row r="19" spans="1:7">
      <c r="A19">
        <v>750125</v>
      </c>
      <c r="B19" s="1">
        <v>12.5</v>
      </c>
      <c r="C19" s="3">
        <v>750</v>
      </c>
      <c r="D19" s="4">
        <v>753.7</v>
      </c>
      <c r="E19" s="4">
        <v>767.2</v>
      </c>
      <c r="F19" s="3">
        <v>155</v>
      </c>
      <c r="G19" s="4">
        <v>1.35</v>
      </c>
    </row>
    <row r="20" spans="1:7">
      <c r="A20">
        <v>800125</v>
      </c>
      <c r="B20" s="1">
        <v>12.5</v>
      </c>
      <c r="C20" s="3">
        <v>800</v>
      </c>
      <c r="D20" s="4">
        <v>803.7</v>
      </c>
      <c r="E20" s="4">
        <v>818.5</v>
      </c>
      <c r="F20" s="3">
        <v>170</v>
      </c>
      <c r="G20" s="4">
        <v>1.35</v>
      </c>
    </row>
    <row r="21" spans="1:7">
      <c r="A21">
        <v>900125</v>
      </c>
      <c r="B21" s="1">
        <v>12.5</v>
      </c>
      <c r="C21" s="3">
        <v>900</v>
      </c>
      <c r="D21" s="4">
        <v>903.7</v>
      </c>
      <c r="E21" s="4">
        <v>920.3</v>
      </c>
      <c r="F21" s="3">
        <v>190</v>
      </c>
      <c r="G21" s="4">
        <v>1.35</v>
      </c>
    </row>
    <row r="22" spans="1:7">
      <c r="A22">
        <v>1000125</v>
      </c>
      <c r="B22" s="1">
        <v>12.5</v>
      </c>
      <c r="C22" s="3">
        <v>1000</v>
      </c>
      <c r="D22" s="4">
        <v>1004.7</v>
      </c>
      <c r="E22" s="4">
        <v>1022.6</v>
      </c>
      <c r="F22" s="3">
        <v>205</v>
      </c>
      <c r="G22" s="4">
        <v>1.85</v>
      </c>
    </row>
    <row r="23" spans="1:7">
      <c r="A23">
        <v>1200125</v>
      </c>
      <c r="B23" s="1">
        <v>12.5</v>
      </c>
      <c r="C23" s="3">
        <v>1200</v>
      </c>
      <c r="D23" s="4">
        <v>1204.7</v>
      </c>
      <c r="E23" s="4">
        <v>1226.5</v>
      </c>
      <c r="F23" s="3">
        <v>250</v>
      </c>
      <c r="G23" s="4">
        <v>1.85</v>
      </c>
    </row>
    <row r="24" spans="1:7">
      <c r="A24">
        <v>250160</v>
      </c>
      <c r="B24" s="1">
        <v>16</v>
      </c>
      <c r="C24" s="3">
        <v>250</v>
      </c>
      <c r="D24" s="4">
        <v>252.2</v>
      </c>
      <c r="E24" s="4">
        <v>259.2</v>
      </c>
      <c r="F24" s="3">
        <v>80</v>
      </c>
      <c r="G24" s="4">
        <v>1.1000000000000001</v>
      </c>
    </row>
    <row r="25" spans="1:7">
      <c r="A25">
        <v>300160</v>
      </c>
      <c r="B25" s="1">
        <v>16</v>
      </c>
      <c r="C25" s="3">
        <v>300</v>
      </c>
      <c r="D25" s="4">
        <v>302.7</v>
      </c>
      <c r="E25" s="4">
        <v>310.10000000000002</v>
      </c>
      <c r="F25" s="3">
        <v>85</v>
      </c>
      <c r="G25" s="4">
        <v>1.35</v>
      </c>
    </row>
    <row r="26" spans="1:7">
      <c r="A26">
        <v>350160</v>
      </c>
      <c r="B26" s="1">
        <v>16</v>
      </c>
      <c r="C26" s="3">
        <v>350</v>
      </c>
      <c r="D26" s="4">
        <v>352.7</v>
      </c>
      <c r="E26" s="4">
        <v>361.4</v>
      </c>
      <c r="F26" s="3">
        <v>100</v>
      </c>
      <c r="G26" s="4">
        <v>1.35</v>
      </c>
    </row>
    <row r="27" spans="1:7">
      <c r="A27">
        <v>400160</v>
      </c>
      <c r="B27" s="1">
        <v>16</v>
      </c>
      <c r="C27" s="3">
        <v>400</v>
      </c>
      <c r="D27" s="4">
        <v>402.7</v>
      </c>
      <c r="E27" s="4">
        <v>412.7</v>
      </c>
      <c r="F27" s="3">
        <v>115</v>
      </c>
      <c r="G27" s="4">
        <v>1.35</v>
      </c>
    </row>
    <row r="28" spans="1:7">
      <c r="A28">
        <v>450160</v>
      </c>
      <c r="B28" s="1">
        <v>16</v>
      </c>
      <c r="C28" s="3">
        <v>450</v>
      </c>
      <c r="D28" s="4">
        <v>451.7</v>
      </c>
      <c r="E28" s="4">
        <v>463.5</v>
      </c>
      <c r="F28" s="3">
        <v>135</v>
      </c>
      <c r="G28" s="4">
        <v>0.35</v>
      </c>
    </row>
    <row r="29" spans="1:7">
      <c r="A29">
        <v>500160</v>
      </c>
      <c r="B29" s="1">
        <v>16</v>
      </c>
      <c r="C29" s="3">
        <v>500</v>
      </c>
      <c r="D29" s="4">
        <v>502.2</v>
      </c>
      <c r="E29" s="4">
        <v>514.9</v>
      </c>
      <c r="F29" s="3">
        <v>145</v>
      </c>
      <c r="G29" s="4">
        <v>0.6</v>
      </c>
    </row>
    <row r="30" spans="1:7">
      <c r="A30">
        <v>600160</v>
      </c>
      <c r="B30" s="1">
        <v>16</v>
      </c>
      <c r="C30" s="3">
        <v>600</v>
      </c>
      <c r="D30" s="4">
        <v>602.70000000000005</v>
      </c>
      <c r="E30" s="4">
        <v>617.5</v>
      </c>
      <c r="F30" s="3">
        <v>170</v>
      </c>
      <c r="G30" s="4">
        <v>0.85</v>
      </c>
    </row>
    <row r="31" spans="1:7">
      <c r="A31">
        <v>700160</v>
      </c>
      <c r="B31" s="1">
        <v>16</v>
      </c>
      <c r="C31" s="3">
        <v>700</v>
      </c>
      <c r="D31" s="4">
        <v>702.7</v>
      </c>
      <c r="E31" s="4">
        <v>720.2</v>
      </c>
      <c r="F31" s="3">
        <v>200</v>
      </c>
      <c r="G31" s="4">
        <v>0.85</v>
      </c>
    </row>
    <row r="32" spans="1:7">
      <c r="A32">
        <v>750160</v>
      </c>
      <c r="B32" s="1">
        <v>16</v>
      </c>
      <c r="C32" s="3">
        <v>750</v>
      </c>
      <c r="D32" s="4">
        <v>753.7</v>
      </c>
      <c r="E32" s="4">
        <v>771.2</v>
      </c>
      <c r="F32" s="3">
        <v>200</v>
      </c>
      <c r="G32" s="4">
        <v>1.35</v>
      </c>
    </row>
    <row r="33" spans="1:7">
      <c r="A33">
        <v>800160</v>
      </c>
      <c r="B33" s="1">
        <v>16</v>
      </c>
      <c r="C33" s="3">
        <v>800</v>
      </c>
      <c r="D33" s="4">
        <v>803.7</v>
      </c>
      <c r="E33" s="4">
        <v>822.5</v>
      </c>
      <c r="F33" s="3">
        <v>215</v>
      </c>
      <c r="G33" s="4">
        <v>1.35</v>
      </c>
    </row>
    <row r="34" spans="1:7">
      <c r="A34">
        <v>900160</v>
      </c>
      <c r="B34" s="1">
        <v>16</v>
      </c>
      <c r="C34" s="3">
        <v>900</v>
      </c>
      <c r="D34" s="4">
        <v>903.7</v>
      </c>
      <c r="E34" s="4">
        <v>925.1</v>
      </c>
      <c r="F34" s="3">
        <v>245</v>
      </c>
      <c r="G34" s="4">
        <v>1.35</v>
      </c>
    </row>
    <row r="35" spans="1:7">
      <c r="A35">
        <v>1000160</v>
      </c>
      <c r="B35" s="1">
        <v>16</v>
      </c>
      <c r="C35" s="3">
        <v>1000</v>
      </c>
      <c r="D35" s="4">
        <v>1004.7</v>
      </c>
      <c r="E35" s="4">
        <v>1027.8</v>
      </c>
      <c r="F35" s="3">
        <v>265</v>
      </c>
      <c r="G35" s="4">
        <v>1.85</v>
      </c>
    </row>
    <row r="36" spans="1:7">
      <c r="A36">
        <v>1200160</v>
      </c>
      <c r="B36" s="1">
        <v>16</v>
      </c>
      <c r="C36" s="3">
        <v>1200</v>
      </c>
      <c r="D36" s="4">
        <v>1204.7</v>
      </c>
      <c r="E36" s="4">
        <v>1232.5999999999999</v>
      </c>
      <c r="F36" s="3">
        <v>320</v>
      </c>
      <c r="G36" s="4">
        <v>1.85</v>
      </c>
    </row>
    <row r="37" spans="1:7">
      <c r="A37">
        <v>150200</v>
      </c>
      <c r="B37" s="1">
        <v>20</v>
      </c>
      <c r="C37" s="3">
        <v>150</v>
      </c>
      <c r="D37" s="4">
        <v>152</v>
      </c>
      <c r="E37" s="4">
        <v>157.19999999999999</v>
      </c>
      <c r="F37" s="3">
        <v>85</v>
      </c>
      <c r="G37" s="4">
        <v>1</v>
      </c>
    </row>
    <row r="38" spans="1:7">
      <c r="A38">
        <v>200200</v>
      </c>
      <c r="B38" s="1">
        <v>20</v>
      </c>
      <c r="C38">
        <v>200</v>
      </c>
      <c r="D38">
        <v>202.2</v>
      </c>
      <c r="E38">
        <v>209.2</v>
      </c>
      <c r="F38">
        <v>80</v>
      </c>
      <c r="G38">
        <v>1.1000000000000001</v>
      </c>
    </row>
    <row r="39" spans="1:7">
      <c r="A39">
        <v>250200</v>
      </c>
      <c r="B39">
        <v>20</v>
      </c>
      <c r="C39">
        <v>250</v>
      </c>
      <c r="D39">
        <v>252.2</v>
      </c>
      <c r="E39">
        <v>260.89999999999998</v>
      </c>
      <c r="F39">
        <v>100</v>
      </c>
      <c r="G39">
        <v>1.1000000000000001</v>
      </c>
    </row>
    <row r="40" spans="1:7">
      <c r="A40">
        <v>300200</v>
      </c>
      <c r="B40">
        <v>20</v>
      </c>
      <c r="C40">
        <v>300</v>
      </c>
      <c r="D40">
        <v>302.7</v>
      </c>
      <c r="E40">
        <v>312.3</v>
      </c>
      <c r="F40">
        <v>110</v>
      </c>
      <c r="G40">
        <v>1.35</v>
      </c>
    </row>
    <row r="41" spans="1:7">
      <c r="A41">
        <v>350200</v>
      </c>
      <c r="B41">
        <v>20</v>
      </c>
      <c r="C41">
        <v>350</v>
      </c>
      <c r="D41">
        <v>352.7</v>
      </c>
      <c r="E41">
        <v>364.1</v>
      </c>
      <c r="F41">
        <v>130</v>
      </c>
      <c r="G41">
        <v>1.35</v>
      </c>
    </row>
    <row r="42" spans="1:7">
      <c r="A42">
        <v>400200</v>
      </c>
      <c r="B42">
        <v>20</v>
      </c>
      <c r="C42">
        <v>400</v>
      </c>
      <c r="D42">
        <v>402.7</v>
      </c>
      <c r="E42">
        <v>415.8</v>
      </c>
      <c r="F42">
        <v>150</v>
      </c>
      <c r="G42">
        <v>1.35</v>
      </c>
    </row>
    <row r="43" spans="1:7">
      <c r="A43">
        <v>450200</v>
      </c>
      <c r="B43">
        <v>20</v>
      </c>
      <c r="C43">
        <v>450</v>
      </c>
      <c r="D43">
        <v>451.7</v>
      </c>
      <c r="E43">
        <v>467</v>
      </c>
      <c r="F43">
        <v>175</v>
      </c>
      <c r="G43">
        <v>0.35</v>
      </c>
    </row>
    <row r="44" spans="1:7">
      <c r="A44">
        <v>500200</v>
      </c>
      <c r="B44">
        <v>20</v>
      </c>
      <c r="C44">
        <v>500</v>
      </c>
      <c r="D44">
        <v>502.2</v>
      </c>
      <c r="E44">
        <v>518.4</v>
      </c>
      <c r="F44">
        <v>185</v>
      </c>
      <c r="G44">
        <v>0.6</v>
      </c>
    </row>
    <row r="45" spans="1:7">
      <c r="A45">
        <v>600200</v>
      </c>
      <c r="B45">
        <v>20</v>
      </c>
      <c r="C45">
        <v>600</v>
      </c>
      <c r="D45">
        <v>602.70000000000005</v>
      </c>
      <c r="E45">
        <v>621.9</v>
      </c>
      <c r="F45">
        <v>220</v>
      </c>
      <c r="G45">
        <v>0.85</v>
      </c>
    </row>
    <row r="46" spans="1:7">
      <c r="A46">
        <v>700200</v>
      </c>
      <c r="B46">
        <v>20</v>
      </c>
      <c r="C46">
        <v>700</v>
      </c>
      <c r="D46">
        <v>702.7</v>
      </c>
      <c r="E46">
        <v>725</v>
      </c>
      <c r="F46">
        <v>255</v>
      </c>
      <c r="G46">
        <v>0.85</v>
      </c>
    </row>
    <row r="47" spans="1:7">
      <c r="A47">
        <v>750200</v>
      </c>
      <c r="B47">
        <v>20</v>
      </c>
      <c r="C47">
        <v>750</v>
      </c>
      <c r="D47">
        <v>753.7</v>
      </c>
      <c r="E47">
        <v>776.8</v>
      </c>
      <c r="F47">
        <v>265</v>
      </c>
      <c r="G47">
        <v>1.35</v>
      </c>
    </row>
    <row r="48" spans="1:7">
      <c r="A48">
        <v>800200</v>
      </c>
      <c r="B48">
        <v>20</v>
      </c>
      <c r="C48">
        <v>800</v>
      </c>
      <c r="D48">
        <v>803.7</v>
      </c>
      <c r="E48">
        <v>828.2</v>
      </c>
      <c r="F48">
        <v>280</v>
      </c>
      <c r="G48">
        <v>1.35</v>
      </c>
    </row>
    <row r="49" spans="1:7">
      <c r="A49">
        <v>900200</v>
      </c>
      <c r="B49">
        <v>20</v>
      </c>
      <c r="C49">
        <v>900</v>
      </c>
      <c r="D49">
        <v>903.7</v>
      </c>
      <c r="E49">
        <v>931.6</v>
      </c>
      <c r="F49">
        <v>320</v>
      </c>
      <c r="G49">
        <v>1.35</v>
      </c>
    </row>
    <row r="50" spans="1:7">
      <c r="A50">
        <v>1000200</v>
      </c>
      <c r="B50">
        <v>20</v>
      </c>
      <c r="C50">
        <v>1000</v>
      </c>
      <c r="D50">
        <v>1004.7</v>
      </c>
      <c r="E50">
        <v>1034.8</v>
      </c>
      <c r="F50">
        <v>345</v>
      </c>
      <c r="G50">
        <v>1.85</v>
      </c>
    </row>
    <row r="51" spans="1:7">
      <c r="A51">
        <v>1200200</v>
      </c>
      <c r="B51">
        <v>20</v>
      </c>
      <c r="C51">
        <v>1200</v>
      </c>
      <c r="D51">
        <v>1204.7</v>
      </c>
      <c r="E51">
        <v>1241.4000000000001</v>
      </c>
      <c r="F51">
        <v>420</v>
      </c>
      <c r="G51">
        <v>1.85</v>
      </c>
    </row>
    <row r="52" spans="1:7">
      <c r="A52">
        <v>100250</v>
      </c>
      <c r="B52">
        <v>25</v>
      </c>
      <c r="C52">
        <v>100</v>
      </c>
      <c r="D52">
        <v>102</v>
      </c>
      <c r="E52">
        <v>107.2</v>
      </c>
      <c r="F52">
        <v>85</v>
      </c>
      <c r="G52">
        <v>1</v>
      </c>
    </row>
    <row r="53" spans="1:7">
      <c r="A53">
        <v>125250</v>
      </c>
      <c r="B53">
        <v>25</v>
      </c>
      <c r="C53">
        <v>125</v>
      </c>
      <c r="D53">
        <v>127</v>
      </c>
      <c r="E53">
        <v>132.5</v>
      </c>
      <c r="F53">
        <v>90</v>
      </c>
      <c r="G53">
        <v>1</v>
      </c>
    </row>
    <row r="54" spans="1:7">
      <c r="A54">
        <v>150250</v>
      </c>
      <c r="B54">
        <v>25</v>
      </c>
      <c r="C54">
        <v>150</v>
      </c>
      <c r="D54">
        <v>152</v>
      </c>
      <c r="E54">
        <v>158.69999999999999</v>
      </c>
      <c r="F54">
        <v>110</v>
      </c>
      <c r="G54">
        <v>1</v>
      </c>
    </row>
    <row r="55" spans="1:7">
      <c r="A55">
        <v>200250</v>
      </c>
      <c r="B55">
        <v>25</v>
      </c>
      <c r="C55">
        <v>200</v>
      </c>
      <c r="D55">
        <v>202.2</v>
      </c>
      <c r="E55">
        <v>210.9</v>
      </c>
      <c r="F55">
        <v>100</v>
      </c>
      <c r="G55">
        <v>1.1000000000000001</v>
      </c>
    </row>
    <row r="56" spans="1:7">
      <c r="A56">
        <v>250250</v>
      </c>
      <c r="B56">
        <v>25</v>
      </c>
      <c r="C56">
        <v>250</v>
      </c>
      <c r="D56">
        <v>252.2</v>
      </c>
      <c r="E56">
        <v>263.10000000000002</v>
      </c>
      <c r="F56">
        <v>125</v>
      </c>
      <c r="G56">
        <v>1.1000000000000001</v>
      </c>
    </row>
    <row r="57" spans="1:7">
      <c r="A57">
        <v>300250</v>
      </c>
      <c r="B57">
        <v>25</v>
      </c>
      <c r="C57">
        <v>300</v>
      </c>
      <c r="D57">
        <v>302.7</v>
      </c>
      <c r="E57">
        <v>314.89999999999998</v>
      </c>
      <c r="F57">
        <v>140</v>
      </c>
      <c r="G57">
        <v>1.35</v>
      </c>
    </row>
    <row r="58" spans="1:7">
      <c r="A58">
        <v>350250</v>
      </c>
      <c r="B58">
        <v>25</v>
      </c>
      <c r="C58">
        <v>350</v>
      </c>
      <c r="D58">
        <v>352.7</v>
      </c>
      <c r="E58">
        <v>367.1</v>
      </c>
      <c r="F58">
        <v>165</v>
      </c>
      <c r="G58">
        <v>1.35</v>
      </c>
    </row>
    <row r="59" spans="1:7">
      <c r="A59">
        <v>400250</v>
      </c>
      <c r="B59">
        <v>25</v>
      </c>
      <c r="C59">
        <v>400</v>
      </c>
      <c r="D59">
        <v>402.7</v>
      </c>
      <c r="E59">
        <v>419.3</v>
      </c>
      <c r="F59">
        <v>190</v>
      </c>
      <c r="G59">
        <v>1.35</v>
      </c>
    </row>
    <row r="60" spans="1:7">
      <c r="A60">
        <v>450250</v>
      </c>
      <c r="B60">
        <v>25</v>
      </c>
      <c r="C60">
        <v>450</v>
      </c>
      <c r="D60">
        <v>451.7</v>
      </c>
      <c r="E60">
        <v>470.5</v>
      </c>
      <c r="F60">
        <v>215</v>
      </c>
      <c r="G60">
        <v>0.35</v>
      </c>
    </row>
    <row r="61" spans="1:7">
      <c r="A61">
        <v>500250</v>
      </c>
      <c r="B61">
        <v>25</v>
      </c>
      <c r="C61">
        <v>500</v>
      </c>
      <c r="D61">
        <v>502.2</v>
      </c>
      <c r="E61">
        <v>522.70000000000005</v>
      </c>
      <c r="F61">
        <v>235</v>
      </c>
      <c r="G61">
        <v>0.6</v>
      </c>
    </row>
    <row r="62" spans="1:7">
      <c r="A62">
        <v>600250</v>
      </c>
      <c r="B62">
        <v>25</v>
      </c>
      <c r="C62">
        <v>600</v>
      </c>
      <c r="D62">
        <v>602.70000000000005</v>
      </c>
      <c r="E62">
        <v>626.70000000000005</v>
      </c>
      <c r="F62">
        <v>275</v>
      </c>
      <c r="G62">
        <v>0.85</v>
      </c>
    </row>
    <row r="63" spans="1:7">
      <c r="A63">
        <v>700250</v>
      </c>
      <c r="B63">
        <v>25</v>
      </c>
      <c r="C63">
        <v>700</v>
      </c>
      <c r="D63">
        <v>702.7</v>
      </c>
      <c r="E63">
        <v>730.6</v>
      </c>
      <c r="F63">
        <v>320</v>
      </c>
      <c r="G63">
        <v>0.85</v>
      </c>
    </row>
    <row r="64" spans="1:7">
      <c r="A64">
        <v>750250</v>
      </c>
      <c r="B64">
        <v>25</v>
      </c>
      <c r="C64">
        <v>750</v>
      </c>
      <c r="D64">
        <v>753.7</v>
      </c>
      <c r="E64">
        <v>783</v>
      </c>
      <c r="F64">
        <v>335</v>
      </c>
      <c r="G64">
        <v>1.35</v>
      </c>
    </row>
    <row r="65" spans="1:7">
      <c r="A65">
        <v>800250</v>
      </c>
      <c r="B65">
        <v>25</v>
      </c>
      <c r="C65">
        <v>800</v>
      </c>
      <c r="D65">
        <v>803.7</v>
      </c>
      <c r="E65">
        <v>834.7</v>
      </c>
      <c r="F65">
        <v>355</v>
      </c>
      <c r="G65">
        <v>1.35</v>
      </c>
    </row>
    <row r="66" spans="1:7">
      <c r="A66">
        <v>900250</v>
      </c>
      <c r="B66">
        <v>25</v>
      </c>
      <c r="C66">
        <v>900</v>
      </c>
      <c r="D66">
        <v>903.7</v>
      </c>
      <c r="E66">
        <v>939.1</v>
      </c>
      <c r="F66">
        <v>405</v>
      </c>
      <c r="G66">
        <v>1.35</v>
      </c>
    </row>
    <row r="67" spans="1:7">
      <c r="A67">
        <v>1000250</v>
      </c>
      <c r="B67">
        <v>25</v>
      </c>
      <c r="C67">
        <v>1000</v>
      </c>
      <c r="D67">
        <v>1004.7</v>
      </c>
      <c r="E67">
        <v>1043.0999999999999</v>
      </c>
      <c r="F67">
        <v>440</v>
      </c>
      <c r="G67">
        <v>1.85</v>
      </c>
    </row>
    <row r="68" spans="1:7">
      <c r="A68">
        <v>1200250</v>
      </c>
      <c r="B68">
        <v>25</v>
      </c>
      <c r="C68">
        <v>1200</v>
      </c>
      <c r="D68">
        <v>1204.7</v>
      </c>
      <c r="E68">
        <v>1251.4000000000001</v>
      </c>
      <c r="F68">
        <v>535</v>
      </c>
      <c r="G68">
        <v>1.85</v>
      </c>
    </row>
    <row r="69" spans="1:7">
      <c r="A69">
        <v>65320</v>
      </c>
      <c r="B69">
        <v>32</v>
      </c>
      <c r="C69">
        <v>65</v>
      </c>
      <c r="D69">
        <v>67</v>
      </c>
      <c r="E69">
        <v>72.2</v>
      </c>
      <c r="F69">
        <v>85</v>
      </c>
      <c r="G69">
        <v>1</v>
      </c>
    </row>
    <row r="70" spans="1:7">
      <c r="A70">
        <v>80320</v>
      </c>
      <c r="B70">
        <v>32</v>
      </c>
      <c r="C70">
        <v>80</v>
      </c>
      <c r="D70">
        <v>82</v>
      </c>
      <c r="E70">
        <v>87.2</v>
      </c>
      <c r="F70">
        <v>85</v>
      </c>
      <c r="G70">
        <v>1</v>
      </c>
    </row>
    <row r="71" spans="1:7">
      <c r="A71">
        <v>100320</v>
      </c>
      <c r="B71">
        <v>32</v>
      </c>
      <c r="C71">
        <v>100</v>
      </c>
      <c r="D71">
        <v>102</v>
      </c>
      <c r="E71">
        <v>107.5</v>
      </c>
      <c r="F71">
        <v>90</v>
      </c>
      <c r="G71">
        <v>1</v>
      </c>
    </row>
    <row r="72" spans="1:7">
      <c r="A72">
        <v>125320</v>
      </c>
      <c r="B72">
        <v>32</v>
      </c>
      <c r="C72">
        <v>125</v>
      </c>
      <c r="D72">
        <v>127</v>
      </c>
      <c r="E72">
        <v>133.69999999999999</v>
      </c>
      <c r="F72">
        <v>110</v>
      </c>
      <c r="G72">
        <v>1</v>
      </c>
    </row>
    <row r="73" spans="1:7">
      <c r="A73">
        <v>150320</v>
      </c>
      <c r="B73">
        <v>32</v>
      </c>
      <c r="C73">
        <v>150</v>
      </c>
      <c r="D73">
        <v>152</v>
      </c>
      <c r="E73">
        <v>159.9</v>
      </c>
      <c r="F73">
        <v>130</v>
      </c>
      <c r="G73">
        <v>1</v>
      </c>
    </row>
    <row r="74" spans="1:7">
      <c r="A74">
        <v>200320</v>
      </c>
      <c r="B74">
        <v>32</v>
      </c>
      <c r="C74">
        <v>200</v>
      </c>
      <c r="D74">
        <v>202.2</v>
      </c>
      <c r="E74">
        <v>213.1</v>
      </c>
      <c r="F74">
        <v>125</v>
      </c>
      <c r="G74">
        <v>1.1000000000000001</v>
      </c>
    </row>
    <row r="75" spans="1:7">
      <c r="A75">
        <v>250320</v>
      </c>
      <c r="B75">
        <v>32</v>
      </c>
      <c r="C75">
        <v>250</v>
      </c>
      <c r="D75">
        <v>252.2</v>
      </c>
      <c r="E75">
        <v>265.3</v>
      </c>
      <c r="F75">
        <v>150</v>
      </c>
      <c r="G75">
        <v>1.1000000000000001</v>
      </c>
    </row>
    <row r="76" spans="1:7">
      <c r="A76">
        <v>300320</v>
      </c>
      <c r="B76">
        <v>32</v>
      </c>
      <c r="C76">
        <v>300</v>
      </c>
      <c r="D76">
        <v>302.7</v>
      </c>
      <c r="E76">
        <v>318</v>
      </c>
      <c r="F76">
        <v>175</v>
      </c>
      <c r="G76">
        <v>1.35</v>
      </c>
    </row>
    <row r="77" spans="1:7">
      <c r="A77">
        <v>350320</v>
      </c>
      <c r="B77">
        <v>32</v>
      </c>
      <c r="C77">
        <v>350</v>
      </c>
      <c r="D77">
        <v>352.7</v>
      </c>
      <c r="E77">
        <v>370.6</v>
      </c>
      <c r="F77">
        <v>205</v>
      </c>
      <c r="G77">
        <v>1.35</v>
      </c>
    </row>
    <row r="78" spans="1:7">
      <c r="A78">
        <v>400320</v>
      </c>
      <c r="B78">
        <v>32</v>
      </c>
      <c r="C78">
        <v>400</v>
      </c>
      <c r="D78">
        <v>402.7</v>
      </c>
      <c r="E78">
        <v>423.2</v>
      </c>
      <c r="F78">
        <v>235</v>
      </c>
      <c r="G78">
        <v>1.35</v>
      </c>
    </row>
    <row r="79" spans="1:7">
      <c r="A79">
        <v>450320</v>
      </c>
      <c r="B79">
        <v>32</v>
      </c>
      <c r="C79">
        <v>450</v>
      </c>
      <c r="D79">
        <v>451.7</v>
      </c>
      <c r="E79">
        <v>475.3</v>
      </c>
      <c r="F79">
        <v>270</v>
      </c>
      <c r="G79">
        <v>0.35</v>
      </c>
    </row>
    <row r="80" spans="1:7">
      <c r="A80">
        <v>500320</v>
      </c>
      <c r="B80">
        <v>32</v>
      </c>
      <c r="C80">
        <v>500</v>
      </c>
      <c r="D80">
        <v>502.2</v>
      </c>
      <c r="E80">
        <v>528</v>
      </c>
      <c r="F80">
        <v>295</v>
      </c>
      <c r="G80">
        <v>0.6</v>
      </c>
    </row>
    <row r="81" spans="1:7">
      <c r="A81">
        <v>600320</v>
      </c>
      <c r="B81">
        <v>32</v>
      </c>
      <c r="C81">
        <v>600</v>
      </c>
      <c r="D81">
        <v>602.70000000000005</v>
      </c>
      <c r="E81">
        <v>632.79999999999995</v>
      </c>
      <c r="F81">
        <v>345</v>
      </c>
      <c r="G81">
        <v>0.85</v>
      </c>
    </row>
    <row r="82" spans="1:7">
      <c r="A82">
        <v>700320</v>
      </c>
      <c r="B82">
        <v>32</v>
      </c>
      <c r="C82">
        <v>700</v>
      </c>
      <c r="D82">
        <v>702.7</v>
      </c>
      <c r="E82">
        <v>738.1</v>
      </c>
      <c r="F82">
        <v>405</v>
      </c>
      <c r="G82">
        <v>0.85</v>
      </c>
    </row>
    <row r="83" spans="1:7">
      <c r="A83">
        <v>750320</v>
      </c>
      <c r="B83">
        <v>32</v>
      </c>
      <c r="C83">
        <v>750</v>
      </c>
      <c r="D83">
        <v>753.7</v>
      </c>
      <c r="E83">
        <v>790.8</v>
      </c>
      <c r="F83">
        <v>425</v>
      </c>
      <c r="G83">
        <v>1.35</v>
      </c>
    </row>
    <row r="84" spans="1:7">
      <c r="A84">
        <v>50400</v>
      </c>
      <c r="B84">
        <v>40</v>
      </c>
      <c r="C84">
        <v>50</v>
      </c>
      <c r="D84">
        <v>51.5</v>
      </c>
      <c r="E84">
        <v>56.1</v>
      </c>
      <c r="F84">
        <v>75</v>
      </c>
      <c r="G84">
        <v>0.75</v>
      </c>
    </row>
    <row r="85" spans="1:7">
      <c r="A85">
        <v>65400</v>
      </c>
      <c r="B85">
        <v>40</v>
      </c>
      <c r="C85">
        <v>65</v>
      </c>
      <c r="D85">
        <v>67</v>
      </c>
      <c r="E85">
        <v>72.2</v>
      </c>
      <c r="F85">
        <v>85</v>
      </c>
      <c r="G85">
        <v>1</v>
      </c>
    </row>
    <row r="86" spans="1:7">
      <c r="A86">
        <v>80400</v>
      </c>
      <c r="B86">
        <v>40</v>
      </c>
      <c r="C86">
        <v>80</v>
      </c>
      <c r="D86">
        <v>82</v>
      </c>
      <c r="E86">
        <v>87.5</v>
      </c>
      <c r="F86">
        <v>90</v>
      </c>
      <c r="G86">
        <v>1</v>
      </c>
    </row>
    <row r="87" spans="1:7">
      <c r="A87">
        <v>100400</v>
      </c>
      <c r="B87">
        <v>40</v>
      </c>
      <c r="C87">
        <v>100</v>
      </c>
      <c r="D87">
        <v>102</v>
      </c>
      <c r="E87">
        <v>109</v>
      </c>
      <c r="F87">
        <v>115</v>
      </c>
      <c r="G87">
        <v>1</v>
      </c>
    </row>
    <row r="88" spans="1:7">
      <c r="A88">
        <v>125400</v>
      </c>
      <c r="B88">
        <v>40</v>
      </c>
      <c r="C88">
        <v>125</v>
      </c>
      <c r="D88">
        <v>127</v>
      </c>
      <c r="E88">
        <v>135.6</v>
      </c>
      <c r="F88">
        <v>140</v>
      </c>
      <c r="G88">
        <v>1</v>
      </c>
    </row>
    <row r="89" spans="1:7">
      <c r="A89">
        <v>150400</v>
      </c>
      <c r="B89">
        <v>40</v>
      </c>
      <c r="C89">
        <v>150</v>
      </c>
      <c r="D89">
        <v>152</v>
      </c>
      <c r="E89">
        <v>162.4</v>
      </c>
      <c r="F89">
        <v>170</v>
      </c>
      <c r="G89">
        <v>1</v>
      </c>
    </row>
    <row r="90" spans="1:7">
      <c r="A90">
        <v>200400</v>
      </c>
      <c r="B90">
        <v>40</v>
      </c>
      <c r="C90">
        <v>200</v>
      </c>
      <c r="D90">
        <v>202.2</v>
      </c>
      <c r="E90">
        <v>215.7</v>
      </c>
      <c r="F90">
        <v>155</v>
      </c>
      <c r="G90">
        <v>1.1000000000000001</v>
      </c>
    </row>
    <row r="91" spans="1:7">
      <c r="A91">
        <v>250400</v>
      </c>
      <c r="B91">
        <v>40</v>
      </c>
      <c r="C91">
        <v>250</v>
      </c>
      <c r="D91">
        <v>252.2</v>
      </c>
      <c r="E91">
        <v>269.2</v>
      </c>
      <c r="F91">
        <v>195</v>
      </c>
      <c r="G91">
        <v>1.1000000000000001</v>
      </c>
    </row>
    <row r="92" spans="1:7">
      <c r="A92">
        <v>300400</v>
      </c>
      <c r="B92">
        <v>40</v>
      </c>
      <c r="C92">
        <v>300</v>
      </c>
      <c r="D92">
        <v>302.7</v>
      </c>
      <c r="E92">
        <v>322.3</v>
      </c>
      <c r="F92">
        <v>225</v>
      </c>
      <c r="G92">
        <v>1.35</v>
      </c>
    </row>
    <row r="93" spans="1:7">
      <c r="A93">
        <v>350400</v>
      </c>
      <c r="B93">
        <v>40</v>
      </c>
      <c r="C93">
        <v>350</v>
      </c>
      <c r="D93">
        <v>352.7</v>
      </c>
      <c r="E93">
        <v>375.8</v>
      </c>
      <c r="F93">
        <v>265</v>
      </c>
      <c r="G93">
        <v>1.35</v>
      </c>
    </row>
    <row r="94" spans="1:7">
      <c r="A94">
        <v>400400</v>
      </c>
      <c r="B94">
        <v>40</v>
      </c>
      <c r="C94">
        <v>400</v>
      </c>
      <c r="D94">
        <v>402.7</v>
      </c>
      <c r="E94">
        <v>428.9</v>
      </c>
      <c r="F94">
        <v>300</v>
      </c>
      <c r="G94">
        <v>1.35</v>
      </c>
    </row>
    <row r="95" spans="1:7">
      <c r="A95">
        <v>450400</v>
      </c>
      <c r="B95">
        <v>40</v>
      </c>
      <c r="C95">
        <v>450</v>
      </c>
      <c r="D95">
        <v>451.7</v>
      </c>
      <c r="E95">
        <v>481.8</v>
      </c>
      <c r="F95">
        <v>345</v>
      </c>
      <c r="G95">
        <v>0.35</v>
      </c>
    </row>
    <row r="96" spans="1:7">
      <c r="A96">
        <v>500400</v>
      </c>
      <c r="B96">
        <v>40</v>
      </c>
      <c r="C96">
        <v>500</v>
      </c>
      <c r="D96">
        <v>502.2</v>
      </c>
      <c r="E96">
        <v>535.4</v>
      </c>
      <c r="F96">
        <v>380</v>
      </c>
      <c r="G96">
        <v>0.6</v>
      </c>
    </row>
    <row r="97" spans="1:7">
      <c r="A97">
        <v>600400</v>
      </c>
      <c r="B97">
        <v>40</v>
      </c>
      <c r="C97">
        <v>600</v>
      </c>
      <c r="D97">
        <v>602.70000000000005</v>
      </c>
      <c r="E97">
        <v>642</v>
      </c>
      <c r="F97">
        <v>450</v>
      </c>
      <c r="G97">
        <v>0.85</v>
      </c>
    </row>
    <row r="98" spans="1:7">
      <c r="A98">
        <v>25500</v>
      </c>
      <c r="B98">
        <v>50</v>
      </c>
      <c r="C98">
        <v>25</v>
      </c>
      <c r="D98">
        <v>26.5</v>
      </c>
      <c r="E98">
        <v>31.1</v>
      </c>
      <c r="F98">
        <v>75</v>
      </c>
      <c r="G98">
        <v>0.75</v>
      </c>
    </row>
    <row r="99" spans="1:7">
      <c r="A99">
        <v>40500</v>
      </c>
      <c r="B99">
        <v>50</v>
      </c>
      <c r="C99">
        <v>40</v>
      </c>
      <c r="D99">
        <v>41.5</v>
      </c>
      <c r="E99">
        <v>46.1</v>
      </c>
      <c r="F99">
        <v>75</v>
      </c>
      <c r="G99">
        <v>0.75</v>
      </c>
    </row>
    <row r="100" spans="1:7">
      <c r="A100">
        <v>50500</v>
      </c>
      <c r="B100">
        <v>50</v>
      </c>
      <c r="C100">
        <v>50</v>
      </c>
      <c r="D100">
        <v>51.5</v>
      </c>
      <c r="E100">
        <v>56.7</v>
      </c>
      <c r="F100">
        <v>85</v>
      </c>
      <c r="G100">
        <v>0.75</v>
      </c>
    </row>
    <row r="101" spans="1:7">
      <c r="A101">
        <v>65500</v>
      </c>
      <c r="B101">
        <v>50</v>
      </c>
      <c r="C101">
        <v>65</v>
      </c>
      <c r="D101">
        <v>67</v>
      </c>
      <c r="E101">
        <v>72.8</v>
      </c>
      <c r="F101">
        <v>95</v>
      </c>
      <c r="G101">
        <v>1</v>
      </c>
    </row>
    <row r="102" spans="1:7">
      <c r="A102">
        <v>80500</v>
      </c>
      <c r="B102">
        <v>50</v>
      </c>
      <c r="C102">
        <v>80</v>
      </c>
      <c r="D102">
        <v>82</v>
      </c>
      <c r="E102">
        <v>89</v>
      </c>
      <c r="F102">
        <v>115</v>
      </c>
      <c r="G102">
        <v>1</v>
      </c>
    </row>
    <row r="103" spans="1:7">
      <c r="A103">
        <v>100500</v>
      </c>
      <c r="B103">
        <v>50</v>
      </c>
      <c r="C103">
        <v>100</v>
      </c>
      <c r="D103">
        <v>102</v>
      </c>
      <c r="E103">
        <v>110.9</v>
      </c>
      <c r="F103">
        <v>145</v>
      </c>
      <c r="G103">
        <v>1</v>
      </c>
    </row>
    <row r="104" spans="1:7">
      <c r="A104">
        <v>125500</v>
      </c>
      <c r="B104">
        <v>50</v>
      </c>
      <c r="C104">
        <v>125</v>
      </c>
      <c r="D104">
        <v>127</v>
      </c>
      <c r="E104">
        <v>137.69999999999999</v>
      </c>
      <c r="F104">
        <v>175</v>
      </c>
      <c r="G104">
        <v>1</v>
      </c>
    </row>
    <row r="105" spans="1:7">
      <c r="A105">
        <v>150500</v>
      </c>
      <c r="B105">
        <v>50</v>
      </c>
      <c r="C105">
        <v>150</v>
      </c>
      <c r="D105">
        <v>152</v>
      </c>
      <c r="E105">
        <v>165.1</v>
      </c>
      <c r="F105">
        <v>215</v>
      </c>
      <c r="G105">
        <v>1</v>
      </c>
    </row>
    <row r="106" spans="1:7">
      <c r="A106">
        <v>200500</v>
      </c>
      <c r="B106">
        <v>50</v>
      </c>
      <c r="C106">
        <v>200</v>
      </c>
      <c r="D106">
        <v>202.2</v>
      </c>
      <c r="E106">
        <v>219.2</v>
      </c>
      <c r="F106">
        <v>195</v>
      </c>
      <c r="G106">
        <v>1.1000000000000001</v>
      </c>
    </row>
    <row r="107" spans="1:7">
      <c r="A107">
        <v>250500</v>
      </c>
      <c r="B107">
        <v>50</v>
      </c>
      <c r="C107">
        <v>250</v>
      </c>
      <c r="D107">
        <v>252.2</v>
      </c>
      <c r="E107">
        <v>273.60000000000002</v>
      </c>
      <c r="F107">
        <v>245</v>
      </c>
      <c r="G107">
        <v>1.1000000000000001</v>
      </c>
    </row>
    <row r="108" spans="1:7">
      <c r="A108">
        <v>300500</v>
      </c>
      <c r="B108">
        <v>50</v>
      </c>
      <c r="C108">
        <v>300</v>
      </c>
      <c r="D108">
        <v>302.7</v>
      </c>
      <c r="E108">
        <v>327.60000000000002</v>
      </c>
      <c r="F108">
        <v>285</v>
      </c>
      <c r="G108">
        <v>1.35</v>
      </c>
    </row>
    <row r="109" spans="1:7">
      <c r="A109">
        <v>350500</v>
      </c>
      <c r="B109">
        <v>50</v>
      </c>
      <c r="C109">
        <v>350</v>
      </c>
      <c r="D109">
        <v>352.7</v>
      </c>
      <c r="E109">
        <v>382</v>
      </c>
      <c r="F109">
        <v>335</v>
      </c>
      <c r="G109">
        <v>1.35</v>
      </c>
    </row>
    <row r="110" spans="1:7">
      <c r="A110">
        <v>400500</v>
      </c>
      <c r="B110">
        <v>50</v>
      </c>
      <c r="C110">
        <v>400</v>
      </c>
      <c r="D110">
        <v>402.7</v>
      </c>
      <c r="E110">
        <v>436.3</v>
      </c>
      <c r="F110">
        <v>385</v>
      </c>
      <c r="G110">
        <v>1.35</v>
      </c>
    </row>
    <row r="111" spans="1:7">
      <c r="A111">
        <v>450500</v>
      </c>
      <c r="B111">
        <v>50</v>
      </c>
      <c r="C111">
        <v>450</v>
      </c>
      <c r="D111">
        <v>451.7</v>
      </c>
      <c r="E111">
        <v>489.7</v>
      </c>
      <c r="F111">
        <v>435</v>
      </c>
      <c r="G111">
        <v>0.35</v>
      </c>
    </row>
    <row r="112" spans="1:7">
      <c r="A112">
        <v>500500</v>
      </c>
      <c r="B112">
        <v>50</v>
      </c>
      <c r="C112">
        <v>500</v>
      </c>
      <c r="D112">
        <v>502.2</v>
      </c>
      <c r="E112">
        <v>543.70000000000005</v>
      </c>
      <c r="F112">
        <v>475</v>
      </c>
      <c r="G112">
        <v>0.6</v>
      </c>
    </row>
    <row r="113" spans="1:7">
      <c r="A113">
        <v>600500</v>
      </c>
      <c r="B113">
        <v>50</v>
      </c>
      <c r="C113">
        <v>600</v>
      </c>
      <c r="D113">
        <v>602.70000000000005</v>
      </c>
      <c r="E113">
        <v>652</v>
      </c>
      <c r="F113">
        <v>565</v>
      </c>
      <c r="G113">
        <v>0.85</v>
      </c>
    </row>
    <row r="114" spans="1:7">
      <c r="A114">
        <v>40630</v>
      </c>
      <c r="B114">
        <v>63</v>
      </c>
      <c r="C114">
        <v>40</v>
      </c>
      <c r="D114">
        <v>41.5</v>
      </c>
      <c r="E114">
        <v>46.7</v>
      </c>
      <c r="F114">
        <v>85</v>
      </c>
      <c r="G114">
        <v>0.75</v>
      </c>
    </row>
    <row r="115" spans="1:7">
      <c r="A115">
        <v>50630</v>
      </c>
      <c r="B115">
        <v>63</v>
      </c>
      <c r="C115">
        <v>50</v>
      </c>
      <c r="D115">
        <v>51.5</v>
      </c>
      <c r="E115">
        <v>57.6</v>
      </c>
      <c r="F115">
        <v>100</v>
      </c>
      <c r="G115">
        <v>0.75</v>
      </c>
    </row>
    <row r="116" spans="1:7">
      <c r="A116">
        <v>80630</v>
      </c>
      <c r="B116">
        <v>63</v>
      </c>
      <c r="C116">
        <v>80</v>
      </c>
      <c r="D116">
        <v>82</v>
      </c>
      <c r="E116">
        <v>90.9</v>
      </c>
      <c r="F116">
        <v>145</v>
      </c>
      <c r="G116">
        <v>1</v>
      </c>
    </row>
    <row r="117" spans="1:7">
      <c r="A117">
        <v>100630</v>
      </c>
      <c r="B117">
        <v>63</v>
      </c>
      <c r="C117">
        <v>100</v>
      </c>
      <c r="D117">
        <v>102</v>
      </c>
      <c r="E117">
        <v>113</v>
      </c>
      <c r="F117">
        <v>180</v>
      </c>
      <c r="G117">
        <v>1</v>
      </c>
    </row>
    <row r="118" spans="1:7">
      <c r="A118">
        <v>150630</v>
      </c>
      <c r="B118">
        <v>63</v>
      </c>
      <c r="C118">
        <v>150</v>
      </c>
      <c r="D118">
        <v>152</v>
      </c>
      <c r="E118">
        <v>168.2</v>
      </c>
      <c r="F118">
        <v>265</v>
      </c>
      <c r="G118">
        <v>1</v>
      </c>
    </row>
    <row r="119" spans="1:7">
      <c r="A119">
        <v>200630</v>
      </c>
      <c r="B119">
        <v>63</v>
      </c>
      <c r="C119">
        <v>200</v>
      </c>
      <c r="D119">
        <v>202.2</v>
      </c>
      <c r="E119">
        <v>223.6</v>
      </c>
      <c r="F119">
        <v>245</v>
      </c>
      <c r="G119">
        <v>1.1000000000000001</v>
      </c>
    </row>
    <row r="120" spans="1:7">
      <c r="A120">
        <v>250630</v>
      </c>
      <c r="B120">
        <v>63</v>
      </c>
      <c r="C120">
        <v>250</v>
      </c>
      <c r="D120">
        <v>252.2</v>
      </c>
      <c r="E120">
        <v>279.3</v>
      </c>
      <c r="F120">
        <v>310</v>
      </c>
      <c r="G120">
        <v>1.1000000000000001</v>
      </c>
    </row>
    <row r="121" spans="1:7">
      <c r="A121">
        <v>300630</v>
      </c>
      <c r="B121">
        <v>63</v>
      </c>
      <c r="C121">
        <v>300</v>
      </c>
      <c r="D121">
        <v>302.7</v>
      </c>
      <c r="E121">
        <v>334.1</v>
      </c>
      <c r="F121">
        <v>360</v>
      </c>
      <c r="G121">
        <v>1.35</v>
      </c>
    </row>
    <row r="122" spans="1:7">
      <c r="A122">
        <v>350630</v>
      </c>
      <c r="B122">
        <v>63</v>
      </c>
      <c r="C122">
        <v>350</v>
      </c>
      <c r="D122">
        <v>352.7</v>
      </c>
      <c r="E122">
        <v>389.4</v>
      </c>
      <c r="F122">
        <v>420</v>
      </c>
      <c r="G122">
        <v>1.35</v>
      </c>
    </row>
    <row r="123" spans="1:7">
      <c r="A123">
        <v>25800</v>
      </c>
      <c r="B123">
        <v>80</v>
      </c>
      <c r="C123">
        <v>25</v>
      </c>
      <c r="D123">
        <v>26.5</v>
      </c>
      <c r="E123">
        <v>31.1</v>
      </c>
      <c r="F123">
        <v>75</v>
      </c>
      <c r="G123">
        <v>0.75</v>
      </c>
    </row>
    <row r="124" spans="1:7">
      <c r="A124">
        <v>40800</v>
      </c>
      <c r="B124">
        <v>80</v>
      </c>
      <c r="C124">
        <v>40</v>
      </c>
      <c r="D124">
        <v>41.5</v>
      </c>
      <c r="E124">
        <v>47.9</v>
      </c>
      <c r="F124">
        <v>105</v>
      </c>
      <c r="G124">
        <v>0.75</v>
      </c>
    </row>
    <row r="125" spans="1:7">
      <c r="A125">
        <v>50800</v>
      </c>
      <c r="B125">
        <v>80</v>
      </c>
      <c r="C125">
        <v>50</v>
      </c>
      <c r="D125">
        <v>51.5</v>
      </c>
      <c r="E125">
        <v>59.1</v>
      </c>
      <c r="F125">
        <v>125</v>
      </c>
      <c r="G125">
        <v>0.75</v>
      </c>
    </row>
    <row r="126" spans="1:7">
      <c r="A126">
        <v>80800</v>
      </c>
      <c r="B126">
        <v>80</v>
      </c>
      <c r="C126">
        <v>80</v>
      </c>
      <c r="D126">
        <v>82</v>
      </c>
      <c r="E126">
        <v>93</v>
      </c>
      <c r="F126">
        <v>180</v>
      </c>
      <c r="G126">
        <v>1</v>
      </c>
    </row>
    <row r="127" spans="1:7">
      <c r="A127">
        <v>100800</v>
      </c>
      <c r="B127">
        <v>80</v>
      </c>
      <c r="C127">
        <v>100</v>
      </c>
      <c r="D127">
        <v>102</v>
      </c>
      <c r="E127">
        <v>115.7</v>
      </c>
      <c r="F127">
        <v>225</v>
      </c>
      <c r="G127">
        <v>1</v>
      </c>
    </row>
    <row r="128" spans="1:7">
      <c r="A128">
        <v>150800</v>
      </c>
      <c r="B128">
        <v>80</v>
      </c>
      <c r="C128">
        <v>150</v>
      </c>
      <c r="D128">
        <v>152</v>
      </c>
      <c r="E128">
        <v>172.5</v>
      </c>
      <c r="F128">
        <v>335</v>
      </c>
      <c r="G128">
        <v>1</v>
      </c>
    </row>
    <row r="129" spans="1:7">
      <c r="A129">
        <v>200800</v>
      </c>
      <c r="B129">
        <v>80</v>
      </c>
      <c r="C129">
        <v>200</v>
      </c>
      <c r="D129">
        <v>202.2</v>
      </c>
      <c r="E129">
        <v>229.3</v>
      </c>
      <c r="F129">
        <v>310</v>
      </c>
      <c r="G129">
        <v>1.1000000000000001</v>
      </c>
    </row>
    <row r="130" spans="1:7">
      <c r="A130">
        <v>250800</v>
      </c>
      <c r="B130">
        <v>80</v>
      </c>
      <c r="C130">
        <v>250</v>
      </c>
      <c r="D130">
        <v>252.2</v>
      </c>
      <c r="E130">
        <v>286.3</v>
      </c>
      <c r="F130">
        <v>390</v>
      </c>
      <c r="G130">
        <v>1.1000000000000001</v>
      </c>
    </row>
    <row r="131" spans="1:7">
      <c r="A131">
        <v>300800</v>
      </c>
      <c r="B131">
        <v>80</v>
      </c>
      <c r="C131">
        <v>300</v>
      </c>
      <c r="D131">
        <v>302.7</v>
      </c>
      <c r="E131">
        <v>342.9</v>
      </c>
      <c r="F131">
        <v>460</v>
      </c>
      <c r="G131">
        <v>1.35</v>
      </c>
    </row>
  </sheetData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4"/>
  <dimension ref="A1:W250"/>
  <sheetViews>
    <sheetView zoomScale="75" workbookViewId="0">
      <selection activeCell="P167" sqref="P167"/>
    </sheetView>
  </sheetViews>
  <sheetFormatPr defaultRowHeight="12.75"/>
  <cols>
    <col min="1" max="1" width="9.140625" style="7"/>
    <col min="2" max="2" width="5.28515625" style="7" customWidth="1"/>
    <col min="3" max="3" width="5.140625" style="7" customWidth="1"/>
    <col min="4" max="4" width="5.85546875" style="7" customWidth="1"/>
    <col min="5" max="6" width="9.140625" style="7"/>
    <col min="7" max="7" width="10.7109375" style="7" customWidth="1"/>
    <col min="8" max="8" width="9.7109375" style="7" customWidth="1"/>
    <col min="9" max="9" width="9.140625" style="7"/>
    <col min="10" max="10" width="10.140625" style="7" customWidth="1"/>
    <col min="11" max="257" width="9.140625" style="7"/>
    <col min="258" max="258" width="5.28515625" style="7" bestFit="1" customWidth="1"/>
    <col min="259" max="259" width="5.140625" style="7" bestFit="1" customWidth="1"/>
    <col min="260" max="260" width="5.85546875" style="7" customWidth="1"/>
    <col min="261" max="262" width="9.140625" style="7"/>
    <col min="263" max="263" width="10.7109375" style="7" customWidth="1"/>
    <col min="264" max="264" width="9.7109375" style="7" customWidth="1"/>
    <col min="265" max="265" width="9.140625" style="7"/>
    <col min="266" max="266" width="10.140625" style="7" customWidth="1"/>
    <col min="267" max="513" width="9.140625" style="7"/>
    <col min="514" max="514" width="5.28515625" style="7" bestFit="1" customWidth="1"/>
    <col min="515" max="515" width="5.140625" style="7" bestFit="1" customWidth="1"/>
    <col min="516" max="516" width="5.85546875" style="7" customWidth="1"/>
    <col min="517" max="518" width="9.140625" style="7"/>
    <col min="519" max="519" width="10.7109375" style="7" customWidth="1"/>
    <col min="520" max="520" width="9.7109375" style="7" customWidth="1"/>
    <col min="521" max="521" width="9.140625" style="7"/>
    <col min="522" max="522" width="10.140625" style="7" customWidth="1"/>
    <col min="523" max="769" width="9.140625" style="7"/>
    <col min="770" max="770" width="5.28515625" style="7" bestFit="1" customWidth="1"/>
    <col min="771" max="771" width="5.140625" style="7" bestFit="1" customWidth="1"/>
    <col min="772" max="772" width="5.85546875" style="7" customWidth="1"/>
    <col min="773" max="774" width="9.140625" style="7"/>
    <col min="775" max="775" width="10.7109375" style="7" customWidth="1"/>
    <col min="776" max="776" width="9.7109375" style="7" customWidth="1"/>
    <col min="777" max="777" width="9.140625" style="7"/>
    <col min="778" max="778" width="10.140625" style="7" customWidth="1"/>
    <col min="779" max="1025" width="9.140625" style="7"/>
    <col min="1026" max="1026" width="5.28515625" style="7" bestFit="1" customWidth="1"/>
    <col min="1027" max="1027" width="5.140625" style="7" bestFit="1" customWidth="1"/>
    <col min="1028" max="1028" width="5.85546875" style="7" customWidth="1"/>
    <col min="1029" max="1030" width="9.140625" style="7"/>
    <col min="1031" max="1031" width="10.7109375" style="7" customWidth="1"/>
    <col min="1032" max="1032" width="9.7109375" style="7" customWidth="1"/>
    <col min="1033" max="1033" width="9.140625" style="7"/>
    <col min="1034" max="1034" width="10.140625" style="7" customWidth="1"/>
    <col min="1035" max="1281" width="9.140625" style="7"/>
    <col min="1282" max="1282" width="5.28515625" style="7" bestFit="1" customWidth="1"/>
    <col min="1283" max="1283" width="5.140625" style="7" bestFit="1" customWidth="1"/>
    <col min="1284" max="1284" width="5.85546875" style="7" customWidth="1"/>
    <col min="1285" max="1286" width="9.140625" style="7"/>
    <col min="1287" max="1287" width="10.7109375" style="7" customWidth="1"/>
    <col min="1288" max="1288" width="9.7109375" style="7" customWidth="1"/>
    <col min="1289" max="1289" width="9.140625" style="7"/>
    <col min="1290" max="1290" width="10.140625" style="7" customWidth="1"/>
    <col min="1291" max="1537" width="9.140625" style="7"/>
    <col min="1538" max="1538" width="5.28515625" style="7" bestFit="1" customWidth="1"/>
    <col min="1539" max="1539" width="5.140625" style="7" bestFit="1" customWidth="1"/>
    <col min="1540" max="1540" width="5.85546875" style="7" customWidth="1"/>
    <col min="1541" max="1542" width="9.140625" style="7"/>
    <col min="1543" max="1543" width="10.7109375" style="7" customWidth="1"/>
    <col min="1544" max="1544" width="9.7109375" style="7" customWidth="1"/>
    <col min="1545" max="1545" width="9.140625" style="7"/>
    <col min="1546" max="1546" width="10.140625" style="7" customWidth="1"/>
    <col min="1547" max="1793" width="9.140625" style="7"/>
    <col min="1794" max="1794" width="5.28515625" style="7" bestFit="1" customWidth="1"/>
    <col min="1795" max="1795" width="5.140625" style="7" bestFit="1" customWidth="1"/>
    <col min="1796" max="1796" width="5.85546875" style="7" customWidth="1"/>
    <col min="1797" max="1798" width="9.140625" style="7"/>
    <col min="1799" max="1799" width="10.7109375" style="7" customWidth="1"/>
    <col min="1800" max="1800" width="9.7109375" style="7" customWidth="1"/>
    <col min="1801" max="1801" width="9.140625" style="7"/>
    <col min="1802" max="1802" width="10.140625" style="7" customWidth="1"/>
    <col min="1803" max="2049" width="9.140625" style="7"/>
    <col min="2050" max="2050" width="5.28515625" style="7" bestFit="1" customWidth="1"/>
    <col min="2051" max="2051" width="5.140625" style="7" bestFit="1" customWidth="1"/>
    <col min="2052" max="2052" width="5.85546875" style="7" customWidth="1"/>
    <col min="2053" max="2054" width="9.140625" style="7"/>
    <col min="2055" max="2055" width="10.7109375" style="7" customWidth="1"/>
    <col min="2056" max="2056" width="9.7109375" style="7" customWidth="1"/>
    <col min="2057" max="2057" width="9.140625" style="7"/>
    <col min="2058" max="2058" width="10.140625" style="7" customWidth="1"/>
    <col min="2059" max="2305" width="9.140625" style="7"/>
    <col min="2306" max="2306" width="5.28515625" style="7" bestFit="1" customWidth="1"/>
    <col min="2307" max="2307" width="5.140625" style="7" bestFit="1" customWidth="1"/>
    <col min="2308" max="2308" width="5.85546875" style="7" customWidth="1"/>
    <col min="2309" max="2310" width="9.140625" style="7"/>
    <col min="2311" max="2311" width="10.7109375" style="7" customWidth="1"/>
    <col min="2312" max="2312" width="9.7109375" style="7" customWidth="1"/>
    <col min="2313" max="2313" width="9.140625" style="7"/>
    <col min="2314" max="2314" width="10.140625" style="7" customWidth="1"/>
    <col min="2315" max="2561" width="9.140625" style="7"/>
    <col min="2562" max="2562" width="5.28515625" style="7" bestFit="1" customWidth="1"/>
    <col min="2563" max="2563" width="5.140625" style="7" bestFit="1" customWidth="1"/>
    <col min="2564" max="2564" width="5.85546875" style="7" customWidth="1"/>
    <col min="2565" max="2566" width="9.140625" style="7"/>
    <col min="2567" max="2567" width="10.7109375" style="7" customWidth="1"/>
    <col min="2568" max="2568" width="9.7109375" style="7" customWidth="1"/>
    <col min="2569" max="2569" width="9.140625" style="7"/>
    <col min="2570" max="2570" width="10.140625" style="7" customWidth="1"/>
    <col min="2571" max="2817" width="9.140625" style="7"/>
    <col min="2818" max="2818" width="5.28515625" style="7" bestFit="1" customWidth="1"/>
    <col min="2819" max="2819" width="5.140625" style="7" bestFit="1" customWidth="1"/>
    <col min="2820" max="2820" width="5.85546875" style="7" customWidth="1"/>
    <col min="2821" max="2822" width="9.140625" style="7"/>
    <col min="2823" max="2823" width="10.7109375" style="7" customWidth="1"/>
    <col min="2824" max="2824" width="9.7109375" style="7" customWidth="1"/>
    <col min="2825" max="2825" width="9.140625" style="7"/>
    <col min="2826" max="2826" width="10.140625" style="7" customWidth="1"/>
    <col min="2827" max="3073" width="9.140625" style="7"/>
    <col min="3074" max="3074" width="5.28515625" style="7" bestFit="1" customWidth="1"/>
    <col min="3075" max="3075" width="5.140625" style="7" bestFit="1" customWidth="1"/>
    <col min="3076" max="3076" width="5.85546875" style="7" customWidth="1"/>
    <col min="3077" max="3078" width="9.140625" style="7"/>
    <col min="3079" max="3079" width="10.7109375" style="7" customWidth="1"/>
    <col min="3080" max="3080" width="9.7109375" style="7" customWidth="1"/>
    <col min="3081" max="3081" width="9.140625" style="7"/>
    <col min="3082" max="3082" width="10.140625" style="7" customWidth="1"/>
    <col min="3083" max="3329" width="9.140625" style="7"/>
    <col min="3330" max="3330" width="5.28515625" style="7" bestFit="1" customWidth="1"/>
    <col min="3331" max="3331" width="5.140625" style="7" bestFit="1" customWidth="1"/>
    <col min="3332" max="3332" width="5.85546875" style="7" customWidth="1"/>
    <col min="3333" max="3334" width="9.140625" style="7"/>
    <col min="3335" max="3335" width="10.7109375" style="7" customWidth="1"/>
    <col min="3336" max="3336" width="9.7109375" style="7" customWidth="1"/>
    <col min="3337" max="3337" width="9.140625" style="7"/>
    <col min="3338" max="3338" width="10.140625" style="7" customWidth="1"/>
    <col min="3339" max="3585" width="9.140625" style="7"/>
    <col min="3586" max="3586" width="5.28515625" style="7" bestFit="1" customWidth="1"/>
    <col min="3587" max="3587" width="5.140625" style="7" bestFit="1" customWidth="1"/>
    <col min="3588" max="3588" width="5.85546875" style="7" customWidth="1"/>
    <col min="3589" max="3590" width="9.140625" style="7"/>
    <col min="3591" max="3591" width="10.7109375" style="7" customWidth="1"/>
    <col min="3592" max="3592" width="9.7109375" style="7" customWidth="1"/>
    <col min="3593" max="3593" width="9.140625" style="7"/>
    <col min="3594" max="3594" width="10.140625" style="7" customWidth="1"/>
    <col min="3595" max="3841" width="9.140625" style="7"/>
    <col min="3842" max="3842" width="5.28515625" style="7" bestFit="1" customWidth="1"/>
    <col min="3843" max="3843" width="5.140625" style="7" bestFit="1" customWidth="1"/>
    <col min="3844" max="3844" width="5.85546875" style="7" customWidth="1"/>
    <col min="3845" max="3846" width="9.140625" style="7"/>
    <col min="3847" max="3847" width="10.7109375" style="7" customWidth="1"/>
    <col min="3848" max="3848" width="9.7109375" style="7" customWidth="1"/>
    <col min="3849" max="3849" width="9.140625" style="7"/>
    <col min="3850" max="3850" width="10.140625" style="7" customWidth="1"/>
    <col min="3851" max="4097" width="9.140625" style="7"/>
    <col min="4098" max="4098" width="5.28515625" style="7" bestFit="1" customWidth="1"/>
    <col min="4099" max="4099" width="5.140625" style="7" bestFit="1" customWidth="1"/>
    <col min="4100" max="4100" width="5.85546875" style="7" customWidth="1"/>
    <col min="4101" max="4102" width="9.140625" style="7"/>
    <col min="4103" max="4103" width="10.7109375" style="7" customWidth="1"/>
    <col min="4104" max="4104" width="9.7109375" style="7" customWidth="1"/>
    <col min="4105" max="4105" width="9.140625" style="7"/>
    <col min="4106" max="4106" width="10.140625" style="7" customWidth="1"/>
    <col min="4107" max="4353" width="9.140625" style="7"/>
    <col min="4354" max="4354" width="5.28515625" style="7" bestFit="1" customWidth="1"/>
    <col min="4355" max="4355" width="5.140625" style="7" bestFit="1" customWidth="1"/>
    <col min="4356" max="4356" width="5.85546875" style="7" customWidth="1"/>
    <col min="4357" max="4358" width="9.140625" style="7"/>
    <col min="4359" max="4359" width="10.7109375" style="7" customWidth="1"/>
    <col min="4360" max="4360" width="9.7109375" style="7" customWidth="1"/>
    <col min="4361" max="4361" width="9.140625" style="7"/>
    <col min="4362" max="4362" width="10.140625" style="7" customWidth="1"/>
    <col min="4363" max="4609" width="9.140625" style="7"/>
    <col min="4610" max="4610" width="5.28515625" style="7" bestFit="1" customWidth="1"/>
    <col min="4611" max="4611" width="5.140625" style="7" bestFit="1" customWidth="1"/>
    <col min="4612" max="4612" width="5.85546875" style="7" customWidth="1"/>
    <col min="4613" max="4614" width="9.140625" style="7"/>
    <col min="4615" max="4615" width="10.7109375" style="7" customWidth="1"/>
    <col min="4616" max="4616" width="9.7109375" style="7" customWidth="1"/>
    <col min="4617" max="4617" width="9.140625" style="7"/>
    <col min="4618" max="4618" width="10.140625" style="7" customWidth="1"/>
    <col min="4619" max="4865" width="9.140625" style="7"/>
    <col min="4866" max="4866" width="5.28515625" style="7" bestFit="1" customWidth="1"/>
    <col min="4867" max="4867" width="5.140625" style="7" bestFit="1" customWidth="1"/>
    <col min="4868" max="4868" width="5.85546875" style="7" customWidth="1"/>
    <col min="4869" max="4870" width="9.140625" style="7"/>
    <col min="4871" max="4871" width="10.7109375" style="7" customWidth="1"/>
    <col min="4872" max="4872" width="9.7109375" style="7" customWidth="1"/>
    <col min="4873" max="4873" width="9.140625" style="7"/>
    <col min="4874" max="4874" width="10.140625" style="7" customWidth="1"/>
    <col min="4875" max="5121" width="9.140625" style="7"/>
    <col min="5122" max="5122" width="5.28515625" style="7" bestFit="1" customWidth="1"/>
    <col min="5123" max="5123" width="5.140625" style="7" bestFit="1" customWidth="1"/>
    <col min="5124" max="5124" width="5.85546875" style="7" customWidth="1"/>
    <col min="5125" max="5126" width="9.140625" style="7"/>
    <col min="5127" max="5127" width="10.7109375" style="7" customWidth="1"/>
    <col min="5128" max="5128" width="9.7109375" style="7" customWidth="1"/>
    <col min="5129" max="5129" width="9.140625" style="7"/>
    <col min="5130" max="5130" width="10.140625" style="7" customWidth="1"/>
    <col min="5131" max="5377" width="9.140625" style="7"/>
    <col min="5378" max="5378" width="5.28515625" style="7" bestFit="1" customWidth="1"/>
    <col min="5379" max="5379" width="5.140625" style="7" bestFit="1" customWidth="1"/>
    <col min="5380" max="5380" width="5.85546875" style="7" customWidth="1"/>
    <col min="5381" max="5382" width="9.140625" style="7"/>
    <col min="5383" max="5383" width="10.7109375" style="7" customWidth="1"/>
    <col min="5384" max="5384" width="9.7109375" style="7" customWidth="1"/>
    <col min="5385" max="5385" width="9.140625" style="7"/>
    <col min="5386" max="5386" width="10.140625" style="7" customWidth="1"/>
    <col min="5387" max="5633" width="9.140625" style="7"/>
    <col min="5634" max="5634" width="5.28515625" style="7" bestFit="1" customWidth="1"/>
    <col min="5635" max="5635" width="5.140625" style="7" bestFit="1" customWidth="1"/>
    <col min="5636" max="5636" width="5.85546875" style="7" customWidth="1"/>
    <col min="5637" max="5638" width="9.140625" style="7"/>
    <col min="5639" max="5639" width="10.7109375" style="7" customWidth="1"/>
    <col min="5640" max="5640" width="9.7109375" style="7" customWidth="1"/>
    <col min="5641" max="5641" width="9.140625" style="7"/>
    <col min="5642" max="5642" width="10.140625" style="7" customWidth="1"/>
    <col min="5643" max="5889" width="9.140625" style="7"/>
    <col min="5890" max="5890" width="5.28515625" style="7" bestFit="1" customWidth="1"/>
    <col min="5891" max="5891" width="5.140625" style="7" bestFit="1" customWidth="1"/>
    <col min="5892" max="5892" width="5.85546875" style="7" customWidth="1"/>
    <col min="5893" max="5894" width="9.140625" style="7"/>
    <col min="5895" max="5895" width="10.7109375" style="7" customWidth="1"/>
    <col min="5896" max="5896" width="9.7109375" style="7" customWidth="1"/>
    <col min="5897" max="5897" width="9.140625" style="7"/>
    <col min="5898" max="5898" width="10.140625" style="7" customWidth="1"/>
    <col min="5899" max="6145" width="9.140625" style="7"/>
    <col min="6146" max="6146" width="5.28515625" style="7" bestFit="1" customWidth="1"/>
    <col min="6147" max="6147" width="5.140625" style="7" bestFit="1" customWidth="1"/>
    <col min="6148" max="6148" width="5.85546875" style="7" customWidth="1"/>
    <col min="6149" max="6150" width="9.140625" style="7"/>
    <col min="6151" max="6151" width="10.7109375" style="7" customWidth="1"/>
    <col min="6152" max="6152" width="9.7109375" style="7" customWidth="1"/>
    <col min="6153" max="6153" width="9.140625" style="7"/>
    <col min="6154" max="6154" width="10.140625" style="7" customWidth="1"/>
    <col min="6155" max="6401" width="9.140625" style="7"/>
    <col min="6402" max="6402" width="5.28515625" style="7" bestFit="1" customWidth="1"/>
    <col min="6403" max="6403" width="5.140625" style="7" bestFit="1" customWidth="1"/>
    <col min="6404" max="6404" width="5.85546875" style="7" customWidth="1"/>
    <col min="6405" max="6406" width="9.140625" style="7"/>
    <col min="6407" max="6407" width="10.7109375" style="7" customWidth="1"/>
    <col min="6408" max="6408" width="9.7109375" style="7" customWidth="1"/>
    <col min="6409" max="6409" width="9.140625" style="7"/>
    <col min="6410" max="6410" width="10.140625" style="7" customWidth="1"/>
    <col min="6411" max="6657" width="9.140625" style="7"/>
    <col min="6658" max="6658" width="5.28515625" style="7" bestFit="1" customWidth="1"/>
    <col min="6659" max="6659" width="5.140625" style="7" bestFit="1" customWidth="1"/>
    <col min="6660" max="6660" width="5.85546875" style="7" customWidth="1"/>
    <col min="6661" max="6662" width="9.140625" style="7"/>
    <col min="6663" max="6663" width="10.7109375" style="7" customWidth="1"/>
    <col min="6664" max="6664" width="9.7109375" style="7" customWidth="1"/>
    <col min="6665" max="6665" width="9.140625" style="7"/>
    <col min="6666" max="6666" width="10.140625" style="7" customWidth="1"/>
    <col min="6667" max="6913" width="9.140625" style="7"/>
    <col min="6914" max="6914" width="5.28515625" style="7" bestFit="1" customWidth="1"/>
    <col min="6915" max="6915" width="5.140625" style="7" bestFit="1" customWidth="1"/>
    <col min="6916" max="6916" width="5.85546875" style="7" customWidth="1"/>
    <col min="6917" max="6918" width="9.140625" style="7"/>
    <col min="6919" max="6919" width="10.7109375" style="7" customWidth="1"/>
    <col min="6920" max="6920" width="9.7109375" style="7" customWidth="1"/>
    <col min="6921" max="6921" width="9.140625" style="7"/>
    <col min="6922" max="6922" width="10.140625" style="7" customWidth="1"/>
    <col min="6923" max="7169" width="9.140625" style="7"/>
    <col min="7170" max="7170" width="5.28515625" style="7" bestFit="1" customWidth="1"/>
    <col min="7171" max="7171" width="5.140625" style="7" bestFit="1" customWidth="1"/>
    <col min="7172" max="7172" width="5.85546875" style="7" customWidth="1"/>
    <col min="7173" max="7174" width="9.140625" style="7"/>
    <col min="7175" max="7175" width="10.7109375" style="7" customWidth="1"/>
    <col min="7176" max="7176" width="9.7109375" style="7" customWidth="1"/>
    <col min="7177" max="7177" width="9.140625" style="7"/>
    <col min="7178" max="7178" width="10.140625" style="7" customWidth="1"/>
    <col min="7179" max="7425" width="9.140625" style="7"/>
    <col min="7426" max="7426" width="5.28515625" style="7" bestFit="1" customWidth="1"/>
    <col min="7427" max="7427" width="5.140625" style="7" bestFit="1" customWidth="1"/>
    <col min="7428" max="7428" width="5.85546875" style="7" customWidth="1"/>
    <col min="7429" max="7430" width="9.140625" style="7"/>
    <col min="7431" max="7431" width="10.7109375" style="7" customWidth="1"/>
    <col min="7432" max="7432" width="9.7109375" style="7" customWidth="1"/>
    <col min="7433" max="7433" width="9.140625" style="7"/>
    <col min="7434" max="7434" width="10.140625" style="7" customWidth="1"/>
    <col min="7435" max="7681" width="9.140625" style="7"/>
    <col min="7682" max="7682" width="5.28515625" style="7" bestFit="1" customWidth="1"/>
    <col min="7683" max="7683" width="5.140625" style="7" bestFit="1" customWidth="1"/>
    <col min="7684" max="7684" width="5.85546875" style="7" customWidth="1"/>
    <col min="7685" max="7686" width="9.140625" style="7"/>
    <col min="7687" max="7687" width="10.7109375" style="7" customWidth="1"/>
    <col min="7688" max="7688" width="9.7109375" style="7" customWidth="1"/>
    <col min="7689" max="7689" width="9.140625" style="7"/>
    <col min="7690" max="7690" width="10.140625" style="7" customWidth="1"/>
    <col min="7691" max="7937" width="9.140625" style="7"/>
    <col min="7938" max="7938" width="5.28515625" style="7" bestFit="1" customWidth="1"/>
    <col min="7939" max="7939" width="5.140625" style="7" bestFit="1" customWidth="1"/>
    <col min="7940" max="7940" width="5.85546875" style="7" customWidth="1"/>
    <col min="7941" max="7942" width="9.140625" style="7"/>
    <col min="7943" max="7943" width="10.7109375" style="7" customWidth="1"/>
    <col min="7944" max="7944" width="9.7109375" style="7" customWidth="1"/>
    <col min="7945" max="7945" width="9.140625" style="7"/>
    <col min="7946" max="7946" width="10.140625" style="7" customWidth="1"/>
    <col min="7947" max="8193" width="9.140625" style="7"/>
    <col min="8194" max="8194" width="5.28515625" style="7" bestFit="1" customWidth="1"/>
    <col min="8195" max="8195" width="5.140625" style="7" bestFit="1" customWidth="1"/>
    <col min="8196" max="8196" width="5.85546875" style="7" customWidth="1"/>
    <col min="8197" max="8198" width="9.140625" style="7"/>
    <col min="8199" max="8199" width="10.7109375" style="7" customWidth="1"/>
    <col min="8200" max="8200" width="9.7109375" style="7" customWidth="1"/>
    <col min="8201" max="8201" width="9.140625" style="7"/>
    <col min="8202" max="8202" width="10.140625" style="7" customWidth="1"/>
    <col min="8203" max="8449" width="9.140625" style="7"/>
    <col min="8450" max="8450" width="5.28515625" style="7" bestFit="1" customWidth="1"/>
    <col min="8451" max="8451" width="5.140625" style="7" bestFit="1" customWidth="1"/>
    <col min="8452" max="8452" width="5.85546875" style="7" customWidth="1"/>
    <col min="8453" max="8454" width="9.140625" style="7"/>
    <col min="8455" max="8455" width="10.7109375" style="7" customWidth="1"/>
    <col min="8456" max="8456" width="9.7109375" style="7" customWidth="1"/>
    <col min="8457" max="8457" width="9.140625" style="7"/>
    <col min="8458" max="8458" width="10.140625" style="7" customWidth="1"/>
    <col min="8459" max="8705" width="9.140625" style="7"/>
    <col min="8706" max="8706" width="5.28515625" style="7" bestFit="1" customWidth="1"/>
    <col min="8707" max="8707" width="5.140625" style="7" bestFit="1" customWidth="1"/>
    <col min="8708" max="8708" width="5.85546875" style="7" customWidth="1"/>
    <col min="8709" max="8710" width="9.140625" style="7"/>
    <col min="8711" max="8711" width="10.7109375" style="7" customWidth="1"/>
    <col min="8712" max="8712" width="9.7109375" style="7" customWidth="1"/>
    <col min="8713" max="8713" width="9.140625" style="7"/>
    <col min="8714" max="8714" width="10.140625" style="7" customWidth="1"/>
    <col min="8715" max="8961" width="9.140625" style="7"/>
    <col min="8962" max="8962" width="5.28515625" style="7" bestFit="1" customWidth="1"/>
    <col min="8963" max="8963" width="5.140625" style="7" bestFit="1" customWidth="1"/>
    <col min="8964" max="8964" width="5.85546875" style="7" customWidth="1"/>
    <col min="8965" max="8966" width="9.140625" style="7"/>
    <col min="8967" max="8967" width="10.7109375" style="7" customWidth="1"/>
    <col min="8968" max="8968" width="9.7109375" style="7" customWidth="1"/>
    <col min="8969" max="8969" width="9.140625" style="7"/>
    <col min="8970" max="8970" width="10.140625" style="7" customWidth="1"/>
    <col min="8971" max="9217" width="9.140625" style="7"/>
    <col min="9218" max="9218" width="5.28515625" style="7" bestFit="1" customWidth="1"/>
    <col min="9219" max="9219" width="5.140625" style="7" bestFit="1" customWidth="1"/>
    <col min="9220" max="9220" width="5.85546875" style="7" customWidth="1"/>
    <col min="9221" max="9222" width="9.140625" style="7"/>
    <col min="9223" max="9223" width="10.7109375" style="7" customWidth="1"/>
    <col min="9224" max="9224" width="9.7109375" style="7" customWidth="1"/>
    <col min="9225" max="9225" width="9.140625" style="7"/>
    <col min="9226" max="9226" width="10.140625" style="7" customWidth="1"/>
    <col min="9227" max="9473" width="9.140625" style="7"/>
    <col min="9474" max="9474" width="5.28515625" style="7" bestFit="1" customWidth="1"/>
    <col min="9475" max="9475" width="5.140625" style="7" bestFit="1" customWidth="1"/>
    <col min="9476" max="9476" width="5.85546875" style="7" customWidth="1"/>
    <col min="9477" max="9478" width="9.140625" style="7"/>
    <col min="9479" max="9479" width="10.7109375" style="7" customWidth="1"/>
    <col min="9480" max="9480" width="9.7109375" style="7" customWidth="1"/>
    <col min="9481" max="9481" width="9.140625" style="7"/>
    <col min="9482" max="9482" width="10.140625" style="7" customWidth="1"/>
    <col min="9483" max="9729" width="9.140625" style="7"/>
    <col min="9730" max="9730" width="5.28515625" style="7" bestFit="1" customWidth="1"/>
    <col min="9731" max="9731" width="5.140625" style="7" bestFit="1" customWidth="1"/>
    <col min="9732" max="9732" width="5.85546875" style="7" customWidth="1"/>
    <col min="9733" max="9734" width="9.140625" style="7"/>
    <col min="9735" max="9735" width="10.7109375" style="7" customWidth="1"/>
    <col min="9736" max="9736" width="9.7109375" style="7" customWidth="1"/>
    <col min="9737" max="9737" width="9.140625" style="7"/>
    <col min="9738" max="9738" width="10.140625" style="7" customWidth="1"/>
    <col min="9739" max="9985" width="9.140625" style="7"/>
    <col min="9986" max="9986" width="5.28515625" style="7" bestFit="1" customWidth="1"/>
    <col min="9987" max="9987" width="5.140625" style="7" bestFit="1" customWidth="1"/>
    <col min="9988" max="9988" width="5.85546875" style="7" customWidth="1"/>
    <col min="9989" max="9990" width="9.140625" style="7"/>
    <col min="9991" max="9991" width="10.7109375" style="7" customWidth="1"/>
    <col min="9992" max="9992" width="9.7109375" style="7" customWidth="1"/>
    <col min="9993" max="9993" width="9.140625" style="7"/>
    <col min="9994" max="9994" width="10.140625" style="7" customWidth="1"/>
    <col min="9995" max="10241" width="9.140625" style="7"/>
    <col min="10242" max="10242" width="5.28515625" style="7" bestFit="1" customWidth="1"/>
    <col min="10243" max="10243" width="5.140625" style="7" bestFit="1" customWidth="1"/>
    <col min="10244" max="10244" width="5.85546875" style="7" customWidth="1"/>
    <col min="10245" max="10246" width="9.140625" style="7"/>
    <col min="10247" max="10247" width="10.7109375" style="7" customWidth="1"/>
    <col min="10248" max="10248" width="9.7109375" style="7" customWidth="1"/>
    <col min="10249" max="10249" width="9.140625" style="7"/>
    <col min="10250" max="10250" width="10.140625" style="7" customWidth="1"/>
    <col min="10251" max="10497" width="9.140625" style="7"/>
    <col min="10498" max="10498" width="5.28515625" style="7" bestFit="1" customWidth="1"/>
    <col min="10499" max="10499" width="5.140625" style="7" bestFit="1" customWidth="1"/>
    <col min="10500" max="10500" width="5.85546875" style="7" customWidth="1"/>
    <col min="10501" max="10502" width="9.140625" style="7"/>
    <col min="10503" max="10503" width="10.7109375" style="7" customWidth="1"/>
    <col min="10504" max="10504" width="9.7109375" style="7" customWidth="1"/>
    <col min="10505" max="10505" width="9.140625" style="7"/>
    <col min="10506" max="10506" width="10.140625" style="7" customWidth="1"/>
    <col min="10507" max="10753" width="9.140625" style="7"/>
    <col min="10754" max="10754" width="5.28515625" style="7" bestFit="1" customWidth="1"/>
    <col min="10755" max="10755" width="5.140625" style="7" bestFit="1" customWidth="1"/>
    <col min="10756" max="10756" width="5.85546875" style="7" customWidth="1"/>
    <col min="10757" max="10758" width="9.140625" style="7"/>
    <col min="10759" max="10759" width="10.7109375" style="7" customWidth="1"/>
    <col min="10760" max="10760" width="9.7109375" style="7" customWidth="1"/>
    <col min="10761" max="10761" width="9.140625" style="7"/>
    <col min="10762" max="10762" width="10.140625" style="7" customWidth="1"/>
    <col min="10763" max="11009" width="9.140625" style="7"/>
    <col min="11010" max="11010" width="5.28515625" style="7" bestFit="1" customWidth="1"/>
    <col min="11011" max="11011" width="5.140625" style="7" bestFit="1" customWidth="1"/>
    <col min="11012" max="11012" width="5.85546875" style="7" customWidth="1"/>
    <col min="11013" max="11014" width="9.140625" style="7"/>
    <col min="11015" max="11015" width="10.7109375" style="7" customWidth="1"/>
    <col min="11016" max="11016" width="9.7109375" style="7" customWidth="1"/>
    <col min="11017" max="11017" width="9.140625" style="7"/>
    <col min="11018" max="11018" width="10.140625" style="7" customWidth="1"/>
    <col min="11019" max="11265" width="9.140625" style="7"/>
    <col min="11266" max="11266" width="5.28515625" style="7" bestFit="1" customWidth="1"/>
    <col min="11267" max="11267" width="5.140625" style="7" bestFit="1" customWidth="1"/>
    <col min="11268" max="11268" width="5.85546875" style="7" customWidth="1"/>
    <col min="11269" max="11270" width="9.140625" style="7"/>
    <col min="11271" max="11271" width="10.7109375" style="7" customWidth="1"/>
    <col min="11272" max="11272" width="9.7109375" style="7" customWidth="1"/>
    <col min="11273" max="11273" width="9.140625" style="7"/>
    <col min="11274" max="11274" width="10.140625" style="7" customWidth="1"/>
    <col min="11275" max="11521" width="9.140625" style="7"/>
    <col min="11522" max="11522" width="5.28515625" style="7" bestFit="1" customWidth="1"/>
    <col min="11523" max="11523" width="5.140625" style="7" bestFit="1" customWidth="1"/>
    <col min="11524" max="11524" width="5.85546875" style="7" customWidth="1"/>
    <col min="11525" max="11526" width="9.140625" style="7"/>
    <col min="11527" max="11527" width="10.7109375" style="7" customWidth="1"/>
    <col min="11528" max="11528" width="9.7109375" style="7" customWidth="1"/>
    <col min="11529" max="11529" width="9.140625" style="7"/>
    <col min="11530" max="11530" width="10.140625" style="7" customWidth="1"/>
    <col min="11531" max="11777" width="9.140625" style="7"/>
    <col min="11778" max="11778" width="5.28515625" style="7" bestFit="1" customWidth="1"/>
    <col min="11779" max="11779" width="5.140625" style="7" bestFit="1" customWidth="1"/>
    <col min="11780" max="11780" width="5.85546875" style="7" customWidth="1"/>
    <col min="11781" max="11782" width="9.140625" style="7"/>
    <col min="11783" max="11783" width="10.7109375" style="7" customWidth="1"/>
    <col min="11784" max="11784" width="9.7109375" style="7" customWidth="1"/>
    <col min="11785" max="11785" width="9.140625" style="7"/>
    <col min="11786" max="11786" width="10.140625" style="7" customWidth="1"/>
    <col min="11787" max="12033" width="9.140625" style="7"/>
    <col min="12034" max="12034" width="5.28515625" style="7" bestFit="1" customWidth="1"/>
    <col min="12035" max="12035" width="5.140625" style="7" bestFit="1" customWidth="1"/>
    <col min="12036" max="12036" width="5.85546875" style="7" customWidth="1"/>
    <col min="12037" max="12038" width="9.140625" style="7"/>
    <col min="12039" max="12039" width="10.7109375" style="7" customWidth="1"/>
    <col min="12040" max="12040" width="9.7109375" style="7" customWidth="1"/>
    <col min="12041" max="12041" width="9.140625" style="7"/>
    <col min="12042" max="12042" width="10.140625" style="7" customWidth="1"/>
    <col min="12043" max="12289" width="9.140625" style="7"/>
    <col min="12290" max="12290" width="5.28515625" style="7" bestFit="1" customWidth="1"/>
    <col min="12291" max="12291" width="5.140625" style="7" bestFit="1" customWidth="1"/>
    <col min="12292" max="12292" width="5.85546875" style="7" customWidth="1"/>
    <col min="12293" max="12294" width="9.140625" style="7"/>
    <col min="12295" max="12295" width="10.7109375" style="7" customWidth="1"/>
    <col min="12296" max="12296" width="9.7109375" style="7" customWidth="1"/>
    <col min="12297" max="12297" width="9.140625" style="7"/>
    <col min="12298" max="12298" width="10.140625" style="7" customWidth="1"/>
    <col min="12299" max="12545" width="9.140625" style="7"/>
    <col min="12546" max="12546" width="5.28515625" style="7" bestFit="1" customWidth="1"/>
    <col min="12547" max="12547" width="5.140625" style="7" bestFit="1" customWidth="1"/>
    <col min="12548" max="12548" width="5.85546875" style="7" customWidth="1"/>
    <col min="12549" max="12550" width="9.140625" style="7"/>
    <col min="12551" max="12551" width="10.7109375" style="7" customWidth="1"/>
    <col min="12552" max="12552" width="9.7109375" style="7" customWidth="1"/>
    <col min="12553" max="12553" width="9.140625" style="7"/>
    <col min="12554" max="12554" width="10.140625" style="7" customWidth="1"/>
    <col min="12555" max="12801" width="9.140625" style="7"/>
    <col min="12802" max="12802" width="5.28515625" style="7" bestFit="1" customWidth="1"/>
    <col min="12803" max="12803" width="5.140625" style="7" bestFit="1" customWidth="1"/>
    <col min="12804" max="12804" width="5.85546875" style="7" customWidth="1"/>
    <col min="12805" max="12806" width="9.140625" style="7"/>
    <col min="12807" max="12807" width="10.7109375" style="7" customWidth="1"/>
    <col min="12808" max="12808" width="9.7109375" style="7" customWidth="1"/>
    <col min="12809" max="12809" width="9.140625" style="7"/>
    <col min="12810" max="12810" width="10.140625" style="7" customWidth="1"/>
    <col min="12811" max="13057" width="9.140625" style="7"/>
    <col min="13058" max="13058" width="5.28515625" style="7" bestFit="1" customWidth="1"/>
    <col min="13059" max="13059" width="5.140625" style="7" bestFit="1" customWidth="1"/>
    <col min="13060" max="13060" width="5.85546875" style="7" customWidth="1"/>
    <col min="13061" max="13062" width="9.140625" style="7"/>
    <col min="13063" max="13063" width="10.7109375" style="7" customWidth="1"/>
    <col min="13064" max="13064" width="9.7109375" style="7" customWidth="1"/>
    <col min="13065" max="13065" width="9.140625" style="7"/>
    <col min="13066" max="13066" width="10.140625" style="7" customWidth="1"/>
    <col min="13067" max="13313" width="9.140625" style="7"/>
    <col min="13314" max="13314" width="5.28515625" style="7" bestFit="1" customWidth="1"/>
    <col min="13315" max="13315" width="5.140625" style="7" bestFit="1" customWidth="1"/>
    <col min="13316" max="13316" width="5.85546875" style="7" customWidth="1"/>
    <col min="13317" max="13318" width="9.140625" style="7"/>
    <col min="13319" max="13319" width="10.7109375" style="7" customWidth="1"/>
    <col min="13320" max="13320" width="9.7109375" style="7" customWidth="1"/>
    <col min="13321" max="13321" width="9.140625" style="7"/>
    <col min="13322" max="13322" width="10.140625" style="7" customWidth="1"/>
    <col min="13323" max="13569" width="9.140625" style="7"/>
    <col min="13570" max="13570" width="5.28515625" style="7" bestFit="1" customWidth="1"/>
    <col min="13571" max="13571" width="5.140625" style="7" bestFit="1" customWidth="1"/>
    <col min="13572" max="13572" width="5.85546875" style="7" customWidth="1"/>
    <col min="13573" max="13574" width="9.140625" style="7"/>
    <col min="13575" max="13575" width="10.7109375" style="7" customWidth="1"/>
    <col min="13576" max="13576" width="9.7109375" style="7" customWidth="1"/>
    <col min="13577" max="13577" width="9.140625" style="7"/>
    <col min="13578" max="13578" width="10.140625" style="7" customWidth="1"/>
    <col min="13579" max="13825" width="9.140625" style="7"/>
    <col min="13826" max="13826" width="5.28515625" style="7" bestFit="1" customWidth="1"/>
    <col min="13827" max="13827" width="5.140625" style="7" bestFit="1" customWidth="1"/>
    <col min="13828" max="13828" width="5.85546875" style="7" customWidth="1"/>
    <col min="13829" max="13830" width="9.140625" style="7"/>
    <col min="13831" max="13831" width="10.7109375" style="7" customWidth="1"/>
    <col min="13832" max="13832" width="9.7109375" style="7" customWidth="1"/>
    <col min="13833" max="13833" width="9.140625" style="7"/>
    <col min="13834" max="13834" width="10.140625" style="7" customWidth="1"/>
    <col min="13835" max="14081" width="9.140625" style="7"/>
    <col min="14082" max="14082" width="5.28515625" style="7" bestFit="1" customWidth="1"/>
    <col min="14083" max="14083" width="5.140625" style="7" bestFit="1" customWidth="1"/>
    <col min="14084" max="14084" width="5.85546875" style="7" customWidth="1"/>
    <col min="14085" max="14086" width="9.140625" style="7"/>
    <col min="14087" max="14087" width="10.7109375" style="7" customWidth="1"/>
    <col min="14088" max="14088" width="9.7109375" style="7" customWidth="1"/>
    <col min="14089" max="14089" width="9.140625" style="7"/>
    <col min="14090" max="14090" width="10.140625" style="7" customWidth="1"/>
    <col min="14091" max="14337" width="9.140625" style="7"/>
    <col min="14338" max="14338" width="5.28515625" style="7" bestFit="1" customWidth="1"/>
    <col min="14339" max="14339" width="5.140625" style="7" bestFit="1" customWidth="1"/>
    <col min="14340" max="14340" width="5.85546875" style="7" customWidth="1"/>
    <col min="14341" max="14342" width="9.140625" style="7"/>
    <col min="14343" max="14343" width="10.7109375" style="7" customWidth="1"/>
    <col min="14344" max="14344" width="9.7109375" style="7" customWidth="1"/>
    <col min="14345" max="14345" width="9.140625" style="7"/>
    <col min="14346" max="14346" width="10.140625" style="7" customWidth="1"/>
    <col min="14347" max="14593" width="9.140625" style="7"/>
    <col min="14594" max="14594" width="5.28515625" style="7" bestFit="1" customWidth="1"/>
    <col min="14595" max="14595" width="5.140625" style="7" bestFit="1" customWidth="1"/>
    <col min="14596" max="14596" width="5.85546875" style="7" customWidth="1"/>
    <col min="14597" max="14598" width="9.140625" style="7"/>
    <col min="14599" max="14599" width="10.7109375" style="7" customWidth="1"/>
    <col min="14600" max="14600" width="9.7109375" style="7" customWidth="1"/>
    <col min="14601" max="14601" width="9.140625" style="7"/>
    <col min="14602" max="14602" width="10.140625" style="7" customWidth="1"/>
    <col min="14603" max="14849" width="9.140625" style="7"/>
    <col min="14850" max="14850" width="5.28515625" style="7" bestFit="1" customWidth="1"/>
    <col min="14851" max="14851" width="5.140625" style="7" bestFit="1" customWidth="1"/>
    <col min="14852" max="14852" width="5.85546875" style="7" customWidth="1"/>
    <col min="14853" max="14854" width="9.140625" style="7"/>
    <col min="14855" max="14855" width="10.7109375" style="7" customWidth="1"/>
    <col min="14856" max="14856" width="9.7109375" style="7" customWidth="1"/>
    <col min="14857" max="14857" width="9.140625" style="7"/>
    <col min="14858" max="14858" width="10.140625" style="7" customWidth="1"/>
    <col min="14859" max="15105" width="9.140625" style="7"/>
    <col min="15106" max="15106" width="5.28515625" style="7" bestFit="1" customWidth="1"/>
    <col min="15107" max="15107" width="5.140625" style="7" bestFit="1" customWidth="1"/>
    <col min="15108" max="15108" width="5.85546875" style="7" customWidth="1"/>
    <col min="15109" max="15110" width="9.140625" style="7"/>
    <col min="15111" max="15111" width="10.7109375" style="7" customWidth="1"/>
    <col min="15112" max="15112" width="9.7109375" style="7" customWidth="1"/>
    <col min="15113" max="15113" width="9.140625" style="7"/>
    <col min="15114" max="15114" width="10.140625" style="7" customWidth="1"/>
    <col min="15115" max="15361" width="9.140625" style="7"/>
    <col min="15362" max="15362" width="5.28515625" style="7" bestFit="1" customWidth="1"/>
    <col min="15363" max="15363" width="5.140625" style="7" bestFit="1" customWidth="1"/>
    <col min="15364" max="15364" width="5.85546875" style="7" customWidth="1"/>
    <col min="15365" max="15366" width="9.140625" style="7"/>
    <col min="15367" max="15367" width="10.7109375" style="7" customWidth="1"/>
    <col min="15368" max="15368" width="9.7109375" style="7" customWidth="1"/>
    <col min="15369" max="15369" width="9.140625" style="7"/>
    <col min="15370" max="15370" width="10.140625" style="7" customWidth="1"/>
    <col min="15371" max="15617" width="9.140625" style="7"/>
    <col min="15618" max="15618" width="5.28515625" style="7" bestFit="1" customWidth="1"/>
    <col min="15619" max="15619" width="5.140625" style="7" bestFit="1" customWidth="1"/>
    <col min="15620" max="15620" width="5.85546875" style="7" customWidth="1"/>
    <col min="15621" max="15622" width="9.140625" style="7"/>
    <col min="15623" max="15623" width="10.7109375" style="7" customWidth="1"/>
    <col min="15624" max="15624" width="9.7109375" style="7" customWidth="1"/>
    <col min="15625" max="15625" width="9.140625" style="7"/>
    <col min="15626" max="15626" width="10.140625" style="7" customWidth="1"/>
    <col min="15627" max="15873" width="9.140625" style="7"/>
    <col min="15874" max="15874" width="5.28515625" style="7" bestFit="1" customWidth="1"/>
    <col min="15875" max="15875" width="5.140625" style="7" bestFit="1" customWidth="1"/>
    <col min="15876" max="15876" width="5.85546875" style="7" customWidth="1"/>
    <col min="15877" max="15878" width="9.140625" style="7"/>
    <col min="15879" max="15879" width="10.7109375" style="7" customWidth="1"/>
    <col min="15880" max="15880" width="9.7109375" style="7" customWidth="1"/>
    <col min="15881" max="15881" width="9.140625" style="7"/>
    <col min="15882" max="15882" width="10.140625" style="7" customWidth="1"/>
    <col min="15883" max="16129" width="9.140625" style="7"/>
    <col min="16130" max="16130" width="5.28515625" style="7" bestFit="1" customWidth="1"/>
    <col min="16131" max="16131" width="5.140625" style="7" bestFit="1" customWidth="1"/>
    <col min="16132" max="16132" width="5.85546875" style="7" customWidth="1"/>
    <col min="16133" max="16134" width="9.140625" style="7"/>
    <col min="16135" max="16135" width="10.7109375" style="7" customWidth="1"/>
    <col min="16136" max="16136" width="9.7109375" style="7" customWidth="1"/>
    <col min="16137" max="16137" width="9.140625" style="7"/>
    <col min="16138" max="16138" width="10.140625" style="7" customWidth="1"/>
    <col min="16139" max="16384" width="9.140625" style="7"/>
  </cols>
  <sheetData>
    <row r="1" spans="2:21" ht="13.5" thickBot="1"/>
    <row r="2" spans="2:21" ht="33.75" thickBot="1">
      <c r="C2" s="9"/>
      <c r="D2" s="9"/>
      <c r="E2" s="10" t="s">
        <v>249</v>
      </c>
      <c r="F2" s="11"/>
      <c r="G2" s="12"/>
      <c r="H2" s="13"/>
      <c r="I2" s="14"/>
      <c r="J2" s="14"/>
      <c r="K2" s="14"/>
      <c r="L2" s="14"/>
      <c r="M2" s="14"/>
      <c r="N2" s="14"/>
      <c r="O2" s="14"/>
      <c r="P2" s="15"/>
      <c r="Q2" s="15"/>
      <c r="R2" s="15"/>
      <c r="S2" s="15"/>
      <c r="T2" s="15"/>
    </row>
    <row r="3" spans="2:21" ht="33.75" thickBot="1">
      <c r="C3" s="9"/>
      <c r="D3" s="9"/>
      <c r="E3" s="16"/>
      <c r="F3" s="9"/>
      <c r="G3" s="15"/>
      <c r="H3" s="15"/>
      <c r="I3" s="14"/>
      <c r="J3" s="14"/>
      <c r="K3" s="14"/>
      <c r="L3" s="14"/>
      <c r="M3" s="14"/>
      <c r="N3" s="14"/>
      <c r="O3" s="14"/>
      <c r="P3" s="15"/>
      <c r="Q3" s="15"/>
      <c r="R3" s="15"/>
      <c r="S3" s="15"/>
      <c r="T3" s="15"/>
    </row>
    <row r="4" spans="2:21" ht="26.25" thickBot="1">
      <c r="B4" s="17" t="s">
        <v>0</v>
      </c>
      <c r="C4" s="17" t="s">
        <v>1</v>
      </c>
      <c r="D4" s="17" t="s">
        <v>10</v>
      </c>
      <c r="E4" s="18" t="s">
        <v>250</v>
      </c>
      <c r="F4" s="19"/>
      <c r="G4" s="19" t="s">
        <v>251</v>
      </c>
      <c r="H4" s="20" t="s">
        <v>252</v>
      </c>
      <c r="I4" s="21"/>
      <c r="J4" s="22" t="s">
        <v>252</v>
      </c>
      <c r="K4" s="21"/>
      <c r="L4" s="19" t="s">
        <v>253</v>
      </c>
      <c r="M4" s="23"/>
      <c r="N4" s="503" t="s">
        <v>0</v>
      </c>
      <c r="O4" s="503" t="s">
        <v>1</v>
      </c>
      <c r="P4" s="503" t="s">
        <v>10</v>
      </c>
      <c r="Q4" s="19" t="s">
        <v>254</v>
      </c>
      <c r="R4" s="24" t="s">
        <v>255</v>
      </c>
      <c r="S4" s="24" t="s">
        <v>255</v>
      </c>
      <c r="T4" s="24" t="s">
        <v>255</v>
      </c>
      <c r="U4" s="19" t="s">
        <v>256</v>
      </c>
    </row>
    <row r="5" spans="2:21" ht="13.5" thickBot="1">
      <c r="B5" s="25"/>
      <c r="C5" s="25"/>
      <c r="D5" s="25"/>
      <c r="E5" s="26"/>
      <c r="F5" s="27"/>
      <c r="G5" s="27" t="s">
        <v>257</v>
      </c>
      <c r="H5" s="28" t="s">
        <v>258</v>
      </c>
      <c r="I5" s="29"/>
      <c r="J5" s="28" t="s">
        <v>259</v>
      </c>
      <c r="K5" s="29"/>
      <c r="L5" s="30"/>
      <c r="M5" s="23"/>
      <c r="N5" s="504"/>
      <c r="O5" s="504"/>
      <c r="P5" s="504"/>
      <c r="Q5" s="30" t="s">
        <v>260</v>
      </c>
      <c r="R5" s="31" t="s">
        <v>261</v>
      </c>
      <c r="S5" s="31" t="s">
        <v>262</v>
      </c>
      <c r="T5" s="31" t="s">
        <v>261</v>
      </c>
      <c r="U5" s="30" t="s">
        <v>263</v>
      </c>
    </row>
    <row r="6" spans="2:21" ht="26.25" thickBot="1">
      <c r="B6" s="25"/>
      <c r="C6" s="25"/>
      <c r="D6" s="25"/>
      <c r="E6" s="31" t="s">
        <v>258</v>
      </c>
      <c r="F6" s="24" t="s">
        <v>259</v>
      </c>
      <c r="G6" s="31"/>
      <c r="H6" s="32"/>
      <c r="I6" s="31"/>
      <c r="J6" s="32"/>
      <c r="K6" s="31"/>
      <c r="L6" s="30"/>
      <c r="M6" s="23"/>
      <c r="N6" s="504"/>
      <c r="O6" s="504"/>
      <c r="P6" s="504"/>
      <c r="Q6" s="33"/>
      <c r="R6" s="31" t="s">
        <v>257</v>
      </c>
      <c r="S6" s="31" t="s">
        <v>264</v>
      </c>
      <c r="T6" s="31" t="s">
        <v>265</v>
      </c>
      <c r="U6" s="33"/>
    </row>
    <row r="7" spans="2:21" ht="13.5" thickBot="1">
      <c r="B7" s="25"/>
      <c r="C7" s="25"/>
      <c r="D7" s="25"/>
      <c r="E7" s="30" t="s">
        <v>266</v>
      </c>
      <c r="F7" s="30" t="s">
        <v>267</v>
      </c>
      <c r="G7" s="30" t="s">
        <v>268</v>
      </c>
      <c r="H7" s="30" t="s">
        <v>269</v>
      </c>
      <c r="I7" s="30" t="s">
        <v>255</v>
      </c>
      <c r="J7" s="30" t="s">
        <v>269</v>
      </c>
      <c r="K7" s="30" t="s">
        <v>255</v>
      </c>
      <c r="L7" s="30"/>
      <c r="M7" s="23"/>
      <c r="N7" s="507"/>
      <c r="O7" s="504"/>
      <c r="P7" s="504"/>
      <c r="Q7" s="30" t="s">
        <v>11</v>
      </c>
      <c r="R7" s="30" t="s">
        <v>270</v>
      </c>
      <c r="S7" s="30" t="s">
        <v>271</v>
      </c>
      <c r="T7" s="30" t="s">
        <v>272</v>
      </c>
      <c r="U7" s="30" t="s">
        <v>273</v>
      </c>
    </row>
    <row r="8" spans="2:21" ht="12.75" hidden="1" customHeight="1">
      <c r="B8" s="25"/>
      <c r="C8" s="34"/>
      <c r="D8" s="35"/>
      <c r="E8" s="35"/>
      <c r="F8" s="35"/>
      <c r="G8" s="35"/>
      <c r="H8" s="35"/>
      <c r="I8" s="35"/>
      <c r="J8" s="35"/>
      <c r="K8" s="35"/>
      <c r="L8" s="36"/>
      <c r="M8" s="23"/>
      <c r="N8" s="37"/>
      <c r="O8" s="511"/>
      <c r="P8" s="38">
        <v>40</v>
      </c>
      <c r="Q8" s="38"/>
      <c r="R8" s="38"/>
      <c r="S8" s="38"/>
      <c r="T8" s="38"/>
      <c r="U8" s="38"/>
    </row>
    <row r="9" spans="2:21" ht="12.75" hidden="1" customHeight="1">
      <c r="B9" s="25"/>
      <c r="C9" s="34"/>
      <c r="D9" s="35"/>
      <c r="E9" s="35"/>
      <c r="F9" s="35"/>
      <c r="G9" s="35"/>
      <c r="H9" s="35"/>
      <c r="I9" s="35"/>
      <c r="J9" s="35"/>
      <c r="K9" s="35"/>
      <c r="L9" s="39"/>
      <c r="M9" s="23"/>
      <c r="N9" s="37"/>
      <c r="O9" s="511"/>
      <c r="P9" s="38">
        <v>50</v>
      </c>
      <c r="Q9" s="38"/>
      <c r="R9" s="38"/>
      <c r="S9" s="38"/>
      <c r="T9" s="38"/>
      <c r="U9" s="38"/>
    </row>
    <row r="10" spans="2:21" ht="26.25" hidden="1" customHeight="1">
      <c r="B10" s="25"/>
      <c r="C10" s="34"/>
      <c r="D10" s="35"/>
      <c r="E10" s="35"/>
      <c r="F10" s="35"/>
      <c r="G10" s="35"/>
      <c r="H10" s="35"/>
      <c r="I10" s="35"/>
      <c r="J10" s="35"/>
      <c r="K10" s="35"/>
      <c r="L10" s="39"/>
      <c r="M10" s="23"/>
      <c r="N10" s="37"/>
      <c r="O10" s="511"/>
      <c r="P10" s="38">
        <v>80</v>
      </c>
      <c r="Q10" s="38"/>
      <c r="R10" s="38"/>
      <c r="S10" s="38"/>
      <c r="T10" s="38"/>
      <c r="U10" s="38"/>
    </row>
    <row r="11" spans="2:21" ht="12.75" hidden="1" customHeight="1">
      <c r="B11" s="40"/>
      <c r="C11" s="34"/>
      <c r="D11" s="35"/>
      <c r="E11" s="35"/>
      <c r="F11" s="35"/>
      <c r="G11" s="35"/>
      <c r="H11" s="35"/>
      <c r="I11" s="35"/>
      <c r="J11" s="35"/>
      <c r="K11" s="35"/>
      <c r="L11" s="39"/>
      <c r="M11" s="23"/>
      <c r="N11" s="37"/>
      <c r="O11" s="511"/>
      <c r="P11" s="41">
        <v>100</v>
      </c>
      <c r="Q11" s="41"/>
      <c r="R11" s="41"/>
      <c r="S11" s="41"/>
      <c r="T11" s="41"/>
      <c r="U11" s="41"/>
    </row>
    <row r="12" spans="2:21" ht="12.75" hidden="1" customHeight="1">
      <c r="B12" s="42"/>
      <c r="C12" s="9"/>
      <c r="D12" s="9"/>
      <c r="E12" s="9"/>
      <c r="F12" s="9"/>
      <c r="G12" s="9"/>
      <c r="H12" s="9"/>
      <c r="I12" s="9"/>
      <c r="J12" s="9"/>
      <c r="K12" s="9"/>
      <c r="L12" s="43"/>
      <c r="M12" s="9"/>
      <c r="N12" s="44"/>
      <c r="O12" s="512">
        <v>150</v>
      </c>
      <c r="P12" s="45">
        <v>80</v>
      </c>
      <c r="Q12" s="46"/>
      <c r="R12" s="46"/>
      <c r="S12" s="46"/>
      <c r="T12" s="46"/>
      <c r="U12" s="47"/>
    </row>
    <row r="13" spans="2:21" ht="12.75" hidden="1" customHeight="1">
      <c r="B13" s="42"/>
      <c r="C13" s="9"/>
      <c r="D13" s="9"/>
      <c r="E13" s="9"/>
      <c r="F13" s="9"/>
      <c r="G13" s="9"/>
      <c r="H13" s="9"/>
      <c r="I13" s="9"/>
      <c r="J13" s="9"/>
      <c r="K13" s="9"/>
      <c r="L13" s="48"/>
      <c r="M13" s="9"/>
      <c r="N13" s="44"/>
      <c r="O13" s="513"/>
      <c r="P13" s="49">
        <v>100</v>
      </c>
      <c r="Q13" s="50"/>
      <c r="R13" s="50"/>
      <c r="S13" s="50"/>
      <c r="T13" s="50"/>
      <c r="U13" s="51"/>
    </row>
    <row r="14" spans="2:21" ht="12.75" customHeight="1">
      <c r="B14" s="52">
        <v>40</v>
      </c>
      <c r="C14" s="53">
        <v>150</v>
      </c>
      <c r="D14" s="54">
        <v>50</v>
      </c>
      <c r="E14" s="46"/>
      <c r="F14" s="46" t="s">
        <v>274</v>
      </c>
      <c r="G14" s="46" t="s">
        <v>274</v>
      </c>
      <c r="H14" s="46" t="s">
        <v>275</v>
      </c>
      <c r="I14" s="46">
        <v>36</v>
      </c>
      <c r="J14" s="46" t="s">
        <v>276</v>
      </c>
      <c r="K14" s="55">
        <v>18</v>
      </c>
      <c r="L14" s="56"/>
      <c r="M14" s="9"/>
      <c r="N14" s="17">
        <v>40</v>
      </c>
      <c r="O14" s="513"/>
      <c r="P14" s="49">
        <v>50</v>
      </c>
      <c r="Q14" s="50"/>
      <c r="R14" s="50"/>
      <c r="S14" s="50"/>
      <c r="T14" s="50"/>
      <c r="U14" s="51"/>
    </row>
    <row r="15" spans="2:21" ht="12.75" customHeight="1">
      <c r="B15" s="57"/>
      <c r="C15" s="52"/>
      <c r="D15" s="58"/>
      <c r="E15" s="59"/>
      <c r="F15" s="59"/>
      <c r="G15" s="59"/>
      <c r="H15" s="59"/>
      <c r="I15" s="59"/>
      <c r="J15" s="59"/>
      <c r="K15" s="60"/>
      <c r="L15" s="61"/>
      <c r="M15" s="9"/>
      <c r="N15" s="25"/>
      <c r="O15" s="513"/>
      <c r="P15" s="49"/>
      <c r="Q15" s="50"/>
      <c r="R15" s="50"/>
      <c r="S15" s="50"/>
      <c r="T15" s="50"/>
      <c r="U15" s="51"/>
    </row>
    <row r="16" spans="2:21" ht="13.5" thickBot="1">
      <c r="B16" s="57"/>
      <c r="C16" s="62"/>
      <c r="D16" s="63"/>
      <c r="E16" s="64"/>
      <c r="F16" s="64"/>
      <c r="G16" s="64"/>
      <c r="H16" s="64"/>
      <c r="I16" s="64"/>
      <c r="J16" s="64"/>
      <c r="K16" s="65"/>
      <c r="L16" s="66"/>
      <c r="M16" s="23"/>
      <c r="N16" s="25"/>
      <c r="O16" s="515"/>
      <c r="P16" s="67"/>
      <c r="Q16" s="68"/>
      <c r="R16" s="68"/>
      <c r="S16" s="68"/>
      <c r="T16" s="68"/>
      <c r="U16" s="69"/>
    </row>
    <row r="17" spans="2:21">
      <c r="B17" s="57"/>
      <c r="C17" s="70"/>
      <c r="D17" s="54"/>
      <c r="E17" s="46"/>
      <c r="F17" s="46"/>
      <c r="G17" s="46"/>
      <c r="H17" s="46"/>
      <c r="I17" s="46"/>
      <c r="J17" s="46"/>
      <c r="K17" s="55"/>
      <c r="L17" s="56"/>
      <c r="M17" s="23"/>
      <c r="N17" s="25"/>
      <c r="O17" s="512">
        <v>200</v>
      </c>
      <c r="P17" s="54"/>
      <c r="Q17" s="46"/>
      <c r="R17" s="46"/>
      <c r="S17" s="46"/>
      <c r="T17" s="46"/>
      <c r="U17" s="47"/>
    </row>
    <row r="18" spans="2:21" ht="13.5" thickBot="1">
      <c r="B18" s="71"/>
      <c r="C18" s="72"/>
      <c r="D18" s="63"/>
      <c r="E18" s="64"/>
      <c r="F18" s="64"/>
      <c r="G18" s="64"/>
      <c r="H18" s="64"/>
      <c r="I18" s="64"/>
      <c r="J18" s="64"/>
      <c r="K18" s="65"/>
      <c r="L18" s="66"/>
      <c r="M18" s="23"/>
      <c r="N18" s="40"/>
      <c r="O18" s="515"/>
      <c r="P18" s="73"/>
      <c r="Q18" s="74"/>
      <c r="R18" s="74"/>
      <c r="S18" s="74"/>
      <c r="T18" s="74"/>
      <c r="U18" s="75"/>
    </row>
    <row r="19" spans="2:21">
      <c r="B19" s="15"/>
      <c r="C19" s="15"/>
      <c r="D19" s="35"/>
      <c r="E19" s="9"/>
      <c r="F19" s="9"/>
      <c r="G19" s="9"/>
      <c r="H19" s="9"/>
      <c r="I19" s="35"/>
      <c r="J19" s="9"/>
      <c r="K19" s="35"/>
      <c r="L19" s="35"/>
      <c r="M19" s="76"/>
      <c r="N19" s="34"/>
      <c r="O19" s="34"/>
      <c r="P19" s="77"/>
      <c r="Q19" s="77"/>
      <c r="R19" s="77"/>
      <c r="S19" s="77"/>
      <c r="T19" s="77"/>
      <c r="U19" s="77"/>
    </row>
    <row r="20" spans="2:21">
      <c r="B20" s="15"/>
      <c r="C20" s="15"/>
      <c r="D20" s="35"/>
      <c r="E20" s="9"/>
      <c r="F20" s="9"/>
      <c r="G20" s="9"/>
      <c r="H20" s="9"/>
      <c r="I20" s="35"/>
      <c r="J20" s="9"/>
      <c r="K20" s="35"/>
      <c r="L20" s="35"/>
      <c r="M20" s="76"/>
      <c r="N20" s="34"/>
      <c r="O20" s="34"/>
      <c r="P20" s="77"/>
      <c r="Q20" s="77"/>
      <c r="R20" s="77"/>
      <c r="S20" s="77"/>
      <c r="T20" s="77"/>
      <c r="U20" s="77"/>
    </row>
    <row r="21" spans="2:21" ht="13.5" thickBot="1">
      <c r="C21" s="14"/>
      <c r="D21" s="9"/>
      <c r="E21" s="9"/>
      <c r="F21" s="14"/>
      <c r="G21" s="14"/>
      <c r="H21" s="9"/>
      <c r="I21" s="14"/>
      <c r="J21" s="14"/>
      <c r="K21" s="14"/>
      <c r="L21" s="14"/>
      <c r="M21" s="14"/>
      <c r="N21" s="14"/>
      <c r="O21" s="14"/>
      <c r="P21" s="15"/>
      <c r="Q21" s="15"/>
      <c r="R21" s="15"/>
      <c r="S21" s="15"/>
      <c r="T21" s="15"/>
    </row>
    <row r="22" spans="2:21" ht="26.25" thickBot="1">
      <c r="B22" s="17" t="s">
        <v>0</v>
      </c>
      <c r="C22" s="17" t="s">
        <v>1</v>
      </c>
      <c r="D22" s="17" t="s">
        <v>10</v>
      </c>
      <c r="E22" s="18" t="s">
        <v>250</v>
      </c>
      <c r="F22" s="19"/>
      <c r="G22" s="19" t="s">
        <v>251</v>
      </c>
      <c r="H22" s="20" t="s">
        <v>252</v>
      </c>
      <c r="I22" s="21"/>
      <c r="J22" s="22" t="s">
        <v>252</v>
      </c>
      <c r="K22" s="21"/>
      <c r="L22" s="19" t="s">
        <v>253</v>
      </c>
      <c r="M22" s="23"/>
      <c r="N22" s="503" t="s">
        <v>0</v>
      </c>
      <c r="O22" s="503" t="s">
        <v>1</v>
      </c>
      <c r="P22" s="503" t="s">
        <v>10</v>
      </c>
      <c r="Q22" s="19" t="s">
        <v>254</v>
      </c>
      <c r="R22" s="24" t="s">
        <v>255</v>
      </c>
      <c r="S22" s="24" t="s">
        <v>255</v>
      </c>
      <c r="T22" s="24" t="s">
        <v>255</v>
      </c>
      <c r="U22" s="19" t="s">
        <v>256</v>
      </c>
    </row>
    <row r="23" spans="2:21" ht="13.5" thickBot="1">
      <c r="B23" s="25"/>
      <c r="C23" s="25"/>
      <c r="D23" s="25"/>
      <c r="E23" s="26"/>
      <c r="F23" s="27"/>
      <c r="G23" s="27" t="s">
        <v>257</v>
      </c>
      <c r="H23" s="28" t="s">
        <v>258</v>
      </c>
      <c r="I23" s="29"/>
      <c r="J23" s="28" t="s">
        <v>259</v>
      </c>
      <c r="K23" s="29"/>
      <c r="L23" s="30"/>
      <c r="M23" s="23"/>
      <c r="N23" s="504"/>
      <c r="O23" s="504"/>
      <c r="P23" s="504"/>
      <c r="Q23" s="30" t="s">
        <v>260</v>
      </c>
      <c r="R23" s="31" t="s">
        <v>261</v>
      </c>
      <c r="S23" s="31" t="s">
        <v>262</v>
      </c>
      <c r="T23" s="31" t="s">
        <v>261</v>
      </c>
      <c r="U23" s="30" t="s">
        <v>263</v>
      </c>
    </row>
    <row r="24" spans="2:21" ht="26.25" thickBot="1">
      <c r="B24" s="25"/>
      <c r="C24" s="25"/>
      <c r="D24" s="25"/>
      <c r="E24" s="31" t="s">
        <v>258</v>
      </c>
      <c r="F24" s="24" t="s">
        <v>259</v>
      </c>
      <c r="G24" s="31"/>
      <c r="H24" s="32"/>
      <c r="I24" s="31"/>
      <c r="J24" s="32"/>
      <c r="K24" s="31"/>
      <c r="L24" s="30"/>
      <c r="M24" s="23"/>
      <c r="N24" s="504"/>
      <c r="O24" s="504"/>
      <c r="P24" s="504"/>
      <c r="Q24" s="33"/>
      <c r="R24" s="31" t="s">
        <v>257</v>
      </c>
      <c r="S24" s="31" t="s">
        <v>264</v>
      </c>
      <c r="T24" s="31" t="s">
        <v>265</v>
      </c>
      <c r="U24" s="33"/>
    </row>
    <row r="25" spans="2:21" ht="13.5" thickBot="1">
      <c r="B25" s="40"/>
      <c r="C25" s="40"/>
      <c r="D25" s="40"/>
      <c r="E25" s="27" t="s">
        <v>266</v>
      </c>
      <c r="F25" s="27" t="s">
        <v>267</v>
      </c>
      <c r="G25" s="27" t="s">
        <v>268</v>
      </c>
      <c r="H25" s="27" t="s">
        <v>269</v>
      </c>
      <c r="I25" s="27" t="s">
        <v>255</v>
      </c>
      <c r="J25" s="27" t="s">
        <v>269</v>
      </c>
      <c r="K25" s="27" t="s">
        <v>255</v>
      </c>
      <c r="L25" s="27"/>
      <c r="M25" s="23"/>
      <c r="N25" s="507"/>
      <c r="O25" s="507"/>
      <c r="P25" s="507"/>
      <c r="Q25" s="27" t="s">
        <v>11</v>
      </c>
      <c r="R25" s="27" t="s">
        <v>270</v>
      </c>
      <c r="S25" s="27" t="s">
        <v>271</v>
      </c>
      <c r="T25" s="27" t="s">
        <v>272</v>
      </c>
      <c r="U25" s="27" t="s">
        <v>273</v>
      </c>
    </row>
    <row r="26" spans="2:21" ht="13.5" thickBot="1">
      <c r="B26" s="17"/>
      <c r="C26" s="78">
        <v>25</v>
      </c>
      <c r="D26" s="79">
        <v>25</v>
      </c>
      <c r="E26" s="80" t="s">
        <v>277</v>
      </c>
      <c r="F26" s="80" t="s">
        <v>278</v>
      </c>
      <c r="G26" s="80" t="s">
        <v>278</v>
      </c>
      <c r="H26" s="80" t="s">
        <v>279</v>
      </c>
      <c r="I26" s="80">
        <v>8</v>
      </c>
      <c r="J26" s="80" t="s">
        <v>280</v>
      </c>
      <c r="K26" s="81">
        <v>4</v>
      </c>
      <c r="L26" s="82">
        <v>102</v>
      </c>
      <c r="M26" s="23"/>
      <c r="N26" s="44"/>
      <c r="O26" s="26">
        <v>25</v>
      </c>
      <c r="P26" s="83">
        <v>25</v>
      </c>
      <c r="Q26" s="84">
        <v>3.2</v>
      </c>
      <c r="R26" s="84">
        <v>7</v>
      </c>
      <c r="S26" s="84">
        <v>2</v>
      </c>
      <c r="T26" s="84" t="s">
        <v>242</v>
      </c>
      <c r="U26" s="85">
        <v>1</v>
      </c>
    </row>
    <row r="27" spans="2:21">
      <c r="B27" s="25"/>
      <c r="C27" s="19">
        <v>40</v>
      </c>
      <c r="D27" s="86">
        <v>25</v>
      </c>
      <c r="E27" s="87" t="s">
        <v>277</v>
      </c>
      <c r="F27" s="87" t="s">
        <v>280</v>
      </c>
      <c r="G27" s="87" t="s">
        <v>280</v>
      </c>
      <c r="H27" s="87" t="s">
        <v>281</v>
      </c>
      <c r="I27" s="87">
        <v>8</v>
      </c>
      <c r="J27" s="87" t="s">
        <v>282</v>
      </c>
      <c r="K27" s="88">
        <v>4</v>
      </c>
      <c r="L27" s="56">
        <v>122</v>
      </c>
      <c r="M27" s="23"/>
      <c r="N27" s="44"/>
      <c r="O27" s="510">
        <v>40</v>
      </c>
      <c r="P27" s="54">
        <v>25</v>
      </c>
      <c r="Q27" s="46">
        <v>3.2</v>
      </c>
      <c r="R27" s="46">
        <v>10</v>
      </c>
      <c r="S27" s="46">
        <v>2</v>
      </c>
      <c r="T27" s="46" t="s">
        <v>242</v>
      </c>
      <c r="U27" s="47">
        <v>1</v>
      </c>
    </row>
    <row r="28" spans="2:21" ht="13.5" thickBot="1">
      <c r="B28" s="25"/>
      <c r="C28" s="27"/>
      <c r="D28" s="63">
        <v>40</v>
      </c>
      <c r="E28" s="64" t="s">
        <v>277</v>
      </c>
      <c r="F28" s="64" t="s">
        <v>280</v>
      </c>
      <c r="G28" s="64" t="s">
        <v>280</v>
      </c>
      <c r="H28" s="64" t="s">
        <v>281</v>
      </c>
      <c r="I28" s="64">
        <v>8</v>
      </c>
      <c r="J28" s="64" t="s">
        <v>282</v>
      </c>
      <c r="K28" s="65">
        <v>4</v>
      </c>
      <c r="L28" s="66">
        <v>122</v>
      </c>
      <c r="M28" s="23"/>
      <c r="N28" s="44"/>
      <c r="O28" s="509"/>
      <c r="P28" s="89">
        <v>40</v>
      </c>
      <c r="Q28" s="68">
        <v>3.2</v>
      </c>
      <c r="R28" s="68">
        <v>10</v>
      </c>
      <c r="S28" s="68">
        <v>2</v>
      </c>
      <c r="T28" s="68" t="s">
        <v>242</v>
      </c>
      <c r="U28" s="69">
        <v>1</v>
      </c>
    </row>
    <row r="29" spans="2:21">
      <c r="B29" s="25"/>
      <c r="C29" s="90">
        <v>50</v>
      </c>
      <c r="D29" s="86">
        <v>25</v>
      </c>
      <c r="E29" s="87" t="s">
        <v>277</v>
      </c>
      <c r="F29" s="87" t="s">
        <v>280</v>
      </c>
      <c r="G29" s="87" t="s">
        <v>280</v>
      </c>
      <c r="H29" s="87" t="s">
        <v>281</v>
      </c>
      <c r="I29" s="87">
        <v>8</v>
      </c>
      <c r="J29" s="87" t="s">
        <v>283</v>
      </c>
      <c r="K29" s="88">
        <v>4</v>
      </c>
      <c r="L29" s="56">
        <v>132</v>
      </c>
      <c r="M29" s="23"/>
      <c r="N29" s="44"/>
      <c r="O29" s="510">
        <v>50</v>
      </c>
      <c r="P29" s="54">
        <v>25</v>
      </c>
      <c r="Q29" s="46">
        <v>3.4</v>
      </c>
      <c r="R29" s="46">
        <v>15</v>
      </c>
      <c r="S29" s="46">
        <v>3</v>
      </c>
      <c r="T29" s="46" t="s">
        <v>242</v>
      </c>
      <c r="U29" s="47">
        <v>1</v>
      </c>
    </row>
    <row r="30" spans="2:21">
      <c r="B30" s="25"/>
      <c r="C30" s="90"/>
      <c r="D30" s="58">
        <v>40</v>
      </c>
      <c r="E30" s="59" t="s">
        <v>277</v>
      </c>
      <c r="F30" s="59" t="s">
        <v>280</v>
      </c>
      <c r="G30" s="59" t="s">
        <v>280</v>
      </c>
      <c r="H30" s="59" t="s">
        <v>281</v>
      </c>
      <c r="I30" s="59">
        <v>8</v>
      </c>
      <c r="J30" s="59" t="s">
        <v>283</v>
      </c>
      <c r="K30" s="60">
        <v>4</v>
      </c>
      <c r="L30" s="61">
        <v>132</v>
      </c>
      <c r="M30" s="23"/>
      <c r="N30" s="44"/>
      <c r="O30" s="508"/>
      <c r="P30" s="91">
        <v>40</v>
      </c>
      <c r="Q30" s="50">
        <v>3.4</v>
      </c>
      <c r="R30" s="50">
        <v>15</v>
      </c>
      <c r="S30" s="50">
        <v>3</v>
      </c>
      <c r="T30" s="50" t="s">
        <v>242</v>
      </c>
      <c r="U30" s="51">
        <v>1</v>
      </c>
    </row>
    <row r="31" spans="2:21" ht="13.5" thickBot="1">
      <c r="B31" s="25"/>
      <c r="C31" s="90"/>
      <c r="D31" s="63">
        <v>50</v>
      </c>
      <c r="E31" s="64" t="s">
        <v>277</v>
      </c>
      <c r="F31" s="64" t="s">
        <v>280</v>
      </c>
      <c r="G31" s="64" t="s">
        <v>280</v>
      </c>
      <c r="H31" s="64" t="s">
        <v>281</v>
      </c>
      <c r="I31" s="64">
        <v>8</v>
      </c>
      <c r="J31" s="64" t="s">
        <v>283</v>
      </c>
      <c r="K31" s="65">
        <v>4</v>
      </c>
      <c r="L31" s="66">
        <v>132</v>
      </c>
      <c r="M31" s="23"/>
      <c r="N31" s="44"/>
      <c r="O31" s="509"/>
      <c r="P31" s="89">
        <v>50</v>
      </c>
      <c r="Q31" s="68">
        <v>3.4</v>
      </c>
      <c r="R31" s="68">
        <v>20</v>
      </c>
      <c r="S31" s="68">
        <v>3</v>
      </c>
      <c r="T31" s="68" t="s">
        <v>242</v>
      </c>
      <c r="U31" s="69">
        <v>1</v>
      </c>
    </row>
    <row r="32" spans="2:21">
      <c r="B32" s="25"/>
      <c r="C32" s="19">
        <v>80</v>
      </c>
      <c r="D32" s="86">
        <v>25</v>
      </c>
      <c r="E32" s="87" t="s">
        <v>284</v>
      </c>
      <c r="F32" s="87" t="s">
        <v>285</v>
      </c>
      <c r="G32" s="87" t="s">
        <v>285</v>
      </c>
      <c r="H32" s="87" t="s">
        <v>278</v>
      </c>
      <c r="I32" s="87">
        <v>16</v>
      </c>
      <c r="J32" s="87" t="s">
        <v>286</v>
      </c>
      <c r="K32" s="88">
        <v>8</v>
      </c>
      <c r="L32" s="56">
        <v>152</v>
      </c>
      <c r="M32" s="23"/>
      <c r="N32" s="44"/>
      <c r="O32" s="510">
        <v>80</v>
      </c>
      <c r="P32" s="54">
        <v>25</v>
      </c>
      <c r="Q32" s="46">
        <v>5</v>
      </c>
      <c r="R32" s="46">
        <v>30</v>
      </c>
      <c r="S32" s="46">
        <v>4</v>
      </c>
      <c r="T32" s="46" t="s">
        <v>242</v>
      </c>
      <c r="U32" s="47">
        <v>1.5</v>
      </c>
    </row>
    <row r="33" spans="2:23">
      <c r="B33" s="25"/>
      <c r="C33" s="30"/>
      <c r="D33" s="58">
        <v>40</v>
      </c>
      <c r="E33" s="59" t="s">
        <v>284</v>
      </c>
      <c r="F33" s="59" t="s">
        <v>285</v>
      </c>
      <c r="G33" s="59" t="s">
        <v>285</v>
      </c>
      <c r="H33" s="59" t="s">
        <v>278</v>
      </c>
      <c r="I33" s="59">
        <v>16</v>
      </c>
      <c r="J33" s="59" t="s">
        <v>286</v>
      </c>
      <c r="K33" s="60">
        <v>8</v>
      </c>
      <c r="L33" s="61">
        <v>152</v>
      </c>
      <c r="M33" s="23"/>
      <c r="N33" s="44"/>
      <c r="O33" s="508"/>
      <c r="P33" s="91">
        <v>40</v>
      </c>
      <c r="Q33" s="50">
        <v>5</v>
      </c>
      <c r="R33" s="50">
        <v>30</v>
      </c>
      <c r="S33" s="50">
        <v>4</v>
      </c>
      <c r="T33" s="50" t="s">
        <v>242</v>
      </c>
      <c r="U33" s="51">
        <v>1.5</v>
      </c>
    </row>
    <row r="34" spans="2:23">
      <c r="B34" s="25"/>
      <c r="C34" s="30"/>
      <c r="D34" s="58">
        <v>50</v>
      </c>
      <c r="E34" s="59" t="s">
        <v>284</v>
      </c>
      <c r="F34" s="59" t="s">
        <v>287</v>
      </c>
      <c r="G34" s="59" t="s">
        <v>288</v>
      </c>
      <c r="H34" s="59" t="s">
        <v>289</v>
      </c>
      <c r="I34" s="59">
        <v>16</v>
      </c>
      <c r="J34" s="59" t="s">
        <v>290</v>
      </c>
      <c r="K34" s="60">
        <v>8</v>
      </c>
      <c r="L34" s="61">
        <v>202</v>
      </c>
      <c r="M34" s="23"/>
      <c r="N34" s="44"/>
      <c r="O34" s="508"/>
      <c r="P34" s="91">
        <v>50</v>
      </c>
      <c r="Q34" s="50">
        <v>5</v>
      </c>
      <c r="R34" s="50">
        <v>37</v>
      </c>
      <c r="S34" s="50">
        <v>4</v>
      </c>
      <c r="T34" s="50" t="s">
        <v>242</v>
      </c>
      <c r="U34" s="51">
        <v>1.5</v>
      </c>
    </row>
    <row r="35" spans="2:23" ht="13.5" thickBot="1">
      <c r="B35" s="25"/>
      <c r="C35" s="27"/>
      <c r="D35" s="63">
        <v>80</v>
      </c>
      <c r="E35" s="64" t="s">
        <v>281</v>
      </c>
      <c r="F35" s="64" t="s">
        <v>287</v>
      </c>
      <c r="G35" s="64" t="s">
        <v>288</v>
      </c>
      <c r="H35" s="64" t="s">
        <v>289</v>
      </c>
      <c r="I35" s="64">
        <v>16</v>
      </c>
      <c r="J35" s="64" t="s">
        <v>290</v>
      </c>
      <c r="K35" s="65">
        <v>8</v>
      </c>
      <c r="L35" s="66">
        <v>202</v>
      </c>
      <c r="M35" s="23"/>
      <c r="N35" s="44"/>
      <c r="O35" s="509"/>
      <c r="P35" s="89">
        <v>80</v>
      </c>
      <c r="Q35" s="68">
        <v>5</v>
      </c>
      <c r="R35" s="68">
        <v>40</v>
      </c>
      <c r="S35" s="68">
        <v>4</v>
      </c>
      <c r="T35" s="68" t="s">
        <v>242</v>
      </c>
      <c r="U35" s="69">
        <v>2</v>
      </c>
    </row>
    <row r="36" spans="2:23">
      <c r="B36" s="25"/>
      <c r="C36" s="19"/>
      <c r="D36" s="92">
        <v>25</v>
      </c>
      <c r="E36" s="87" t="s">
        <v>284</v>
      </c>
      <c r="F36" s="93" t="s">
        <v>291</v>
      </c>
      <c r="G36" s="93" t="s">
        <v>291</v>
      </c>
      <c r="H36" s="87" t="s">
        <v>278</v>
      </c>
      <c r="I36" s="87">
        <v>16</v>
      </c>
      <c r="J36" s="87" t="s">
        <v>290</v>
      </c>
      <c r="K36" s="88">
        <v>8</v>
      </c>
      <c r="L36" s="94">
        <v>172</v>
      </c>
      <c r="M36" s="23"/>
      <c r="N36" s="44"/>
      <c r="O36" s="17"/>
      <c r="P36" s="54">
        <v>25</v>
      </c>
      <c r="Q36" s="46">
        <v>6.1</v>
      </c>
      <c r="R36" s="46">
        <v>44</v>
      </c>
      <c r="S36" s="46">
        <v>5</v>
      </c>
      <c r="T36" s="46" t="s">
        <v>242</v>
      </c>
      <c r="U36" s="47">
        <v>1.5</v>
      </c>
    </row>
    <row r="37" spans="2:23">
      <c r="B37" s="25"/>
      <c r="C37" s="30"/>
      <c r="D37" s="95">
        <v>40</v>
      </c>
      <c r="E37" s="59" t="s">
        <v>284</v>
      </c>
      <c r="F37" s="96" t="s">
        <v>291</v>
      </c>
      <c r="G37" s="96" t="s">
        <v>291</v>
      </c>
      <c r="H37" s="59" t="s">
        <v>278</v>
      </c>
      <c r="I37" s="59">
        <v>16</v>
      </c>
      <c r="J37" s="59" t="s">
        <v>290</v>
      </c>
      <c r="K37" s="60">
        <v>8</v>
      </c>
      <c r="L37" s="39">
        <v>172</v>
      </c>
      <c r="M37" s="23"/>
      <c r="N37" s="44"/>
      <c r="O37" s="25"/>
      <c r="P37" s="91">
        <v>40</v>
      </c>
      <c r="Q37" s="50">
        <v>6.1</v>
      </c>
      <c r="R37" s="50">
        <v>44</v>
      </c>
      <c r="S37" s="50">
        <v>5</v>
      </c>
      <c r="T37" s="50" t="s">
        <v>242</v>
      </c>
      <c r="U37" s="51">
        <v>1.5</v>
      </c>
    </row>
    <row r="38" spans="2:23">
      <c r="B38" s="25"/>
      <c r="C38" s="30">
        <v>100</v>
      </c>
      <c r="D38" s="95">
        <v>50</v>
      </c>
      <c r="E38" s="59" t="s">
        <v>284</v>
      </c>
      <c r="F38" s="96" t="s">
        <v>291</v>
      </c>
      <c r="G38" s="96" t="s">
        <v>291</v>
      </c>
      <c r="H38" s="59" t="s">
        <v>278</v>
      </c>
      <c r="I38" s="59">
        <v>16</v>
      </c>
      <c r="J38" s="59" t="s">
        <v>290</v>
      </c>
      <c r="K38" s="60">
        <v>8</v>
      </c>
      <c r="L38" s="39">
        <v>172</v>
      </c>
      <c r="M38" s="23"/>
      <c r="N38" s="44"/>
      <c r="O38" s="25">
        <v>100</v>
      </c>
      <c r="P38" s="91">
        <v>50</v>
      </c>
      <c r="Q38" s="50">
        <v>6.1</v>
      </c>
      <c r="R38" s="50">
        <v>45</v>
      </c>
      <c r="S38" s="50">
        <v>5</v>
      </c>
      <c r="T38" s="50" t="s">
        <v>242</v>
      </c>
      <c r="U38" s="51">
        <v>2</v>
      </c>
    </row>
    <row r="39" spans="2:23" ht="12.75" customHeight="1">
      <c r="B39" s="25"/>
      <c r="C39" s="30"/>
      <c r="D39" s="95">
        <v>80</v>
      </c>
      <c r="E39" s="59" t="s">
        <v>281</v>
      </c>
      <c r="F39" s="96" t="s">
        <v>292</v>
      </c>
      <c r="G39" s="96" t="s">
        <v>293</v>
      </c>
      <c r="H39" s="96" t="s">
        <v>294</v>
      </c>
      <c r="I39" s="59">
        <v>16</v>
      </c>
      <c r="J39" s="96" t="s">
        <v>295</v>
      </c>
      <c r="K39" s="60">
        <v>8</v>
      </c>
      <c r="L39" s="39">
        <v>242</v>
      </c>
      <c r="M39" s="23"/>
      <c r="N39" s="44"/>
      <c r="O39" s="25"/>
      <c r="P39" s="91">
        <v>80</v>
      </c>
      <c r="Q39" s="50">
        <v>6.1</v>
      </c>
      <c r="R39" s="50">
        <v>62</v>
      </c>
      <c r="S39" s="50">
        <v>5</v>
      </c>
      <c r="T39" s="50" t="s">
        <v>242</v>
      </c>
      <c r="U39" s="51">
        <v>2</v>
      </c>
      <c r="W39" s="97" t="s">
        <v>296</v>
      </c>
    </row>
    <row r="40" spans="2:23" ht="12.75" customHeight="1" thickBot="1">
      <c r="B40" s="25"/>
      <c r="C40" s="27"/>
      <c r="D40" s="98">
        <v>100</v>
      </c>
      <c r="E40" s="64" t="s">
        <v>281</v>
      </c>
      <c r="F40" s="99" t="s">
        <v>292</v>
      </c>
      <c r="G40" s="99" t="s">
        <v>293</v>
      </c>
      <c r="H40" s="99" t="s">
        <v>294</v>
      </c>
      <c r="I40" s="64">
        <v>16</v>
      </c>
      <c r="J40" s="99" t="s">
        <v>295</v>
      </c>
      <c r="K40" s="65">
        <v>8</v>
      </c>
      <c r="L40" s="100">
        <v>242</v>
      </c>
      <c r="M40" s="23"/>
      <c r="N40" s="44"/>
      <c r="O40" s="40"/>
      <c r="P40" s="73">
        <v>100</v>
      </c>
      <c r="Q40" s="74">
        <v>6.1</v>
      </c>
      <c r="R40" s="74">
        <v>70</v>
      </c>
      <c r="S40" s="74">
        <v>5</v>
      </c>
      <c r="T40" s="74" t="s">
        <v>242</v>
      </c>
      <c r="U40" s="75">
        <v>2</v>
      </c>
    </row>
    <row r="41" spans="2:23" ht="12.75" customHeight="1" thickBot="1">
      <c r="B41" s="25"/>
      <c r="C41" s="34"/>
      <c r="D41" s="35"/>
      <c r="E41" s="35"/>
      <c r="F41" s="35"/>
      <c r="G41" s="35"/>
      <c r="H41" s="35"/>
      <c r="I41" s="35"/>
      <c r="J41" s="35"/>
      <c r="K41" s="35"/>
      <c r="L41" s="101"/>
      <c r="M41" s="23"/>
      <c r="N41" s="37"/>
      <c r="O41" s="511"/>
      <c r="P41" s="38">
        <v>40</v>
      </c>
      <c r="Q41" s="38" t="s">
        <v>297</v>
      </c>
      <c r="R41" s="38">
        <v>44</v>
      </c>
      <c r="S41" s="38" t="s">
        <v>297</v>
      </c>
      <c r="T41" s="38" t="s">
        <v>242</v>
      </c>
      <c r="U41" s="38">
        <v>1.5</v>
      </c>
    </row>
    <row r="42" spans="2:23" ht="12.75" customHeight="1" thickBot="1">
      <c r="B42" s="25"/>
      <c r="C42" s="34"/>
      <c r="D42" s="35"/>
      <c r="E42" s="35"/>
      <c r="F42" s="35"/>
      <c r="G42" s="35"/>
      <c r="H42" s="35"/>
      <c r="I42" s="35"/>
      <c r="J42" s="35"/>
      <c r="K42" s="35"/>
      <c r="L42" s="96"/>
      <c r="M42" s="23"/>
      <c r="N42" s="37"/>
      <c r="O42" s="511"/>
      <c r="P42" s="38">
        <v>50</v>
      </c>
      <c r="Q42" s="38" t="s">
        <v>297</v>
      </c>
      <c r="R42" s="38">
        <v>45</v>
      </c>
      <c r="S42" s="38" t="s">
        <v>297</v>
      </c>
      <c r="T42" s="38" t="s">
        <v>242</v>
      </c>
      <c r="U42" s="38">
        <v>2</v>
      </c>
    </row>
    <row r="43" spans="2:23" ht="26.25" customHeight="1" thickBot="1">
      <c r="B43" s="25"/>
      <c r="C43" s="34"/>
      <c r="D43" s="35"/>
      <c r="E43" s="35"/>
      <c r="F43" s="35"/>
      <c r="G43" s="35"/>
      <c r="H43" s="35"/>
      <c r="I43" s="35"/>
      <c r="J43" s="35"/>
      <c r="K43" s="35"/>
      <c r="L43" s="96"/>
      <c r="M43" s="23"/>
      <c r="N43" s="37"/>
      <c r="O43" s="511"/>
      <c r="P43" s="38">
        <v>80</v>
      </c>
      <c r="Q43" s="38" t="s">
        <v>297</v>
      </c>
      <c r="R43" s="38">
        <v>62</v>
      </c>
      <c r="S43" s="38" t="s">
        <v>297</v>
      </c>
      <c r="T43" s="38" t="s">
        <v>242</v>
      </c>
      <c r="U43" s="38">
        <v>2</v>
      </c>
    </row>
    <row r="44" spans="2:23" ht="12.75" customHeight="1" thickBot="1">
      <c r="B44" s="40"/>
      <c r="C44" s="34"/>
      <c r="D44" s="35"/>
      <c r="E44" s="35"/>
      <c r="F44" s="35"/>
      <c r="G44" s="35"/>
      <c r="H44" s="35"/>
      <c r="I44" s="35"/>
      <c r="J44" s="35"/>
      <c r="K44" s="35"/>
      <c r="L44" s="96"/>
      <c r="M44" s="23"/>
      <c r="N44" s="37"/>
      <c r="O44" s="511"/>
      <c r="P44" s="41">
        <v>100</v>
      </c>
      <c r="Q44" s="41" t="s">
        <v>297</v>
      </c>
      <c r="R44" s="41">
        <v>70</v>
      </c>
      <c r="S44" s="41" t="s">
        <v>297</v>
      </c>
      <c r="T44" s="41" t="s">
        <v>242</v>
      </c>
      <c r="U44" s="41">
        <v>2</v>
      </c>
    </row>
    <row r="45" spans="2:23" ht="12.75" customHeight="1">
      <c r="B45" s="42"/>
      <c r="C45" s="9"/>
      <c r="D45" s="9"/>
      <c r="E45" s="9"/>
      <c r="F45" s="9"/>
      <c r="G45" s="9"/>
      <c r="H45" s="9"/>
      <c r="I45" s="9"/>
      <c r="J45" s="9"/>
      <c r="K45" s="9"/>
      <c r="L45" s="102"/>
      <c r="M45" s="9"/>
      <c r="N45" s="44"/>
      <c r="O45" s="512">
        <v>150</v>
      </c>
      <c r="P45" s="45">
        <v>80</v>
      </c>
      <c r="Q45" s="46">
        <v>8.6999999999999993</v>
      </c>
      <c r="R45" s="46">
        <v>25</v>
      </c>
      <c r="S45" s="46">
        <v>2</v>
      </c>
      <c r="T45" s="46">
        <v>35</v>
      </c>
      <c r="U45" s="47">
        <v>4</v>
      </c>
    </row>
    <row r="46" spans="2:23" ht="12.75" customHeight="1" thickBot="1">
      <c r="B46" s="42"/>
      <c r="C46" s="9"/>
      <c r="D46" s="9"/>
      <c r="E46" s="9"/>
      <c r="F46" s="9"/>
      <c r="G46" s="9"/>
      <c r="H46" s="9"/>
      <c r="I46" s="9"/>
      <c r="J46" s="9"/>
      <c r="K46" s="9"/>
      <c r="L46" s="103"/>
      <c r="M46" s="9"/>
      <c r="N46" s="44"/>
      <c r="O46" s="513"/>
      <c r="P46" s="49">
        <v>100</v>
      </c>
      <c r="Q46" s="50" t="s">
        <v>297</v>
      </c>
      <c r="R46" s="50" t="s">
        <v>297</v>
      </c>
      <c r="S46" s="50" t="s">
        <v>297</v>
      </c>
      <c r="T46" s="50">
        <v>40</v>
      </c>
      <c r="U46" s="51">
        <v>4.5</v>
      </c>
    </row>
    <row r="47" spans="2:23" ht="12.75" customHeight="1">
      <c r="B47" s="52">
        <v>32</v>
      </c>
      <c r="C47" s="104">
        <v>150</v>
      </c>
      <c r="D47" s="86">
        <v>80</v>
      </c>
      <c r="E47" s="87" t="s">
        <v>278</v>
      </c>
      <c r="F47" s="87" t="s">
        <v>298</v>
      </c>
      <c r="G47" s="87" t="s">
        <v>298</v>
      </c>
      <c r="H47" s="87" t="s">
        <v>299</v>
      </c>
      <c r="I47" s="87">
        <v>24</v>
      </c>
      <c r="J47" s="87" t="s">
        <v>300</v>
      </c>
      <c r="K47" s="88">
        <v>12</v>
      </c>
      <c r="L47" s="56">
        <v>364</v>
      </c>
      <c r="M47" s="9"/>
      <c r="N47" s="44">
        <v>32</v>
      </c>
      <c r="O47" s="513"/>
      <c r="P47" s="49">
        <v>80</v>
      </c>
      <c r="Q47" s="50">
        <v>8.6999999999999993</v>
      </c>
      <c r="R47" s="50">
        <v>25</v>
      </c>
      <c r="S47" s="50">
        <v>2</v>
      </c>
      <c r="T47" s="50">
        <v>35</v>
      </c>
      <c r="U47" s="51">
        <v>4</v>
      </c>
    </row>
    <row r="48" spans="2:23" ht="12.75" customHeight="1">
      <c r="B48" s="57"/>
      <c r="C48" s="104"/>
      <c r="D48" s="58">
        <v>100</v>
      </c>
      <c r="E48" s="59" t="s">
        <v>278</v>
      </c>
      <c r="F48" s="59" t="s">
        <v>298</v>
      </c>
      <c r="G48" s="59" t="s">
        <v>298</v>
      </c>
      <c r="H48" s="59" t="s">
        <v>299</v>
      </c>
      <c r="I48" s="59">
        <v>24</v>
      </c>
      <c r="J48" s="59" t="s">
        <v>300</v>
      </c>
      <c r="K48" s="60">
        <v>12</v>
      </c>
      <c r="L48" s="61">
        <v>364</v>
      </c>
      <c r="M48" s="9"/>
      <c r="N48" s="44"/>
      <c r="O48" s="513"/>
      <c r="P48" s="49">
        <v>100</v>
      </c>
      <c r="Q48" s="50">
        <v>8.6999999999999993</v>
      </c>
      <c r="R48" s="50">
        <v>25</v>
      </c>
      <c r="S48" s="50">
        <v>2</v>
      </c>
      <c r="T48" s="50">
        <v>55</v>
      </c>
      <c r="U48" s="51">
        <v>4.5</v>
      </c>
    </row>
    <row r="49" spans="2:21" ht="13.5" thickBot="1">
      <c r="B49" s="57"/>
      <c r="C49" s="72"/>
      <c r="D49" s="63">
        <v>150</v>
      </c>
      <c r="E49" s="64" t="s">
        <v>289</v>
      </c>
      <c r="F49" s="64" t="s">
        <v>298</v>
      </c>
      <c r="G49" s="64" t="s">
        <v>298</v>
      </c>
      <c r="H49" s="64" t="s">
        <v>299</v>
      </c>
      <c r="I49" s="64">
        <v>24</v>
      </c>
      <c r="J49" s="64" t="s">
        <v>300</v>
      </c>
      <c r="K49" s="65">
        <v>12</v>
      </c>
      <c r="L49" s="66">
        <v>364</v>
      </c>
      <c r="M49" s="23"/>
      <c r="N49" s="44"/>
      <c r="O49" s="514"/>
      <c r="P49" s="67">
        <v>150</v>
      </c>
      <c r="Q49" s="68">
        <v>8.6999999999999993</v>
      </c>
      <c r="R49" s="68">
        <v>25</v>
      </c>
      <c r="S49" s="68">
        <v>2</v>
      </c>
      <c r="T49" s="68">
        <v>50</v>
      </c>
      <c r="U49" s="69">
        <v>4.5</v>
      </c>
    </row>
    <row r="50" spans="2:21">
      <c r="B50" s="57"/>
      <c r="C50" s="70">
        <v>200</v>
      </c>
      <c r="D50" s="86">
        <v>80</v>
      </c>
      <c r="E50" s="87" t="s">
        <v>278</v>
      </c>
      <c r="F50" s="87" t="s">
        <v>301</v>
      </c>
      <c r="G50" s="87" t="s">
        <v>302</v>
      </c>
      <c r="H50" s="87" t="s">
        <v>282</v>
      </c>
      <c r="I50" s="87">
        <v>32</v>
      </c>
      <c r="J50" s="87" t="s">
        <v>303</v>
      </c>
      <c r="K50" s="88">
        <v>16</v>
      </c>
      <c r="L50" s="56">
        <v>344</v>
      </c>
      <c r="M50" s="23"/>
      <c r="N50" s="44"/>
      <c r="O50" s="512">
        <v>200</v>
      </c>
      <c r="P50" s="54">
        <v>80</v>
      </c>
      <c r="Q50" s="46">
        <v>11.3</v>
      </c>
      <c r="R50" s="46">
        <v>25</v>
      </c>
      <c r="S50" s="46">
        <v>4</v>
      </c>
      <c r="T50" s="46">
        <v>70</v>
      </c>
      <c r="U50" s="47">
        <v>5.5</v>
      </c>
    </row>
    <row r="51" spans="2:21">
      <c r="B51" s="57"/>
      <c r="C51" s="104"/>
      <c r="D51" s="58">
        <v>100</v>
      </c>
      <c r="E51" s="59" t="s">
        <v>278</v>
      </c>
      <c r="F51" s="59" t="s">
        <v>301</v>
      </c>
      <c r="G51" s="59" t="s">
        <v>302</v>
      </c>
      <c r="H51" s="59" t="s">
        <v>282</v>
      </c>
      <c r="I51" s="59">
        <v>32</v>
      </c>
      <c r="J51" s="59" t="s">
        <v>303</v>
      </c>
      <c r="K51" s="60">
        <v>16</v>
      </c>
      <c r="L51" s="61">
        <v>344</v>
      </c>
      <c r="M51" s="23"/>
      <c r="N51" s="44"/>
      <c r="O51" s="513"/>
      <c r="P51" s="91">
        <v>100</v>
      </c>
      <c r="Q51" s="50">
        <v>11.3</v>
      </c>
      <c r="R51" s="50">
        <v>25</v>
      </c>
      <c r="S51" s="50">
        <v>4</v>
      </c>
      <c r="T51" s="50">
        <v>72</v>
      </c>
      <c r="U51" s="51">
        <v>6</v>
      </c>
    </row>
    <row r="52" spans="2:21">
      <c r="B52" s="57"/>
      <c r="C52" s="104"/>
      <c r="D52" s="58">
        <v>150</v>
      </c>
      <c r="E52" s="59" t="s">
        <v>289</v>
      </c>
      <c r="F52" s="59" t="s">
        <v>304</v>
      </c>
      <c r="G52" s="59" t="s">
        <v>304</v>
      </c>
      <c r="H52" s="59" t="s">
        <v>305</v>
      </c>
      <c r="I52" s="59">
        <v>32</v>
      </c>
      <c r="J52" s="59" t="s">
        <v>306</v>
      </c>
      <c r="K52" s="60">
        <v>16</v>
      </c>
      <c r="L52" s="61">
        <v>484</v>
      </c>
      <c r="M52" s="23"/>
      <c r="N52" s="44"/>
      <c r="O52" s="513"/>
      <c r="P52" s="91">
        <v>150</v>
      </c>
      <c r="Q52" s="50">
        <v>11.3</v>
      </c>
      <c r="R52" s="50">
        <v>25</v>
      </c>
      <c r="S52" s="50">
        <v>4</v>
      </c>
      <c r="T52" s="50">
        <v>80</v>
      </c>
      <c r="U52" s="51">
        <v>7</v>
      </c>
    </row>
    <row r="53" spans="2:21" ht="13.5" thickBot="1">
      <c r="B53" s="57"/>
      <c r="C53" s="72"/>
      <c r="D53" s="63">
        <v>200</v>
      </c>
      <c r="E53" s="64" t="s">
        <v>289</v>
      </c>
      <c r="F53" s="64" t="s">
        <v>304</v>
      </c>
      <c r="G53" s="64" t="s">
        <v>304</v>
      </c>
      <c r="H53" s="64" t="s">
        <v>305</v>
      </c>
      <c r="I53" s="64">
        <v>32</v>
      </c>
      <c r="J53" s="64" t="s">
        <v>306</v>
      </c>
      <c r="K53" s="65">
        <v>16</v>
      </c>
      <c r="L53" s="66">
        <v>484</v>
      </c>
      <c r="M53" s="23"/>
      <c r="N53" s="44"/>
      <c r="O53" s="515"/>
      <c r="P53" s="73">
        <v>200</v>
      </c>
      <c r="Q53" s="74">
        <v>11.3</v>
      </c>
      <c r="R53" s="74">
        <v>25</v>
      </c>
      <c r="S53" s="74">
        <v>4</v>
      </c>
      <c r="T53" s="74">
        <v>109</v>
      </c>
      <c r="U53" s="75">
        <v>8.5</v>
      </c>
    </row>
    <row r="54" spans="2:21">
      <c r="B54" s="57"/>
      <c r="C54" s="70">
        <v>250</v>
      </c>
      <c r="D54" s="86">
        <v>80</v>
      </c>
      <c r="E54" s="87" t="s">
        <v>278</v>
      </c>
      <c r="F54" s="87" t="s">
        <v>307</v>
      </c>
      <c r="G54" s="87" t="s">
        <v>308</v>
      </c>
      <c r="H54" s="87" t="s">
        <v>309</v>
      </c>
      <c r="I54" s="87">
        <v>40</v>
      </c>
      <c r="J54" s="87" t="s">
        <v>310</v>
      </c>
      <c r="K54" s="88">
        <v>20</v>
      </c>
      <c r="L54" s="56">
        <v>396</v>
      </c>
      <c r="M54" s="23"/>
      <c r="N54" s="44"/>
      <c r="O54" s="503">
        <v>250</v>
      </c>
      <c r="P54" s="54">
        <v>80</v>
      </c>
      <c r="Q54" s="46">
        <v>14</v>
      </c>
      <c r="R54" s="46">
        <v>25</v>
      </c>
      <c r="S54" s="46">
        <v>5</v>
      </c>
      <c r="T54" s="46">
        <v>100</v>
      </c>
      <c r="U54" s="47">
        <v>8</v>
      </c>
    </row>
    <row r="55" spans="2:21">
      <c r="B55" s="57"/>
      <c r="C55" s="104"/>
      <c r="D55" s="58">
        <v>100</v>
      </c>
      <c r="E55" s="59" t="s">
        <v>278</v>
      </c>
      <c r="F55" s="59" t="s">
        <v>307</v>
      </c>
      <c r="G55" s="59" t="s">
        <v>308</v>
      </c>
      <c r="H55" s="59" t="s">
        <v>309</v>
      </c>
      <c r="I55" s="59">
        <v>40</v>
      </c>
      <c r="J55" s="59" t="s">
        <v>310</v>
      </c>
      <c r="K55" s="60">
        <v>20</v>
      </c>
      <c r="L55" s="61">
        <v>396</v>
      </c>
      <c r="M55" s="23"/>
      <c r="N55" s="44"/>
      <c r="O55" s="504"/>
      <c r="P55" s="91">
        <v>100</v>
      </c>
      <c r="Q55" s="50">
        <v>14</v>
      </c>
      <c r="R55" s="50">
        <v>25</v>
      </c>
      <c r="S55" s="50">
        <v>5</v>
      </c>
      <c r="T55" s="50">
        <v>125</v>
      </c>
      <c r="U55" s="51">
        <v>9</v>
      </c>
    </row>
    <row r="56" spans="2:21">
      <c r="B56" s="57"/>
      <c r="C56" s="104"/>
      <c r="D56" s="58">
        <v>150</v>
      </c>
      <c r="E56" s="59" t="s">
        <v>289</v>
      </c>
      <c r="F56" s="59" t="s">
        <v>311</v>
      </c>
      <c r="G56" s="59" t="s">
        <v>311</v>
      </c>
      <c r="H56" s="59" t="s">
        <v>312</v>
      </c>
      <c r="I56" s="59">
        <v>40</v>
      </c>
      <c r="J56" s="59" t="s">
        <v>313</v>
      </c>
      <c r="K56" s="60">
        <v>20</v>
      </c>
      <c r="L56" s="61">
        <v>606</v>
      </c>
      <c r="M56" s="23"/>
      <c r="N56" s="44"/>
      <c r="O56" s="504"/>
      <c r="P56" s="91">
        <v>150</v>
      </c>
      <c r="Q56" s="50">
        <v>14</v>
      </c>
      <c r="R56" s="50">
        <v>25</v>
      </c>
      <c r="S56" s="50">
        <v>5</v>
      </c>
      <c r="T56" s="50">
        <v>150</v>
      </c>
      <c r="U56" s="51">
        <v>13</v>
      </c>
    </row>
    <row r="57" spans="2:21">
      <c r="B57" s="57"/>
      <c r="C57" s="104"/>
      <c r="D57" s="58">
        <v>200</v>
      </c>
      <c r="E57" s="59" t="s">
        <v>289</v>
      </c>
      <c r="F57" s="59" t="s">
        <v>311</v>
      </c>
      <c r="G57" s="59" t="s">
        <v>311</v>
      </c>
      <c r="H57" s="59" t="s">
        <v>312</v>
      </c>
      <c r="I57" s="59">
        <v>40</v>
      </c>
      <c r="J57" s="59" t="s">
        <v>313</v>
      </c>
      <c r="K57" s="60">
        <v>20</v>
      </c>
      <c r="L57" s="61">
        <v>606</v>
      </c>
      <c r="M57" s="23"/>
      <c r="N57" s="44"/>
      <c r="O57" s="504"/>
      <c r="P57" s="91">
        <v>200</v>
      </c>
      <c r="Q57" s="50">
        <v>14</v>
      </c>
      <c r="R57" s="50">
        <v>25</v>
      </c>
      <c r="S57" s="50">
        <v>5</v>
      </c>
      <c r="T57" s="50">
        <v>200</v>
      </c>
      <c r="U57" s="51">
        <v>15</v>
      </c>
    </row>
    <row r="58" spans="2:21" ht="13.5" thickBot="1">
      <c r="B58" s="57"/>
      <c r="C58" s="104"/>
      <c r="D58" s="63">
        <v>250</v>
      </c>
      <c r="E58" s="64" t="s">
        <v>289</v>
      </c>
      <c r="F58" s="64" t="s">
        <v>311</v>
      </c>
      <c r="G58" s="64" t="s">
        <v>311</v>
      </c>
      <c r="H58" s="64" t="s">
        <v>312</v>
      </c>
      <c r="I58" s="64">
        <v>40</v>
      </c>
      <c r="J58" s="64" t="s">
        <v>314</v>
      </c>
      <c r="K58" s="65">
        <v>20</v>
      </c>
      <c r="L58" s="66">
        <v>606</v>
      </c>
      <c r="M58" s="23"/>
      <c r="N58" s="44"/>
      <c r="O58" s="507"/>
      <c r="P58" s="73">
        <v>250</v>
      </c>
      <c r="Q58" s="74">
        <v>14</v>
      </c>
      <c r="R58" s="74">
        <v>25</v>
      </c>
      <c r="S58" s="74">
        <v>5</v>
      </c>
      <c r="T58" s="74">
        <v>225</v>
      </c>
      <c r="U58" s="75">
        <v>17</v>
      </c>
    </row>
    <row r="59" spans="2:21">
      <c r="B59" s="57"/>
      <c r="C59" s="70">
        <v>300</v>
      </c>
      <c r="D59" s="86">
        <v>80</v>
      </c>
      <c r="E59" s="87" t="s">
        <v>315</v>
      </c>
      <c r="F59" s="87" t="s">
        <v>316</v>
      </c>
      <c r="G59" s="87" t="s">
        <v>317</v>
      </c>
      <c r="H59" s="87" t="s">
        <v>318</v>
      </c>
      <c r="I59" s="87">
        <v>48</v>
      </c>
      <c r="J59" s="87" t="s">
        <v>319</v>
      </c>
      <c r="K59" s="88">
        <v>24</v>
      </c>
      <c r="L59" s="56">
        <v>448</v>
      </c>
      <c r="M59" s="23"/>
      <c r="N59" s="44"/>
      <c r="O59" s="503">
        <v>300</v>
      </c>
      <c r="P59" s="54">
        <v>80</v>
      </c>
      <c r="Q59" s="46">
        <v>16.600000000000001</v>
      </c>
      <c r="R59" s="46">
        <v>50</v>
      </c>
      <c r="S59" s="46">
        <v>6</v>
      </c>
      <c r="T59" s="46">
        <v>175</v>
      </c>
      <c r="U59" s="47">
        <v>13</v>
      </c>
    </row>
    <row r="60" spans="2:21">
      <c r="B60" s="57"/>
      <c r="C60" s="104"/>
      <c r="D60" s="58">
        <v>100</v>
      </c>
      <c r="E60" s="59" t="s">
        <v>315</v>
      </c>
      <c r="F60" s="59" t="s">
        <v>316</v>
      </c>
      <c r="G60" s="59" t="s">
        <v>317</v>
      </c>
      <c r="H60" s="59" t="s">
        <v>318</v>
      </c>
      <c r="I60" s="59">
        <v>48</v>
      </c>
      <c r="J60" s="59" t="s">
        <v>319</v>
      </c>
      <c r="K60" s="60">
        <v>24</v>
      </c>
      <c r="L60" s="61">
        <v>448</v>
      </c>
      <c r="M60" s="23"/>
      <c r="N60" s="44"/>
      <c r="O60" s="504"/>
      <c r="P60" s="91">
        <v>100</v>
      </c>
      <c r="Q60" s="50">
        <v>16.600000000000001</v>
      </c>
      <c r="R60" s="50">
        <v>50</v>
      </c>
      <c r="S60" s="50">
        <v>6</v>
      </c>
      <c r="T60" s="50">
        <v>210</v>
      </c>
      <c r="U60" s="51">
        <v>14</v>
      </c>
    </row>
    <row r="61" spans="2:21">
      <c r="B61" s="57"/>
      <c r="C61" s="104"/>
      <c r="D61" s="58">
        <v>150</v>
      </c>
      <c r="E61" s="59" t="s">
        <v>280</v>
      </c>
      <c r="F61" s="59" t="s">
        <v>320</v>
      </c>
      <c r="G61" s="59" t="s">
        <v>320</v>
      </c>
      <c r="H61" s="59" t="s">
        <v>290</v>
      </c>
      <c r="I61" s="59">
        <v>48</v>
      </c>
      <c r="J61" s="59" t="s">
        <v>321</v>
      </c>
      <c r="K61" s="60">
        <v>24</v>
      </c>
      <c r="L61" s="61">
        <v>588</v>
      </c>
      <c r="M61" s="23"/>
      <c r="N61" s="44"/>
      <c r="O61" s="504"/>
      <c r="P61" s="91">
        <v>150</v>
      </c>
      <c r="Q61" s="50">
        <v>16.600000000000001</v>
      </c>
      <c r="R61" s="50">
        <v>50</v>
      </c>
      <c r="S61" s="50">
        <v>6</v>
      </c>
      <c r="T61" s="50">
        <v>250</v>
      </c>
      <c r="U61" s="51">
        <v>19</v>
      </c>
    </row>
    <row r="62" spans="2:21">
      <c r="B62" s="105"/>
      <c r="C62" s="106"/>
      <c r="D62" s="95">
        <v>200</v>
      </c>
      <c r="E62" s="59" t="s">
        <v>280</v>
      </c>
      <c r="F62" s="107" t="s">
        <v>322</v>
      </c>
      <c r="G62" s="107" t="s">
        <v>322</v>
      </c>
      <c r="H62" s="107" t="s">
        <v>323</v>
      </c>
      <c r="I62" s="59">
        <v>48</v>
      </c>
      <c r="J62" s="107" t="s">
        <v>324</v>
      </c>
      <c r="K62" s="60">
        <v>24</v>
      </c>
      <c r="L62" s="61">
        <v>728</v>
      </c>
      <c r="M62" s="23"/>
      <c r="N62" s="44"/>
      <c r="O62" s="504"/>
      <c r="P62" s="91">
        <v>200</v>
      </c>
      <c r="Q62" s="50">
        <v>16.600000000000001</v>
      </c>
      <c r="R62" s="50">
        <v>50</v>
      </c>
      <c r="S62" s="50">
        <v>6</v>
      </c>
      <c r="T62" s="50">
        <v>300</v>
      </c>
      <c r="U62" s="51">
        <v>24</v>
      </c>
    </row>
    <row r="63" spans="2:21">
      <c r="B63" s="105"/>
      <c r="C63" s="106"/>
      <c r="D63" s="95">
        <v>250</v>
      </c>
      <c r="E63" s="59" t="s">
        <v>280</v>
      </c>
      <c r="F63" s="107" t="s">
        <v>322</v>
      </c>
      <c r="G63" s="107" t="s">
        <v>322</v>
      </c>
      <c r="H63" s="107" t="s">
        <v>323</v>
      </c>
      <c r="I63" s="59">
        <v>48</v>
      </c>
      <c r="J63" s="107" t="s">
        <v>324</v>
      </c>
      <c r="K63" s="60">
        <v>24</v>
      </c>
      <c r="L63" s="61">
        <v>728</v>
      </c>
      <c r="M63" s="23"/>
      <c r="N63" s="44"/>
      <c r="O63" s="504"/>
      <c r="P63" s="91">
        <v>250</v>
      </c>
      <c r="Q63" s="50">
        <v>16.600000000000001</v>
      </c>
      <c r="R63" s="50">
        <v>50</v>
      </c>
      <c r="S63" s="50">
        <v>6</v>
      </c>
      <c r="T63" s="50">
        <v>340</v>
      </c>
      <c r="U63" s="51">
        <v>26</v>
      </c>
    </row>
    <row r="64" spans="2:21" ht="13.5" thickBot="1">
      <c r="B64" s="108"/>
      <c r="C64" s="109"/>
      <c r="D64" s="98">
        <v>300</v>
      </c>
      <c r="E64" s="110" t="s">
        <v>325</v>
      </c>
      <c r="F64" s="110" t="s">
        <v>322</v>
      </c>
      <c r="G64" s="110" t="s">
        <v>322</v>
      </c>
      <c r="H64" s="110" t="s">
        <v>323</v>
      </c>
      <c r="I64" s="64">
        <v>48</v>
      </c>
      <c r="J64" s="110" t="s">
        <v>326</v>
      </c>
      <c r="K64" s="65">
        <v>24</v>
      </c>
      <c r="L64" s="66">
        <v>728</v>
      </c>
      <c r="M64" s="23"/>
      <c r="N64" s="26"/>
      <c r="O64" s="507"/>
      <c r="P64" s="73">
        <v>300</v>
      </c>
      <c r="Q64" s="74">
        <v>16.600000000000001</v>
      </c>
      <c r="R64" s="74">
        <v>50</v>
      </c>
      <c r="S64" s="74">
        <v>6</v>
      </c>
      <c r="T64" s="74">
        <v>365</v>
      </c>
      <c r="U64" s="75">
        <v>28</v>
      </c>
    </row>
    <row r="65" spans="2:21">
      <c r="B65" s="111"/>
      <c r="C65" s="34"/>
      <c r="D65" s="35"/>
      <c r="E65" s="35"/>
      <c r="F65" s="35"/>
      <c r="G65" s="35"/>
      <c r="H65" s="35"/>
      <c r="I65" s="35"/>
      <c r="J65" s="35"/>
      <c r="K65" s="35"/>
      <c r="L65" s="35"/>
      <c r="M65" s="23"/>
      <c r="N65" s="15"/>
      <c r="O65" s="15"/>
      <c r="P65" s="15"/>
      <c r="Q65" s="15"/>
      <c r="R65" s="15"/>
      <c r="S65" s="15"/>
      <c r="T65" s="15"/>
    </row>
    <row r="68" spans="2:21" ht="13.5" thickBot="1"/>
    <row r="69" spans="2:21" ht="13.5" thickBot="1">
      <c r="B69" s="112" t="s">
        <v>0</v>
      </c>
      <c r="C69" s="113" t="s">
        <v>1</v>
      </c>
      <c r="D69" s="113" t="s">
        <v>10</v>
      </c>
      <c r="E69" s="114" t="s">
        <v>250</v>
      </c>
      <c r="F69" s="113"/>
      <c r="G69" s="113" t="s">
        <v>251</v>
      </c>
      <c r="H69" s="114" t="s">
        <v>252</v>
      </c>
      <c r="I69" s="113"/>
      <c r="J69" s="114" t="s">
        <v>252</v>
      </c>
      <c r="K69" s="113"/>
      <c r="L69" s="115" t="s">
        <v>253</v>
      </c>
      <c r="M69" s="23"/>
      <c r="N69" s="503" t="s">
        <v>0</v>
      </c>
      <c r="O69" s="503" t="s">
        <v>1</v>
      </c>
      <c r="P69" s="503" t="s">
        <v>10</v>
      </c>
      <c r="Q69" s="19" t="s">
        <v>254</v>
      </c>
      <c r="R69" s="24" t="s">
        <v>255</v>
      </c>
      <c r="S69" s="24" t="s">
        <v>255</v>
      </c>
      <c r="T69" s="24" t="s">
        <v>255</v>
      </c>
      <c r="U69" s="19" t="s">
        <v>256</v>
      </c>
    </row>
    <row r="70" spans="2:21" ht="13.5" thickBot="1">
      <c r="B70" s="116"/>
      <c r="C70" s="117"/>
      <c r="D70" s="117"/>
      <c r="E70" s="117"/>
      <c r="F70" s="117"/>
      <c r="G70" s="117" t="s">
        <v>257</v>
      </c>
      <c r="H70" s="117" t="s">
        <v>258</v>
      </c>
      <c r="I70" s="117"/>
      <c r="J70" s="117" t="s">
        <v>259</v>
      </c>
      <c r="K70" s="117"/>
      <c r="L70" s="118"/>
      <c r="M70" s="23"/>
      <c r="N70" s="504"/>
      <c r="O70" s="504"/>
      <c r="P70" s="504"/>
      <c r="Q70" s="30" t="s">
        <v>260</v>
      </c>
      <c r="R70" s="31" t="s">
        <v>261</v>
      </c>
      <c r="S70" s="31" t="s">
        <v>262</v>
      </c>
      <c r="T70" s="31" t="s">
        <v>261</v>
      </c>
      <c r="U70" s="30" t="s">
        <v>263</v>
      </c>
    </row>
    <row r="71" spans="2:21" ht="26.25" thickBot="1">
      <c r="B71" s="116"/>
      <c r="C71" s="117"/>
      <c r="D71" s="117"/>
      <c r="E71" s="117" t="s">
        <v>258</v>
      </c>
      <c r="F71" s="117" t="s">
        <v>259</v>
      </c>
      <c r="G71" s="117"/>
      <c r="H71" s="117"/>
      <c r="I71" s="117"/>
      <c r="J71" s="117"/>
      <c r="K71" s="117"/>
      <c r="L71" s="118"/>
      <c r="M71" s="23"/>
      <c r="N71" s="504"/>
      <c r="O71" s="504"/>
      <c r="P71" s="504"/>
      <c r="Q71" s="33"/>
      <c r="R71" s="31" t="s">
        <v>257</v>
      </c>
      <c r="S71" s="31" t="s">
        <v>264</v>
      </c>
      <c r="T71" s="31" t="s">
        <v>265</v>
      </c>
      <c r="U71" s="33"/>
    </row>
    <row r="72" spans="2:21" ht="13.5" thickBot="1">
      <c r="B72" s="119"/>
      <c r="C72" s="120"/>
      <c r="D72" s="120"/>
      <c r="E72" s="120" t="s">
        <v>266</v>
      </c>
      <c r="F72" s="120" t="s">
        <v>267</v>
      </c>
      <c r="G72" s="120" t="s">
        <v>268</v>
      </c>
      <c r="H72" s="120" t="s">
        <v>269</v>
      </c>
      <c r="I72" s="120" t="s">
        <v>255</v>
      </c>
      <c r="J72" s="120" t="s">
        <v>269</v>
      </c>
      <c r="K72" s="120" t="s">
        <v>255</v>
      </c>
      <c r="L72" s="121"/>
      <c r="M72" s="23"/>
      <c r="N72" s="507"/>
      <c r="O72" s="507"/>
      <c r="P72" s="507"/>
      <c r="Q72" s="27" t="s">
        <v>11</v>
      </c>
      <c r="R72" s="27" t="s">
        <v>270</v>
      </c>
      <c r="S72" s="27" t="s">
        <v>271</v>
      </c>
      <c r="T72" s="27" t="s">
        <v>272</v>
      </c>
      <c r="U72" s="27" t="s">
        <v>273</v>
      </c>
    </row>
    <row r="73" spans="2:21" ht="13.5" thickBot="1">
      <c r="B73" s="18"/>
      <c r="C73" s="18">
        <v>100</v>
      </c>
      <c r="D73" s="54">
        <v>25</v>
      </c>
      <c r="E73" s="46" t="s">
        <v>327</v>
      </c>
      <c r="F73" s="46" t="s">
        <v>291</v>
      </c>
      <c r="G73" s="46" t="s">
        <v>291</v>
      </c>
      <c r="H73" s="46" t="s">
        <v>278</v>
      </c>
      <c r="I73" s="46">
        <v>16</v>
      </c>
      <c r="J73" s="46" t="s">
        <v>328</v>
      </c>
      <c r="K73" s="47">
        <v>8</v>
      </c>
      <c r="L73" s="122">
        <v>152</v>
      </c>
      <c r="M73" s="23"/>
      <c r="N73" s="123"/>
      <c r="O73" s="503">
        <v>100</v>
      </c>
      <c r="P73" s="124">
        <v>25</v>
      </c>
      <c r="Q73" s="124">
        <v>5</v>
      </c>
      <c r="R73" s="124">
        <v>33</v>
      </c>
      <c r="S73" s="124">
        <v>4</v>
      </c>
      <c r="T73" s="124" t="s">
        <v>242</v>
      </c>
      <c r="U73" s="124">
        <v>1</v>
      </c>
    </row>
    <row r="74" spans="2:21" ht="13.5" thickBot="1">
      <c r="B74" s="44"/>
      <c r="C74" s="44"/>
      <c r="D74" s="91">
        <v>40</v>
      </c>
      <c r="E74" s="50" t="s">
        <v>327</v>
      </c>
      <c r="F74" s="50" t="s">
        <v>291</v>
      </c>
      <c r="G74" s="50" t="s">
        <v>291</v>
      </c>
      <c r="H74" s="50" t="s">
        <v>278</v>
      </c>
      <c r="I74" s="50">
        <v>16</v>
      </c>
      <c r="J74" s="50" t="s">
        <v>328</v>
      </c>
      <c r="K74" s="51">
        <v>8</v>
      </c>
      <c r="L74" s="125">
        <v>152</v>
      </c>
      <c r="M74" s="23"/>
      <c r="N74" s="126"/>
      <c r="O74" s="504"/>
      <c r="P74" s="38">
        <v>40</v>
      </c>
      <c r="Q74" s="38">
        <v>5</v>
      </c>
      <c r="R74" s="38">
        <v>33</v>
      </c>
      <c r="S74" s="38">
        <v>4</v>
      </c>
      <c r="T74" s="38" t="s">
        <v>242</v>
      </c>
      <c r="U74" s="38">
        <v>1</v>
      </c>
    </row>
    <row r="75" spans="2:21" ht="13.5" thickBot="1">
      <c r="B75" s="44"/>
      <c r="C75" s="44"/>
      <c r="D75" s="91">
        <v>50</v>
      </c>
      <c r="E75" s="50" t="s">
        <v>327</v>
      </c>
      <c r="F75" s="50" t="s">
        <v>291</v>
      </c>
      <c r="G75" s="50" t="s">
        <v>291</v>
      </c>
      <c r="H75" s="50" t="s">
        <v>278</v>
      </c>
      <c r="I75" s="50">
        <v>16</v>
      </c>
      <c r="J75" s="50" t="s">
        <v>328</v>
      </c>
      <c r="K75" s="51">
        <v>8</v>
      </c>
      <c r="L75" s="127">
        <v>152</v>
      </c>
      <c r="M75" s="23"/>
      <c r="N75" s="126"/>
      <c r="O75" s="504"/>
      <c r="P75" s="38">
        <v>50</v>
      </c>
      <c r="Q75" s="38">
        <v>5</v>
      </c>
      <c r="R75" s="38">
        <v>35</v>
      </c>
      <c r="S75" s="38">
        <v>4</v>
      </c>
      <c r="T75" s="38" t="s">
        <v>242</v>
      </c>
      <c r="U75" s="38">
        <v>1</v>
      </c>
    </row>
    <row r="76" spans="2:21" ht="13.5" thickBot="1">
      <c r="B76" s="44"/>
      <c r="C76" s="44"/>
      <c r="D76" s="91">
        <v>80</v>
      </c>
      <c r="E76" s="50" t="s">
        <v>281</v>
      </c>
      <c r="F76" s="50" t="s">
        <v>292</v>
      </c>
      <c r="G76" s="50" t="s">
        <v>293</v>
      </c>
      <c r="H76" s="50" t="s">
        <v>289</v>
      </c>
      <c r="I76" s="50">
        <v>16</v>
      </c>
      <c r="J76" s="50" t="s">
        <v>295</v>
      </c>
      <c r="K76" s="51">
        <v>8</v>
      </c>
      <c r="L76" s="125">
        <v>222</v>
      </c>
      <c r="M76" s="23"/>
      <c r="N76" s="126"/>
      <c r="O76" s="504"/>
      <c r="P76" s="38">
        <v>80</v>
      </c>
      <c r="Q76" s="38">
        <v>5</v>
      </c>
      <c r="R76" s="38">
        <v>48</v>
      </c>
      <c r="S76" s="38">
        <v>4</v>
      </c>
      <c r="T76" s="38" t="s">
        <v>242</v>
      </c>
      <c r="U76" s="38">
        <v>1.5</v>
      </c>
    </row>
    <row r="77" spans="2:21" ht="13.5" thickBot="1">
      <c r="B77" s="44"/>
      <c r="C77" s="26"/>
      <c r="D77" s="73">
        <v>100</v>
      </c>
      <c r="E77" s="74" t="s">
        <v>281</v>
      </c>
      <c r="F77" s="74" t="s">
        <v>292</v>
      </c>
      <c r="G77" s="74" t="s">
        <v>293</v>
      </c>
      <c r="H77" s="74" t="s">
        <v>289</v>
      </c>
      <c r="I77" s="74">
        <v>16</v>
      </c>
      <c r="J77" s="74" t="s">
        <v>295</v>
      </c>
      <c r="K77" s="75">
        <v>8</v>
      </c>
      <c r="L77" s="128">
        <v>222</v>
      </c>
      <c r="M77" s="23"/>
      <c r="N77" s="126"/>
      <c r="O77" s="507"/>
      <c r="P77" s="38">
        <v>100</v>
      </c>
      <c r="Q77" s="38">
        <v>5</v>
      </c>
      <c r="R77" s="38">
        <v>52</v>
      </c>
      <c r="S77" s="38">
        <v>4</v>
      </c>
      <c r="T77" s="38" t="s">
        <v>242</v>
      </c>
      <c r="U77" s="38">
        <v>1.5</v>
      </c>
    </row>
    <row r="78" spans="2:21" ht="13.5" thickBot="1">
      <c r="B78" s="44"/>
      <c r="C78" s="44">
        <v>150</v>
      </c>
      <c r="D78" s="129">
        <v>80</v>
      </c>
      <c r="E78" s="130" t="s">
        <v>278</v>
      </c>
      <c r="F78" s="130" t="s">
        <v>298</v>
      </c>
      <c r="G78" s="130" t="s">
        <v>298</v>
      </c>
      <c r="H78" s="130" t="s">
        <v>329</v>
      </c>
      <c r="I78" s="130">
        <v>24</v>
      </c>
      <c r="J78" s="130" t="s">
        <v>330</v>
      </c>
      <c r="K78" s="131">
        <v>12</v>
      </c>
      <c r="L78" s="127">
        <v>332</v>
      </c>
      <c r="M78" s="23"/>
      <c r="N78" s="126"/>
      <c r="O78" s="504">
        <v>150</v>
      </c>
      <c r="P78" s="38">
        <v>80</v>
      </c>
      <c r="Q78" s="38">
        <v>7.1</v>
      </c>
      <c r="R78" s="38">
        <v>25</v>
      </c>
      <c r="S78" s="38">
        <v>3</v>
      </c>
      <c r="T78" s="38">
        <v>40</v>
      </c>
      <c r="U78" s="38">
        <v>3</v>
      </c>
    </row>
    <row r="79" spans="2:21" ht="13.5" thickBot="1">
      <c r="B79" s="44"/>
      <c r="C79" s="44"/>
      <c r="D79" s="91">
        <v>100</v>
      </c>
      <c r="E79" s="50" t="s">
        <v>278</v>
      </c>
      <c r="F79" s="50" t="s">
        <v>298</v>
      </c>
      <c r="G79" s="50" t="s">
        <v>298</v>
      </c>
      <c r="H79" s="50" t="s">
        <v>329</v>
      </c>
      <c r="I79" s="50">
        <v>24</v>
      </c>
      <c r="J79" s="50" t="s">
        <v>330</v>
      </c>
      <c r="K79" s="51">
        <v>12</v>
      </c>
      <c r="L79" s="125">
        <v>332</v>
      </c>
      <c r="M79" s="23"/>
      <c r="N79" s="126"/>
      <c r="O79" s="504"/>
      <c r="P79" s="38">
        <v>100</v>
      </c>
      <c r="Q79" s="38">
        <v>7.1</v>
      </c>
      <c r="R79" s="38">
        <v>25</v>
      </c>
      <c r="S79" s="38">
        <v>3</v>
      </c>
      <c r="T79" s="38">
        <v>40</v>
      </c>
      <c r="U79" s="38">
        <v>3</v>
      </c>
    </row>
    <row r="80" spans="2:21" ht="13.5" thickBot="1">
      <c r="B80" s="44"/>
      <c r="C80" s="26"/>
      <c r="D80" s="73">
        <v>150</v>
      </c>
      <c r="E80" s="74" t="s">
        <v>289</v>
      </c>
      <c r="F80" s="74" t="s">
        <v>298</v>
      </c>
      <c r="G80" s="74" t="s">
        <v>298</v>
      </c>
      <c r="H80" s="74" t="s">
        <v>329</v>
      </c>
      <c r="I80" s="74">
        <v>24</v>
      </c>
      <c r="J80" s="74" t="s">
        <v>330</v>
      </c>
      <c r="K80" s="75">
        <v>12</v>
      </c>
      <c r="L80" s="128">
        <v>332</v>
      </c>
      <c r="M80" s="23"/>
      <c r="N80" s="126"/>
      <c r="O80" s="507"/>
      <c r="P80" s="38">
        <v>150</v>
      </c>
      <c r="Q80" s="38">
        <v>7.1</v>
      </c>
      <c r="R80" s="38">
        <v>25</v>
      </c>
      <c r="S80" s="38">
        <v>3</v>
      </c>
      <c r="T80" s="38">
        <v>40</v>
      </c>
      <c r="U80" s="38">
        <v>3.5</v>
      </c>
    </row>
    <row r="81" spans="2:21" ht="13.5" thickBot="1">
      <c r="B81" s="44"/>
      <c r="C81" s="44">
        <v>200</v>
      </c>
      <c r="D81" s="129">
        <v>80</v>
      </c>
      <c r="E81" s="130" t="s">
        <v>278</v>
      </c>
      <c r="F81" s="130" t="s">
        <v>331</v>
      </c>
      <c r="G81" s="130" t="s">
        <v>332</v>
      </c>
      <c r="H81" s="130" t="s">
        <v>333</v>
      </c>
      <c r="I81" s="130">
        <v>24</v>
      </c>
      <c r="J81" s="130" t="s">
        <v>334</v>
      </c>
      <c r="K81" s="131">
        <v>12</v>
      </c>
      <c r="L81" s="127">
        <v>304</v>
      </c>
      <c r="M81" s="23"/>
      <c r="N81" s="126"/>
      <c r="O81" s="504">
        <v>200</v>
      </c>
      <c r="P81" s="38">
        <v>80</v>
      </c>
      <c r="Q81" s="38">
        <v>9.1</v>
      </c>
      <c r="R81" s="38">
        <v>25</v>
      </c>
      <c r="S81" s="38">
        <v>3</v>
      </c>
      <c r="T81" s="38">
        <v>52</v>
      </c>
      <c r="U81" s="38">
        <v>4.5</v>
      </c>
    </row>
    <row r="82" spans="2:21" ht="13.5" thickBot="1">
      <c r="B82" s="44"/>
      <c r="C82" s="44"/>
      <c r="D82" s="91">
        <v>100</v>
      </c>
      <c r="E82" s="50" t="s">
        <v>278</v>
      </c>
      <c r="F82" s="50" t="s">
        <v>331</v>
      </c>
      <c r="G82" s="50" t="s">
        <v>332</v>
      </c>
      <c r="H82" s="50" t="s">
        <v>333</v>
      </c>
      <c r="I82" s="50">
        <v>24</v>
      </c>
      <c r="J82" s="50" t="s">
        <v>334</v>
      </c>
      <c r="K82" s="51">
        <v>12</v>
      </c>
      <c r="L82" s="125">
        <v>304</v>
      </c>
      <c r="M82" s="23"/>
      <c r="N82" s="126"/>
      <c r="O82" s="504"/>
      <c r="P82" s="38">
        <v>100</v>
      </c>
      <c r="Q82" s="38">
        <v>9.1</v>
      </c>
      <c r="R82" s="38">
        <v>25</v>
      </c>
      <c r="S82" s="38">
        <v>3</v>
      </c>
      <c r="T82" s="38">
        <v>54</v>
      </c>
      <c r="U82" s="38">
        <v>4.5</v>
      </c>
    </row>
    <row r="83" spans="2:21" ht="13.5" thickBot="1">
      <c r="B83" s="44"/>
      <c r="C83" s="44"/>
      <c r="D83" s="91">
        <v>150</v>
      </c>
      <c r="E83" s="50" t="s">
        <v>289</v>
      </c>
      <c r="F83" s="50" t="s">
        <v>330</v>
      </c>
      <c r="G83" s="50" t="s">
        <v>330</v>
      </c>
      <c r="H83" s="50" t="s">
        <v>335</v>
      </c>
      <c r="I83" s="50">
        <v>24</v>
      </c>
      <c r="J83" s="50" t="s">
        <v>336</v>
      </c>
      <c r="K83" s="51">
        <v>12</v>
      </c>
      <c r="L83" s="125">
        <v>444</v>
      </c>
      <c r="M83" s="23"/>
      <c r="N83" s="126"/>
      <c r="O83" s="504"/>
      <c r="P83" s="38">
        <v>150</v>
      </c>
      <c r="Q83" s="38">
        <v>9.1</v>
      </c>
      <c r="R83" s="38">
        <v>25</v>
      </c>
      <c r="S83" s="38">
        <v>3</v>
      </c>
      <c r="T83" s="38">
        <v>57</v>
      </c>
      <c r="U83" s="38">
        <v>5.5</v>
      </c>
    </row>
    <row r="84" spans="2:21" ht="13.5" thickBot="1">
      <c r="B84" s="44"/>
      <c r="C84" s="26"/>
      <c r="D84" s="73">
        <v>200</v>
      </c>
      <c r="E84" s="74" t="s">
        <v>289</v>
      </c>
      <c r="F84" s="74" t="s">
        <v>330</v>
      </c>
      <c r="G84" s="74" t="s">
        <v>330</v>
      </c>
      <c r="H84" s="74" t="s">
        <v>335</v>
      </c>
      <c r="I84" s="74">
        <v>24</v>
      </c>
      <c r="J84" s="74" t="s">
        <v>336</v>
      </c>
      <c r="K84" s="75">
        <v>12</v>
      </c>
      <c r="L84" s="128">
        <v>444</v>
      </c>
      <c r="M84" s="23"/>
      <c r="N84" s="126"/>
      <c r="O84" s="507"/>
      <c r="P84" s="38">
        <v>200</v>
      </c>
      <c r="Q84" s="38">
        <v>9.1</v>
      </c>
      <c r="R84" s="38">
        <v>25</v>
      </c>
      <c r="S84" s="38">
        <v>3</v>
      </c>
      <c r="T84" s="38">
        <v>75</v>
      </c>
      <c r="U84" s="38">
        <v>6.5</v>
      </c>
    </row>
    <row r="85" spans="2:21" ht="13.5" thickBot="1">
      <c r="B85" s="44"/>
      <c r="C85" s="44">
        <v>250</v>
      </c>
      <c r="D85" s="129">
        <v>80</v>
      </c>
      <c r="E85" s="130" t="s">
        <v>278</v>
      </c>
      <c r="F85" s="130" t="s">
        <v>337</v>
      </c>
      <c r="G85" s="130" t="s">
        <v>338</v>
      </c>
      <c r="H85" s="130" t="s">
        <v>291</v>
      </c>
      <c r="I85" s="130">
        <v>32</v>
      </c>
      <c r="J85" s="130" t="s">
        <v>339</v>
      </c>
      <c r="K85" s="131">
        <v>16</v>
      </c>
      <c r="L85" s="127">
        <v>344</v>
      </c>
      <c r="M85" s="23"/>
      <c r="N85" s="126"/>
      <c r="O85" s="504">
        <v>250</v>
      </c>
      <c r="P85" s="38">
        <v>80</v>
      </c>
      <c r="Q85" s="38">
        <v>11.2</v>
      </c>
      <c r="R85" s="38">
        <v>50</v>
      </c>
      <c r="S85" s="38">
        <v>4</v>
      </c>
      <c r="T85" s="38">
        <v>81</v>
      </c>
      <c r="U85" s="38">
        <v>7</v>
      </c>
    </row>
    <row r="86" spans="2:21" ht="13.5" thickBot="1">
      <c r="B86" s="44"/>
      <c r="C86" s="44"/>
      <c r="D86" s="91">
        <v>100</v>
      </c>
      <c r="E86" s="50" t="s">
        <v>278</v>
      </c>
      <c r="F86" s="50" t="s">
        <v>337</v>
      </c>
      <c r="G86" s="50" t="s">
        <v>338</v>
      </c>
      <c r="H86" s="50" t="s">
        <v>291</v>
      </c>
      <c r="I86" s="50">
        <v>32</v>
      </c>
      <c r="J86" s="50" t="s">
        <v>339</v>
      </c>
      <c r="K86" s="51">
        <v>16</v>
      </c>
      <c r="L86" s="125">
        <v>344</v>
      </c>
      <c r="M86" s="23"/>
      <c r="N86" s="126"/>
      <c r="O86" s="504"/>
      <c r="P86" s="38">
        <v>100</v>
      </c>
      <c r="Q86" s="38">
        <v>11.2</v>
      </c>
      <c r="R86" s="38">
        <v>50</v>
      </c>
      <c r="S86" s="38">
        <v>4</v>
      </c>
      <c r="T86" s="38">
        <v>89</v>
      </c>
      <c r="U86" s="38">
        <v>7.5</v>
      </c>
    </row>
    <row r="87" spans="2:21" ht="13.5" thickBot="1">
      <c r="B87" s="44"/>
      <c r="C87" s="44"/>
      <c r="D87" s="91">
        <v>150</v>
      </c>
      <c r="E87" s="50" t="s">
        <v>289</v>
      </c>
      <c r="F87" s="50" t="s">
        <v>340</v>
      </c>
      <c r="G87" s="50" t="s">
        <v>340</v>
      </c>
      <c r="H87" s="50" t="s">
        <v>341</v>
      </c>
      <c r="I87" s="50">
        <v>32</v>
      </c>
      <c r="J87" s="50" t="s">
        <v>342</v>
      </c>
      <c r="K87" s="51">
        <v>16</v>
      </c>
      <c r="L87" s="125">
        <v>554</v>
      </c>
      <c r="M87" s="23"/>
      <c r="N87" s="126"/>
      <c r="O87" s="504"/>
      <c r="P87" s="38">
        <v>150</v>
      </c>
      <c r="Q87" s="38">
        <v>11.2</v>
      </c>
      <c r="R87" s="38">
        <v>50</v>
      </c>
      <c r="S87" s="38">
        <v>4</v>
      </c>
      <c r="T87" s="38">
        <v>110</v>
      </c>
      <c r="U87" s="38">
        <v>11</v>
      </c>
    </row>
    <row r="88" spans="2:21" ht="13.5" thickBot="1">
      <c r="B88" s="44"/>
      <c r="C88" s="44"/>
      <c r="D88" s="91">
        <v>200</v>
      </c>
      <c r="E88" s="50" t="s">
        <v>289</v>
      </c>
      <c r="F88" s="50" t="s">
        <v>340</v>
      </c>
      <c r="G88" s="50" t="s">
        <v>340</v>
      </c>
      <c r="H88" s="50" t="s">
        <v>341</v>
      </c>
      <c r="I88" s="50">
        <v>32</v>
      </c>
      <c r="J88" s="50" t="s">
        <v>342</v>
      </c>
      <c r="K88" s="51">
        <v>16</v>
      </c>
      <c r="L88" s="125">
        <v>554</v>
      </c>
      <c r="M88" s="23"/>
      <c r="N88" s="126"/>
      <c r="O88" s="504"/>
      <c r="P88" s="38">
        <v>200</v>
      </c>
      <c r="Q88" s="38">
        <v>11.2</v>
      </c>
      <c r="R88" s="38">
        <v>50</v>
      </c>
      <c r="S88" s="38">
        <v>4</v>
      </c>
      <c r="T88" s="38">
        <v>120</v>
      </c>
      <c r="U88" s="38">
        <v>11.5</v>
      </c>
    </row>
    <row r="89" spans="2:21" ht="13.5" thickBot="1">
      <c r="B89" s="44"/>
      <c r="C89" s="26"/>
      <c r="D89" s="73">
        <v>250</v>
      </c>
      <c r="E89" s="74" t="s">
        <v>289</v>
      </c>
      <c r="F89" s="74" t="s">
        <v>340</v>
      </c>
      <c r="G89" s="74" t="s">
        <v>340</v>
      </c>
      <c r="H89" s="74" t="s">
        <v>341</v>
      </c>
      <c r="I89" s="74">
        <v>32</v>
      </c>
      <c r="J89" s="74" t="s">
        <v>343</v>
      </c>
      <c r="K89" s="75">
        <v>16</v>
      </c>
      <c r="L89" s="128">
        <v>554</v>
      </c>
      <c r="M89" s="23"/>
      <c r="N89" s="126"/>
      <c r="O89" s="507"/>
      <c r="P89" s="38">
        <v>250</v>
      </c>
      <c r="Q89" s="38">
        <v>11.2</v>
      </c>
      <c r="R89" s="38">
        <v>50</v>
      </c>
      <c r="S89" s="38">
        <v>4</v>
      </c>
      <c r="T89" s="38">
        <v>150</v>
      </c>
      <c r="U89" s="38">
        <v>13</v>
      </c>
    </row>
    <row r="90" spans="2:21" ht="13.5" thickBot="1">
      <c r="B90" s="44">
        <v>25</v>
      </c>
      <c r="C90" s="44">
        <v>300</v>
      </c>
      <c r="D90" s="129">
        <v>80</v>
      </c>
      <c r="E90" s="130" t="s">
        <v>315</v>
      </c>
      <c r="F90" s="130" t="s">
        <v>344</v>
      </c>
      <c r="G90" s="130" t="s">
        <v>345</v>
      </c>
      <c r="H90" s="130" t="s">
        <v>346</v>
      </c>
      <c r="I90" s="130">
        <v>32</v>
      </c>
      <c r="J90" s="130" t="s">
        <v>347</v>
      </c>
      <c r="K90" s="131">
        <v>16</v>
      </c>
      <c r="L90" s="127">
        <v>386</v>
      </c>
      <c r="M90" s="23"/>
      <c r="N90" s="132">
        <v>25</v>
      </c>
      <c r="O90" s="504">
        <v>300</v>
      </c>
      <c r="P90" s="38">
        <v>80</v>
      </c>
      <c r="Q90" s="38">
        <v>13.3</v>
      </c>
      <c r="R90" s="38">
        <v>50</v>
      </c>
      <c r="S90" s="38">
        <v>4</v>
      </c>
      <c r="T90" s="38">
        <v>115</v>
      </c>
      <c r="U90" s="38">
        <v>9</v>
      </c>
    </row>
    <row r="91" spans="2:21" ht="13.5" thickBot="1">
      <c r="B91" s="44"/>
      <c r="C91" s="44"/>
      <c r="D91" s="91">
        <v>100</v>
      </c>
      <c r="E91" s="50" t="s">
        <v>315</v>
      </c>
      <c r="F91" s="50" t="s">
        <v>344</v>
      </c>
      <c r="G91" s="50" t="s">
        <v>345</v>
      </c>
      <c r="H91" s="50" t="s">
        <v>346</v>
      </c>
      <c r="I91" s="50">
        <v>32</v>
      </c>
      <c r="J91" s="50" t="s">
        <v>347</v>
      </c>
      <c r="K91" s="51">
        <v>16</v>
      </c>
      <c r="L91" s="125">
        <v>386</v>
      </c>
      <c r="M91" s="23"/>
      <c r="N91" s="126"/>
      <c r="O91" s="504"/>
      <c r="P91" s="38">
        <v>100</v>
      </c>
      <c r="Q91" s="38">
        <v>13.3</v>
      </c>
      <c r="R91" s="38">
        <v>50</v>
      </c>
      <c r="S91" s="38">
        <v>4</v>
      </c>
      <c r="T91" s="38">
        <v>120</v>
      </c>
      <c r="U91" s="38">
        <v>9.5</v>
      </c>
    </row>
    <row r="92" spans="2:21" ht="13.5" thickBot="1">
      <c r="B92" s="44"/>
      <c r="C92" s="44"/>
      <c r="D92" s="91">
        <v>150</v>
      </c>
      <c r="E92" s="50" t="s">
        <v>280</v>
      </c>
      <c r="F92" s="50" t="s">
        <v>348</v>
      </c>
      <c r="G92" s="50" t="s">
        <v>348</v>
      </c>
      <c r="H92" s="50" t="s">
        <v>328</v>
      </c>
      <c r="I92" s="50">
        <v>32</v>
      </c>
      <c r="J92" s="50" t="s">
        <v>349</v>
      </c>
      <c r="K92" s="51">
        <v>16</v>
      </c>
      <c r="L92" s="125">
        <v>526</v>
      </c>
      <c r="M92" s="23"/>
      <c r="N92" s="126"/>
      <c r="O92" s="504"/>
      <c r="P92" s="38">
        <v>150</v>
      </c>
      <c r="Q92" s="38">
        <v>13.3</v>
      </c>
      <c r="R92" s="38">
        <v>50</v>
      </c>
      <c r="S92" s="38">
        <v>4</v>
      </c>
      <c r="T92" s="38">
        <v>140</v>
      </c>
      <c r="U92" s="38">
        <v>12</v>
      </c>
    </row>
    <row r="93" spans="2:21" ht="13.5" thickBot="1">
      <c r="B93" s="44"/>
      <c r="C93" s="44"/>
      <c r="D93" s="91">
        <v>200</v>
      </c>
      <c r="E93" s="50" t="s">
        <v>280</v>
      </c>
      <c r="F93" s="50" t="s">
        <v>350</v>
      </c>
      <c r="G93" s="50" t="s">
        <v>350</v>
      </c>
      <c r="H93" s="50" t="s">
        <v>351</v>
      </c>
      <c r="I93" s="50">
        <v>40</v>
      </c>
      <c r="J93" s="50" t="s">
        <v>352</v>
      </c>
      <c r="K93" s="51">
        <v>16</v>
      </c>
      <c r="L93" s="125">
        <v>666</v>
      </c>
      <c r="M93" s="23"/>
      <c r="N93" s="126"/>
      <c r="O93" s="504"/>
      <c r="P93" s="38">
        <v>200</v>
      </c>
      <c r="Q93" s="38">
        <v>13.3</v>
      </c>
      <c r="R93" s="38">
        <v>50</v>
      </c>
      <c r="S93" s="38">
        <v>5</v>
      </c>
      <c r="T93" s="38">
        <v>200</v>
      </c>
      <c r="U93" s="38">
        <v>15</v>
      </c>
    </row>
    <row r="94" spans="2:21" ht="13.5" thickBot="1">
      <c r="B94" s="44"/>
      <c r="C94" s="44"/>
      <c r="D94" s="91">
        <v>250</v>
      </c>
      <c r="E94" s="50" t="s">
        <v>280</v>
      </c>
      <c r="F94" s="50" t="s">
        <v>350</v>
      </c>
      <c r="G94" s="50" t="s">
        <v>350</v>
      </c>
      <c r="H94" s="50" t="s">
        <v>351</v>
      </c>
      <c r="I94" s="50">
        <v>40</v>
      </c>
      <c r="J94" s="50" t="s">
        <v>353</v>
      </c>
      <c r="K94" s="51">
        <v>16</v>
      </c>
      <c r="L94" s="125">
        <v>666</v>
      </c>
      <c r="M94" s="23"/>
      <c r="N94" s="126"/>
      <c r="O94" s="504"/>
      <c r="P94" s="38">
        <v>250</v>
      </c>
      <c r="Q94" s="38">
        <v>13.3</v>
      </c>
      <c r="R94" s="38">
        <v>50</v>
      </c>
      <c r="S94" s="38">
        <v>5</v>
      </c>
      <c r="T94" s="38">
        <v>235</v>
      </c>
      <c r="U94" s="38">
        <v>18</v>
      </c>
    </row>
    <row r="95" spans="2:21" ht="13.5" thickBot="1">
      <c r="B95" s="44"/>
      <c r="C95" s="26"/>
      <c r="D95" s="73">
        <v>300</v>
      </c>
      <c r="E95" s="74" t="s">
        <v>325</v>
      </c>
      <c r="F95" s="74" t="s">
        <v>350</v>
      </c>
      <c r="G95" s="74" t="s">
        <v>350</v>
      </c>
      <c r="H95" s="74" t="s">
        <v>351</v>
      </c>
      <c r="I95" s="74">
        <v>40</v>
      </c>
      <c r="J95" s="74" t="s">
        <v>353</v>
      </c>
      <c r="K95" s="75">
        <v>16</v>
      </c>
      <c r="L95" s="128">
        <v>666</v>
      </c>
      <c r="M95" s="23"/>
      <c r="N95" s="126"/>
      <c r="O95" s="507"/>
      <c r="P95" s="38">
        <v>300</v>
      </c>
      <c r="Q95" s="38">
        <v>13.3</v>
      </c>
      <c r="R95" s="38">
        <v>50</v>
      </c>
      <c r="S95" s="38">
        <v>5</v>
      </c>
      <c r="T95" s="38">
        <v>230</v>
      </c>
      <c r="U95" s="38">
        <v>18</v>
      </c>
    </row>
    <row r="96" spans="2:21" ht="13.5" thickBot="1">
      <c r="B96" s="44"/>
      <c r="C96" s="44">
        <v>350</v>
      </c>
      <c r="D96" s="129">
        <v>80</v>
      </c>
      <c r="E96" s="130" t="s">
        <v>315</v>
      </c>
      <c r="F96" s="130" t="s">
        <v>354</v>
      </c>
      <c r="G96" s="130" t="s">
        <v>355</v>
      </c>
      <c r="H96" s="130" t="s">
        <v>356</v>
      </c>
      <c r="I96" s="133">
        <v>40</v>
      </c>
      <c r="J96" s="130" t="s">
        <v>357</v>
      </c>
      <c r="K96" s="134">
        <v>20</v>
      </c>
      <c r="L96" s="127">
        <v>426</v>
      </c>
      <c r="M96" s="23"/>
      <c r="N96" s="126"/>
      <c r="O96" s="504">
        <v>350</v>
      </c>
      <c r="P96" s="38">
        <v>80</v>
      </c>
      <c r="Q96" s="38">
        <v>15.4</v>
      </c>
      <c r="R96" s="38">
        <v>50</v>
      </c>
      <c r="S96" s="38">
        <v>5</v>
      </c>
      <c r="T96" s="38">
        <v>180</v>
      </c>
      <c r="U96" s="38">
        <v>15</v>
      </c>
    </row>
    <row r="97" spans="2:21" ht="13.5" thickBot="1">
      <c r="B97" s="44"/>
      <c r="C97" s="44"/>
      <c r="D97" s="91">
        <v>100</v>
      </c>
      <c r="E97" s="50" t="s">
        <v>315</v>
      </c>
      <c r="F97" s="50" t="s">
        <v>354</v>
      </c>
      <c r="G97" s="50" t="s">
        <v>355</v>
      </c>
      <c r="H97" s="50" t="s">
        <v>356</v>
      </c>
      <c r="I97" s="135">
        <v>40</v>
      </c>
      <c r="J97" s="50" t="s">
        <v>357</v>
      </c>
      <c r="K97" s="136">
        <v>20</v>
      </c>
      <c r="L97" s="125">
        <v>426</v>
      </c>
      <c r="M97" s="23"/>
      <c r="N97" s="126"/>
      <c r="O97" s="504"/>
      <c r="P97" s="38">
        <v>100</v>
      </c>
      <c r="Q97" s="38">
        <v>15.4</v>
      </c>
      <c r="R97" s="38">
        <v>50</v>
      </c>
      <c r="S97" s="38">
        <v>5</v>
      </c>
      <c r="T97" s="38">
        <v>220</v>
      </c>
      <c r="U97" s="38">
        <v>16</v>
      </c>
    </row>
    <row r="98" spans="2:21" ht="13.5" thickBot="1">
      <c r="B98" s="44"/>
      <c r="C98" s="44"/>
      <c r="D98" s="91">
        <v>150</v>
      </c>
      <c r="E98" s="50" t="s">
        <v>280</v>
      </c>
      <c r="F98" s="50" t="s">
        <v>358</v>
      </c>
      <c r="G98" s="50" t="s">
        <v>358</v>
      </c>
      <c r="H98" s="50" t="s">
        <v>359</v>
      </c>
      <c r="I98" s="135">
        <v>40</v>
      </c>
      <c r="J98" s="50" t="s">
        <v>360</v>
      </c>
      <c r="K98" s="136">
        <v>20</v>
      </c>
      <c r="L98" s="125">
        <v>566</v>
      </c>
      <c r="M98" s="23"/>
      <c r="N98" s="126"/>
      <c r="O98" s="504"/>
      <c r="P98" s="38">
        <v>150</v>
      </c>
      <c r="Q98" s="38">
        <v>15.4</v>
      </c>
      <c r="R98" s="38">
        <v>75</v>
      </c>
      <c r="S98" s="38">
        <v>5</v>
      </c>
      <c r="T98" s="38">
        <v>250</v>
      </c>
      <c r="U98" s="38">
        <v>19</v>
      </c>
    </row>
    <row r="99" spans="2:21" ht="13.5" thickBot="1">
      <c r="B99" s="44"/>
      <c r="C99" s="44"/>
      <c r="D99" s="91">
        <v>200</v>
      </c>
      <c r="E99" s="50" t="s">
        <v>280</v>
      </c>
      <c r="F99" s="50" t="s">
        <v>361</v>
      </c>
      <c r="G99" s="50" t="s">
        <v>361</v>
      </c>
      <c r="H99" s="50" t="s">
        <v>362</v>
      </c>
      <c r="I99" s="50">
        <v>40</v>
      </c>
      <c r="J99" s="50" t="s">
        <v>363</v>
      </c>
      <c r="K99" s="51">
        <v>20</v>
      </c>
      <c r="L99" s="125">
        <v>776</v>
      </c>
      <c r="M99" s="23"/>
      <c r="N99" s="126"/>
      <c r="O99" s="504"/>
      <c r="P99" s="38">
        <v>200</v>
      </c>
      <c r="Q99" s="38">
        <v>15.4</v>
      </c>
      <c r="R99" s="38">
        <v>100</v>
      </c>
      <c r="S99" s="38">
        <v>5</v>
      </c>
      <c r="T99" s="38">
        <v>280</v>
      </c>
      <c r="U99" s="38">
        <v>25</v>
      </c>
    </row>
    <row r="100" spans="2:21" ht="13.5" thickBot="1">
      <c r="B100" s="44"/>
      <c r="C100" s="44"/>
      <c r="D100" s="91">
        <v>250</v>
      </c>
      <c r="E100" s="50" t="s">
        <v>280</v>
      </c>
      <c r="F100" s="50" t="s">
        <v>361</v>
      </c>
      <c r="G100" s="50" t="s">
        <v>361</v>
      </c>
      <c r="H100" s="50" t="s">
        <v>362</v>
      </c>
      <c r="I100" s="50">
        <v>40</v>
      </c>
      <c r="J100" s="50" t="s">
        <v>364</v>
      </c>
      <c r="K100" s="51">
        <v>20</v>
      </c>
      <c r="L100" s="125">
        <v>776</v>
      </c>
      <c r="M100" s="23"/>
      <c r="N100" s="126"/>
      <c r="O100" s="504"/>
      <c r="P100" s="38">
        <v>250</v>
      </c>
      <c r="Q100" s="38">
        <v>15.4</v>
      </c>
      <c r="R100" s="38">
        <v>100</v>
      </c>
      <c r="S100" s="38">
        <v>5</v>
      </c>
      <c r="T100" s="38">
        <v>290</v>
      </c>
      <c r="U100" s="38">
        <v>26</v>
      </c>
    </row>
    <row r="101" spans="2:21" ht="13.5" thickBot="1">
      <c r="B101" s="44"/>
      <c r="C101" s="44"/>
      <c r="D101" s="91">
        <v>300</v>
      </c>
      <c r="E101" s="50" t="s">
        <v>325</v>
      </c>
      <c r="F101" s="50" t="s">
        <v>361</v>
      </c>
      <c r="G101" s="50" t="s">
        <v>361</v>
      </c>
      <c r="H101" s="50" t="s">
        <v>362</v>
      </c>
      <c r="I101" s="50">
        <v>40</v>
      </c>
      <c r="J101" s="50" t="s">
        <v>365</v>
      </c>
      <c r="K101" s="51">
        <v>20</v>
      </c>
      <c r="L101" s="125">
        <v>776</v>
      </c>
      <c r="M101" s="23"/>
      <c r="N101" s="126"/>
      <c r="O101" s="504"/>
      <c r="P101" s="38">
        <v>300</v>
      </c>
      <c r="Q101" s="38">
        <v>15.4</v>
      </c>
      <c r="R101" s="38">
        <v>100</v>
      </c>
      <c r="S101" s="38">
        <v>5</v>
      </c>
      <c r="T101" s="38">
        <v>325</v>
      </c>
      <c r="U101" s="38">
        <v>27</v>
      </c>
    </row>
    <row r="102" spans="2:21" ht="13.5" thickBot="1">
      <c r="B102" s="44"/>
      <c r="C102" s="26"/>
      <c r="D102" s="73">
        <v>350</v>
      </c>
      <c r="E102" s="74" t="s">
        <v>325</v>
      </c>
      <c r="F102" s="74" t="s">
        <v>361</v>
      </c>
      <c r="G102" s="74" t="s">
        <v>361</v>
      </c>
      <c r="H102" s="74" t="s">
        <v>362</v>
      </c>
      <c r="I102" s="74">
        <v>40</v>
      </c>
      <c r="J102" s="74" t="s">
        <v>366</v>
      </c>
      <c r="K102" s="75">
        <v>20</v>
      </c>
      <c r="L102" s="128">
        <v>776</v>
      </c>
      <c r="M102" s="23"/>
      <c r="N102" s="126"/>
      <c r="O102" s="507"/>
      <c r="P102" s="38">
        <v>350</v>
      </c>
      <c r="Q102" s="38">
        <v>15.4</v>
      </c>
      <c r="R102" s="38">
        <v>100</v>
      </c>
      <c r="S102" s="38">
        <v>5</v>
      </c>
      <c r="T102" s="38">
        <v>350</v>
      </c>
      <c r="U102" s="38">
        <v>29</v>
      </c>
    </row>
    <row r="103" spans="2:21" ht="13.5" thickBot="1">
      <c r="B103" s="44"/>
      <c r="C103" s="44">
        <v>400</v>
      </c>
      <c r="D103" s="129">
        <v>80</v>
      </c>
      <c r="E103" s="130" t="s">
        <v>367</v>
      </c>
      <c r="F103" s="130" t="s">
        <v>368</v>
      </c>
      <c r="G103" s="130" t="s">
        <v>369</v>
      </c>
      <c r="H103" s="130" t="s">
        <v>370</v>
      </c>
      <c r="I103" s="133">
        <v>48</v>
      </c>
      <c r="J103" s="130" t="s">
        <v>371</v>
      </c>
      <c r="K103" s="134">
        <v>24</v>
      </c>
      <c r="L103" s="127">
        <v>468</v>
      </c>
      <c r="M103" s="23"/>
      <c r="N103" s="126"/>
      <c r="O103" s="504">
        <v>400</v>
      </c>
      <c r="P103" s="38">
        <v>80</v>
      </c>
      <c r="Q103" s="38">
        <v>17.5</v>
      </c>
      <c r="R103" s="38">
        <v>50</v>
      </c>
      <c r="S103" s="38">
        <v>6</v>
      </c>
      <c r="T103" s="38">
        <v>270</v>
      </c>
      <c r="U103" s="38">
        <v>20</v>
      </c>
    </row>
    <row r="104" spans="2:21" ht="13.5" thickBot="1">
      <c r="B104" s="44"/>
      <c r="C104" s="44"/>
      <c r="D104" s="91">
        <v>100</v>
      </c>
      <c r="E104" s="50" t="s">
        <v>367</v>
      </c>
      <c r="F104" s="50" t="s">
        <v>368</v>
      </c>
      <c r="G104" s="50" t="s">
        <v>369</v>
      </c>
      <c r="H104" s="50" t="s">
        <v>370</v>
      </c>
      <c r="I104" s="135">
        <v>48</v>
      </c>
      <c r="J104" s="50" t="s">
        <v>371</v>
      </c>
      <c r="K104" s="136">
        <v>24</v>
      </c>
      <c r="L104" s="125">
        <v>468</v>
      </c>
      <c r="M104" s="23"/>
      <c r="N104" s="126"/>
      <c r="O104" s="504"/>
      <c r="P104" s="38">
        <v>100</v>
      </c>
      <c r="Q104" s="38">
        <v>17.5</v>
      </c>
      <c r="R104" s="38">
        <v>50</v>
      </c>
      <c r="S104" s="38">
        <v>6</v>
      </c>
      <c r="T104" s="38">
        <v>280</v>
      </c>
      <c r="U104" s="38">
        <v>20</v>
      </c>
    </row>
    <row r="105" spans="2:21" ht="13.5" thickBot="1">
      <c r="B105" s="44"/>
      <c r="C105" s="44"/>
      <c r="D105" s="91">
        <v>150</v>
      </c>
      <c r="E105" s="50" t="s">
        <v>282</v>
      </c>
      <c r="F105" s="50" t="s">
        <v>372</v>
      </c>
      <c r="G105" s="50" t="s">
        <v>372</v>
      </c>
      <c r="H105" s="50" t="s">
        <v>373</v>
      </c>
      <c r="I105" s="135">
        <v>48</v>
      </c>
      <c r="J105" s="50" t="s">
        <v>374</v>
      </c>
      <c r="K105" s="136">
        <v>24</v>
      </c>
      <c r="L105" s="125">
        <v>608</v>
      </c>
      <c r="M105" s="23"/>
      <c r="N105" s="126"/>
      <c r="O105" s="504"/>
      <c r="P105" s="38">
        <v>150</v>
      </c>
      <c r="Q105" s="38">
        <v>17.5</v>
      </c>
      <c r="R105" s="38">
        <v>75</v>
      </c>
      <c r="S105" s="38">
        <v>6</v>
      </c>
      <c r="T105" s="38">
        <v>300</v>
      </c>
      <c r="U105" s="38">
        <v>24</v>
      </c>
    </row>
    <row r="106" spans="2:21" ht="13.5" thickBot="1">
      <c r="B106" s="44"/>
      <c r="C106" s="44"/>
      <c r="D106" s="91">
        <v>200</v>
      </c>
      <c r="E106" s="50" t="s">
        <v>282</v>
      </c>
      <c r="F106" s="50" t="s">
        <v>372</v>
      </c>
      <c r="G106" s="50" t="s">
        <v>372</v>
      </c>
      <c r="H106" s="50" t="s">
        <v>373</v>
      </c>
      <c r="I106" s="135">
        <v>48</v>
      </c>
      <c r="J106" s="50" t="s">
        <v>374</v>
      </c>
      <c r="K106" s="136">
        <v>24</v>
      </c>
      <c r="L106" s="125">
        <v>608</v>
      </c>
      <c r="N106" s="126"/>
      <c r="O106" s="504"/>
      <c r="P106" s="38">
        <v>200</v>
      </c>
      <c r="Q106" s="38">
        <v>17.5</v>
      </c>
      <c r="R106" s="38">
        <v>75</v>
      </c>
      <c r="S106" s="38">
        <v>6</v>
      </c>
      <c r="T106" s="38">
        <v>340</v>
      </c>
      <c r="U106" s="38">
        <v>26</v>
      </c>
    </row>
    <row r="107" spans="2:21" ht="13.5" thickBot="1">
      <c r="B107" s="44"/>
      <c r="C107" s="44"/>
      <c r="D107" s="91">
        <v>250</v>
      </c>
      <c r="E107" s="50" t="s">
        <v>282</v>
      </c>
      <c r="F107" s="50" t="s">
        <v>375</v>
      </c>
      <c r="G107" s="50" t="s">
        <v>375</v>
      </c>
      <c r="H107" s="50" t="s">
        <v>376</v>
      </c>
      <c r="I107" s="135">
        <v>48</v>
      </c>
      <c r="J107" s="50" t="s">
        <v>377</v>
      </c>
      <c r="K107" s="136">
        <v>24</v>
      </c>
      <c r="L107" s="125">
        <v>888</v>
      </c>
      <c r="N107" s="126"/>
      <c r="O107" s="504"/>
      <c r="P107" s="38">
        <v>250</v>
      </c>
      <c r="Q107" s="38">
        <v>17.5</v>
      </c>
      <c r="R107" s="38">
        <v>100</v>
      </c>
      <c r="S107" s="38">
        <v>6</v>
      </c>
      <c r="T107" s="38">
        <v>400</v>
      </c>
      <c r="U107" s="38">
        <v>34</v>
      </c>
    </row>
    <row r="108" spans="2:21" ht="13.5" thickBot="1">
      <c r="B108" s="44"/>
      <c r="C108" s="44"/>
      <c r="D108" s="91">
        <v>300</v>
      </c>
      <c r="E108" s="50" t="s">
        <v>378</v>
      </c>
      <c r="F108" s="50" t="s">
        <v>375</v>
      </c>
      <c r="G108" s="50" t="s">
        <v>375</v>
      </c>
      <c r="H108" s="50" t="s">
        <v>376</v>
      </c>
      <c r="I108" s="135">
        <v>48</v>
      </c>
      <c r="J108" s="50" t="s">
        <v>379</v>
      </c>
      <c r="K108" s="136">
        <v>24</v>
      </c>
      <c r="L108" s="125">
        <v>888</v>
      </c>
      <c r="N108" s="126"/>
      <c r="O108" s="504"/>
      <c r="P108" s="38">
        <v>300</v>
      </c>
      <c r="Q108" s="38">
        <v>17.5</v>
      </c>
      <c r="R108" s="38">
        <v>100</v>
      </c>
      <c r="S108" s="38">
        <v>6</v>
      </c>
      <c r="T108" s="38">
        <v>430</v>
      </c>
      <c r="U108" s="38">
        <v>37</v>
      </c>
    </row>
    <row r="109" spans="2:21" ht="13.5" thickBot="1">
      <c r="B109" s="44"/>
      <c r="C109" s="44"/>
      <c r="D109" s="91">
        <v>350</v>
      </c>
      <c r="E109" s="50" t="s">
        <v>378</v>
      </c>
      <c r="F109" s="50" t="s">
        <v>375</v>
      </c>
      <c r="G109" s="50" t="s">
        <v>375</v>
      </c>
      <c r="H109" s="50" t="s">
        <v>376</v>
      </c>
      <c r="I109" s="135">
        <v>48</v>
      </c>
      <c r="J109" s="50" t="s">
        <v>379</v>
      </c>
      <c r="K109" s="51">
        <v>24</v>
      </c>
      <c r="L109" s="125">
        <v>888</v>
      </c>
      <c r="N109" s="126"/>
      <c r="O109" s="504"/>
      <c r="P109" s="38">
        <v>350</v>
      </c>
      <c r="Q109" s="38">
        <v>17.5</v>
      </c>
      <c r="R109" s="38">
        <v>100</v>
      </c>
      <c r="S109" s="38">
        <v>6</v>
      </c>
      <c r="T109" s="38">
        <v>440</v>
      </c>
      <c r="U109" s="38">
        <v>39</v>
      </c>
    </row>
    <row r="110" spans="2:21" ht="13.5" customHeight="1" thickBot="1">
      <c r="B110" s="26"/>
      <c r="C110" s="26"/>
      <c r="D110" s="73">
        <v>400</v>
      </c>
      <c r="E110" s="74" t="s">
        <v>380</v>
      </c>
      <c r="F110" s="74" t="s">
        <v>375</v>
      </c>
      <c r="G110" s="74" t="s">
        <v>375</v>
      </c>
      <c r="H110" s="74" t="s">
        <v>376</v>
      </c>
      <c r="I110" s="137">
        <v>56</v>
      </c>
      <c r="J110" s="74" t="s">
        <v>381</v>
      </c>
      <c r="K110" s="75">
        <v>28</v>
      </c>
      <c r="L110" s="128">
        <v>888</v>
      </c>
      <c r="N110" s="138"/>
      <c r="O110" s="507"/>
      <c r="P110" s="38">
        <v>400</v>
      </c>
      <c r="Q110" s="38">
        <v>17.5</v>
      </c>
      <c r="R110" s="38">
        <v>100</v>
      </c>
      <c r="S110" s="38">
        <v>6</v>
      </c>
      <c r="T110" s="38">
        <v>450</v>
      </c>
      <c r="U110" s="38">
        <v>41</v>
      </c>
    </row>
    <row r="113" spans="2:21" ht="13.5" thickBot="1"/>
    <row r="114" spans="2:21" ht="26.25" thickBot="1">
      <c r="B114" s="17" t="s">
        <v>0</v>
      </c>
      <c r="C114" s="17" t="s">
        <v>1</v>
      </c>
      <c r="D114" s="17" t="s">
        <v>10</v>
      </c>
      <c r="E114" s="18" t="s">
        <v>250</v>
      </c>
      <c r="F114" s="19"/>
      <c r="G114" s="19" t="s">
        <v>251</v>
      </c>
      <c r="H114" s="139" t="s">
        <v>252</v>
      </c>
      <c r="I114" s="21"/>
      <c r="J114" s="140" t="s">
        <v>252</v>
      </c>
      <c r="K114" s="21"/>
      <c r="L114" s="19" t="s">
        <v>253</v>
      </c>
      <c r="M114" s="23"/>
      <c r="N114" s="503" t="s">
        <v>0</v>
      </c>
      <c r="O114" s="503" t="s">
        <v>1</v>
      </c>
      <c r="P114" s="503" t="s">
        <v>10</v>
      </c>
      <c r="Q114" s="19" t="s">
        <v>254</v>
      </c>
      <c r="R114" s="24" t="s">
        <v>255</v>
      </c>
      <c r="S114" s="24" t="s">
        <v>255</v>
      </c>
      <c r="T114" s="24" t="s">
        <v>255</v>
      </c>
      <c r="U114" s="19" t="s">
        <v>256</v>
      </c>
    </row>
    <row r="115" spans="2:21" ht="13.5" thickBot="1">
      <c r="B115" s="25"/>
      <c r="C115" s="25"/>
      <c r="D115" s="25"/>
      <c r="E115" s="26"/>
      <c r="F115" s="27"/>
      <c r="G115" s="27" t="s">
        <v>257</v>
      </c>
      <c r="H115" s="28" t="s">
        <v>258</v>
      </c>
      <c r="I115" s="29"/>
      <c r="J115" s="28" t="s">
        <v>259</v>
      </c>
      <c r="K115" s="29"/>
      <c r="L115" s="30"/>
      <c r="M115" s="23"/>
      <c r="N115" s="504"/>
      <c r="O115" s="504"/>
      <c r="P115" s="504"/>
      <c r="Q115" s="30" t="s">
        <v>260</v>
      </c>
      <c r="R115" s="31" t="s">
        <v>261</v>
      </c>
      <c r="S115" s="31" t="s">
        <v>262</v>
      </c>
      <c r="T115" s="31" t="s">
        <v>261</v>
      </c>
      <c r="U115" s="30" t="s">
        <v>263</v>
      </c>
    </row>
    <row r="116" spans="2:21" ht="26.25" thickBot="1">
      <c r="B116" s="25"/>
      <c r="C116" s="25"/>
      <c r="D116" s="25"/>
      <c r="E116" s="31" t="s">
        <v>258</v>
      </c>
      <c r="F116" s="24" t="s">
        <v>259</v>
      </c>
      <c r="G116" s="31"/>
      <c r="H116" s="32"/>
      <c r="I116" s="31"/>
      <c r="J116" s="32"/>
      <c r="K116" s="31"/>
      <c r="L116" s="30"/>
      <c r="M116" s="23"/>
      <c r="N116" s="504"/>
      <c r="O116" s="504"/>
      <c r="P116" s="504"/>
      <c r="Q116" s="33"/>
      <c r="R116" s="31" t="s">
        <v>257</v>
      </c>
      <c r="S116" s="31" t="s">
        <v>264</v>
      </c>
      <c r="T116" s="31" t="s">
        <v>265</v>
      </c>
      <c r="U116" s="33"/>
    </row>
    <row r="117" spans="2:21" ht="13.5" thickBot="1">
      <c r="B117" s="40"/>
      <c r="C117" s="40"/>
      <c r="D117" s="40"/>
      <c r="E117" s="27" t="s">
        <v>266</v>
      </c>
      <c r="F117" s="27" t="s">
        <v>267</v>
      </c>
      <c r="G117" s="27" t="s">
        <v>268</v>
      </c>
      <c r="H117" s="27" t="s">
        <v>269</v>
      </c>
      <c r="I117" s="27" t="s">
        <v>255</v>
      </c>
      <c r="J117" s="27" t="s">
        <v>269</v>
      </c>
      <c r="K117" s="27" t="s">
        <v>255</v>
      </c>
      <c r="L117" s="27"/>
      <c r="M117" s="23"/>
      <c r="N117" s="507"/>
      <c r="O117" s="507"/>
      <c r="P117" s="507"/>
      <c r="Q117" s="27" t="s">
        <v>11</v>
      </c>
      <c r="R117" s="27" t="s">
        <v>270</v>
      </c>
      <c r="S117" s="27" t="s">
        <v>382</v>
      </c>
      <c r="T117" s="27" t="s">
        <v>272</v>
      </c>
      <c r="U117" s="27" t="s">
        <v>273</v>
      </c>
    </row>
    <row r="118" spans="2:21" ht="13.5" thickBot="1">
      <c r="B118" s="17"/>
      <c r="C118" s="17">
        <v>150</v>
      </c>
      <c r="D118" s="54">
        <v>80</v>
      </c>
      <c r="E118" s="46" t="s">
        <v>383</v>
      </c>
      <c r="F118" s="46" t="s">
        <v>384</v>
      </c>
      <c r="G118" s="46" t="s">
        <v>384</v>
      </c>
      <c r="H118" s="46" t="s">
        <v>385</v>
      </c>
      <c r="I118" s="46">
        <v>16</v>
      </c>
      <c r="J118" s="46" t="s">
        <v>386</v>
      </c>
      <c r="K118" s="46">
        <v>8</v>
      </c>
      <c r="L118" s="141">
        <v>312</v>
      </c>
      <c r="M118" s="23"/>
      <c r="N118" s="142"/>
      <c r="O118" s="510">
        <v>150</v>
      </c>
      <c r="P118" s="141">
        <v>80</v>
      </c>
      <c r="Q118" s="124">
        <v>5.8</v>
      </c>
      <c r="R118" s="124">
        <v>25</v>
      </c>
      <c r="S118" s="124">
        <v>2</v>
      </c>
      <c r="T118" s="124">
        <v>26</v>
      </c>
      <c r="U118" s="141">
        <v>3</v>
      </c>
    </row>
    <row r="119" spans="2:21" ht="13.5" thickBot="1">
      <c r="B119" s="25"/>
      <c r="C119" s="25"/>
      <c r="D119" s="91">
        <v>100</v>
      </c>
      <c r="E119" s="50" t="s">
        <v>383</v>
      </c>
      <c r="F119" s="50" t="s">
        <v>384</v>
      </c>
      <c r="G119" s="50" t="s">
        <v>384</v>
      </c>
      <c r="H119" s="50" t="s">
        <v>385</v>
      </c>
      <c r="I119" s="50">
        <v>16</v>
      </c>
      <c r="J119" s="50" t="s">
        <v>386</v>
      </c>
      <c r="K119" s="50">
        <v>8</v>
      </c>
      <c r="L119" s="128">
        <v>312</v>
      </c>
      <c r="M119" s="23"/>
      <c r="N119" s="143"/>
      <c r="O119" s="508"/>
      <c r="P119" s="128">
        <v>100</v>
      </c>
      <c r="Q119" s="38">
        <v>5.8</v>
      </c>
      <c r="R119" s="38">
        <v>25</v>
      </c>
      <c r="S119" s="38">
        <v>2</v>
      </c>
      <c r="T119" s="38">
        <v>27</v>
      </c>
      <c r="U119" s="128">
        <v>3</v>
      </c>
    </row>
    <row r="120" spans="2:21" ht="13.5" thickBot="1">
      <c r="B120" s="25"/>
      <c r="C120" s="40"/>
      <c r="D120" s="73">
        <v>150</v>
      </c>
      <c r="E120" s="74" t="s">
        <v>387</v>
      </c>
      <c r="F120" s="74" t="s">
        <v>384</v>
      </c>
      <c r="G120" s="74" t="s">
        <v>384</v>
      </c>
      <c r="H120" s="74" t="s">
        <v>385</v>
      </c>
      <c r="I120" s="74">
        <v>16</v>
      </c>
      <c r="J120" s="74" t="s">
        <v>386</v>
      </c>
      <c r="K120" s="74">
        <v>8</v>
      </c>
      <c r="L120" s="128">
        <v>312</v>
      </c>
      <c r="M120" s="23"/>
      <c r="N120" s="143"/>
      <c r="O120" s="509"/>
      <c r="P120" s="128">
        <v>150</v>
      </c>
      <c r="Q120" s="38">
        <v>5.8</v>
      </c>
      <c r="R120" s="38">
        <v>25</v>
      </c>
      <c r="S120" s="38">
        <v>2</v>
      </c>
      <c r="T120" s="38">
        <v>27</v>
      </c>
      <c r="U120" s="128">
        <v>3</v>
      </c>
    </row>
    <row r="121" spans="2:21" ht="13.5" thickBot="1">
      <c r="B121" s="25"/>
      <c r="C121" s="17">
        <v>200</v>
      </c>
      <c r="D121" s="129">
        <v>80</v>
      </c>
      <c r="E121" s="130" t="s">
        <v>383</v>
      </c>
      <c r="F121" s="130" t="s">
        <v>388</v>
      </c>
      <c r="G121" s="130" t="s">
        <v>389</v>
      </c>
      <c r="H121" s="130" t="s">
        <v>390</v>
      </c>
      <c r="I121" s="130">
        <v>24</v>
      </c>
      <c r="J121" s="130" t="s">
        <v>391</v>
      </c>
      <c r="K121" s="130">
        <v>12</v>
      </c>
      <c r="L121" s="128">
        <v>272</v>
      </c>
      <c r="M121" s="23"/>
      <c r="N121" s="143"/>
      <c r="O121" s="508">
        <v>200</v>
      </c>
      <c r="P121" s="128">
        <v>80</v>
      </c>
      <c r="Q121" s="38">
        <v>7.4</v>
      </c>
      <c r="R121" s="38">
        <v>25</v>
      </c>
      <c r="S121" s="38">
        <v>3</v>
      </c>
      <c r="T121" s="38">
        <v>40</v>
      </c>
      <c r="U121" s="38">
        <v>4</v>
      </c>
    </row>
    <row r="122" spans="2:21" ht="13.5" thickBot="1">
      <c r="B122" s="25"/>
      <c r="C122" s="25"/>
      <c r="D122" s="91">
        <v>100</v>
      </c>
      <c r="E122" s="50" t="s">
        <v>383</v>
      </c>
      <c r="F122" s="50" t="s">
        <v>388</v>
      </c>
      <c r="G122" s="50" t="s">
        <v>389</v>
      </c>
      <c r="H122" s="50" t="s">
        <v>390</v>
      </c>
      <c r="I122" s="50">
        <v>24</v>
      </c>
      <c r="J122" s="50" t="s">
        <v>391</v>
      </c>
      <c r="K122" s="50">
        <v>12</v>
      </c>
      <c r="L122" s="128">
        <v>272</v>
      </c>
      <c r="M122" s="23"/>
      <c r="N122" s="143"/>
      <c r="O122" s="508"/>
      <c r="P122" s="128">
        <v>100</v>
      </c>
      <c r="Q122" s="38">
        <v>7.4</v>
      </c>
      <c r="R122" s="38">
        <v>25</v>
      </c>
      <c r="S122" s="38">
        <v>3</v>
      </c>
      <c r="T122" s="38">
        <v>50</v>
      </c>
      <c r="U122" s="38">
        <v>4.5</v>
      </c>
    </row>
    <row r="123" spans="2:21" ht="13.5" thickBot="1">
      <c r="B123" s="25"/>
      <c r="C123" s="25"/>
      <c r="D123" s="91">
        <v>150</v>
      </c>
      <c r="E123" s="50" t="s">
        <v>387</v>
      </c>
      <c r="F123" s="50" t="s">
        <v>392</v>
      </c>
      <c r="G123" s="50" t="s">
        <v>392</v>
      </c>
      <c r="H123" s="50" t="s">
        <v>393</v>
      </c>
      <c r="I123" s="50">
        <v>24</v>
      </c>
      <c r="J123" s="50" t="s">
        <v>394</v>
      </c>
      <c r="K123" s="50">
        <v>12</v>
      </c>
      <c r="L123" s="128">
        <v>412</v>
      </c>
      <c r="M123" s="23"/>
      <c r="N123" s="143"/>
      <c r="O123" s="508"/>
      <c r="P123" s="128">
        <v>150</v>
      </c>
      <c r="Q123" s="38">
        <v>7.4</v>
      </c>
      <c r="R123" s="38">
        <v>25</v>
      </c>
      <c r="S123" s="38">
        <v>3</v>
      </c>
      <c r="T123" s="38">
        <v>60</v>
      </c>
      <c r="U123" s="38">
        <v>5</v>
      </c>
    </row>
    <row r="124" spans="2:21" ht="13.5" thickBot="1">
      <c r="B124" s="25"/>
      <c r="C124" s="40"/>
      <c r="D124" s="73">
        <v>200</v>
      </c>
      <c r="E124" s="74" t="s">
        <v>387</v>
      </c>
      <c r="F124" s="74" t="s">
        <v>392</v>
      </c>
      <c r="G124" s="74" t="s">
        <v>392</v>
      </c>
      <c r="H124" s="74" t="s">
        <v>393</v>
      </c>
      <c r="I124" s="74">
        <v>24</v>
      </c>
      <c r="J124" s="74" t="s">
        <v>394</v>
      </c>
      <c r="K124" s="74">
        <v>12</v>
      </c>
      <c r="L124" s="128">
        <v>412</v>
      </c>
      <c r="M124" s="23"/>
      <c r="N124" s="143"/>
      <c r="O124" s="509"/>
      <c r="P124" s="128">
        <v>200</v>
      </c>
      <c r="Q124" s="38">
        <v>7.4</v>
      </c>
      <c r="R124" s="38">
        <v>25</v>
      </c>
      <c r="S124" s="38">
        <v>3</v>
      </c>
      <c r="T124" s="38">
        <v>60</v>
      </c>
      <c r="U124" s="38">
        <v>5.5</v>
      </c>
    </row>
    <row r="125" spans="2:21" ht="13.5" thickBot="1">
      <c r="B125" s="25"/>
      <c r="C125" s="17">
        <v>250</v>
      </c>
      <c r="D125" s="129">
        <v>80</v>
      </c>
      <c r="E125" s="130" t="s">
        <v>383</v>
      </c>
      <c r="F125" s="130" t="s">
        <v>395</v>
      </c>
      <c r="G125" s="130" t="s">
        <v>396</v>
      </c>
      <c r="H125" s="130" t="s">
        <v>397</v>
      </c>
      <c r="I125" s="130">
        <v>24</v>
      </c>
      <c r="J125" s="130" t="s">
        <v>398</v>
      </c>
      <c r="K125" s="130">
        <v>12</v>
      </c>
      <c r="L125" s="128">
        <v>304</v>
      </c>
      <c r="M125" s="23"/>
      <c r="N125" s="143"/>
      <c r="O125" s="508">
        <v>250</v>
      </c>
      <c r="P125" s="128">
        <v>80</v>
      </c>
      <c r="Q125" s="38">
        <v>9.1</v>
      </c>
      <c r="R125" s="38">
        <v>50</v>
      </c>
      <c r="S125" s="38">
        <v>3</v>
      </c>
      <c r="T125" s="38">
        <v>50</v>
      </c>
      <c r="U125" s="38">
        <v>5</v>
      </c>
    </row>
    <row r="126" spans="2:21" ht="13.5" thickBot="1">
      <c r="B126" s="25"/>
      <c r="C126" s="25"/>
      <c r="D126" s="91">
        <v>100</v>
      </c>
      <c r="E126" s="50" t="s">
        <v>383</v>
      </c>
      <c r="F126" s="50" t="s">
        <v>395</v>
      </c>
      <c r="G126" s="50" t="s">
        <v>396</v>
      </c>
      <c r="H126" s="50" t="s">
        <v>397</v>
      </c>
      <c r="I126" s="50">
        <v>24</v>
      </c>
      <c r="J126" s="50" t="s">
        <v>398</v>
      </c>
      <c r="K126" s="50">
        <v>12</v>
      </c>
      <c r="L126" s="128">
        <v>304</v>
      </c>
      <c r="M126" s="23"/>
      <c r="N126" s="143"/>
      <c r="O126" s="508"/>
      <c r="P126" s="128">
        <v>100</v>
      </c>
      <c r="Q126" s="38">
        <v>9.1</v>
      </c>
      <c r="R126" s="38">
        <v>50</v>
      </c>
      <c r="S126" s="38">
        <v>3</v>
      </c>
      <c r="T126" s="38">
        <v>50</v>
      </c>
      <c r="U126" s="38">
        <v>5.5</v>
      </c>
    </row>
    <row r="127" spans="2:21" ht="13.5" thickBot="1">
      <c r="B127" s="25"/>
      <c r="C127" s="25"/>
      <c r="D127" s="91">
        <v>150</v>
      </c>
      <c r="E127" s="50" t="s">
        <v>387</v>
      </c>
      <c r="F127" s="50" t="s">
        <v>399</v>
      </c>
      <c r="G127" s="50" t="s">
        <v>399</v>
      </c>
      <c r="H127" s="50" t="s">
        <v>400</v>
      </c>
      <c r="I127" s="50">
        <v>24</v>
      </c>
      <c r="J127" s="50" t="s">
        <v>401</v>
      </c>
      <c r="K127" s="50">
        <v>12</v>
      </c>
      <c r="L127" s="128">
        <v>514</v>
      </c>
      <c r="M127" s="23"/>
      <c r="N127" s="143"/>
      <c r="O127" s="508"/>
      <c r="P127" s="128">
        <v>150</v>
      </c>
      <c r="Q127" s="38">
        <v>9.1</v>
      </c>
      <c r="R127" s="38">
        <v>50</v>
      </c>
      <c r="S127" s="38">
        <v>3</v>
      </c>
      <c r="T127" s="38">
        <v>90</v>
      </c>
      <c r="U127" s="38">
        <v>9</v>
      </c>
    </row>
    <row r="128" spans="2:21" ht="13.5" thickBot="1">
      <c r="B128" s="25"/>
      <c r="C128" s="25"/>
      <c r="D128" s="91">
        <v>200</v>
      </c>
      <c r="E128" s="50" t="s">
        <v>387</v>
      </c>
      <c r="F128" s="50" t="s">
        <v>399</v>
      </c>
      <c r="G128" s="50" t="s">
        <v>399</v>
      </c>
      <c r="H128" s="50" t="s">
        <v>400</v>
      </c>
      <c r="I128" s="50">
        <v>24</v>
      </c>
      <c r="J128" s="50" t="s">
        <v>401</v>
      </c>
      <c r="K128" s="50">
        <v>12</v>
      </c>
      <c r="L128" s="128">
        <v>514</v>
      </c>
      <c r="M128" s="23"/>
      <c r="N128" s="143"/>
      <c r="O128" s="508"/>
      <c r="P128" s="128">
        <v>200</v>
      </c>
      <c r="Q128" s="38">
        <v>9.1</v>
      </c>
      <c r="R128" s="38">
        <v>50</v>
      </c>
      <c r="S128" s="38">
        <v>3</v>
      </c>
      <c r="T128" s="38">
        <v>95</v>
      </c>
      <c r="U128" s="38">
        <v>10</v>
      </c>
    </row>
    <row r="129" spans="2:21" ht="13.5" thickBot="1">
      <c r="B129" s="25"/>
      <c r="C129" s="40"/>
      <c r="D129" s="73">
        <v>250</v>
      </c>
      <c r="E129" s="74" t="s">
        <v>387</v>
      </c>
      <c r="F129" s="74" t="s">
        <v>399</v>
      </c>
      <c r="G129" s="74" t="s">
        <v>399</v>
      </c>
      <c r="H129" s="74" t="s">
        <v>400</v>
      </c>
      <c r="I129" s="74">
        <v>24</v>
      </c>
      <c r="J129" s="74" t="s">
        <v>401</v>
      </c>
      <c r="K129" s="74">
        <v>12</v>
      </c>
      <c r="L129" s="128">
        <v>514</v>
      </c>
      <c r="M129" s="23"/>
      <c r="N129" s="143"/>
      <c r="O129" s="509"/>
      <c r="P129" s="128">
        <v>250</v>
      </c>
      <c r="Q129" s="38">
        <v>9.1</v>
      </c>
      <c r="R129" s="38">
        <v>50</v>
      </c>
      <c r="S129" s="38">
        <v>3</v>
      </c>
      <c r="T129" s="38">
        <v>90</v>
      </c>
      <c r="U129" s="38">
        <v>11</v>
      </c>
    </row>
    <row r="130" spans="2:21" ht="13.5" thickBot="1">
      <c r="B130" s="25"/>
      <c r="C130" s="17">
        <v>300</v>
      </c>
      <c r="D130" s="129">
        <v>80</v>
      </c>
      <c r="E130" s="130" t="s">
        <v>402</v>
      </c>
      <c r="F130" s="130" t="s">
        <v>403</v>
      </c>
      <c r="G130" s="130" t="s">
        <v>404</v>
      </c>
      <c r="H130" s="130" t="s">
        <v>405</v>
      </c>
      <c r="I130" s="130">
        <v>32</v>
      </c>
      <c r="J130" s="130" t="s">
        <v>406</v>
      </c>
      <c r="K130" s="130">
        <v>16</v>
      </c>
      <c r="L130" s="128">
        <v>334</v>
      </c>
      <c r="M130" s="23"/>
      <c r="N130" s="143"/>
      <c r="O130" s="508">
        <v>300</v>
      </c>
      <c r="P130" s="128">
        <v>80</v>
      </c>
      <c r="Q130" s="38">
        <v>10.7</v>
      </c>
      <c r="R130" s="38">
        <v>50</v>
      </c>
      <c r="S130" s="38">
        <v>4</v>
      </c>
      <c r="T130" s="38">
        <v>100</v>
      </c>
      <c r="U130" s="38">
        <v>10</v>
      </c>
    </row>
    <row r="131" spans="2:21" ht="13.5" thickBot="1">
      <c r="B131" s="25"/>
      <c r="C131" s="25"/>
      <c r="D131" s="91">
        <v>100</v>
      </c>
      <c r="E131" s="50" t="s">
        <v>402</v>
      </c>
      <c r="F131" s="50" t="s">
        <v>403</v>
      </c>
      <c r="G131" s="50" t="s">
        <v>404</v>
      </c>
      <c r="H131" s="50" t="s">
        <v>405</v>
      </c>
      <c r="I131" s="50">
        <v>32</v>
      </c>
      <c r="J131" s="50" t="s">
        <v>406</v>
      </c>
      <c r="K131" s="50">
        <v>16</v>
      </c>
      <c r="L131" s="128">
        <v>334</v>
      </c>
      <c r="M131" s="23"/>
      <c r="N131" s="143"/>
      <c r="O131" s="508"/>
      <c r="P131" s="128">
        <v>100</v>
      </c>
      <c r="Q131" s="38">
        <v>10.7</v>
      </c>
      <c r="R131" s="38">
        <v>50</v>
      </c>
      <c r="S131" s="38">
        <v>4</v>
      </c>
      <c r="T131" s="38">
        <v>105</v>
      </c>
      <c r="U131" s="38">
        <v>12</v>
      </c>
    </row>
    <row r="132" spans="2:21" ht="15.75" customHeight="1" thickBot="1">
      <c r="B132" s="25"/>
      <c r="C132" s="25"/>
      <c r="D132" s="91">
        <v>150</v>
      </c>
      <c r="E132" s="50" t="s">
        <v>407</v>
      </c>
      <c r="F132" s="50" t="s">
        <v>408</v>
      </c>
      <c r="G132" s="50" t="s">
        <v>408</v>
      </c>
      <c r="H132" s="50" t="s">
        <v>409</v>
      </c>
      <c r="I132" s="50">
        <v>32</v>
      </c>
      <c r="J132" s="50" t="s">
        <v>410</v>
      </c>
      <c r="K132" s="50">
        <v>16</v>
      </c>
      <c r="L132" s="128">
        <v>474</v>
      </c>
      <c r="M132" s="23"/>
      <c r="N132" s="143"/>
      <c r="O132" s="508"/>
      <c r="P132" s="128">
        <v>150</v>
      </c>
      <c r="Q132" s="38">
        <v>10.7</v>
      </c>
      <c r="R132" s="38">
        <v>50</v>
      </c>
      <c r="S132" s="38">
        <v>4</v>
      </c>
      <c r="T132" s="38">
        <v>120</v>
      </c>
      <c r="U132" s="38">
        <v>14</v>
      </c>
    </row>
    <row r="133" spans="2:21" ht="14.25" customHeight="1" thickBot="1">
      <c r="B133" s="25">
        <v>20</v>
      </c>
      <c r="C133" s="25"/>
      <c r="D133" s="91">
        <v>200</v>
      </c>
      <c r="E133" s="50" t="s">
        <v>407</v>
      </c>
      <c r="F133" s="50" t="s">
        <v>411</v>
      </c>
      <c r="G133" s="50" t="s">
        <v>411</v>
      </c>
      <c r="H133" s="50" t="s">
        <v>412</v>
      </c>
      <c r="I133" s="50">
        <v>32</v>
      </c>
      <c r="J133" s="50" t="s">
        <v>413</v>
      </c>
      <c r="K133" s="50">
        <v>16</v>
      </c>
      <c r="L133" s="128">
        <v>614</v>
      </c>
      <c r="M133" s="23"/>
      <c r="N133" s="144">
        <v>20</v>
      </c>
      <c r="O133" s="508"/>
      <c r="P133" s="128">
        <v>200</v>
      </c>
      <c r="Q133" s="38">
        <v>10.7</v>
      </c>
      <c r="R133" s="38">
        <v>50</v>
      </c>
      <c r="S133" s="38">
        <v>4</v>
      </c>
      <c r="T133" s="38">
        <v>140</v>
      </c>
      <c r="U133" s="38">
        <v>17</v>
      </c>
    </row>
    <row r="134" spans="2:21" ht="15.75" customHeight="1" thickBot="1">
      <c r="B134" s="25"/>
      <c r="C134" s="25"/>
      <c r="D134" s="91">
        <v>250</v>
      </c>
      <c r="E134" s="50" t="s">
        <v>407</v>
      </c>
      <c r="F134" s="50" t="s">
        <v>411</v>
      </c>
      <c r="G134" s="50" t="s">
        <v>411</v>
      </c>
      <c r="H134" s="50" t="s">
        <v>412</v>
      </c>
      <c r="I134" s="50">
        <v>32</v>
      </c>
      <c r="J134" s="50" t="s">
        <v>413</v>
      </c>
      <c r="K134" s="50">
        <v>16</v>
      </c>
      <c r="L134" s="128">
        <v>614</v>
      </c>
      <c r="M134" s="23"/>
      <c r="N134" s="143"/>
      <c r="O134" s="508"/>
      <c r="P134" s="128">
        <v>250</v>
      </c>
      <c r="Q134" s="38">
        <v>10.7</v>
      </c>
      <c r="R134" s="38">
        <v>50</v>
      </c>
      <c r="S134" s="38">
        <v>4</v>
      </c>
      <c r="T134" s="38">
        <v>160</v>
      </c>
      <c r="U134" s="38">
        <v>19</v>
      </c>
    </row>
    <row r="135" spans="2:21" ht="12.75" customHeight="1" thickBot="1">
      <c r="B135" s="25"/>
      <c r="C135" s="40"/>
      <c r="D135" s="73">
        <v>300</v>
      </c>
      <c r="E135" s="74" t="s">
        <v>414</v>
      </c>
      <c r="F135" s="74" t="s">
        <v>411</v>
      </c>
      <c r="G135" s="74" t="s">
        <v>411</v>
      </c>
      <c r="H135" s="74" t="s">
        <v>412</v>
      </c>
      <c r="I135" s="74">
        <v>32</v>
      </c>
      <c r="J135" s="74" t="s">
        <v>413</v>
      </c>
      <c r="K135" s="74">
        <v>16</v>
      </c>
      <c r="L135" s="128">
        <v>614</v>
      </c>
      <c r="M135" s="23"/>
      <c r="N135" s="143"/>
      <c r="O135" s="509"/>
      <c r="P135" s="128">
        <v>300</v>
      </c>
      <c r="Q135" s="38">
        <v>10.7</v>
      </c>
      <c r="R135" s="38">
        <v>50</v>
      </c>
      <c r="S135" s="38">
        <v>4</v>
      </c>
      <c r="T135" s="38">
        <v>155</v>
      </c>
      <c r="U135" s="38">
        <v>23</v>
      </c>
    </row>
    <row r="136" spans="2:21" ht="16.5" customHeight="1" thickBot="1">
      <c r="B136" s="25"/>
      <c r="C136" s="17">
        <v>350</v>
      </c>
      <c r="D136" s="129">
        <v>80</v>
      </c>
      <c r="E136" s="130" t="s">
        <v>402</v>
      </c>
      <c r="F136" s="130" t="s">
        <v>415</v>
      </c>
      <c r="G136" s="130" t="s">
        <v>416</v>
      </c>
      <c r="H136" s="130" t="s">
        <v>417</v>
      </c>
      <c r="I136" s="133">
        <v>32</v>
      </c>
      <c r="J136" s="130" t="s">
        <v>418</v>
      </c>
      <c r="K136" s="133">
        <v>16</v>
      </c>
      <c r="L136" s="128">
        <v>366</v>
      </c>
      <c r="M136" s="23"/>
      <c r="N136" s="143"/>
      <c r="O136" s="508">
        <v>350</v>
      </c>
      <c r="P136" s="128">
        <v>80</v>
      </c>
      <c r="Q136" s="38">
        <v>12.4</v>
      </c>
      <c r="R136" s="38">
        <v>50</v>
      </c>
      <c r="S136" s="145">
        <v>4</v>
      </c>
      <c r="T136" s="38">
        <v>110</v>
      </c>
      <c r="U136" s="38">
        <v>9</v>
      </c>
    </row>
    <row r="137" spans="2:21" ht="12.75" customHeight="1" thickBot="1">
      <c r="B137" s="25"/>
      <c r="C137" s="25"/>
      <c r="D137" s="91">
        <v>100</v>
      </c>
      <c r="E137" s="50" t="s">
        <v>402</v>
      </c>
      <c r="F137" s="50" t="s">
        <v>415</v>
      </c>
      <c r="G137" s="50" t="s">
        <v>416</v>
      </c>
      <c r="H137" s="50" t="s">
        <v>417</v>
      </c>
      <c r="I137" s="135">
        <v>32</v>
      </c>
      <c r="J137" s="50" t="s">
        <v>418</v>
      </c>
      <c r="K137" s="50">
        <v>16</v>
      </c>
      <c r="L137" s="128">
        <v>366</v>
      </c>
      <c r="M137" s="23"/>
      <c r="N137" s="143"/>
      <c r="O137" s="508"/>
      <c r="P137" s="128">
        <v>100</v>
      </c>
      <c r="Q137" s="38">
        <v>12.4</v>
      </c>
      <c r="R137" s="38">
        <v>50</v>
      </c>
      <c r="S137" s="145">
        <v>4</v>
      </c>
      <c r="T137" s="38">
        <v>120</v>
      </c>
      <c r="U137" s="38">
        <v>9.5</v>
      </c>
    </row>
    <row r="138" spans="2:21" ht="14.25" customHeight="1" thickBot="1">
      <c r="B138" s="25"/>
      <c r="C138" s="25"/>
      <c r="D138" s="91">
        <v>150</v>
      </c>
      <c r="E138" s="50" t="s">
        <v>407</v>
      </c>
      <c r="F138" s="50" t="s">
        <v>419</v>
      </c>
      <c r="G138" s="50" t="s">
        <v>419</v>
      </c>
      <c r="H138" s="50" t="s">
        <v>420</v>
      </c>
      <c r="I138" s="135">
        <v>32</v>
      </c>
      <c r="J138" s="50" t="s">
        <v>421</v>
      </c>
      <c r="K138" s="50">
        <v>16</v>
      </c>
      <c r="L138" s="128">
        <v>506</v>
      </c>
      <c r="M138" s="23"/>
      <c r="N138" s="143"/>
      <c r="O138" s="508"/>
      <c r="P138" s="128">
        <v>150</v>
      </c>
      <c r="Q138" s="38">
        <v>12.4</v>
      </c>
      <c r="R138" s="38">
        <v>75</v>
      </c>
      <c r="S138" s="145">
        <v>4</v>
      </c>
      <c r="T138" s="145">
        <v>165</v>
      </c>
      <c r="U138" s="38">
        <v>11.5</v>
      </c>
    </row>
    <row r="139" spans="2:21" ht="12.75" customHeight="1" thickBot="1">
      <c r="B139" s="25"/>
      <c r="C139" s="25"/>
      <c r="D139" s="91">
        <v>200</v>
      </c>
      <c r="E139" s="50" t="s">
        <v>407</v>
      </c>
      <c r="F139" s="50" t="s">
        <v>422</v>
      </c>
      <c r="G139" s="50" t="s">
        <v>422</v>
      </c>
      <c r="H139" s="50" t="s">
        <v>423</v>
      </c>
      <c r="I139" s="50">
        <v>40</v>
      </c>
      <c r="J139" s="50" t="s">
        <v>424</v>
      </c>
      <c r="K139" s="50">
        <v>20</v>
      </c>
      <c r="L139" s="128">
        <v>716</v>
      </c>
      <c r="M139" s="23"/>
      <c r="N139" s="143"/>
      <c r="O139" s="508"/>
      <c r="P139" s="128">
        <v>200</v>
      </c>
      <c r="Q139" s="38">
        <v>12.4</v>
      </c>
      <c r="R139" s="38">
        <v>100</v>
      </c>
      <c r="S139" s="38">
        <v>5</v>
      </c>
      <c r="T139" s="38">
        <v>210</v>
      </c>
      <c r="U139" s="38">
        <v>17.5</v>
      </c>
    </row>
    <row r="140" spans="2:21" ht="15" customHeight="1" thickBot="1">
      <c r="B140" s="25"/>
      <c r="C140" s="25"/>
      <c r="D140" s="91">
        <v>250</v>
      </c>
      <c r="E140" s="50" t="s">
        <v>407</v>
      </c>
      <c r="F140" s="50" t="s">
        <v>422</v>
      </c>
      <c r="G140" s="50" t="s">
        <v>422</v>
      </c>
      <c r="H140" s="50" t="s">
        <v>423</v>
      </c>
      <c r="I140" s="50">
        <v>40</v>
      </c>
      <c r="J140" s="50" t="s">
        <v>424</v>
      </c>
      <c r="K140" s="50">
        <v>20</v>
      </c>
      <c r="L140" s="128">
        <v>716</v>
      </c>
      <c r="M140" s="23"/>
      <c r="N140" s="143"/>
      <c r="O140" s="508"/>
      <c r="P140" s="128">
        <v>250</v>
      </c>
      <c r="Q140" s="38">
        <v>12.4</v>
      </c>
      <c r="R140" s="38">
        <v>100</v>
      </c>
      <c r="S140" s="38">
        <v>5</v>
      </c>
      <c r="T140" s="38">
        <v>250</v>
      </c>
      <c r="U140" s="38">
        <v>18</v>
      </c>
    </row>
    <row r="141" spans="2:21" ht="13.5" customHeight="1" thickBot="1">
      <c r="B141" s="25"/>
      <c r="C141" s="25"/>
      <c r="D141" s="91">
        <v>300</v>
      </c>
      <c r="E141" s="50" t="s">
        <v>414</v>
      </c>
      <c r="F141" s="50" t="s">
        <v>422</v>
      </c>
      <c r="G141" s="50" t="s">
        <v>422</v>
      </c>
      <c r="H141" s="50" t="s">
        <v>423</v>
      </c>
      <c r="I141" s="50">
        <v>40</v>
      </c>
      <c r="J141" s="50" t="s">
        <v>425</v>
      </c>
      <c r="K141" s="50">
        <v>20</v>
      </c>
      <c r="L141" s="128">
        <v>716</v>
      </c>
      <c r="M141" s="23"/>
      <c r="N141" s="143"/>
      <c r="O141" s="508"/>
      <c r="P141" s="128">
        <v>300</v>
      </c>
      <c r="Q141" s="38">
        <v>12.4</v>
      </c>
      <c r="R141" s="38">
        <v>100</v>
      </c>
      <c r="S141" s="38">
        <v>5</v>
      </c>
      <c r="T141" s="38">
        <v>240</v>
      </c>
      <c r="U141" s="38">
        <v>19</v>
      </c>
    </row>
    <row r="142" spans="2:21" ht="14.25" customHeight="1" thickBot="1">
      <c r="B142" s="25"/>
      <c r="C142" s="40"/>
      <c r="D142" s="73">
        <v>350</v>
      </c>
      <c r="E142" s="74" t="s">
        <v>414</v>
      </c>
      <c r="F142" s="74" t="s">
        <v>422</v>
      </c>
      <c r="G142" s="74" t="s">
        <v>422</v>
      </c>
      <c r="H142" s="74" t="s">
        <v>423</v>
      </c>
      <c r="I142" s="74">
        <v>40</v>
      </c>
      <c r="J142" s="74" t="s">
        <v>425</v>
      </c>
      <c r="K142" s="74">
        <v>24</v>
      </c>
      <c r="L142" s="128">
        <v>716</v>
      </c>
      <c r="M142" s="23"/>
      <c r="N142" s="143"/>
      <c r="O142" s="509"/>
      <c r="P142" s="128">
        <v>350</v>
      </c>
      <c r="Q142" s="38">
        <v>12.4</v>
      </c>
      <c r="R142" s="38">
        <v>100</v>
      </c>
      <c r="S142" s="38">
        <v>5</v>
      </c>
      <c r="T142" s="38">
        <v>245</v>
      </c>
      <c r="U142" s="38">
        <v>19</v>
      </c>
    </row>
    <row r="143" spans="2:21" ht="15" customHeight="1" thickBot="1">
      <c r="B143" s="25"/>
      <c r="C143" s="17">
        <v>400</v>
      </c>
      <c r="D143" s="146">
        <v>80</v>
      </c>
      <c r="E143" s="130" t="s">
        <v>426</v>
      </c>
      <c r="F143" s="130" t="s">
        <v>427</v>
      </c>
      <c r="G143" s="130" t="s">
        <v>428</v>
      </c>
      <c r="H143" s="130" t="s">
        <v>429</v>
      </c>
      <c r="I143" s="130">
        <v>40</v>
      </c>
      <c r="J143" s="130" t="s">
        <v>430</v>
      </c>
      <c r="K143" s="130">
        <v>20</v>
      </c>
      <c r="L143" s="147">
        <v>396</v>
      </c>
      <c r="M143" s="23"/>
      <c r="N143" s="143"/>
      <c r="O143" s="508">
        <v>400</v>
      </c>
      <c r="P143" s="128">
        <v>80</v>
      </c>
      <c r="Q143" s="38">
        <v>14</v>
      </c>
      <c r="R143" s="38">
        <v>50</v>
      </c>
      <c r="S143" s="145">
        <v>5</v>
      </c>
      <c r="T143" s="38">
        <v>140</v>
      </c>
      <c r="U143" s="38">
        <v>11.5</v>
      </c>
    </row>
    <row r="144" spans="2:21" ht="13.5" customHeight="1" thickBot="1">
      <c r="B144" s="25"/>
      <c r="C144" s="25"/>
      <c r="D144" s="49">
        <v>100</v>
      </c>
      <c r="E144" s="50" t="s">
        <v>426</v>
      </c>
      <c r="F144" s="50" t="s">
        <v>427</v>
      </c>
      <c r="G144" s="50" t="s">
        <v>428</v>
      </c>
      <c r="H144" s="50" t="s">
        <v>429</v>
      </c>
      <c r="I144" s="50">
        <v>40</v>
      </c>
      <c r="J144" s="50" t="s">
        <v>430</v>
      </c>
      <c r="K144" s="50">
        <v>20</v>
      </c>
      <c r="L144" s="128">
        <v>396</v>
      </c>
      <c r="M144" s="23"/>
      <c r="N144" s="143"/>
      <c r="O144" s="508"/>
      <c r="P144" s="128">
        <v>100</v>
      </c>
      <c r="Q144" s="38">
        <v>14</v>
      </c>
      <c r="R144" s="38">
        <v>50</v>
      </c>
      <c r="S144" s="145">
        <v>5</v>
      </c>
      <c r="T144" s="38">
        <v>145</v>
      </c>
      <c r="U144" s="38">
        <v>12.5</v>
      </c>
    </row>
    <row r="145" spans="2:21" ht="12.75" customHeight="1" thickBot="1">
      <c r="B145" s="25"/>
      <c r="C145" s="25"/>
      <c r="D145" s="49">
        <v>150</v>
      </c>
      <c r="E145" s="50" t="s">
        <v>390</v>
      </c>
      <c r="F145" s="50" t="s">
        <v>431</v>
      </c>
      <c r="G145" s="50" t="s">
        <v>431</v>
      </c>
      <c r="H145" s="50" t="s">
        <v>432</v>
      </c>
      <c r="I145" s="50">
        <v>40</v>
      </c>
      <c r="J145" s="50" t="s">
        <v>433</v>
      </c>
      <c r="K145" s="50">
        <v>20</v>
      </c>
      <c r="L145" s="128">
        <v>536</v>
      </c>
      <c r="M145" s="23"/>
      <c r="N145" s="143"/>
      <c r="O145" s="508"/>
      <c r="P145" s="128">
        <v>150</v>
      </c>
      <c r="Q145" s="38">
        <v>14</v>
      </c>
      <c r="R145" s="38">
        <v>75</v>
      </c>
      <c r="S145" s="145">
        <v>5</v>
      </c>
      <c r="T145" s="38">
        <v>215</v>
      </c>
      <c r="U145" s="38">
        <v>17.5</v>
      </c>
    </row>
    <row r="146" spans="2:21" ht="13.5" customHeight="1" thickBot="1">
      <c r="B146" s="25"/>
      <c r="C146" s="25"/>
      <c r="D146" s="49">
        <v>200</v>
      </c>
      <c r="E146" s="50" t="s">
        <v>390</v>
      </c>
      <c r="F146" s="50" t="s">
        <v>431</v>
      </c>
      <c r="G146" s="50" t="s">
        <v>431</v>
      </c>
      <c r="H146" s="50" t="s">
        <v>432</v>
      </c>
      <c r="I146" s="50">
        <v>40</v>
      </c>
      <c r="J146" s="50" t="s">
        <v>433</v>
      </c>
      <c r="K146" s="50">
        <v>20</v>
      </c>
      <c r="L146" s="128">
        <v>536</v>
      </c>
      <c r="M146" s="23"/>
      <c r="N146" s="143"/>
      <c r="O146" s="508"/>
      <c r="P146" s="128">
        <v>200</v>
      </c>
      <c r="Q146" s="38">
        <v>14</v>
      </c>
      <c r="R146" s="38">
        <v>75</v>
      </c>
      <c r="S146" s="145">
        <v>5</v>
      </c>
      <c r="T146" s="38">
        <v>190</v>
      </c>
      <c r="U146" s="38">
        <v>18.5</v>
      </c>
    </row>
    <row r="147" spans="2:21" ht="13.5" customHeight="1" thickBot="1">
      <c r="B147" s="25"/>
      <c r="C147" s="25"/>
      <c r="D147" s="49">
        <v>250</v>
      </c>
      <c r="E147" s="50" t="s">
        <v>390</v>
      </c>
      <c r="F147" s="50" t="s">
        <v>434</v>
      </c>
      <c r="G147" s="50" t="s">
        <v>434</v>
      </c>
      <c r="H147" s="50" t="s">
        <v>435</v>
      </c>
      <c r="I147" s="50">
        <v>40</v>
      </c>
      <c r="J147" s="50" t="s">
        <v>436</v>
      </c>
      <c r="K147" s="50">
        <v>20</v>
      </c>
      <c r="L147" s="128">
        <v>816</v>
      </c>
      <c r="M147" s="23"/>
      <c r="N147" s="143"/>
      <c r="O147" s="508"/>
      <c r="P147" s="128">
        <v>250</v>
      </c>
      <c r="Q147" s="38">
        <v>14</v>
      </c>
      <c r="R147" s="38">
        <v>100</v>
      </c>
      <c r="S147" s="145">
        <v>5</v>
      </c>
      <c r="T147" s="38">
        <v>270</v>
      </c>
      <c r="U147" s="38">
        <v>27</v>
      </c>
    </row>
    <row r="148" spans="2:21" ht="13.5" customHeight="1" thickBot="1">
      <c r="B148" s="25"/>
      <c r="C148" s="25"/>
      <c r="D148" s="49">
        <v>300</v>
      </c>
      <c r="E148" s="50" t="s">
        <v>437</v>
      </c>
      <c r="F148" s="50" t="s">
        <v>434</v>
      </c>
      <c r="G148" s="50" t="s">
        <v>434</v>
      </c>
      <c r="H148" s="50" t="s">
        <v>435</v>
      </c>
      <c r="I148" s="50">
        <v>40</v>
      </c>
      <c r="J148" s="50" t="s">
        <v>436</v>
      </c>
      <c r="K148" s="50">
        <v>24</v>
      </c>
      <c r="L148" s="128">
        <v>816</v>
      </c>
      <c r="M148" s="23"/>
      <c r="N148" s="143"/>
      <c r="O148" s="508"/>
      <c r="P148" s="128">
        <v>300</v>
      </c>
      <c r="Q148" s="38">
        <v>14</v>
      </c>
      <c r="R148" s="38">
        <v>100</v>
      </c>
      <c r="S148" s="38">
        <v>6</v>
      </c>
      <c r="T148" s="38">
        <v>350</v>
      </c>
      <c r="U148" s="38">
        <v>28</v>
      </c>
    </row>
    <row r="149" spans="2:21" ht="13.5" customHeight="1" thickBot="1">
      <c r="B149" s="25"/>
      <c r="C149" s="25"/>
      <c r="D149" s="49">
        <v>350</v>
      </c>
      <c r="E149" s="50" t="s">
        <v>437</v>
      </c>
      <c r="F149" s="50" t="s">
        <v>434</v>
      </c>
      <c r="G149" s="50" t="s">
        <v>434</v>
      </c>
      <c r="H149" s="50" t="s">
        <v>435</v>
      </c>
      <c r="I149" s="50">
        <v>40</v>
      </c>
      <c r="J149" s="50" t="s">
        <v>436</v>
      </c>
      <c r="K149" s="50">
        <v>24</v>
      </c>
      <c r="L149" s="128">
        <v>816</v>
      </c>
      <c r="M149" s="23"/>
      <c r="N149" s="143"/>
      <c r="O149" s="508"/>
      <c r="P149" s="128">
        <v>350</v>
      </c>
      <c r="Q149" s="38">
        <v>14</v>
      </c>
      <c r="R149" s="38">
        <v>100</v>
      </c>
      <c r="S149" s="38">
        <v>6</v>
      </c>
      <c r="T149" s="38">
        <v>384</v>
      </c>
      <c r="U149" s="38">
        <v>29</v>
      </c>
    </row>
    <row r="150" spans="2:21" ht="13.5" customHeight="1" thickBot="1">
      <c r="B150" s="40"/>
      <c r="C150" s="40"/>
      <c r="D150" s="148">
        <v>400</v>
      </c>
      <c r="E150" s="74" t="s">
        <v>438</v>
      </c>
      <c r="F150" s="74" t="s">
        <v>434</v>
      </c>
      <c r="G150" s="74" t="s">
        <v>434</v>
      </c>
      <c r="H150" s="74" t="s">
        <v>435</v>
      </c>
      <c r="I150" s="74">
        <v>48</v>
      </c>
      <c r="J150" s="74" t="s">
        <v>439</v>
      </c>
      <c r="K150" s="74">
        <v>24</v>
      </c>
      <c r="L150" s="128">
        <v>816</v>
      </c>
      <c r="M150" s="23"/>
      <c r="N150" s="149"/>
      <c r="O150" s="509"/>
      <c r="P150" s="128">
        <v>400</v>
      </c>
      <c r="Q150" s="38">
        <v>14</v>
      </c>
      <c r="R150" s="38">
        <v>100</v>
      </c>
      <c r="S150" s="38">
        <v>6</v>
      </c>
      <c r="T150" s="38">
        <v>400</v>
      </c>
      <c r="U150" s="38">
        <v>31</v>
      </c>
    </row>
    <row r="151" spans="2:21">
      <c r="B151" s="8"/>
    </row>
    <row r="152" spans="2:21">
      <c r="I152" s="150"/>
    </row>
    <row r="153" spans="2:21" ht="13.5" thickBot="1">
      <c r="B153" s="8"/>
    </row>
    <row r="154" spans="2:21" ht="26.25" thickBot="1">
      <c r="B154" s="17" t="s">
        <v>0</v>
      </c>
      <c r="C154" s="17" t="s">
        <v>1</v>
      </c>
      <c r="D154" s="17" t="s">
        <v>10</v>
      </c>
      <c r="E154" s="18" t="s">
        <v>250</v>
      </c>
      <c r="F154" s="19"/>
      <c r="G154" s="19" t="s">
        <v>251</v>
      </c>
      <c r="H154" s="139" t="s">
        <v>252</v>
      </c>
      <c r="I154" s="21"/>
      <c r="J154" s="140" t="s">
        <v>252</v>
      </c>
      <c r="K154" s="21"/>
      <c r="L154" s="19" t="s">
        <v>253</v>
      </c>
      <c r="M154" s="23"/>
      <c r="N154" s="503" t="s">
        <v>0</v>
      </c>
      <c r="O154" s="503" t="s">
        <v>1</v>
      </c>
      <c r="P154" s="503" t="s">
        <v>10</v>
      </c>
      <c r="Q154" s="17" t="s">
        <v>254</v>
      </c>
      <c r="R154" s="151" t="s">
        <v>255</v>
      </c>
      <c r="S154" s="151" t="s">
        <v>255</v>
      </c>
      <c r="T154" s="151" t="s">
        <v>255</v>
      </c>
      <c r="U154" s="17" t="s">
        <v>256</v>
      </c>
    </row>
    <row r="155" spans="2:21" ht="13.5" thickBot="1">
      <c r="B155" s="25"/>
      <c r="C155" s="25"/>
      <c r="D155" s="25"/>
      <c r="E155" s="26"/>
      <c r="F155" s="27"/>
      <c r="G155" s="27" t="s">
        <v>257</v>
      </c>
      <c r="H155" s="28" t="s">
        <v>258</v>
      </c>
      <c r="I155" s="29"/>
      <c r="J155" s="28" t="s">
        <v>259</v>
      </c>
      <c r="K155" s="29"/>
      <c r="L155" s="30"/>
      <c r="M155" s="23"/>
      <c r="N155" s="504"/>
      <c r="O155" s="504"/>
      <c r="P155" s="504"/>
      <c r="Q155" s="25" t="s">
        <v>260</v>
      </c>
      <c r="R155" s="31" t="s">
        <v>261</v>
      </c>
      <c r="S155" s="31" t="s">
        <v>262</v>
      </c>
      <c r="T155" s="31" t="s">
        <v>261</v>
      </c>
      <c r="U155" s="25" t="s">
        <v>263</v>
      </c>
    </row>
    <row r="156" spans="2:21" ht="26.25" thickBot="1">
      <c r="B156" s="25"/>
      <c r="C156" s="25"/>
      <c r="D156" s="25"/>
      <c r="E156" s="31" t="s">
        <v>258</v>
      </c>
      <c r="F156" s="24" t="s">
        <v>259</v>
      </c>
      <c r="G156" s="31"/>
      <c r="H156" s="32"/>
      <c r="I156" s="31"/>
      <c r="J156" s="32"/>
      <c r="K156" s="31"/>
      <c r="L156" s="30"/>
      <c r="M156" s="23"/>
      <c r="N156" s="504"/>
      <c r="O156" s="504"/>
      <c r="P156" s="504"/>
      <c r="Q156" s="152"/>
      <c r="R156" s="31" t="s">
        <v>257</v>
      </c>
      <c r="S156" s="31" t="s">
        <v>264</v>
      </c>
      <c r="T156" s="31" t="s">
        <v>265</v>
      </c>
      <c r="U156" s="152"/>
    </row>
    <row r="157" spans="2:21" ht="13.5" thickBot="1">
      <c r="B157" s="25"/>
      <c r="C157" s="40"/>
      <c r="D157" s="40"/>
      <c r="E157" s="27" t="s">
        <v>266</v>
      </c>
      <c r="F157" s="27" t="s">
        <v>267</v>
      </c>
      <c r="G157" s="27" t="s">
        <v>268</v>
      </c>
      <c r="H157" s="27" t="s">
        <v>269</v>
      </c>
      <c r="I157" s="27" t="s">
        <v>255</v>
      </c>
      <c r="J157" s="27" t="s">
        <v>269</v>
      </c>
      <c r="K157" s="27" t="s">
        <v>255</v>
      </c>
      <c r="L157" s="27"/>
      <c r="M157" s="23"/>
      <c r="N157" s="507"/>
      <c r="O157" s="504"/>
      <c r="P157" s="504"/>
      <c r="Q157" s="17" t="s">
        <v>11</v>
      </c>
      <c r="R157" s="30" t="s">
        <v>270</v>
      </c>
      <c r="S157" s="30" t="s">
        <v>382</v>
      </c>
      <c r="T157" s="30" t="s">
        <v>272</v>
      </c>
      <c r="U157" s="30" t="s">
        <v>273</v>
      </c>
    </row>
    <row r="158" spans="2:21" ht="13.5" thickBot="1">
      <c r="B158" s="17"/>
      <c r="C158" s="17">
        <v>200</v>
      </c>
      <c r="D158" s="38">
        <v>80</v>
      </c>
      <c r="E158" s="38" t="s">
        <v>383</v>
      </c>
      <c r="F158" s="38" t="s">
        <v>388</v>
      </c>
      <c r="G158" s="38" t="s">
        <v>389</v>
      </c>
      <c r="H158" s="38" t="s">
        <v>390</v>
      </c>
      <c r="I158" s="38">
        <v>16</v>
      </c>
      <c r="J158" s="38" t="s">
        <v>440</v>
      </c>
      <c r="K158" s="38">
        <v>8</v>
      </c>
      <c r="L158" s="153">
        <v>242</v>
      </c>
      <c r="M158" s="23"/>
      <c r="N158" s="154"/>
      <c r="O158" s="503">
        <v>200</v>
      </c>
      <c r="P158" s="124">
        <v>80</v>
      </c>
      <c r="Q158" s="124">
        <v>5.9</v>
      </c>
      <c r="R158" s="124">
        <v>25</v>
      </c>
      <c r="S158" s="124">
        <v>2</v>
      </c>
      <c r="T158" s="124">
        <v>26</v>
      </c>
      <c r="U158" s="124">
        <v>2.5</v>
      </c>
    </row>
    <row r="159" spans="2:21" ht="13.5" thickBot="1">
      <c r="B159" s="25"/>
      <c r="C159" s="25"/>
      <c r="D159" s="38">
        <v>100</v>
      </c>
      <c r="E159" s="38" t="s">
        <v>383</v>
      </c>
      <c r="F159" s="38" t="s">
        <v>388</v>
      </c>
      <c r="G159" s="38" t="s">
        <v>389</v>
      </c>
      <c r="H159" s="38" t="s">
        <v>390</v>
      </c>
      <c r="I159" s="38">
        <v>16</v>
      </c>
      <c r="J159" s="38" t="s">
        <v>440</v>
      </c>
      <c r="K159" s="38">
        <v>8</v>
      </c>
      <c r="L159" s="153">
        <v>242</v>
      </c>
      <c r="M159" s="23"/>
      <c r="N159" s="155"/>
      <c r="O159" s="504"/>
      <c r="P159" s="38">
        <v>100</v>
      </c>
      <c r="Q159" s="38">
        <v>5.9</v>
      </c>
      <c r="R159" s="38">
        <v>25</v>
      </c>
      <c r="S159" s="38">
        <v>2</v>
      </c>
      <c r="T159" s="38">
        <v>28</v>
      </c>
      <c r="U159" s="38">
        <v>3</v>
      </c>
    </row>
    <row r="160" spans="2:21" ht="13.5" thickBot="1">
      <c r="B160" s="25"/>
      <c r="C160" s="25"/>
      <c r="D160" s="38">
        <v>150</v>
      </c>
      <c r="E160" s="38" t="s">
        <v>387</v>
      </c>
      <c r="F160" s="38" t="s">
        <v>392</v>
      </c>
      <c r="G160" s="38" t="s">
        <v>392</v>
      </c>
      <c r="H160" s="38" t="s">
        <v>393</v>
      </c>
      <c r="I160" s="38">
        <v>16</v>
      </c>
      <c r="J160" s="38" t="s">
        <v>441</v>
      </c>
      <c r="K160" s="38">
        <v>8</v>
      </c>
      <c r="L160" s="153">
        <v>382</v>
      </c>
      <c r="M160" s="23"/>
      <c r="N160" s="155"/>
      <c r="O160" s="504"/>
      <c r="P160" s="38">
        <v>150</v>
      </c>
      <c r="Q160" s="38">
        <v>5.9</v>
      </c>
      <c r="R160" s="38">
        <v>25</v>
      </c>
      <c r="S160" s="38">
        <v>2</v>
      </c>
      <c r="T160" s="38">
        <v>35</v>
      </c>
      <c r="U160" s="38">
        <v>4</v>
      </c>
    </row>
    <row r="161" spans="2:21" ht="13.5" thickBot="1">
      <c r="B161" s="25"/>
      <c r="C161" s="40"/>
      <c r="D161" s="38">
        <v>200</v>
      </c>
      <c r="E161" s="38" t="s">
        <v>387</v>
      </c>
      <c r="F161" s="38" t="s">
        <v>392</v>
      </c>
      <c r="G161" s="38" t="s">
        <v>392</v>
      </c>
      <c r="H161" s="38" t="s">
        <v>393</v>
      </c>
      <c r="I161" s="38">
        <v>16</v>
      </c>
      <c r="J161" s="38" t="s">
        <v>441</v>
      </c>
      <c r="K161" s="38">
        <v>8</v>
      </c>
      <c r="L161" s="153">
        <v>382</v>
      </c>
      <c r="M161" s="23"/>
      <c r="N161" s="155"/>
      <c r="O161" s="507"/>
      <c r="P161" s="38">
        <v>200</v>
      </c>
      <c r="Q161" s="38">
        <v>5.9</v>
      </c>
      <c r="R161" s="38">
        <v>25</v>
      </c>
      <c r="S161" s="38">
        <v>2</v>
      </c>
      <c r="T161" s="38">
        <v>40</v>
      </c>
      <c r="U161" s="38">
        <v>4</v>
      </c>
    </row>
    <row r="162" spans="2:21" ht="13.5" thickBot="1">
      <c r="B162" s="25"/>
      <c r="C162" s="25">
        <v>250</v>
      </c>
      <c r="D162" s="38">
        <v>80</v>
      </c>
      <c r="E162" s="38" t="s">
        <v>383</v>
      </c>
      <c r="F162" s="38" t="s">
        <v>395</v>
      </c>
      <c r="G162" s="38" t="s">
        <v>396</v>
      </c>
      <c r="H162" s="38" t="s">
        <v>397</v>
      </c>
      <c r="I162" s="38">
        <v>24</v>
      </c>
      <c r="J162" s="38" t="s">
        <v>442</v>
      </c>
      <c r="K162" s="38">
        <v>12</v>
      </c>
      <c r="L162" s="153">
        <v>272</v>
      </c>
      <c r="M162" s="23"/>
      <c r="N162" s="155"/>
      <c r="O162" s="504">
        <v>250</v>
      </c>
      <c r="P162" s="38">
        <v>80</v>
      </c>
      <c r="Q162" s="38">
        <v>7.2</v>
      </c>
      <c r="R162" s="38">
        <v>25</v>
      </c>
      <c r="S162" s="38">
        <v>3</v>
      </c>
      <c r="T162" s="38">
        <v>45</v>
      </c>
      <c r="U162" s="38">
        <v>5</v>
      </c>
    </row>
    <row r="163" spans="2:21" ht="13.5" thickBot="1">
      <c r="B163" s="25"/>
      <c r="C163" s="25"/>
      <c r="D163" s="38">
        <v>100</v>
      </c>
      <c r="E163" s="38" t="s">
        <v>383</v>
      </c>
      <c r="F163" s="38" t="s">
        <v>395</v>
      </c>
      <c r="G163" s="38" t="s">
        <v>396</v>
      </c>
      <c r="H163" s="38" t="s">
        <v>397</v>
      </c>
      <c r="I163" s="38">
        <v>24</v>
      </c>
      <c r="J163" s="38" t="s">
        <v>442</v>
      </c>
      <c r="K163" s="38">
        <v>12</v>
      </c>
      <c r="L163" s="153">
        <v>272</v>
      </c>
      <c r="M163" s="23"/>
      <c r="N163" s="155"/>
      <c r="O163" s="504"/>
      <c r="P163" s="38">
        <v>100</v>
      </c>
      <c r="Q163" s="38">
        <v>7.2</v>
      </c>
      <c r="R163" s="38">
        <v>25</v>
      </c>
      <c r="S163" s="38">
        <v>3</v>
      </c>
      <c r="T163" s="38">
        <v>50</v>
      </c>
      <c r="U163" s="38">
        <v>5.5</v>
      </c>
    </row>
    <row r="164" spans="2:21" ht="13.5" thickBot="1">
      <c r="B164" s="25"/>
      <c r="C164" s="25"/>
      <c r="D164" s="38">
        <v>150</v>
      </c>
      <c r="E164" s="38" t="s">
        <v>387</v>
      </c>
      <c r="F164" s="38" t="s">
        <v>443</v>
      </c>
      <c r="G164" s="38" t="s">
        <v>443</v>
      </c>
      <c r="H164" s="38" t="s">
        <v>400</v>
      </c>
      <c r="I164" s="38">
        <v>24</v>
      </c>
      <c r="J164" s="38" t="s">
        <v>411</v>
      </c>
      <c r="K164" s="38">
        <v>12</v>
      </c>
      <c r="L164" s="153">
        <v>482</v>
      </c>
      <c r="M164" s="23"/>
      <c r="N164" s="155"/>
      <c r="O164" s="504"/>
      <c r="P164" s="38">
        <v>150</v>
      </c>
      <c r="Q164" s="38">
        <v>7.2</v>
      </c>
      <c r="R164" s="38">
        <v>25</v>
      </c>
      <c r="S164" s="38">
        <v>3</v>
      </c>
      <c r="T164" s="38">
        <v>70</v>
      </c>
      <c r="U164" s="38">
        <v>7</v>
      </c>
    </row>
    <row r="165" spans="2:21" ht="13.5" thickBot="1">
      <c r="B165" s="25"/>
      <c r="C165" s="25"/>
      <c r="D165" s="38">
        <v>200</v>
      </c>
      <c r="E165" s="38" t="s">
        <v>387</v>
      </c>
      <c r="F165" s="38" t="s">
        <v>399</v>
      </c>
      <c r="G165" s="38" t="s">
        <v>399</v>
      </c>
      <c r="H165" s="38" t="s">
        <v>400</v>
      </c>
      <c r="I165" s="38">
        <v>24</v>
      </c>
      <c r="J165" s="38" t="s">
        <v>411</v>
      </c>
      <c r="K165" s="38">
        <v>12</v>
      </c>
      <c r="L165" s="153">
        <v>482</v>
      </c>
      <c r="M165" s="23"/>
      <c r="N165" s="155"/>
      <c r="O165" s="504"/>
      <c r="P165" s="38">
        <v>200</v>
      </c>
      <c r="Q165" s="38">
        <v>7.2</v>
      </c>
      <c r="R165" s="38">
        <v>25</v>
      </c>
      <c r="S165" s="38">
        <v>3</v>
      </c>
      <c r="T165" s="38">
        <v>75</v>
      </c>
      <c r="U165" s="38">
        <v>7.5</v>
      </c>
    </row>
    <row r="166" spans="2:21" ht="13.5" thickBot="1">
      <c r="B166" s="25"/>
      <c r="C166" s="40"/>
      <c r="D166" s="38">
        <v>250</v>
      </c>
      <c r="E166" s="38" t="s">
        <v>387</v>
      </c>
      <c r="F166" s="38" t="s">
        <v>399</v>
      </c>
      <c r="G166" s="38" t="s">
        <v>399</v>
      </c>
      <c r="H166" s="38" t="s">
        <v>400</v>
      </c>
      <c r="I166" s="38">
        <v>24</v>
      </c>
      <c r="J166" s="38" t="s">
        <v>411</v>
      </c>
      <c r="K166" s="38">
        <v>12</v>
      </c>
      <c r="L166" s="153">
        <v>482</v>
      </c>
      <c r="M166" s="23"/>
      <c r="N166" s="155"/>
      <c r="O166" s="507"/>
      <c r="P166" s="156">
        <v>250</v>
      </c>
      <c r="Q166" s="38">
        <v>7.2</v>
      </c>
      <c r="R166" s="38">
        <v>25</v>
      </c>
      <c r="S166" s="38">
        <v>3</v>
      </c>
      <c r="T166" s="156">
        <v>80</v>
      </c>
      <c r="U166" s="156">
        <v>8</v>
      </c>
    </row>
    <row r="167" spans="2:21" ht="13.5" thickBot="1">
      <c r="B167" s="25"/>
      <c r="C167" s="25">
        <v>300</v>
      </c>
      <c r="D167" s="38">
        <v>80</v>
      </c>
      <c r="E167" s="38" t="s">
        <v>402</v>
      </c>
      <c r="F167" s="38" t="s">
        <v>403</v>
      </c>
      <c r="G167" s="38" t="s">
        <v>404</v>
      </c>
      <c r="H167" s="38" t="s">
        <v>405</v>
      </c>
      <c r="I167" s="38">
        <v>24</v>
      </c>
      <c r="J167" s="38" t="s">
        <v>444</v>
      </c>
      <c r="K167" s="38">
        <v>12</v>
      </c>
      <c r="L167" s="153">
        <v>294</v>
      </c>
      <c r="M167" s="23"/>
      <c r="N167" s="155"/>
      <c r="O167" s="503">
        <v>300</v>
      </c>
      <c r="P167" s="38">
        <v>80</v>
      </c>
      <c r="Q167" s="38">
        <v>8.5</v>
      </c>
      <c r="R167" s="38">
        <v>50</v>
      </c>
      <c r="S167" s="38">
        <v>3</v>
      </c>
      <c r="T167" s="38">
        <v>65</v>
      </c>
      <c r="U167" s="38">
        <v>6</v>
      </c>
    </row>
    <row r="168" spans="2:21" ht="13.5" thickBot="1">
      <c r="B168" s="25"/>
      <c r="C168" s="25"/>
      <c r="D168" s="38">
        <v>100</v>
      </c>
      <c r="E168" s="38" t="s">
        <v>402</v>
      </c>
      <c r="F168" s="38" t="s">
        <v>403</v>
      </c>
      <c r="G168" s="38" t="s">
        <v>404</v>
      </c>
      <c r="H168" s="38" t="s">
        <v>405</v>
      </c>
      <c r="I168" s="38">
        <v>24</v>
      </c>
      <c r="J168" s="38" t="s">
        <v>444</v>
      </c>
      <c r="K168" s="38">
        <v>12</v>
      </c>
      <c r="L168" s="153">
        <v>294</v>
      </c>
      <c r="M168" s="23"/>
      <c r="N168" s="155"/>
      <c r="O168" s="504"/>
      <c r="P168" s="41">
        <v>100</v>
      </c>
      <c r="Q168" s="38">
        <v>8.5</v>
      </c>
      <c r="R168" s="38">
        <v>50</v>
      </c>
      <c r="S168" s="38">
        <v>3</v>
      </c>
      <c r="T168" s="41">
        <v>70</v>
      </c>
      <c r="U168" s="41">
        <v>6.5</v>
      </c>
    </row>
    <row r="169" spans="2:21" ht="13.5" customHeight="1" thickBot="1">
      <c r="B169" s="25"/>
      <c r="C169" s="25"/>
      <c r="D169" s="38">
        <v>150</v>
      </c>
      <c r="E169" s="38" t="s">
        <v>407</v>
      </c>
      <c r="F169" s="38" t="s">
        <v>408</v>
      </c>
      <c r="G169" s="38" t="s">
        <v>408</v>
      </c>
      <c r="H169" s="38" t="s">
        <v>409</v>
      </c>
      <c r="I169" s="38">
        <v>24</v>
      </c>
      <c r="J169" s="38" t="s">
        <v>445</v>
      </c>
      <c r="K169" s="38">
        <v>12</v>
      </c>
      <c r="L169" s="153">
        <v>434</v>
      </c>
      <c r="M169" s="23"/>
      <c r="N169" s="155"/>
      <c r="O169" s="504"/>
      <c r="P169" s="124">
        <v>150</v>
      </c>
      <c r="Q169" s="38">
        <v>8.5</v>
      </c>
      <c r="R169" s="38">
        <v>50</v>
      </c>
      <c r="S169" s="38">
        <v>3</v>
      </c>
      <c r="T169" s="124">
        <v>80</v>
      </c>
      <c r="U169" s="124">
        <v>8.5</v>
      </c>
    </row>
    <row r="170" spans="2:21" ht="12.75" customHeight="1" thickBot="1">
      <c r="B170" s="25"/>
      <c r="C170" s="25"/>
      <c r="D170" s="38">
        <v>200</v>
      </c>
      <c r="E170" s="38" t="s">
        <v>407</v>
      </c>
      <c r="F170" s="38" t="s">
        <v>411</v>
      </c>
      <c r="G170" s="38" t="s">
        <v>411</v>
      </c>
      <c r="H170" s="38" t="s">
        <v>412</v>
      </c>
      <c r="I170" s="38">
        <v>24</v>
      </c>
      <c r="J170" s="38" t="s">
        <v>446</v>
      </c>
      <c r="K170" s="38">
        <v>12</v>
      </c>
      <c r="L170" s="153">
        <v>574</v>
      </c>
      <c r="M170" s="23"/>
      <c r="N170" s="155"/>
      <c r="O170" s="504"/>
      <c r="P170" s="38">
        <v>200</v>
      </c>
      <c r="Q170" s="38">
        <v>8.5</v>
      </c>
      <c r="R170" s="38">
        <v>50</v>
      </c>
      <c r="S170" s="38">
        <v>4</v>
      </c>
      <c r="T170" s="38">
        <v>95</v>
      </c>
      <c r="U170" s="38">
        <v>10.5</v>
      </c>
    </row>
    <row r="171" spans="2:21" ht="13.5" customHeight="1" thickBot="1">
      <c r="B171" s="25"/>
      <c r="C171" s="25"/>
      <c r="D171" s="38">
        <v>250</v>
      </c>
      <c r="E171" s="38" t="s">
        <v>407</v>
      </c>
      <c r="F171" s="38" t="s">
        <v>411</v>
      </c>
      <c r="G171" s="38" t="s">
        <v>411</v>
      </c>
      <c r="H171" s="38" t="s">
        <v>412</v>
      </c>
      <c r="I171" s="38">
        <v>32</v>
      </c>
      <c r="J171" s="38" t="s">
        <v>446</v>
      </c>
      <c r="K171" s="38">
        <v>16</v>
      </c>
      <c r="L171" s="153">
        <v>574</v>
      </c>
      <c r="M171" s="23"/>
      <c r="N171" s="155"/>
      <c r="O171" s="504"/>
      <c r="P171" s="38">
        <v>250</v>
      </c>
      <c r="Q171" s="38">
        <v>8.5</v>
      </c>
      <c r="R171" s="38">
        <v>50</v>
      </c>
      <c r="S171" s="38">
        <v>4</v>
      </c>
      <c r="T171" s="38">
        <v>120</v>
      </c>
      <c r="U171" s="38">
        <v>14</v>
      </c>
    </row>
    <row r="172" spans="2:21" ht="13.5" customHeight="1" thickBot="1">
      <c r="B172" s="25">
        <v>16</v>
      </c>
      <c r="C172" s="40"/>
      <c r="D172" s="38">
        <v>300</v>
      </c>
      <c r="E172" s="38" t="s">
        <v>414</v>
      </c>
      <c r="F172" s="38" t="s">
        <v>411</v>
      </c>
      <c r="G172" s="38" t="s">
        <v>411</v>
      </c>
      <c r="H172" s="38" t="s">
        <v>412</v>
      </c>
      <c r="I172" s="38">
        <v>32</v>
      </c>
      <c r="J172" s="38" t="s">
        <v>446</v>
      </c>
      <c r="K172" s="38">
        <v>16</v>
      </c>
      <c r="L172" s="153">
        <v>574</v>
      </c>
      <c r="M172" s="23"/>
      <c r="N172" s="155">
        <v>16</v>
      </c>
      <c r="O172" s="507"/>
      <c r="P172" s="156">
        <v>300</v>
      </c>
      <c r="Q172" s="38">
        <v>8.5</v>
      </c>
      <c r="R172" s="38">
        <v>50</v>
      </c>
      <c r="S172" s="38">
        <v>4</v>
      </c>
      <c r="T172" s="156">
        <v>140</v>
      </c>
      <c r="U172" s="156">
        <v>15</v>
      </c>
    </row>
    <row r="173" spans="2:21" ht="13.5" customHeight="1" thickBot="1">
      <c r="B173" s="25"/>
      <c r="C173" s="25">
        <v>350</v>
      </c>
      <c r="D173" s="38">
        <v>80</v>
      </c>
      <c r="E173" s="38" t="s">
        <v>402</v>
      </c>
      <c r="F173" s="38" t="s">
        <v>415</v>
      </c>
      <c r="G173" s="38" t="s">
        <v>416</v>
      </c>
      <c r="H173" s="38" t="s">
        <v>417</v>
      </c>
      <c r="I173" s="38">
        <v>24</v>
      </c>
      <c r="J173" s="38" t="s">
        <v>431</v>
      </c>
      <c r="K173" s="38">
        <v>12</v>
      </c>
      <c r="L173" s="153">
        <v>324</v>
      </c>
      <c r="M173" s="23"/>
      <c r="N173" s="155"/>
      <c r="O173" s="503">
        <v>350</v>
      </c>
      <c r="P173" s="38">
        <v>80</v>
      </c>
      <c r="Q173" s="38">
        <v>9.8000000000000007</v>
      </c>
      <c r="R173" s="38">
        <v>50</v>
      </c>
      <c r="S173" s="38">
        <v>3</v>
      </c>
      <c r="T173" s="38">
        <v>85</v>
      </c>
      <c r="U173" s="38">
        <v>7.5</v>
      </c>
    </row>
    <row r="174" spans="2:21" ht="13.5" customHeight="1" thickBot="1">
      <c r="B174" s="25"/>
      <c r="C174" s="25"/>
      <c r="D174" s="38">
        <v>100</v>
      </c>
      <c r="E174" s="38" t="s">
        <v>402</v>
      </c>
      <c r="F174" s="38" t="s">
        <v>415</v>
      </c>
      <c r="G174" s="38" t="s">
        <v>416</v>
      </c>
      <c r="H174" s="38" t="s">
        <v>417</v>
      </c>
      <c r="I174" s="38">
        <v>24</v>
      </c>
      <c r="J174" s="38" t="s">
        <v>431</v>
      </c>
      <c r="K174" s="38">
        <v>12</v>
      </c>
      <c r="L174" s="153">
        <v>324</v>
      </c>
      <c r="M174" s="23"/>
      <c r="N174" s="155"/>
      <c r="O174" s="504"/>
      <c r="P174" s="38">
        <v>100</v>
      </c>
      <c r="Q174" s="38">
        <v>9.8000000000000007</v>
      </c>
      <c r="R174" s="38">
        <v>50</v>
      </c>
      <c r="S174" s="38">
        <v>3</v>
      </c>
      <c r="T174" s="38">
        <v>90</v>
      </c>
      <c r="U174" s="38">
        <v>8</v>
      </c>
    </row>
    <row r="175" spans="2:21" ht="13.5" customHeight="1" thickBot="1">
      <c r="B175" s="25"/>
      <c r="C175" s="25"/>
      <c r="D175" s="38">
        <v>150</v>
      </c>
      <c r="E175" s="38" t="s">
        <v>407</v>
      </c>
      <c r="F175" s="38" t="s">
        <v>419</v>
      </c>
      <c r="G175" s="38" t="s">
        <v>419</v>
      </c>
      <c r="H175" s="38" t="s">
        <v>420</v>
      </c>
      <c r="I175" s="38">
        <v>32</v>
      </c>
      <c r="J175" s="38" t="s">
        <v>447</v>
      </c>
      <c r="K175" s="38">
        <v>16</v>
      </c>
      <c r="L175" s="153">
        <v>464</v>
      </c>
      <c r="M175" s="23"/>
      <c r="N175" s="155"/>
      <c r="O175" s="504"/>
      <c r="P175" s="38">
        <v>150</v>
      </c>
      <c r="Q175" s="38">
        <v>9.8000000000000007</v>
      </c>
      <c r="R175" s="38">
        <v>75</v>
      </c>
      <c r="S175" s="38">
        <v>3</v>
      </c>
      <c r="T175" s="38">
        <v>115</v>
      </c>
      <c r="U175" s="38">
        <v>10</v>
      </c>
    </row>
    <row r="176" spans="2:21" ht="13.5" customHeight="1" thickBot="1">
      <c r="B176" s="25"/>
      <c r="C176" s="25"/>
      <c r="D176" s="38">
        <v>200</v>
      </c>
      <c r="E176" s="38" t="s">
        <v>407</v>
      </c>
      <c r="F176" s="38" t="s">
        <v>422</v>
      </c>
      <c r="G176" s="38" t="s">
        <v>422</v>
      </c>
      <c r="H176" s="38" t="s">
        <v>423</v>
      </c>
      <c r="I176" s="38">
        <v>32</v>
      </c>
      <c r="J176" s="38" t="s">
        <v>448</v>
      </c>
      <c r="K176" s="38">
        <v>16</v>
      </c>
      <c r="L176" s="153">
        <v>674</v>
      </c>
      <c r="M176" s="23"/>
      <c r="N176" s="155"/>
      <c r="O176" s="504"/>
      <c r="P176" s="38">
        <v>200</v>
      </c>
      <c r="Q176" s="38">
        <v>9.8000000000000007</v>
      </c>
      <c r="R176" s="38">
        <v>100</v>
      </c>
      <c r="S176" s="38">
        <v>4</v>
      </c>
      <c r="T176" s="38">
        <v>130</v>
      </c>
      <c r="U176" s="38">
        <v>14.5</v>
      </c>
    </row>
    <row r="177" spans="2:21" ht="13.5" customHeight="1" thickBot="1">
      <c r="B177" s="25"/>
      <c r="C177" s="25"/>
      <c r="D177" s="38">
        <v>250</v>
      </c>
      <c r="E177" s="38" t="s">
        <v>407</v>
      </c>
      <c r="F177" s="38" t="s">
        <v>422</v>
      </c>
      <c r="G177" s="38" t="s">
        <v>422</v>
      </c>
      <c r="H177" s="38" t="s">
        <v>423</v>
      </c>
      <c r="I177" s="38">
        <v>32</v>
      </c>
      <c r="J177" s="38" t="s">
        <v>448</v>
      </c>
      <c r="K177" s="38">
        <v>16</v>
      </c>
      <c r="L177" s="153">
        <v>674</v>
      </c>
      <c r="M177" s="23"/>
      <c r="N177" s="155"/>
      <c r="O177" s="504"/>
      <c r="P177" s="38">
        <v>250</v>
      </c>
      <c r="Q177" s="38">
        <v>9.8000000000000007</v>
      </c>
      <c r="R177" s="38">
        <v>100</v>
      </c>
      <c r="S177" s="38">
        <v>4</v>
      </c>
      <c r="T177" s="38">
        <v>150</v>
      </c>
      <c r="U177" s="38">
        <v>13.5</v>
      </c>
    </row>
    <row r="178" spans="2:21" ht="13.5" customHeight="1" thickBot="1">
      <c r="B178" s="25"/>
      <c r="C178" s="25"/>
      <c r="D178" s="38">
        <v>300</v>
      </c>
      <c r="E178" s="38" t="s">
        <v>414</v>
      </c>
      <c r="F178" s="38" t="s">
        <v>422</v>
      </c>
      <c r="G178" s="38" t="s">
        <v>422</v>
      </c>
      <c r="H178" s="38" t="s">
        <v>423</v>
      </c>
      <c r="I178" s="38">
        <v>32</v>
      </c>
      <c r="J178" s="38" t="s">
        <v>449</v>
      </c>
      <c r="K178" s="38">
        <v>16</v>
      </c>
      <c r="L178" s="153">
        <v>674</v>
      </c>
      <c r="M178" s="23"/>
      <c r="N178" s="155"/>
      <c r="O178" s="504"/>
      <c r="P178" s="38">
        <v>300</v>
      </c>
      <c r="Q178" s="38">
        <v>9.8000000000000007</v>
      </c>
      <c r="R178" s="38">
        <v>100</v>
      </c>
      <c r="S178" s="38">
        <v>4</v>
      </c>
      <c r="T178" s="38">
        <v>165</v>
      </c>
      <c r="U178" s="38">
        <v>14.5</v>
      </c>
    </row>
    <row r="179" spans="2:21" ht="13.5" customHeight="1" thickBot="1">
      <c r="B179" s="25"/>
      <c r="C179" s="40"/>
      <c r="D179" s="38">
        <v>350</v>
      </c>
      <c r="E179" s="38" t="s">
        <v>414</v>
      </c>
      <c r="F179" s="38" t="s">
        <v>422</v>
      </c>
      <c r="G179" s="38" t="s">
        <v>422</v>
      </c>
      <c r="H179" s="38" t="s">
        <v>423</v>
      </c>
      <c r="I179" s="38">
        <v>32</v>
      </c>
      <c r="J179" s="38" t="s">
        <v>449</v>
      </c>
      <c r="K179" s="38">
        <v>16</v>
      </c>
      <c r="L179" s="153">
        <v>674</v>
      </c>
      <c r="M179" s="23"/>
      <c r="N179" s="155"/>
      <c r="O179" s="507"/>
      <c r="P179" s="156">
        <v>350</v>
      </c>
      <c r="Q179" s="38">
        <v>9.8000000000000007</v>
      </c>
      <c r="R179" s="38">
        <v>100</v>
      </c>
      <c r="S179" s="38">
        <v>4</v>
      </c>
      <c r="T179" s="156">
        <v>170</v>
      </c>
      <c r="U179" s="156">
        <v>15.5</v>
      </c>
    </row>
    <row r="180" spans="2:21" ht="13.5" customHeight="1" thickBot="1">
      <c r="B180" s="25"/>
      <c r="C180" s="25">
        <v>400</v>
      </c>
      <c r="D180" s="38">
        <v>80</v>
      </c>
      <c r="E180" s="38" t="s">
        <v>426</v>
      </c>
      <c r="F180" s="38" t="s">
        <v>427</v>
      </c>
      <c r="G180" s="38" t="s">
        <v>428</v>
      </c>
      <c r="H180" s="38" t="s">
        <v>429</v>
      </c>
      <c r="I180" s="38">
        <v>32</v>
      </c>
      <c r="J180" s="38" t="s">
        <v>430</v>
      </c>
      <c r="K180" s="38">
        <v>16</v>
      </c>
      <c r="L180" s="153">
        <v>344</v>
      </c>
      <c r="M180" s="23"/>
      <c r="N180" s="155"/>
      <c r="O180" s="501">
        <v>400</v>
      </c>
      <c r="P180" s="38">
        <v>80</v>
      </c>
      <c r="Q180" s="38">
        <v>11.1</v>
      </c>
      <c r="R180" s="38">
        <v>50</v>
      </c>
      <c r="S180" s="38">
        <v>4</v>
      </c>
      <c r="T180" s="38">
        <v>100</v>
      </c>
      <c r="U180" s="38">
        <v>10</v>
      </c>
    </row>
    <row r="181" spans="2:21" ht="13.5" customHeight="1" thickBot="1">
      <c r="B181" s="25"/>
      <c r="C181" s="25"/>
      <c r="D181" s="38">
        <v>100</v>
      </c>
      <c r="E181" s="38" t="s">
        <v>426</v>
      </c>
      <c r="F181" s="38" t="s">
        <v>418</v>
      </c>
      <c r="G181" s="38" t="s">
        <v>431</v>
      </c>
      <c r="H181" s="38" t="s">
        <v>432</v>
      </c>
      <c r="I181" s="38">
        <v>32</v>
      </c>
      <c r="J181" s="38" t="s">
        <v>430</v>
      </c>
      <c r="K181" s="38">
        <v>16</v>
      </c>
      <c r="L181" s="153">
        <v>344</v>
      </c>
      <c r="M181" s="23"/>
      <c r="N181" s="155"/>
      <c r="O181" s="501"/>
      <c r="P181" s="38">
        <v>100</v>
      </c>
      <c r="Q181" s="38">
        <v>11.1</v>
      </c>
      <c r="R181" s="38">
        <v>50</v>
      </c>
      <c r="S181" s="38">
        <v>4</v>
      </c>
      <c r="T181" s="38">
        <v>110</v>
      </c>
      <c r="U181" s="38">
        <v>10.5</v>
      </c>
    </row>
    <row r="182" spans="2:21" ht="13.5" customHeight="1" thickBot="1">
      <c r="B182" s="25"/>
      <c r="C182" s="25"/>
      <c r="D182" s="38">
        <v>150</v>
      </c>
      <c r="E182" s="38" t="s">
        <v>390</v>
      </c>
      <c r="F182" s="38" t="s">
        <v>431</v>
      </c>
      <c r="G182" s="38" t="s">
        <v>431</v>
      </c>
      <c r="H182" s="38" t="s">
        <v>432</v>
      </c>
      <c r="I182" s="38">
        <v>32</v>
      </c>
      <c r="J182" s="38" t="s">
        <v>450</v>
      </c>
      <c r="K182" s="38">
        <v>16</v>
      </c>
      <c r="L182" s="153">
        <v>484</v>
      </c>
      <c r="M182" s="23"/>
      <c r="N182" s="155"/>
      <c r="O182" s="501"/>
      <c r="P182" s="38">
        <v>150</v>
      </c>
      <c r="Q182" s="38">
        <v>11.1</v>
      </c>
      <c r="R182" s="38">
        <v>75</v>
      </c>
      <c r="S182" s="38">
        <v>4</v>
      </c>
      <c r="T182" s="38">
        <v>120</v>
      </c>
      <c r="U182" s="38">
        <v>15.5</v>
      </c>
    </row>
    <row r="183" spans="2:21" ht="13.5" customHeight="1" thickBot="1">
      <c r="B183" s="25"/>
      <c r="C183" s="25"/>
      <c r="D183" s="38">
        <v>200</v>
      </c>
      <c r="E183" s="38" t="s">
        <v>390</v>
      </c>
      <c r="F183" s="38" t="s">
        <v>431</v>
      </c>
      <c r="G183" s="38" t="s">
        <v>431</v>
      </c>
      <c r="H183" s="38" t="s">
        <v>432</v>
      </c>
      <c r="I183" s="38">
        <v>32</v>
      </c>
      <c r="J183" s="38" t="s">
        <v>450</v>
      </c>
      <c r="K183" s="38">
        <v>16</v>
      </c>
      <c r="L183" s="153">
        <v>484</v>
      </c>
      <c r="M183" s="23"/>
      <c r="N183" s="155"/>
      <c r="O183" s="501"/>
      <c r="P183" s="41">
        <v>200</v>
      </c>
      <c r="Q183" s="38">
        <v>11.1</v>
      </c>
      <c r="R183" s="38">
        <v>75</v>
      </c>
      <c r="S183" s="38">
        <v>4</v>
      </c>
      <c r="T183" s="41">
        <v>135</v>
      </c>
      <c r="U183" s="41">
        <v>16</v>
      </c>
    </row>
    <row r="184" spans="2:21" ht="13.5" customHeight="1" thickBot="1">
      <c r="B184" s="25"/>
      <c r="C184" s="25"/>
      <c r="D184" s="38">
        <v>250</v>
      </c>
      <c r="E184" s="38" t="s">
        <v>390</v>
      </c>
      <c r="F184" s="38" t="s">
        <v>434</v>
      </c>
      <c r="G184" s="38" t="s">
        <v>434</v>
      </c>
      <c r="H184" s="38" t="s">
        <v>435</v>
      </c>
      <c r="I184" s="38">
        <v>40</v>
      </c>
      <c r="J184" s="38" t="s">
        <v>451</v>
      </c>
      <c r="K184" s="38">
        <v>20</v>
      </c>
      <c r="L184" s="153">
        <v>764</v>
      </c>
      <c r="M184" s="23"/>
      <c r="N184" s="155"/>
      <c r="O184" s="501"/>
      <c r="P184" s="124">
        <v>250</v>
      </c>
      <c r="Q184" s="38">
        <v>11.1</v>
      </c>
      <c r="R184" s="124">
        <v>100</v>
      </c>
      <c r="S184" s="124">
        <v>5</v>
      </c>
      <c r="T184" s="124">
        <v>220</v>
      </c>
      <c r="U184" s="124">
        <v>20</v>
      </c>
    </row>
    <row r="185" spans="2:21" ht="13.5" customHeight="1" thickBot="1">
      <c r="B185" s="25"/>
      <c r="C185" s="25"/>
      <c r="D185" s="38">
        <v>300</v>
      </c>
      <c r="E185" s="38" t="s">
        <v>437</v>
      </c>
      <c r="F185" s="38" t="s">
        <v>434</v>
      </c>
      <c r="G185" s="38" t="s">
        <v>434</v>
      </c>
      <c r="H185" s="38" t="s">
        <v>435</v>
      </c>
      <c r="I185" s="38">
        <v>32</v>
      </c>
      <c r="J185" s="38" t="s">
        <v>451</v>
      </c>
      <c r="K185" s="38">
        <v>16</v>
      </c>
      <c r="L185" s="153">
        <v>764</v>
      </c>
      <c r="M185" s="23"/>
      <c r="N185" s="155"/>
      <c r="O185" s="501"/>
      <c r="P185" s="38">
        <v>300</v>
      </c>
      <c r="Q185" s="38">
        <v>11.1</v>
      </c>
      <c r="R185" s="124">
        <v>100</v>
      </c>
      <c r="S185" s="124">
        <v>4</v>
      </c>
      <c r="T185" s="38">
        <v>200</v>
      </c>
      <c r="U185" s="38">
        <v>21</v>
      </c>
    </row>
    <row r="186" spans="2:21" ht="13.5" customHeight="1" thickBot="1">
      <c r="B186" s="25"/>
      <c r="C186" s="25"/>
      <c r="D186" s="38">
        <v>350</v>
      </c>
      <c r="E186" s="38" t="s">
        <v>437</v>
      </c>
      <c r="F186" s="38" t="s">
        <v>434</v>
      </c>
      <c r="G186" s="38" t="s">
        <v>434</v>
      </c>
      <c r="H186" s="38" t="s">
        <v>435</v>
      </c>
      <c r="I186" s="38">
        <v>40</v>
      </c>
      <c r="J186" s="38" t="s">
        <v>451</v>
      </c>
      <c r="K186" s="38">
        <v>16</v>
      </c>
      <c r="L186" s="153">
        <v>764</v>
      </c>
      <c r="M186" s="23"/>
      <c r="N186" s="155"/>
      <c r="O186" s="501"/>
      <c r="P186" s="38">
        <v>350</v>
      </c>
      <c r="Q186" s="38">
        <v>11.1</v>
      </c>
      <c r="R186" s="124">
        <v>100</v>
      </c>
      <c r="S186" s="124">
        <v>4</v>
      </c>
      <c r="T186" s="38">
        <v>260</v>
      </c>
      <c r="U186" s="38">
        <v>22</v>
      </c>
    </row>
    <row r="187" spans="2:21" ht="13.5" customHeight="1" thickBot="1">
      <c r="B187" s="40"/>
      <c r="C187" s="40"/>
      <c r="D187" s="38">
        <v>400</v>
      </c>
      <c r="E187" s="38" t="s">
        <v>438</v>
      </c>
      <c r="F187" s="38" t="s">
        <v>434</v>
      </c>
      <c r="G187" s="38" t="s">
        <v>434</v>
      </c>
      <c r="H187" s="38" t="s">
        <v>435</v>
      </c>
      <c r="I187" s="38">
        <v>40</v>
      </c>
      <c r="J187" s="38" t="s">
        <v>451</v>
      </c>
      <c r="K187" s="38">
        <v>16</v>
      </c>
      <c r="L187" s="153">
        <v>764</v>
      </c>
      <c r="M187" s="23"/>
      <c r="N187" s="157"/>
      <c r="O187" s="502"/>
      <c r="P187" s="156">
        <v>400</v>
      </c>
      <c r="Q187" s="38">
        <v>11.1</v>
      </c>
      <c r="R187" s="124">
        <v>100</v>
      </c>
      <c r="S187" s="124">
        <v>4</v>
      </c>
      <c r="T187" s="156">
        <v>280</v>
      </c>
      <c r="U187" s="156">
        <v>23</v>
      </c>
    </row>
    <row r="190" spans="2:21" ht="13.5" thickBot="1"/>
    <row r="191" spans="2:21" ht="26.25" thickBot="1">
      <c r="B191" s="17" t="s">
        <v>0</v>
      </c>
      <c r="C191" s="19" t="s">
        <v>1</v>
      </c>
      <c r="D191" s="17" t="s">
        <v>10</v>
      </c>
      <c r="E191" s="18" t="s">
        <v>250</v>
      </c>
      <c r="F191" s="19"/>
      <c r="G191" s="24" t="s">
        <v>251</v>
      </c>
      <c r="H191" s="139" t="s">
        <v>252</v>
      </c>
      <c r="I191" s="21"/>
      <c r="J191" s="140" t="s">
        <v>252</v>
      </c>
      <c r="K191" s="21"/>
      <c r="L191" s="19" t="s">
        <v>253</v>
      </c>
      <c r="M191" s="23"/>
      <c r="N191" s="503" t="s">
        <v>0</v>
      </c>
      <c r="O191" s="506" t="s">
        <v>1</v>
      </c>
      <c r="P191" s="503" t="s">
        <v>10</v>
      </c>
      <c r="Q191" s="19" t="s">
        <v>254</v>
      </c>
      <c r="R191" s="24" t="s">
        <v>255</v>
      </c>
      <c r="S191" s="24" t="s">
        <v>255</v>
      </c>
      <c r="T191" s="24" t="s">
        <v>255</v>
      </c>
      <c r="U191" s="19" t="s">
        <v>256</v>
      </c>
    </row>
    <row r="192" spans="2:21" ht="13.5" thickBot="1">
      <c r="B192" s="25"/>
      <c r="C192" s="30"/>
      <c r="D192" s="25"/>
      <c r="E192" s="26"/>
      <c r="F192" s="27"/>
      <c r="G192" s="27" t="s">
        <v>257</v>
      </c>
      <c r="H192" s="28" t="s">
        <v>258</v>
      </c>
      <c r="I192" s="29"/>
      <c r="J192" s="28" t="s">
        <v>259</v>
      </c>
      <c r="K192" s="29"/>
      <c r="L192" s="30"/>
      <c r="M192" s="23"/>
      <c r="N192" s="504"/>
      <c r="O192" s="501"/>
      <c r="P192" s="504"/>
      <c r="Q192" s="30" t="s">
        <v>260</v>
      </c>
      <c r="R192" s="31" t="s">
        <v>261</v>
      </c>
      <c r="S192" s="31" t="s">
        <v>262</v>
      </c>
      <c r="T192" s="31" t="s">
        <v>261</v>
      </c>
      <c r="U192" s="30" t="s">
        <v>263</v>
      </c>
    </row>
    <row r="193" spans="2:21" ht="26.25" thickBot="1">
      <c r="B193" s="25"/>
      <c r="C193" s="30"/>
      <c r="D193" s="25"/>
      <c r="E193" s="31" t="s">
        <v>258</v>
      </c>
      <c r="F193" s="24" t="s">
        <v>259</v>
      </c>
      <c r="G193" s="31"/>
      <c r="H193" s="32"/>
      <c r="I193" s="31"/>
      <c r="J193" s="32"/>
      <c r="K193" s="31"/>
      <c r="L193" s="30"/>
      <c r="M193" s="23"/>
      <c r="N193" s="504"/>
      <c r="O193" s="501"/>
      <c r="P193" s="504"/>
      <c r="Q193" s="33"/>
      <c r="R193" s="31" t="s">
        <v>257</v>
      </c>
      <c r="S193" s="31" t="s">
        <v>264</v>
      </c>
      <c r="T193" s="31" t="s">
        <v>265</v>
      </c>
      <c r="U193" s="33"/>
    </row>
    <row r="194" spans="2:21" ht="13.5" thickBot="1">
      <c r="B194" s="40"/>
      <c r="C194" s="30"/>
      <c r="D194" s="25"/>
      <c r="E194" s="30" t="s">
        <v>266</v>
      </c>
      <c r="F194" s="30" t="s">
        <v>267</v>
      </c>
      <c r="G194" s="30" t="s">
        <v>268</v>
      </c>
      <c r="H194" s="30" t="s">
        <v>269</v>
      </c>
      <c r="I194" s="30" t="s">
        <v>255</v>
      </c>
      <c r="J194" s="30" t="s">
        <v>269</v>
      </c>
      <c r="K194" s="30" t="s">
        <v>255</v>
      </c>
      <c r="L194" s="30"/>
      <c r="M194" s="23"/>
      <c r="N194" s="505"/>
      <c r="O194" s="501"/>
      <c r="P194" s="504"/>
      <c r="Q194" s="30" t="s">
        <v>11</v>
      </c>
      <c r="R194" s="30" t="s">
        <v>270</v>
      </c>
      <c r="S194" s="30" t="s">
        <v>382</v>
      </c>
      <c r="T194" s="30" t="s">
        <v>272</v>
      </c>
      <c r="U194" s="30" t="s">
        <v>273</v>
      </c>
    </row>
    <row r="195" spans="2:21" ht="14.25" thickTop="1" thickBot="1">
      <c r="B195" s="25"/>
      <c r="C195" s="17">
        <v>250</v>
      </c>
      <c r="D195" s="124">
        <v>80</v>
      </c>
      <c r="E195" s="124" t="s">
        <v>383</v>
      </c>
      <c r="F195" s="124" t="s">
        <v>395</v>
      </c>
      <c r="G195" s="124" t="s">
        <v>396</v>
      </c>
      <c r="H195" s="124" t="s">
        <v>397</v>
      </c>
      <c r="I195" s="124">
        <v>16</v>
      </c>
      <c r="J195" s="124" t="s">
        <v>442</v>
      </c>
      <c r="K195" s="124">
        <v>8</v>
      </c>
      <c r="L195" s="141">
        <v>262</v>
      </c>
      <c r="M195" s="23"/>
      <c r="N195" s="158"/>
      <c r="O195" s="503">
        <v>250</v>
      </c>
      <c r="P195" s="124">
        <v>80</v>
      </c>
      <c r="Q195" s="124">
        <v>5.9</v>
      </c>
      <c r="R195" s="124">
        <v>25</v>
      </c>
      <c r="S195" s="124">
        <v>2</v>
      </c>
      <c r="T195" s="124">
        <v>36</v>
      </c>
      <c r="U195" s="124">
        <v>3.5</v>
      </c>
    </row>
    <row r="196" spans="2:21" ht="13.5" thickBot="1">
      <c r="B196" s="25"/>
      <c r="C196" s="25"/>
      <c r="D196" s="38">
        <v>100</v>
      </c>
      <c r="E196" s="38" t="s">
        <v>383</v>
      </c>
      <c r="F196" s="38" t="s">
        <v>395</v>
      </c>
      <c r="G196" s="38" t="s">
        <v>396</v>
      </c>
      <c r="H196" s="38" t="s">
        <v>397</v>
      </c>
      <c r="I196" s="38">
        <v>16</v>
      </c>
      <c r="J196" s="38" t="s">
        <v>442</v>
      </c>
      <c r="K196" s="38">
        <v>8</v>
      </c>
      <c r="L196" s="128">
        <v>262</v>
      </c>
      <c r="M196" s="23"/>
      <c r="N196" s="155"/>
      <c r="O196" s="504"/>
      <c r="P196" s="38">
        <v>100</v>
      </c>
      <c r="Q196" s="38">
        <v>5.9</v>
      </c>
      <c r="R196" s="38">
        <v>25</v>
      </c>
      <c r="S196" s="38">
        <v>2</v>
      </c>
      <c r="T196" s="38">
        <v>40</v>
      </c>
      <c r="U196" s="38">
        <v>3.5</v>
      </c>
    </row>
    <row r="197" spans="2:21" ht="13.5" thickBot="1">
      <c r="B197" s="25"/>
      <c r="C197" s="25"/>
      <c r="D197" s="38">
        <v>150</v>
      </c>
      <c r="E197" s="38" t="s">
        <v>387</v>
      </c>
      <c r="F197" s="38" t="s">
        <v>443</v>
      </c>
      <c r="G197" s="38" t="s">
        <v>443</v>
      </c>
      <c r="H197" s="38" t="s">
        <v>400</v>
      </c>
      <c r="I197" s="38">
        <v>24</v>
      </c>
      <c r="J197" s="38" t="s">
        <v>452</v>
      </c>
      <c r="K197" s="38">
        <v>12</v>
      </c>
      <c r="L197" s="128">
        <v>472</v>
      </c>
      <c r="M197" s="23"/>
      <c r="N197" s="155"/>
      <c r="O197" s="504"/>
      <c r="P197" s="38">
        <v>150</v>
      </c>
      <c r="Q197" s="38">
        <v>5.9</v>
      </c>
      <c r="R197" s="38">
        <v>25</v>
      </c>
      <c r="S197" s="38">
        <v>3</v>
      </c>
      <c r="T197" s="38">
        <v>65</v>
      </c>
      <c r="U197" s="38">
        <v>6</v>
      </c>
    </row>
    <row r="198" spans="2:21" ht="13.5" thickBot="1">
      <c r="B198" s="25"/>
      <c r="C198" s="25"/>
      <c r="D198" s="38">
        <v>200</v>
      </c>
      <c r="E198" s="38" t="s">
        <v>387</v>
      </c>
      <c r="F198" s="38" t="s">
        <v>399</v>
      </c>
      <c r="G198" s="38" t="s">
        <v>399</v>
      </c>
      <c r="H198" s="38" t="s">
        <v>400</v>
      </c>
      <c r="I198" s="38">
        <v>24</v>
      </c>
      <c r="J198" s="38" t="s">
        <v>452</v>
      </c>
      <c r="K198" s="38">
        <v>12</v>
      </c>
      <c r="L198" s="128">
        <v>472</v>
      </c>
      <c r="M198" s="23"/>
      <c r="N198" s="155"/>
      <c r="O198" s="504"/>
      <c r="P198" s="38">
        <v>200</v>
      </c>
      <c r="Q198" s="38">
        <v>5.9</v>
      </c>
      <c r="R198" s="38">
        <v>25</v>
      </c>
      <c r="S198" s="38">
        <v>3</v>
      </c>
      <c r="T198" s="38">
        <v>70</v>
      </c>
      <c r="U198" s="38">
        <v>6</v>
      </c>
    </row>
    <row r="199" spans="2:21" ht="13.5" thickBot="1">
      <c r="B199" s="25"/>
      <c r="C199" s="40"/>
      <c r="D199" s="38">
        <v>250</v>
      </c>
      <c r="E199" s="38" t="s">
        <v>387</v>
      </c>
      <c r="F199" s="38" t="s">
        <v>399</v>
      </c>
      <c r="G199" s="38" t="s">
        <v>399</v>
      </c>
      <c r="H199" s="38" t="s">
        <v>400</v>
      </c>
      <c r="I199" s="38">
        <v>24</v>
      </c>
      <c r="J199" s="38" t="s">
        <v>452</v>
      </c>
      <c r="K199" s="38">
        <v>12</v>
      </c>
      <c r="L199" s="128">
        <v>472</v>
      </c>
      <c r="M199" s="23"/>
      <c r="N199" s="155"/>
      <c r="O199" s="504"/>
      <c r="P199" s="41">
        <v>250</v>
      </c>
      <c r="Q199" s="41">
        <v>5.9</v>
      </c>
      <c r="R199" s="41">
        <v>25</v>
      </c>
      <c r="S199" s="41">
        <v>3</v>
      </c>
      <c r="T199" s="41">
        <v>80</v>
      </c>
      <c r="U199" s="41">
        <v>6.5</v>
      </c>
    </row>
    <row r="200" spans="2:21" ht="13.5" thickBot="1">
      <c r="B200" s="25"/>
      <c r="C200" s="25">
        <v>300</v>
      </c>
      <c r="D200" s="38">
        <v>80</v>
      </c>
      <c r="E200" s="38" t="s">
        <v>402</v>
      </c>
      <c r="F200" s="38" t="s">
        <v>403</v>
      </c>
      <c r="G200" s="38" t="s">
        <v>404</v>
      </c>
      <c r="H200" s="38" t="s">
        <v>405</v>
      </c>
      <c r="I200" s="38">
        <v>24</v>
      </c>
      <c r="J200" s="38" t="s">
        <v>444</v>
      </c>
      <c r="K200" s="38">
        <v>12</v>
      </c>
      <c r="L200" s="128">
        <v>262</v>
      </c>
      <c r="M200" s="23"/>
      <c r="N200" s="155"/>
      <c r="O200" s="503">
        <v>300</v>
      </c>
      <c r="P200" s="124">
        <v>80</v>
      </c>
      <c r="Q200" s="124">
        <v>6.9</v>
      </c>
      <c r="R200" s="124">
        <v>50</v>
      </c>
      <c r="S200" s="124">
        <v>3</v>
      </c>
      <c r="T200" s="124">
        <v>60</v>
      </c>
      <c r="U200" s="124">
        <v>5.5</v>
      </c>
    </row>
    <row r="201" spans="2:21" ht="13.5" thickBot="1">
      <c r="B201" s="25"/>
      <c r="C201" s="25"/>
      <c r="D201" s="38">
        <v>100</v>
      </c>
      <c r="E201" s="38" t="s">
        <v>402</v>
      </c>
      <c r="F201" s="38" t="s">
        <v>403</v>
      </c>
      <c r="G201" s="38" t="s">
        <v>404</v>
      </c>
      <c r="H201" s="38" t="s">
        <v>405</v>
      </c>
      <c r="I201" s="38">
        <v>24</v>
      </c>
      <c r="J201" s="38" t="s">
        <v>444</v>
      </c>
      <c r="K201" s="38">
        <v>12</v>
      </c>
      <c r="L201" s="128">
        <v>262</v>
      </c>
      <c r="M201" s="23"/>
      <c r="N201" s="155"/>
      <c r="O201" s="504"/>
      <c r="P201" s="38">
        <v>100</v>
      </c>
      <c r="Q201" s="38">
        <v>6.9</v>
      </c>
      <c r="R201" s="38">
        <v>50</v>
      </c>
      <c r="S201" s="38">
        <v>3</v>
      </c>
      <c r="T201" s="38">
        <v>60</v>
      </c>
      <c r="U201" s="38">
        <v>6</v>
      </c>
    </row>
    <row r="202" spans="2:21" ht="13.5" customHeight="1" thickBot="1">
      <c r="B202" s="25"/>
      <c r="C202" s="25"/>
      <c r="D202" s="38">
        <v>150</v>
      </c>
      <c r="E202" s="38" t="s">
        <v>407</v>
      </c>
      <c r="F202" s="38" t="s">
        <v>408</v>
      </c>
      <c r="G202" s="38" t="s">
        <v>408</v>
      </c>
      <c r="H202" s="38" t="s">
        <v>409</v>
      </c>
      <c r="I202" s="38">
        <v>24</v>
      </c>
      <c r="J202" s="38" t="s">
        <v>445</v>
      </c>
      <c r="K202" s="38">
        <v>12</v>
      </c>
      <c r="L202" s="128">
        <v>402</v>
      </c>
      <c r="M202" s="23"/>
      <c r="N202" s="155"/>
      <c r="O202" s="504"/>
      <c r="P202" s="38">
        <v>150</v>
      </c>
      <c r="Q202" s="38">
        <v>6.9</v>
      </c>
      <c r="R202" s="38">
        <v>50</v>
      </c>
      <c r="S202" s="38">
        <v>3</v>
      </c>
      <c r="T202" s="38">
        <v>70</v>
      </c>
      <c r="U202" s="38">
        <v>7</v>
      </c>
    </row>
    <row r="203" spans="2:21" ht="13.5" customHeight="1" thickBot="1">
      <c r="B203" s="25"/>
      <c r="C203" s="25"/>
      <c r="D203" s="38">
        <v>200</v>
      </c>
      <c r="E203" s="38" t="s">
        <v>407</v>
      </c>
      <c r="F203" s="38" t="s">
        <v>411</v>
      </c>
      <c r="G203" s="38" t="s">
        <v>411</v>
      </c>
      <c r="H203" s="38" t="s">
        <v>412</v>
      </c>
      <c r="I203" s="38">
        <v>24</v>
      </c>
      <c r="J203" s="38" t="s">
        <v>453</v>
      </c>
      <c r="K203" s="38">
        <v>12</v>
      </c>
      <c r="L203" s="128">
        <v>542</v>
      </c>
      <c r="M203" s="23"/>
      <c r="N203" s="155"/>
      <c r="O203" s="504"/>
      <c r="P203" s="38">
        <v>200</v>
      </c>
      <c r="Q203" s="38">
        <v>6.9</v>
      </c>
      <c r="R203" s="38">
        <v>50</v>
      </c>
      <c r="S203" s="38">
        <v>3</v>
      </c>
      <c r="T203" s="38">
        <v>100</v>
      </c>
      <c r="U203" s="38">
        <v>9</v>
      </c>
    </row>
    <row r="204" spans="2:21" ht="13.5" customHeight="1" thickBot="1">
      <c r="B204" s="25"/>
      <c r="C204" s="25"/>
      <c r="D204" s="38">
        <v>250</v>
      </c>
      <c r="E204" s="38" t="s">
        <v>407</v>
      </c>
      <c r="F204" s="38" t="s">
        <v>411</v>
      </c>
      <c r="G204" s="38" t="s">
        <v>411</v>
      </c>
      <c r="H204" s="38" t="s">
        <v>412</v>
      </c>
      <c r="I204" s="38">
        <v>24</v>
      </c>
      <c r="J204" s="38" t="s">
        <v>453</v>
      </c>
      <c r="K204" s="38">
        <v>12</v>
      </c>
      <c r="L204" s="128">
        <v>542</v>
      </c>
      <c r="M204" s="23"/>
      <c r="N204" s="155"/>
      <c r="O204" s="504"/>
      <c r="P204" s="38">
        <v>250</v>
      </c>
      <c r="Q204" s="38">
        <v>6.9</v>
      </c>
      <c r="R204" s="38">
        <v>50</v>
      </c>
      <c r="S204" s="38">
        <v>3</v>
      </c>
      <c r="T204" s="38">
        <v>100</v>
      </c>
      <c r="U204" s="38">
        <v>9.5</v>
      </c>
    </row>
    <row r="205" spans="2:21" ht="13.5" customHeight="1" thickBot="1">
      <c r="B205" s="25"/>
      <c r="C205" s="40"/>
      <c r="D205" s="38">
        <v>300</v>
      </c>
      <c r="E205" s="38" t="s">
        <v>414</v>
      </c>
      <c r="F205" s="38" t="s">
        <v>411</v>
      </c>
      <c r="G205" s="38" t="s">
        <v>411</v>
      </c>
      <c r="H205" s="38" t="s">
        <v>412</v>
      </c>
      <c r="I205" s="38">
        <v>24</v>
      </c>
      <c r="J205" s="38" t="s">
        <v>453</v>
      </c>
      <c r="K205" s="38">
        <v>12</v>
      </c>
      <c r="L205" s="128">
        <v>542</v>
      </c>
      <c r="M205" s="23"/>
      <c r="N205" s="155"/>
      <c r="O205" s="504"/>
      <c r="P205" s="41">
        <v>300</v>
      </c>
      <c r="Q205" s="41">
        <v>6.9</v>
      </c>
      <c r="R205" s="41">
        <v>50</v>
      </c>
      <c r="S205" s="41">
        <v>3</v>
      </c>
      <c r="T205" s="41">
        <v>100</v>
      </c>
      <c r="U205" s="41">
        <v>10</v>
      </c>
    </row>
    <row r="206" spans="2:21" ht="13.5" customHeight="1" thickBot="1">
      <c r="B206" s="25">
        <v>12.5</v>
      </c>
      <c r="C206" s="25">
        <v>350</v>
      </c>
      <c r="D206" s="38">
        <v>80</v>
      </c>
      <c r="E206" s="38" t="s">
        <v>402</v>
      </c>
      <c r="F206" s="38" t="s">
        <v>415</v>
      </c>
      <c r="G206" s="38" t="s">
        <v>416</v>
      </c>
      <c r="H206" s="38" t="s">
        <v>417</v>
      </c>
      <c r="I206" s="38">
        <v>24</v>
      </c>
      <c r="J206" s="38" t="s">
        <v>454</v>
      </c>
      <c r="K206" s="38">
        <v>12</v>
      </c>
      <c r="L206" s="128">
        <v>284</v>
      </c>
      <c r="M206" s="23"/>
      <c r="N206" s="155">
        <v>12.5</v>
      </c>
      <c r="O206" s="503">
        <v>350</v>
      </c>
      <c r="P206" s="124">
        <v>80</v>
      </c>
      <c r="Q206" s="124">
        <v>7.9</v>
      </c>
      <c r="R206" s="124">
        <v>50</v>
      </c>
      <c r="S206" s="124">
        <v>3</v>
      </c>
      <c r="T206" s="124">
        <v>70</v>
      </c>
      <c r="U206" s="124">
        <v>6</v>
      </c>
    </row>
    <row r="207" spans="2:21" ht="13.5" customHeight="1" thickBot="1">
      <c r="B207" s="25"/>
      <c r="C207" s="25"/>
      <c r="D207" s="38">
        <v>100</v>
      </c>
      <c r="E207" s="38" t="s">
        <v>402</v>
      </c>
      <c r="F207" s="38" t="s">
        <v>415</v>
      </c>
      <c r="G207" s="38" t="s">
        <v>416</v>
      </c>
      <c r="H207" s="38" t="s">
        <v>417</v>
      </c>
      <c r="I207" s="38">
        <v>24</v>
      </c>
      <c r="J207" s="38" t="s">
        <v>454</v>
      </c>
      <c r="K207" s="38">
        <v>12</v>
      </c>
      <c r="L207" s="128">
        <v>284</v>
      </c>
      <c r="M207" s="23"/>
      <c r="N207" s="155"/>
      <c r="O207" s="504"/>
      <c r="P207" s="38">
        <v>100</v>
      </c>
      <c r="Q207" s="38">
        <v>7.9</v>
      </c>
      <c r="R207" s="38">
        <v>50</v>
      </c>
      <c r="S207" s="38">
        <v>3</v>
      </c>
      <c r="T207" s="38">
        <v>75</v>
      </c>
      <c r="U207" s="38">
        <v>6.5</v>
      </c>
    </row>
    <row r="208" spans="2:21" ht="13.5" customHeight="1" thickBot="1">
      <c r="B208" s="25"/>
      <c r="C208" s="25"/>
      <c r="D208" s="38">
        <v>150</v>
      </c>
      <c r="E208" s="38" t="s">
        <v>407</v>
      </c>
      <c r="F208" s="38" t="s">
        <v>419</v>
      </c>
      <c r="G208" s="38" t="s">
        <v>419</v>
      </c>
      <c r="H208" s="38" t="s">
        <v>420</v>
      </c>
      <c r="I208" s="38">
        <v>24</v>
      </c>
      <c r="J208" s="38" t="s">
        <v>455</v>
      </c>
      <c r="K208" s="38">
        <v>12</v>
      </c>
      <c r="L208" s="128">
        <v>424</v>
      </c>
      <c r="M208" s="23"/>
      <c r="N208" s="155"/>
      <c r="O208" s="504"/>
      <c r="P208" s="38">
        <v>150</v>
      </c>
      <c r="Q208" s="38">
        <v>7.9</v>
      </c>
      <c r="R208" s="38">
        <v>75</v>
      </c>
      <c r="S208" s="38">
        <v>3</v>
      </c>
      <c r="T208" s="38">
        <v>85</v>
      </c>
      <c r="U208" s="38">
        <v>10.5</v>
      </c>
    </row>
    <row r="209" spans="2:21" ht="13.5" customHeight="1" thickBot="1">
      <c r="B209" s="25"/>
      <c r="C209" s="25"/>
      <c r="D209" s="38">
        <v>200</v>
      </c>
      <c r="E209" s="38" t="s">
        <v>407</v>
      </c>
      <c r="F209" s="38" t="s">
        <v>422</v>
      </c>
      <c r="G209" s="38" t="s">
        <v>422</v>
      </c>
      <c r="H209" s="38" t="s">
        <v>423</v>
      </c>
      <c r="I209" s="38">
        <v>32</v>
      </c>
      <c r="J209" s="38" t="s">
        <v>434</v>
      </c>
      <c r="K209" s="38">
        <v>16</v>
      </c>
      <c r="L209" s="128">
        <v>634</v>
      </c>
      <c r="M209" s="23"/>
      <c r="N209" s="155"/>
      <c r="O209" s="504"/>
      <c r="P209" s="38">
        <v>200</v>
      </c>
      <c r="Q209" s="38">
        <v>7.9</v>
      </c>
      <c r="R209" s="38">
        <v>100</v>
      </c>
      <c r="S209" s="38">
        <v>3</v>
      </c>
      <c r="T209" s="38">
        <v>110</v>
      </c>
      <c r="U209" s="38">
        <v>14</v>
      </c>
    </row>
    <row r="210" spans="2:21" ht="13.5" customHeight="1" thickBot="1">
      <c r="B210" s="25"/>
      <c r="C210" s="25"/>
      <c r="D210" s="38">
        <v>250</v>
      </c>
      <c r="E210" s="38" t="s">
        <v>407</v>
      </c>
      <c r="F210" s="38" t="s">
        <v>422</v>
      </c>
      <c r="G210" s="38" t="s">
        <v>422</v>
      </c>
      <c r="H210" s="38" t="s">
        <v>423</v>
      </c>
      <c r="I210" s="38">
        <v>24</v>
      </c>
      <c r="J210" s="38" t="s">
        <v>434</v>
      </c>
      <c r="K210" s="38">
        <v>12</v>
      </c>
      <c r="L210" s="128">
        <v>634</v>
      </c>
      <c r="M210" s="23"/>
      <c r="N210" s="155"/>
      <c r="O210" s="504"/>
      <c r="P210" s="38">
        <v>250</v>
      </c>
      <c r="Q210" s="38">
        <v>7.9</v>
      </c>
      <c r="R210" s="38">
        <v>100</v>
      </c>
      <c r="S210" s="38">
        <v>3</v>
      </c>
      <c r="T210" s="38">
        <v>120</v>
      </c>
      <c r="U210" s="38">
        <v>14.5</v>
      </c>
    </row>
    <row r="211" spans="2:21" ht="13.5" customHeight="1" thickBot="1">
      <c r="B211" s="25"/>
      <c r="C211" s="25"/>
      <c r="D211" s="38">
        <v>300</v>
      </c>
      <c r="E211" s="38" t="s">
        <v>414</v>
      </c>
      <c r="F211" s="38" t="s">
        <v>422</v>
      </c>
      <c r="G211" s="38" t="s">
        <v>422</v>
      </c>
      <c r="H211" s="38" t="s">
        <v>423</v>
      </c>
      <c r="I211" s="38">
        <v>24</v>
      </c>
      <c r="J211" s="38" t="s">
        <v>434</v>
      </c>
      <c r="K211" s="38">
        <v>12</v>
      </c>
      <c r="L211" s="128">
        <v>634</v>
      </c>
      <c r="M211" s="23"/>
      <c r="N211" s="155"/>
      <c r="O211" s="504"/>
      <c r="P211" s="38">
        <v>300</v>
      </c>
      <c r="Q211" s="38">
        <v>7.9</v>
      </c>
      <c r="R211" s="38">
        <v>100</v>
      </c>
      <c r="S211" s="38">
        <v>3</v>
      </c>
      <c r="T211" s="38">
        <v>130</v>
      </c>
      <c r="U211" s="38">
        <v>14.5</v>
      </c>
    </row>
    <row r="212" spans="2:21" ht="13.5" customHeight="1" thickBot="1">
      <c r="B212" s="25"/>
      <c r="C212" s="40"/>
      <c r="D212" s="38">
        <v>350</v>
      </c>
      <c r="E212" s="38" t="s">
        <v>414</v>
      </c>
      <c r="F212" s="38" t="s">
        <v>422</v>
      </c>
      <c r="G212" s="38" t="s">
        <v>422</v>
      </c>
      <c r="H212" s="38" t="s">
        <v>423</v>
      </c>
      <c r="I212" s="38">
        <v>24</v>
      </c>
      <c r="J212" s="38" t="s">
        <v>434</v>
      </c>
      <c r="K212" s="38">
        <v>12</v>
      </c>
      <c r="L212" s="128">
        <v>634</v>
      </c>
      <c r="M212" s="23"/>
      <c r="N212" s="155"/>
      <c r="O212" s="504"/>
      <c r="P212" s="41">
        <v>350</v>
      </c>
      <c r="Q212" s="41">
        <v>7.9</v>
      </c>
      <c r="R212" s="41">
        <v>100</v>
      </c>
      <c r="S212" s="41">
        <v>3</v>
      </c>
      <c r="T212" s="41">
        <v>140</v>
      </c>
      <c r="U212" s="41">
        <v>15</v>
      </c>
    </row>
    <row r="213" spans="2:21" ht="13.5" customHeight="1" thickBot="1">
      <c r="B213" s="25"/>
      <c r="C213" s="25">
        <v>400</v>
      </c>
      <c r="D213" s="38">
        <v>80</v>
      </c>
      <c r="E213" s="38" t="s">
        <v>426</v>
      </c>
      <c r="F213" s="38" t="s">
        <v>427</v>
      </c>
      <c r="G213" s="38" t="s">
        <v>428</v>
      </c>
      <c r="H213" s="38" t="s">
        <v>429</v>
      </c>
      <c r="I213" s="38">
        <v>24</v>
      </c>
      <c r="J213" s="38" t="s">
        <v>456</v>
      </c>
      <c r="K213" s="38">
        <v>12</v>
      </c>
      <c r="L213" s="128">
        <v>304</v>
      </c>
      <c r="M213" s="23"/>
      <c r="N213" s="155"/>
      <c r="O213" s="503">
        <v>400</v>
      </c>
      <c r="P213" s="124">
        <v>80</v>
      </c>
      <c r="Q213" s="124">
        <v>9</v>
      </c>
      <c r="R213" s="124">
        <v>50</v>
      </c>
      <c r="S213" s="124">
        <v>3</v>
      </c>
      <c r="T213" s="124">
        <v>75</v>
      </c>
      <c r="U213" s="124">
        <v>7.5</v>
      </c>
    </row>
    <row r="214" spans="2:21" ht="13.5" customHeight="1" thickBot="1">
      <c r="B214" s="25"/>
      <c r="C214" s="25"/>
      <c r="D214" s="38">
        <v>100</v>
      </c>
      <c r="E214" s="38" t="s">
        <v>426</v>
      </c>
      <c r="F214" s="38" t="s">
        <v>427</v>
      </c>
      <c r="G214" s="38" t="s">
        <v>428</v>
      </c>
      <c r="H214" s="38" t="s">
        <v>429</v>
      </c>
      <c r="I214" s="38">
        <v>24</v>
      </c>
      <c r="J214" s="38" t="s">
        <v>456</v>
      </c>
      <c r="K214" s="38">
        <v>12</v>
      </c>
      <c r="L214" s="128">
        <v>304</v>
      </c>
      <c r="M214" s="23"/>
      <c r="N214" s="155"/>
      <c r="O214" s="504"/>
      <c r="P214" s="38">
        <v>100</v>
      </c>
      <c r="Q214" s="38">
        <v>9</v>
      </c>
      <c r="R214" s="38">
        <v>50</v>
      </c>
      <c r="S214" s="38">
        <v>3</v>
      </c>
      <c r="T214" s="38">
        <v>85</v>
      </c>
      <c r="U214" s="38">
        <v>8.5</v>
      </c>
    </row>
    <row r="215" spans="2:21" ht="13.5" customHeight="1" thickBot="1">
      <c r="B215" s="25"/>
      <c r="C215" s="25"/>
      <c r="D215" s="38">
        <v>150</v>
      </c>
      <c r="E215" s="38" t="s">
        <v>390</v>
      </c>
      <c r="F215" s="38" t="s">
        <v>431</v>
      </c>
      <c r="G215" s="38" t="s">
        <v>431</v>
      </c>
      <c r="H215" s="38" t="s">
        <v>432</v>
      </c>
      <c r="I215" s="38">
        <v>32</v>
      </c>
      <c r="J215" s="38" t="s">
        <v>457</v>
      </c>
      <c r="K215" s="38">
        <v>16</v>
      </c>
      <c r="L215" s="128">
        <v>444</v>
      </c>
      <c r="M215" s="23"/>
      <c r="N215" s="155"/>
      <c r="O215" s="504"/>
      <c r="P215" s="38">
        <v>150</v>
      </c>
      <c r="Q215" s="38">
        <v>9</v>
      </c>
      <c r="R215" s="38">
        <v>75</v>
      </c>
      <c r="S215" s="38">
        <v>4</v>
      </c>
      <c r="T215" s="38">
        <v>140</v>
      </c>
      <c r="U215" s="38">
        <v>10.5</v>
      </c>
    </row>
    <row r="216" spans="2:21" ht="13.5" customHeight="1" thickBot="1">
      <c r="B216" s="25"/>
      <c r="C216" s="25"/>
      <c r="D216" s="38">
        <v>200</v>
      </c>
      <c r="E216" s="38" t="s">
        <v>390</v>
      </c>
      <c r="F216" s="38" t="s">
        <v>431</v>
      </c>
      <c r="G216" s="38" t="s">
        <v>431</v>
      </c>
      <c r="H216" s="38" t="s">
        <v>432</v>
      </c>
      <c r="I216" s="38">
        <v>32</v>
      </c>
      <c r="J216" s="38" t="s">
        <v>457</v>
      </c>
      <c r="K216" s="38">
        <v>16</v>
      </c>
      <c r="L216" s="128">
        <v>444</v>
      </c>
      <c r="M216" s="23"/>
      <c r="N216" s="155"/>
      <c r="O216" s="504"/>
      <c r="P216" s="38">
        <v>200</v>
      </c>
      <c r="Q216" s="38">
        <v>9</v>
      </c>
      <c r="R216" s="38">
        <v>75</v>
      </c>
      <c r="S216" s="38">
        <v>4</v>
      </c>
      <c r="T216" s="38">
        <v>125</v>
      </c>
      <c r="U216" s="38">
        <v>11.5</v>
      </c>
    </row>
    <row r="217" spans="2:21" ht="14.25" customHeight="1" thickBot="1">
      <c r="B217" s="25"/>
      <c r="C217" s="25"/>
      <c r="D217" s="38">
        <v>250</v>
      </c>
      <c r="E217" s="38" t="s">
        <v>390</v>
      </c>
      <c r="F217" s="38" t="s">
        <v>434</v>
      </c>
      <c r="G217" s="38" t="s">
        <v>434</v>
      </c>
      <c r="H217" s="38" t="s">
        <v>435</v>
      </c>
      <c r="I217" s="38">
        <v>32</v>
      </c>
      <c r="J217" s="38" t="s">
        <v>458</v>
      </c>
      <c r="K217" s="38">
        <v>16</v>
      </c>
      <c r="L217" s="128">
        <v>724</v>
      </c>
      <c r="M217" s="23"/>
      <c r="N217" s="155"/>
      <c r="O217" s="504"/>
      <c r="P217" s="38">
        <v>250</v>
      </c>
      <c r="Q217" s="38">
        <v>9</v>
      </c>
      <c r="R217" s="38">
        <v>100</v>
      </c>
      <c r="S217" s="38">
        <v>4</v>
      </c>
      <c r="T217" s="38">
        <v>170</v>
      </c>
      <c r="U217" s="38">
        <v>14.5</v>
      </c>
    </row>
    <row r="218" spans="2:21" ht="13.5" customHeight="1" thickBot="1">
      <c r="B218" s="25"/>
      <c r="C218" s="25"/>
      <c r="D218" s="38">
        <v>300</v>
      </c>
      <c r="E218" s="38" t="s">
        <v>437</v>
      </c>
      <c r="F218" s="38" t="s">
        <v>434</v>
      </c>
      <c r="G218" s="38" t="s">
        <v>434</v>
      </c>
      <c r="H218" s="38" t="s">
        <v>435</v>
      </c>
      <c r="I218" s="38">
        <v>32</v>
      </c>
      <c r="J218" s="38" t="s">
        <v>458</v>
      </c>
      <c r="K218" s="38">
        <v>16</v>
      </c>
      <c r="L218" s="128">
        <v>724</v>
      </c>
      <c r="M218" s="23"/>
      <c r="N218" s="155"/>
      <c r="O218" s="504"/>
      <c r="P218" s="38">
        <v>300</v>
      </c>
      <c r="Q218" s="38">
        <v>9</v>
      </c>
      <c r="R218" s="38">
        <v>100</v>
      </c>
      <c r="S218" s="38">
        <v>4</v>
      </c>
      <c r="T218" s="38">
        <v>190</v>
      </c>
      <c r="U218" s="38">
        <v>15</v>
      </c>
    </row>
    <row r="219" spans="2:21" ht="13.5" customHeight="1" thickBot="1">
      <c r="B219" s="25"/>
      <c r="C219" s="25"/>
      <c r="D219" s="38">
        <v>350</v>
      </c>
      <c r="E219" s="38" t="s">
        <v>437</v>
      </c>
      <c r="F219" s="38" t="s">
        <v>434</v>
      </c>
      <c r="G219" s="38" t="s">
        <v>434</v>
      </c>
      <c r="H219" s="38" t="s">
        <v>435</v>
      </c>
      <c r="I219" s="38">
        <v>32</v>
      </c>
      <c r="J219" s="38" t="s">
        <v>458</v>
      </c>
      <c r="K219" s="38">
        <v>16</v>
      </c>
      <c r="L219" s="128">
        <v>724</v>
      </c>
      <c r="M219" s="23"/>
      <c r="N219" s="155"/>
      <c r="O219" s="504"/>
      <c r="P219" s="38">
        <v>350</v>
      </c>
      <c r="Q219" s="38">
        <v>9</v>
      </c>
      <c r="R219" s="38">
        <v>100</v>
      </c>
      <c r="S219" s="38">
        <v>4</v>
      </c>
      <c r="T219" s="38">
        <v>200</v>
      </c>
      <c r="U219" s="38">
        <v>15.5</v>
      </c>
    </row>
    <row r="220" spans="2:21" ht="13.5" customHeight="1" thickBot="1">
      <c r="B220" s="40"/>
      <c r="C220" s="40"/>
      <c r="D220" s="38">
        <v>400</v>
      </c>
      <c r="E220" s="38" t="s">
        <v>438</v>
      </c>
      <c r="F220" s="38" t="s">
        <v>434</v>
      </c>
      <c r="G220" s="38" t="s">
        <v>434</v>
      </c>
      <c r="H220" s="38" t="s">
        <v>435</v>
      </c>
      <c r="I220" s="38">
        <v>32</v>
      </c>
      <c r="J220" s="38" t="s">
        <v>458</v>
      </c>
      <c r="K220" s="38">
        <v>16</v>
      </c>
      <c r="L220" s="128">
        <v>724</v>
      </c>
      <c r="M220" s="23"/>
      <c r="N220" s="157"/>
      <c r="O220" s="507"/>
      <c r="P220" s="38">
        <v>400</v>
      </c>
      <c r="Q220" s="38">
        <v>9</v>
      </c>
      <c r="R220" s="38">
        <v>100</v>
      </c>
      <c r="S220" s="38">
        <v>4</v>
      </c>
      <c r="T220" s="38">
        <v>200</v>
      </c>
      <c r="U220" s="38">
        <v>18</v>
      </c>
    </row>
    <row r="222" spans="2:21" ht="13.5" thickBot="1"/>
    <row r="223" spans="2:21" ht="13.5" customHeight="1" thickBot="1">
      <c r="B223" s="17" t="s">
        <v>0</v>
      </c>
      <c r="C223" s="19" t="s">
        <v>1</v>
      </c>
      <c r="D223" s="17" t="s">
        <v>10</v>
      </c>
      <c r="E223" s="18" t="s">
        <v>250</v>
      </c>
      <c r="F223" s="19"/>
      <c r="G223" s="19" t="s">
        <v>251</v>
      </c>
      <c r="H223" s="139" t="s">
        <v>252</v>
      </c>
      <c r="I223" s="21"/>
      <c r="J223" s="140" t="s">
        <v>252</v>
      </c>
      <c r="K223" s="21"/>
      <c r="L223" s="17" t="s">
        <v>253</v>
      </c>
      <c r="M223" s="23"/>
      <c r="N223" s="503" t="s">
        <v>0</v>
      </c>
      <c r="O223" s="503" t="s">
        <v>1</v>
      </c>
      <c r="P223" s="503" t="s">
        <v>10</v>
      </c>
      <c r="Q223" s="19" t="s">
        <v>254</v>
      </c>
      <c r="R223" s="24" t="s">
        <v>255</v>
      </c>
      <c r="S223" s="24" t="s">
        <v>255</v>
      </c>
      <c r="T223" s="24" t="s">
        <v>255</v>
      </c>
      <c r="U223" s="19" t="s">
        <v>256</v>
      </c>
    </row>
    <row r="224" spans="2:21" ht="13.5" customHeight="1" thickBot="1">
      <c r="B224" s="25"/>
      <c r="C224" s="30"/>
      <c r="D224" s="25"/>
      <c r="E224" s="26"/>
      <c r="F224" s="27"/>
      <c r="G224" s="27" t="s">
        <v>257</v>
      </c>
      <c r="H224" s="28" t="s">
        <v>258</v>
      </c>
      <c r="I224" s="29"/>
      <c r="J224" s="28" t="s">
        <v>259</v>
      </c>
      <c r="K224" s="29"/>
      <c r="L224" s="25"/>
      <c r="M224" s="23"/>
      <c r="N224" s="504"/>
      <c r="O224" s="504"/>
      <c r="P224" s="504"/>
      <c r="Q224" s="30" t="s">
        <v>260</v>
      </c>
      <c r="R224" s="31" t="s">
        <v>261</v>
      </c>
      <c r="S224" s="31" t="s">
        <v>262</v>
      </c>
      <c r="T224" s="31" t="s">
        <v>261</v>
      </c>
      <c r="U224" s="30" t="s">
        <v>263</v>
      </c>
    </row>
    <row r="225" spans="1:21" ht="13.5" customHeight="1" thickBot="1">
      <c r="B225" s="25"/>
      <c r="C225" s="30"/>
      <c r="D225" s="25"/>
      <c r="E225" s="31" t="s">
        <v>258</v>
      </c>
      <c r="F225" s="24" t="s">
        <v>259</v>
      </c>
      <c r="G225" s="31"/>
      <c r="H225" s="32"/>
      <c r="I225" s="31"/>
      <c r="J225" s="32"/>
      <c r="K225" s="31"/>
      <c r="L225" s="25"/>
      <c r="M225" s="23"/>
      <c r="N225" s="504"/>
      <c r="O225" s="504"/>
      <c r="P225" s="504"/>
      <c r="Q225" s="33"/>
      <c r="R225" s="31" t="s">
        <v>257</v>
      </c>
      <c r="S225" s="31" t="s">
        <v>264</v>
      </c>
      <c r="T225" s="31" t="s">
        <v>265</v>
      </c>
      <c r="U225" s="33"/>
    </row>
    <row r="226" spans="1:21" ht="13.5" customHeight="1" thickBot="1">
      <c r="B226" s="40"/>
      <c r="C226" s="30"/>
      <c r="D226" s="25"/>
      <c r="E226" s="30" t="s">
        <v>266</v>
      </c>
      <c r="F226" s="30" t="s">
        <v>267</v>
      </c>
      <c r="G226" s="30" t="s">
        <v>268</v>
      </c>
      <c r="H226" s="30" t="s">
        <v>269</v>
      </c>
      <c r="I226" s="30" t="s">
        <v>255</v>
      </c>
      <c r="J226" s="30" t="s">
        <v>269</v>
      </c>
      <c r="K226" s="30" t="s">
        <v>255</v>
      </c>
      <c r="L226" s="25"/>
      <c r="M226" s="23"/>
      <c r="N226" s="504"/>
      <c r="O226" s="504"/>
      <c r="P226" s="504"/>
      <c r="Q226" s="30" t="s">
        <v>11</v>
      </c>
      <c r="R226" s="30" t="s">
        <v>270</v>
      </c>
      <c r="S226" s="30" t="s">
        <v>382</v>
      </c>
      <c r="T226" s="30" t="s">
        <v>272</v>
      </c>
      <c r="U226" s="30" t="s">
        <v>273</v>
      </c>
    </row>
    <row r="227" spans="1:21" ht="13.5" customHeight="1" thickBot="1">
      <c r="A227" s="7">
        <f>350/2</f>
        <v>175</v>
      </c>
      <c r="B227" s="25"/>
      <c r="C227" s="17">
        <v>350</v>
      </c>
      <c r="D227" s="124">
        <v>80</v>
      </c>
      <c r="E227" s="124" t="s">
        <v>402</v>
      </c>
      <c r="F227" s="124" t="s">
        <v>415</v>
      </c>
      <c r="G227" s="124" t="s">
        <v>416</v>
      </c>
      <c r="H227" s="124" t="s">
        <v>417</v>
      </c>
      <c r="I227" s="124">
        <v>16</v>
      </c>
      <c r="J227" s="124" t="s">
        <v>454</v>
      </c>
      <c r="K227" s="124">
        <v>8</v>
      </c>
      <c r="L227" s="124">
        <v>282</v>
      </c>
      <c r="M227" s="23"/>
      <c r="N227" s="17"/>
      <c r="O227" s="506">
        <v>350</v>
      </c>
      <c r="P227" s="141">
        <v>80</v>
      </c>
      <c r="Q227" s="124">
        <v>5.2</v>
      </c>
      <c r="R227" s="124">
        <v>50</v>
      </c>
      <c r="S227" s="124">
        <v>2</v>
      </c>
      <c r="T227" s="124">
        <v>47</v>
      </c>
      <c r="U227" s="124">
        <v>4.5</v>
      </c>
    </row>
    <row r="228" spans="1:21" ht="13.5" customHeight="1" thickBot="1">
      <c r="B228" s="25"/>
      <c r="C228" s="25"/>
      <c r="D228" s="38">
        <v>100</v>
      </c>
      <c r="E228" s="38" t="s">
        <v>402</v>
      </c>
      <c r="F228" s="38" t="s">
        <v>415</v>
      </c>
      <c r="G228" s="38" t="s">
        <v>416</v>
      </c>
      <c r="H228" s="38" t="s">
        <v>417</v>
      </c>
      <c r="I228" s="38">
        <v>16</v>
      </c>
      <c r="J228" s="38" t="s">
        <v>454</v>
      </c>
      <c r="K228" s="38">
        <v>8</v>
      </c>
      <c r="L228" s="38">
        <v>282</v>
      </c>
      <c r="M228" s="23"/>
      <c r="N228" s="25"/>
      <c r="O228" s="501"/>
      <c r="P228" s="128">
        <v>100</v>
      </c>
      <c r="Q228" s="38">
        <v>5.2</v>
      </c>
      <c r="R228" s="38">
        <v>50</v>
      </c>
      <c r="S228" s="38">
        <v>2</v>
      </c>
      <c r="T228" s="38">
        <v>52</v>
      </c>
      <c r="U228" s="38">
        <v>5</v>
      </c>
    </row>
    <row r="229" spans="1:21" ht="13.5" customHeight="1" thickBot="1">
      <c r="B229" s="25"/>
      <c r="C229" s="25"/>
      <c r="D229" s="38">
        <v>150</v>
      </c>
      <c r="E229" s="38" t="s">
        <v>407</v>
      </c>
      <c r="F229" s="38" t="s">
        <v>419</v>
      </c>
      <c r="G229" s="38" t="s">
        <v>419</v>
      </c>
      <c r="H229" s="38" t="s">
        <v>420</v>
      </c>
      <c r="I229" s="38">
        <v>16</v>
      </c>
      <c r="J229" s="38" t="s">
        <v>455</v>
      </c>
      <c r="K229" s="38">
        <v>8</v>
      </c>
      <c r="L229" s="38">
        <v>422</v>
      </c>
      <c r="M229" s="23"/>
      <c r="N229" s="25"/>
      <c r="O229" s="501"/>
      <c r="P229" s="128">
        <v>150</v>
      </c>
      <c r="Q229" s="38">
        <v>5.2</v>
      </c>
      <c r="R229" s="38">
        <v>75</v>
      </c>
      <c r="S229" s="38">
        <v>2</v>
      </c>
      <c r="T229" s="38">
        <v>80</v>
      </c>
      <c r="U229" s="38">
        <v>7.5</v>
      </c>
    </row>
    <row r="230" spans="1:21" ht="13.5" customHeight="1" thickBot="1">
      <c r="B230" s="25"/>
      <c r="C230" s="25"/>
      <c r="D230" s="38">
        <v>200</v>
      </c>
      <c r="E230" s="38" t="s">
        <v>407</v>
      </c>
      <c r="F230" s="38" t="s">
        <v>422</v>
      </c>
      <c r="G230" s="38" t="s">
        <v>422</v>
      </c>
      <c r="H230" s="38" t="s">
        <v>423</v>
      </c>
      <c r="I230" s="38">
        <v>16</v>
      </c>
      <c r="J230" s="38" t="s">
        <v>434</v>
      </c>
      <c r="K230" s="38">
        <v>8</v>
      </c>
      <c r="L230" s="38">
        <v>632</v>
      </c>
      <c r="M230" s="23"/>
      <c r="N230" s="25"/>
      <c r="O230" s="501"/>
      <c r="P230" s="128">
        <v>200</v>
      </c>
      <c r="Q230" s="38">
        <v>5.2</v>
      </c>
      <c r="R230" s="38">
        <v>100</v>
      </c>
      <c r="S230" s="38">
        <v>2</v>
      </c>
      <c r="T230" s="38">
        <v>90</v>
      </c>
      <c r="U230" s="38">
        <v>10</v>
      </c>
    </row>
    <row r="231" spans="1:21" ht="13.5" customHeight="1" thickBot="1">
      <c r="B231" s="25"/>
      <c r="C231" s="25"/>
      <c r="D231" s="38">
        <v>250</v>
      </c>
      <c r="E231" s="38" t="s">
        <v>407</v>
      </c>
      <c r="F231" s="38" t="s">
        <v>422</v>
      </c>
      <c r="G231" s="38" t="s">
        <v>422</v>
      </c>
      <c r="H231" s="38" t="s">
        <v>423</v>
      </c>
      <c r="I231" s="38">
        <v>16</v>
      </c>
      <c r="J231" s="38" t="s">
        <v>434</v>
      </c>
      <c r="K231" s="38">
        <v>8</v>
      </c>
      <c r="L231" s="38">
        <v>632</v>
      </c>
      <c r="M231" s="23"/>
      <c r="N231" s="25"/>
      <c r="O231" s="501"/>
      <c r="P231" s="128">
        <v>250</v>
      </c>
      <c r="Q231" s="38">
        <v>5.2</v>
      </c>
      <c r="R231" s="38">
        <v>100</v>
      </c>
      <c r="S231" s="38">
        <v>2</v>
      </c>
      <c r="T231" s="38">
        <v>95</v>
      </c>
      <c r="U231" s="38">
        <v>10</v>
      </c>
    </row>
    <row r="232" spans="1:21" ht="13.5" customHeight="1" thickBot="1">
      <c r="B232" s="25"/>
      <c r="C232" s="25"/>
      <c r="D232" s="38">
        <v>300</v>
      </c>
      <c r="E232" s="38" t="s">
        <v>422</v>
      </c>
      <c r="F232" s="38" t="s">
        <v>422</v>
      </c>
      <c r="G232" s="38" t="s">
        <v>423</v>
      </c>
      <c r="H232" s="38" t="s">
        <v>423</v>
      </c>
      <c r="I232" s="38">
        <v>16</v>
      </c>
      <c r="J232" s="38" t="s">
        <v>434</v>
      </c>
      <c r="K232" s="38">
        <v>8</v>
      </c>
      <c r="L232" s="38">
        <v>632</v>
      </c>
      <c r="M232" s="23"/>
      <c r="N232" s="25"/>
      <c r="O232" s="501"/>
      <c r="P232" s="128">
        <v>300</v>
      </c>
      <c r="Q232" s="38">
        <v>5.2</v>
      </c>
      <c r="R232" s="38">
        <v>100</v>
      </c>
      <c r="S232" s="38">
        <v>2</v>
      </c>
      <c r="T232" s="38">
        <v>100</v>
      </c>
      <c r="U232" s="38">
        <v>10.5</v>
      </c>
    </row>
    <row r="233" spans="1:21" ht="13.5" customHeight="1" thickBot="1">
      <c r="B233" s="25"/>
      <c r="C233" s="40"/>
      <c r="D233" s="38">
        <v>350</v>
      </c>
      <c r="E233" s="38" t="s">
        <v>422</v>
      </c>
      <c r="F233" s="38" t="s">
        <v>422</v>
      </c>
      <c r="G233" s="38" t="s">
        <v>423</v>
      </c>
      <c r="H233" s="38" t="s">
        <v>423</v>
      </c>
      <c r="I233" s="38">
        <v>16</v>
      </c>
      <c r="J233" s="38" t="s">
        <v>434</v>
      </c>
      <c r="K233" s="38">
        <v>8</v>
      </c>
      <c r="L233" s="38">
        <v>632</v>
      </c>
      <c r="M233" s="23"/>
      <c r="N233" s="25"/>
      <c r="O233" s="502"/>
      <c r="P233" s="128">
        <v>350</v>
      </c>
      <c r="Q233" s="38">
        <v>5.2</v>
      </c>
      <c r="R233" s="38">
        <v>100</v>
      </c>
      <c r="S233" s="38">
        <v>2</v>
      </c>
      <c r="T233" s="38">
        <v>105</v>
      </c>
      <c r="U233" s="38">
        <v>10.5</v>
      </c>
    </row>
    <row r="234" spans="1:21" ht="13.5" customHeight="1" thickBot="1">
      <c r="B234" s="25">
        <v>8</v>
      </c>
      <c r="C234" s="30">
        <v>400</v>
      </c>
      <c r="D234" s="38">
        <v>80</v>
      </c>
      <c r="E234" s="38" t="s">
        <v>426</v>
      </c>
      <c r="F234" s="38" t="s">
        <v>427</v>
      </c>
      <c r="G234" s="38" t="s">
        <v>428</v>
      </c>
      <c r="H234" s="38" t="s">
        <v>429</v>
      </c>
      <c r="I234" s="38">
        <v>16</v>
      </c>
      <c r="J234" s="38" t="s">
        <v>456</v>
      </c>
      <c r="K234" s="38">
        <v>8</v>
      </c>
      <c r="L234" s="38">
        <v>302</v>
      </c>
      <c r="M234" s="23"/>
      <c r="N234" s="25">
        <v>8</v>
      </c>
      <c r="O234" s="501">
        <v>400</v>
      </c>
      <c r="P234" s="128">
        <v>80</v>
      </c>
      <c r="Q234" s="38">
        <v>5.9</v>
      </c>
      <c r="R234" s="38">
        <v>50</v>
      </c>
      <c r="S234" s="38">
        <v>2</v>
      </c>
      <c r="T234" s="38">
        <v>55</v>
      </c>
      <c r="U234" s="38">
        <v>5.5</v>
      </c>
    </row>
    <row r="235" spans="1:21" ht="13.5" customHeight="1" thickBot="1">
      <c r="B235" s="25"/>
      <c r="C235" s="30"/>
      <c r="D235" s="38">
        <v>100</v>
      </c>
      <c r="E235" s="38" t="s">
        <v>426</v>
      </c>
      <c r="F235" s="38" t="s">
        <v>427</v>
      </c>
      <c r="G235" s="38" t="s">
        <v>428</v>
      </c>
      <c r="H235" s="38" t="s">
        <v>429</v>
      </c>
      <c r="I235" s="38">
        <v>16</v>
      </c>
      <c r="J235" s="38" t="s">
        <v>456</v>
      </c>
      <c r="K235" s="38">
        <v>8</v>
      </c>
      <c r="L235" s="38">
        <v>302</v>
      </c>
      <c r="M235" s="23"/>
      <c r="N235" s="25"/>
      <c r="O235" s="501"/>
      <c r="P235" s="128">
        <v>100</v>
      </c>
      <c r="Q235" s="38">
        <v>5.9</v>
      </c>
      <c r="R235" s="38">
        <v>50</v>
      </c>
      <c r="S235" s="38">
        <v>2</v>
      </c>
      <c r="T235" s="38">
        <v>60</v>
      </c>
      <c r="U235" s="38">
        <v>5.3</v>
      </c>
    </row>
    <row r="236" spans="1:21" ht="13.5" customHeight="1" thickBot="1">
      <c r="B236" s="25"/>
      <c r="C236" s="30"/>
      <c r="D236" s="38">
        <v>150</v>
      </c>
      <c r="E236" s="38" t="s">
        <v>390</v>
      </c>
      <c r="F236" s="38" t="s">
        <v>431</v>
      </c>
      <c r="G236" s="38" t="s">
        <v>431</v>
      </c>
      <c r="H236" s="38" t="s">
        <v>432</v>
      </c>
      <c r="I236" s="38">
        <v>24</v>
      </c>
      <c r="J236" s="38" t="s">
        <v>457</v>
      </c>
      <c r="K236" s="38">
        <v>12</v>
      </c>
      <c r="L236" s="38">
        <v>442</v>
      </c>
      <c r="M236" s="23"/>
      <c r="N236" s="25"/>
      <c r="O236" s="501"/>
      <c r="P236" s="128">
        <v>150</v>
      </c>
      <c r="Q236" s="38">
        <v>5.9</v>
      </c>
      <c r="R236" s="38">
        <v>75</v>
      </c>
      <c r="S236" s="38">
        <v>3</v>
      </c>
      <c r="T236" s="38">
        <v>100</v>
      </c>
      <c r="U236" s="38">
        <v>8.5</v>
      </c>
    </row>
    <row r="237" spans="1:21" ht="13.5" customHeight="1" thickBot="1">
      <c r="B237" s="25"/>
      <c r="C237" s="30"/>
      <c r="D237" s="38">
        <v>200</v>
      </c>
      <c r="E237" s="38" t="s">
        <v>390</v>
      </c>
      <c r="F237" s="38" t="s">
        <v>431</v>
      </c>
      <c r="G237" s="38" t="s">
        <v>431</v>
      </c>
      <c r="H237" s="38" t="s">
        <v>432</v>
      </c>
      <c r="I237" s="38">
        <v>24</v>
      </c>
      <c r="J237" s="38" t="s">
        <v>457</v>
      </c>
      <c r="K237" s="38">
        <v>24</v>
      </c>
      <c r="L237" s="38">
        <v>442</v>
      </c>
      <c r="M237" s="23"/>
      <c r="N237" s="25"/>
      <c r="O237" s="501"/>
      <c r="P237" s="128">
        <v>200</v>
      </c>
      <c r="Q237" s="38">
        <v>5.9</v>
      </c>
      <c r="R237" s="38">
        <v>75</v>
      </c>
      <c r="S237" s="38">
        <v>3</v>
      </c>
      <c r="T237" s="38">
        <v>110</v>
      </c>
      <c r="U237" s="38">
        <v>9</v>
      </c>
    </row>
    <row r="238" spans="1:21" ht="13.5" customHeight="1" thickBot="1">
      <c r="B238" s="25"/>
      <c r="C238" s="30"/>
      <c r="D238" s="38">
        <v>250</v>
      </c>
      <c r="E238" s="38" t="s">
        <v>390</v>
      </c>
      <c r="F238" s="38" t="s">
        <v>434</v>
      </c>
      <c r="G238" s="38" t="s">
        <v>434</v>
      </c>
      <c r="H238" s="38" t="s">
        <v>435</v>
      </c>
      <c r="I238" s="38">
        <v>24</v>
      </c>
      <c r="J238" s="38" t="s">
        <v>458</v>
      </c>
      <c r="K238" s="38">
        <v>24</v>
      </c>
      <c r="L238" s="38">
        <v>722</v>
      </c>
      <c r="M238" s="23"/>
      <c r="N238" s="25"/>
      <c r="O238" s="501"/>
      <c r="P238" s="128">
        <v>250</v>
      </c>
      <c r="Q238" s="38">
        <v>5.9</v>
      </c>
      <c r="R238" s="38">
        <v>100</v>
      </c>
      <c r="S238" s="38">
        <v>3</v>
      </c>
      <c r="T238" s="38">
        <v>135</v>
      </c>
      <c r="U238" s="38">
        <v>12.5</v>
      </c>
    </row>
    <row r="239" spans="1:21" ht="13.5" customHeight="1" thickBot="1">
      <c r="B239" s="25"/>
      <c r="C239" s="30"/>
      <c r="D239" s="38">
        <v>300</v>
      </c>
      <c r="E239" s="38" t="s">
        <v>437</v>
      </c>
      <c r="F239" s="38" t="s">
        <v>434</v>
      </c>
      <c r="G239" s="38" t="s">
        <v>434</v>
      </c>
      <c r="H239" s="38" t="s">
        <v>435</v>
      </c>
      <c r="I239" s="38">
        <v>24</v>
      </c>
      <c r="J239" s="38" t="s">
        <v>458</v>
      </c>
      <c r="K239" s="38">
        <v>24</v>
      </c>
      <c r="L239" s="38">
        <v>722</v>
      </c>
      <c r="M239" s="23"/>
      <c r="N239" s="25"/>
      <c r="O239" s="501"/>
      <c r="P239" s="128">
        <v>300</v>
      </c>
      <c r="Q239" s="38">
        <v>5.9</v>
      </c>
      <c r="R239" s="38">
        <v>100</v>
      </c>
      <c r="S239" s="38">
        <v>3</v>
      </c>
      <c r="T239" s="38">
        <v>140</v>
      </c>
      <c r="U239" s="38">
        <v>12.5</v>
      </c>
    </row>
    <row r="240" spans="1:21" ht="13.5" customHeight="1" thickBot="1">
      <c r="B240" s="25"/>
      <c r="C240" s="30"/>
      <c r="D240" s="38">
        <v>350</v>
      </c>
      <c r="E240" s="38" t="s">
        <v>437</v>
      </c>
      <c r="F240" s="38" t="s">
        <v>434</v>
      </c>
      <c r="G240" s="38" t="s">
        <v>434</v>
      </c>
      <c r="H240" s="38" t="s">
        <v>435</v>
      </c>
      <c r="I240" s="38">
        <v>24</v>
      </c>
      <c r="J240" s="38" t="s">
        <v>458</v>
      </c>
      <c r="K240" s="38">
        <v>24</v>
      </c>
      <c r="L240" s="38">
        <v>722</v>
      </c>
      <c r="M240" s="23"/>
      <c r="N240" s="25"/>
      <c r="O240" s="501"/>
      <c r="P240" s="128">
        <v>350</v>
      </c>
      <c r="Q240" s="38">
        <v>5.9</v>
      </c>
      <c r="R240" s="38">
        <v>100</v>
      </c>
      <c r="S240" s="38">
        <v>3</v>
      </c>
      <c r="T240" s="38">
        <v>185</v>
      </c>
      <c r="U240" s="38">
        <v>13</v>
      </c>
    </row>
    <row r="241" spans="2:21" ht="13.5" customHeight="1" thickBot="1">
      <c r="B241" s="40"/>
      <c r="C241" s="27"/>
      <c r="D241" s="164">
        <v>400</v>
      </c>
      <c r="E241" s="164" t="s">
        <v>438</v>
      </c>
      <c r="F241" s="164" t="s">
        <v>434</v>
      </c>
      <c r="G241" s="164" t="s">
        <v>434</v>
      </c>
      <c r="H241" s="164" t="s">
        <v>435</v>
      </c>
      <c r="I241" s="164">
        <v>24</v>
      </c>
      <c r="J241" s="164" t="s">
        <v>458</v>
      </c>
      <c r="K241" s="164">
        <v>24</v>
      </c>
      <c r="L241" s="164">
        <v>722</v>
      </c>
      <c r="M241" s="23"/>
      <c r="N241" s="40"/>
      <c r="O241" s="502"/>
      <c r="P241" s="128">
        <v>400</v>
      </c>
      <c r="Q241" s="38">
        <v>5.9</v>
      </c>
      <c r="R241" s="38">
        <v>100</v>
      </c>
      <c r="S241" s="38">
        <v>3</v>
      </c>
      <c r="T241" s="38">
        <v>190</v>
      </c>
      <c r="U241" s="38">
        <v>13.5</v>
      </c>
    </row>
    <row r="245" spans="2:21">
      <c r="B245" s="15"/>
      <c r="C245" s="15"/>
      <c r="D245" s="159"/>
      <c r="J245" s="15"/>
      <c r="K245" s="15"/>
      <c r="L245" s="15"/>
    </row>
    <row r="246" spans="2:21">
      <c r="B246" s="15"/>
      <c r="C246" s="15"/>
      <c r="D246" s="15"/>
      <c r="J246" s="15"/>
      <c r="K246" s="15"/>
      <c r="L246" s="15"/>
    </row>
    <row r="248" spans="2:21" ht="16.5" customHeight="1"/>
    <row r="249" spans="2:21" ht="16.5" customHeight="1"/>
    <row r="250" spans="2:21" ht="16.5" customHeight="1"/>
  </sheetData>
  <mergeCells count="56">
    <mergeCell ref="O17:O18"/>
    <mergeCell ref="N4:N7"/>
    <mergeCell ref="O4:O7"/>
    <mergeCell ref="P4:P7"/>
    <mergeCell ref="O8:O11"/>
    <mergeCell ref="O12:O16"/>
    <mergeCell ref="N69:N72"/>
    <mergeCell ref="O69:O72"/>
    <mergeCell ref="N22:N25"/>
    <mergeCell ref="O22:O25"/>
    <mergeCell ref="P22:P25"/>
    <mergeCell ref="O27:O28"/>
    <mergeCell ref="O29:O31"/>
    <mergeCell ref="O32:O35"/>
    <mergeCell ref="O41:O44"/>
    <mergeCell ref="O45:O49"/>
    <mergeCell ref="O50:O53"/>
    <mergeCell ref="O54:O58"/>
    <mergeCell ref="O59:O64"/>
    <mergeCell ref="P114:P117"/>
    <mergeCell ref="O118:O120"/>
    <mergeCell ref="P69:P72"/>
    <mergeCell ref="O73:O77"/>
    <mergeCell ref="O78:O80"/>
    <mergeCell ref="O81:O84"/>
    <mergeCell ref="O85:O89"/>
    <mergeCell ref="O90:O95"/>
    <mergeCell ref="N154:N157"/>
    <mergeCell ref="O154:O157"/>
    <mergeCell ref="O96:O102"/>
    <mergeCell ref="O103:O110"/>
    <mergeCell ref="N114:N117"/>
    <mergeCell ref="O114:O117"/>
    <mergeCell ref="O180:O187"/>
    <mergeCell ref="O121:O124"/>
    <mergeCell ref="O125:O129"/>
    <mergeCell ref="O130:O135"/>
    <mergeCell ref="O136:O142"/>
    <mergeCell ref="O143:O150"/>
    <mergeCell ref="P154:P157"/>
    <mergeCell ref="O158:O161"/>
    <mergeCell ref="O162:O166"/>
    <mergeCell ref="O167:O172"/>
    <mergeCell ref="O173:O179"/>
    <mergeCell ref="O234:O241"/>
    <mergeCell ref="N191:N194"/>
    <mergeCell ref="O191:O194"/>
    <mergeCell ref="P191:P194"/>
    <mergeCell ref="O195:O199"/>
    <mergeCell ref="O200:O205"/>
    <mergeCell ref="O206:O212"/>
    <mergeCell ref="O213:O220"/>
    <mergeCell ref="N223:N226"/>
    <mergeCell ref="O223:O226"/>
    <mergeCell ref="P223:P226"/>
    <mergeCell ref="O227:O233"/>
  </mergeCells>
  <pageMargins left="0.75" right="0.75" top="1" bottom="1" header="0.5" footer="0.5"/>
  <pageSetup paperSize="9" orientation="portrait" verticalDpi="0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5"/>
  <dimension ref="A1:N183"/>
  <sheetViews>
    <sheetView topLeftCell="A138" zoomScale="70" zoomScaleNormal="70" workbookViewId="0">
      <selection activeCell="P167" sqref="P167"/>
    </sheetView>
  </sheetViews>
  <sheetFormatPr defaultRowHeight="15"/>
  <cols>
    <col min="1" max="1" width="10.5703125" customWidth="1"/>
  </cols>
  <sheetData>
    <row r="1" spans="1:14">
      <c r="E1" t="s">
        <v>254</v>
      </c>
      <c r="F1" t="s">
        <v>255</v>
      </c>
      <c r="G1" t="s">
        <v>255</v>
      </c>
      <c r="H1" t="s">
        <v>255</v>
      </c>
      <c r="I1" t="s">
        <v>256</v>
      </c>
    </row>
    <row r="2" spans="1:14">
      <c r="E2" t="s">
        <v>260</v>
      </c>
      <c r="F2" t="s">
        <v>261</v>
      </c>
      <c r="G2" t="s">
        <v>262</v>
      </c>
      <c r="H2" t="s">
        <v>261</v>
      </c>
      <c r="I2" t="s">
        <v>263</v>
      </c>
      <c r="J2" t="s">
        <v>461</v>
      </c>
    </row>
    <row r="3" spans="1:14">
      <c r="A3" t="s">
        <v>8</v>
      </c>
      <c r="F3" t="s">
        <v>459</v>
      </c>
      <c r="G3" t="s">
        <v>264</v>
      </c>
      <c r="H3" t="s">
        <v>265</v>
      </c>
      <c r="J3" t="s">
        <v>462</v>
      </c>
    </row>
    <row r="4" spans="1:14">
      <c r="A4" t="s">
        <v>9</v>
      </c>
      <c r="B4" t="s">
        <v>0</v>
      </c>
      <c r="C4" t="s">
        <v>1</v>
      </c>
      <c r="D4" t="s">
        <v>10</v>
      </c>
      <c r="E4" t="s">
        <v>11</v>
      </c>
      <c r="F4" t="s">
        <v>270</v>
      </c>
      <c r="G4" t="s">
        <v>382</v>
      </c>
      <c r="H4" t="s">
        <v>272</v>
      </c>
      <c r="I4" t="s">
        <v>273</v>
      </c>
      <c r="J4" t="s">
        <v>463</v>
      </c>
    </row>
    <row r="5" spans="1:14">
      <c r="B5">
        <v>8</v>
      </c>
      <c r="C5">
        <v>350</v>
      </c>
      <c r="D5">
        <v>80</v>
      </c>
      <c r="E5">
        <v>5.2</v>
      </c>
      <c r="F5">
        <v>50</v>
      </c>
      <c r="G5">
        <v>2</v>
      </c>
      <c r="H5">
        <v>47</v>
      </c>
      <c r="I5">
        <v>4.5</v>
      </c>
      <c r="J5" s="160">
        <f>E5/G5</f>
        <v>2.6</v>
      </c>
    </row>
    <row r="6" spans="1:14">
      <c r="A6" t="s">
        <v>465</v>
      </c>
      <c r="B6">
        <v>8</v>
      </c>
      <c r="C6">
        <v>350</v>
      </c>
      <c r="D6">
        <v>100</v>
      </c>
      <c r="E6">
        <v>5.2</v>
      </c>
      <c r="F6">
        <v>50</v>
      </c>
      <c r="G6">
        <v>2</v>
      </c>
      <c r="H6">
        <v>52</v>
      </c>
      <c r="I6">
        <v>5</v>
      </c>
      <c r="J6" s="160">
        <f>E6/G6</f>
        <v>2.6</v>
      </c>
      <c r="M6" s="161">
        <v>8350100</v>
      </c>
      <c r="N6">
        <f>IFERROR(VLOOKUP(M6,Tab_Cycli,7,0),VLOOKUP(M6&amp;"",Tab_Cycli,7,0))</f>
        <v>2</v>
      </c>
    </row>
    <row r="7" spans="1:14">
      <c r="A7" t="s">
        <v>469</v>
      </c>
      <c r="B7">
        <v>8</v>
      </c>
      <c r="C7">
        <v>350</v>
      </c>
      <c r="D7">
        <v>150</v>
      </c>
      <c r="E7">
        <v>5.2</v>
      </c>
      <c r="F7">
        <v>75</v>
      </c>
      <c r="G7">
        <v>2</v>
      </c>
      <c r="H7">
        <v>80</v>
      </c>
      <c r="I7">
        <v>7.5</v>
      </c>
      <c r="J7" s="160">
        <f t="shared" ref="J7:J70" si="0">E7/G7</f>
        <v>2.6</v>
      </c>
    </row>
    <row r="8" spans="1:14">
      <c r="A8" t="s">
        <v>470</v>
      </c>
      <c r="B8">
        <v>8</v>
      </c>
      <c r="C8">
        <v>350</v>
      </c>
      <c r="D8">
        <v>200</v>
      </c>
      <c r="E8">
        <v>5.2</v>
      </c>
      <c r="F8">
        <v>100</v>
      </c>
      <c r="G8">
        <v>2</v>
      </c>
      <c r="H8">
        <v>90</v>
      </c>
      <c r="I8">
        <v>10</v>
      </c>
      <c r="J8" s="160">
        <f t="shared" si="0"/>
        <v>2.6</v>
      </c>
    </row>
    <row r="9" spans="1:14">
      <c r="A9" t="s">
        <v>471</v>
      </c>
      <c r="B9">
        <v>8</v>
      </c>
      <c r="C9">
        <v>350</v>
      </c>
      <c r="D9">
        <v>250</v>
      </c>
      <c r="E9">
        <v>5.2</v>
      </c>
      <c r="F9">
        <v>100</v>
      </c>
      <c r="G9">
        <v>2</v>
      </c>
      <c r="H9">
        <v>95</v>
      </c>
      <c r="I9">
        <v>10</v>
      </c>
      <c r="J9" s="160">
        <f t="shared" si="0"/>
        <v>2.6</v>
      </c>
    </row>
    <row r="10" spans="1:14">
      <c r="A10" t="s">
        <v>472</v>
      </c>
      <c r="B10">
        <v>8</v>
      </c>
      <c r="C10">
        <v>350</v>
      </c>
      <c r="D10">
        <v>300</v>
      </c>
      <c r="E10">
        <v>5.2</v>
      </c>
      <c r="F10">
        <v>100</v>
      </c>
      <c r="G10">
        <v>2</v>
      </c>
      <c r="H10">
        <v>100</v>
      </c>
      <c r="I10">
        <v>10.5</v>
      </c>
      <c r="J10" s="160">
        <f t="shared" si="0"/>
        <v>2.6</v>
      </c>
    </row>
    <row r="11" spans="1:14">
      <c r="A11" t="s">
        <v>473</v>
      </c>
      <c r="B11">
        <v>8</v>
      </c>
      <c r="C11">
        <v>350</v>
      </c>
      <c r="D11">
        <v>350</v>
      </c>
      <c r="E11">
        <v>5.2</v>
      </c>
      <c r="F11">
        <v>100</v>
      </c>
      <c r="G11">
        <v>2</v>
      </c>
      <c r="H11">
        <v>105</v>
      </c>
      <c r="I11">
        <v>10.5</v>
      </c>
      <c r="J11" s="160">
        <f t="shared" si="0"/>
        <v>2.6</v>
      </c>
    </row>
    <row r="12" spans="1:14">
      <c r="A12" t="s">
        <v>467</v>
      </c>
      <c r="B12">
        <v>8</v>
      </c>
      <c r="C12">
        <v>400</v>
      </c>
      <c r="D12">
        <v>80</v>
      </c>
      <c r="E12">
        <v>5.9</v>
      </c>
      <c r="F12">
        <v>50</v>
      </c>
      <c r="G12">
        <v>2</v>
      </c>
      <c r="H12">
        <v>55</v>
      </c>
      <c r="I12">
        <v>5.5</v>
      </c>
      <c r="J12" s="160">
        <f t="shared" si="0"/>
        <v>2.95</v>
      </c>
    </row>
    <row r="13" spans="1:14">
      <c r="A13" t="s">
        <v>474</v>
      </c>
      <c r="B13">
        <v>8</v>
      </c>
      <c r="C13">
        <v>400</v>
      </c>
      <c r="D13">
        <v>100</v>
      </c>
      <c r="E13">
        <v>5.9</v>
      </c>
      <c r="F13">
        <v>50</v>
      </c>
      <c r="G13">
        <v>2</v>
      </c>
      <c r="H13">
        <v>60</v>
      </c>
      <c r="I13">
        <v>5.3</v>
      </c>
      <c r="J13" s="160">
        <f t="shared" si="0"/>
        <v>2.95</v>
      </c>
    </row>
    <row r="14" spans="1:14">
      <c r="A14" t="s">
        <v>476</v>
      </c>
      <c r="B14">
        <v>8</v>
      </c>
      <c r="C14">
        <v>400</v>
      </c>
      <c r="D14">
        <v>150</v>
      </c>
      <c r="E14">
        <v>5.9</v>
      </c>
      <c r="F14">
        <v>75</v>
      </c>
      <c r="G14">
        <v>3</v>
      </c>
      <c r="H14">
        <v>100</v>
      </c>
      <c r="I14">
        <v>8.5</v>
      </c>
      <c r="J14" s="160">
        <f t="shared" si="0"/>
        <v>1.9666666666666668</v>
      </c>
    </row>
    <row r="15" spans="1:14">
      <c r="A15" t="s">
        <v>477</v>
      </c>
      <c r="B15">
        <v>8</v>
      </c>
      <c r="C15">
        <v>400</v>
      </c>
      <c r="D15">
        <v>200</v>
      </c>
      <c r="E15">
        <v>5.9</v>
      </c>
      <c r="F15">
        <v>75</v>
      </c>
      <c r="G15">
        <v>3</v>
      </c>
      <c r="H15">
        <v>110</v>
      </c>
      <c r="I15">
        <v>9</v>
      </c>
      <c r="J15" s="160">
        <f t="shared" si="0"/>
        <v>1.9666666666666668</v>
      </c>
    </row>
    <row r="16" spans="1:14">
      <c r="A16" t="s">
        <v>478</v>
      </c>
      <c r="B16">
        <v>8</v>
      </c>
      <c r="C16">
        <v>400</v>
      </c>
      <c r="D16">
        <v>250</v>
      </c>
      <c r="E16">
        <v>5.9</v>
      </c>
      <c r="F16">
        <v>100</v>
      </c>
      <c r="G16">
        <v>3</v>
      </c>
      <c r="H16">
        <v>135</v>
      </c>
      <c r="I16">
        <v>12.5</v>
      </c>
      <c r="J16" s="160">
        <f t="shared" si="0"/>
        <v>1.9666666666666668</v>
      </c>
    </row>
    <row r="17" spans="1:10">
      <c r="A17" t="s">
        <v>479</v>
      </c>
      <c r="B17">
        <v>8</v>
      </c>
      <c r="C17">
        <v>400</v>
      </c>
      <c r="D17">
        <v>300</v>
      </c>
      <c r="E17">
        <v>5.9</v>
      </c>
      <c r="F17">
        <v>100</v>
      </c>
      <c r="G17">
        <v>3</v>
      </c>
      <c r="H17">
        <v>140</v>
      </c>
      <c r="I17">
        <v>12.5</v>
      </c>
      <c r="J17" s="160">
        <f t="shared" si="0"/>
        <v>1.9666666666666668</v>
      </c>
    </row>
    <row r="18" spans="1:10">
      <c r="A18" t="s">
        <v>480</v>
      </c>
      <c r="B18">
        <v>8</v>
      </c>
      <c r="C18">
        <v>400</v>
      </c>
      <c r="D18">
        <v>350</v>
      </c>
      <c r="E18">
        <v>5.9</v>
      </c>
      <c r="F18">
        <v>100</v>
      </c>
      <c r="G18">
        <v>3</v>
      </c>
      <c r="H18">
        <v>185</v>
      </c>
      <c r="I18">
        <v>13</v>
      </c>
      <c r="J18" s="160">
        <f t="shared" si="0"/>
        <v>1.9666666666666668</v>
      </c>
    </row>
    <row r="19" spans="1:10">
      <c r="A19" t="s">
        <v>481</v>
      </c>
      <c r="B19">
        <v>8</v>
      </c>
      <c r="C19">
        <v>400</v>
      </c>
      <c r="D19">
        <v>400</v>
      </c>
      <c r="E19">
        <v>5.9</v>
      </c>
      <c r="F19">
        <v>100</v>
      </c>
      <c r="G19">
        <v>3</v>
      </c>
      <c r="H19">
        <v>190</v>
      </c>
      <c r="I19">
        <v>13.5</v>
      </c>
      <c r="J19" s="160">
        <f t="shared" si="0"/>
        <v>1.9666666666666668</v>
      </c>
    </row>
    <row r="20" spans="1:10">
      <c r="A20" t="s">
        <v>482</v>
      </c>
      <c r="B20">
        <v>12.5</v>
      </c>
      <c r="C20">
        <v>250</v>
      </c>
      <c r="D20">
        <v>80</v>
      </c>
      <c r="E20">
        <v>5.9</v>
      </c>
      <c r="F20">
        <v>25</v>
      </c>
      <c r="G20">
        <v>2</v>
      </c>
      <c r="H20">
        <v>36</v>
      </c>
      <c r="I20">
        <v>3.5</v>
      </c>
      <c r="J20" s="160">
        <f t="shared" si="0"/>
        <v>2.95</v>
      </c>
    </row>
    <row r="21" spans="1:10">
      <c r="A21" t="s">
        <v>483</v>
      </c>
      <c r="B21">
        <v>12.5</v>
      </c>
      <c r="C21">
        <v>250</v>
      </c>
      <c r="D21">
        <v>100</v>
      </c>
      <c r="E21">
        <v>5.9</v>
      </c>
      <c r="F21">
        <v>25</v>
      </c>
      <c r="G21">
        <v>2</v>
      </c>
      <c r="H21">
        <v>40</v>
      </c>
      <c r="I21">
        <v>3.5</v>
      </c>
      <c r="J21" s="160">
        <f t="shared" si="0"/>
        <v>2.95</v>
      </c>
    </row>
    <row r="22" spans="1:10">
      <c r="A22" t="s">
        <v>485</v>
      </c>
      <c r="B22">
        <v>12.5</v>
      </c>
      <c r="C22">
        <v>250</v>
      </c>
      <c r="D22">
        <v>150</v>
      </c>
      <c r="E22">
        <v>5.9</v>
      </c>
      <c r="F22">
        <v>25</v>
      </c>
      <c r="G22">
        <v>3</v>
      </c>
      <c r="H22">
        <v>65</v>
      </c>
      <c r="I22">
        <v>6</v>
      </c>
      <c r="J22" s="160">
        <f t="shared" si="0"/>
        <v>1.9666666666666668</v>
      </c>
    </row>
    <row r="23" spans="1:10">
      <c r="A23" t="s">
        <v>486</v>
      </c>
      <c r="B23">
        <v>12.5</v>
      </c>
      <c r="C23">
        <v>250</v>
      </c>
      <c r="D23">
        <v>200</v>
      </c>
      <c r="E23">
        <v>5.9</v>
      </c>
      <c r="F23">
        <v>25</v>
      </c>
      <c r="G23">
        <v>3</v>
      </c>
      <c r="H23">
        <v>70</v>
      </c>
      <c r="I23">
        <v>6</v>
      </c>
      <c r="J23" s="160">
        <f t="shared" si="0"/>
        <v>1.9666666666666668</v>
      </c>
    </row>
    <row r="24" spans="1:10">
      <c r="A24" t="s">
        <v>487</v>
      </c>
      <c r="B24">
        <v>12.5</v>
      </c>
      <c r="C24">
        <v>250</v>
      </c>
      <c r="D24">
        <v>250</v>
      </c>
      <c r="E24">
        <v>5.9</v>
      </c>
      <c r="F24">
        <v>25</v>
      </c>
      <c r="G24">
        <v>3</v>
      </c>
      <c r="H24">
        <v>80</v>
      </c>
      <c r="I24">
        <v>6.5</v>
      </c>
      <c r="J24" s="160">
        <f t="shared" si="0"/>
        <v>1.9666666666666668</v>
      </c>
    </row>
    <row r="25" spans="1:10">
      <c r="A25" t="s">
        <v>488</v>
      </c>
      <c r="B25">
        <v>12.5</v>
      </c>
      <c r="C25">
        <v>300</v>
      </c>
      <c r="D25">
        <v>80</v>
      </c>
      <c r="E25">
        <v>6.9</v>
      </c>
      <c r="F25">
        <v>50</v>
      </c>
      <c r="G25">
        <v>3</v>
      </c>
      <c r="H25">
        <v>60</v>
      </c>
      <c r="I25">
        <v>5.5</v>
      </c>
      <c r="J25" s="160">
        <f t="shared" si="0"/>
        <v>2.3000000000000003</v>
      </c>
    </row>
    <row r="26" spans="1:10">
      <c r="A26" t="s">
        <v>489</v>
      </c>
      <c r="B26">
        <v>12.5</v>
      </c>
      <c r="C26">
        <v>300</v>
      </c>
      <c r="D26">
        <v>100</v>
      </c>
      <c r="E26">
        <v>6.9</v>
      </c>
      <c r="F26">
        <v>50</v>
      </c>
      <c r="G26">
        <v>3</v>
      </c>
      <c r="H26">
        <v>60</v>
      </c>
      <c r="I26">
        <v>6</v>
      </c>
      <c r="J26" s="160">
        <f t="shared" si="0"/>
        <v>2.3000000000000003</v>
      </c>
    </row>
    <row r="27" spans="1:10">
      <c r="A27" t="s">
        <v>491</v>
      </c>
      <c r="B27">
        <v>12.5</v>
      </c>
      <c r="C27">
        <v>300</v>
      </c>
      <c r="D27">
        <v>150</v>
      </c>
      <c r="E27">
        <v>6.9</v>
      </c>
      <c r="F27">
        <v>50</v>
      </c>
      <c r="G27">
        <v>3</v>
      </c>
      <c r="H27">
        <v>70</v>
      </c>
      <c r="I27">
        <v>7</v>
      </c>
      <c r="J27" s="160">
        <f t="shared" si="0"/>
        <v>2.3000000000000003</v>
      </c>
    </row>
    <row r="28" spans="1:10">
      <c r="A28" t="s">
        <v>492</v>
      </c>
      <c r="B28">
        <v>12.5</v>
      </c>
      <c r="C28">
        <v>300</v>
      </c>
      <c r="D28">
        <v>200</v>
      </c>
      <c r="E28">
        <v>6.9</v>
      </c>
      <c r="F28">
        <v>50</v>
      </c>
      <c r="G28">
        <v>3</v>
      </c>
      <c r="H28">
        <v>100</v>
      </c>
      <c r="I28">
        <v>9</v>
      </c>
      <c r="J28" s="160">
        <f t="shared" si="0"/>
        <v>2.3000000000000003</v>
      </c>
    </row>
    <row r="29" spans="1:10">
      <c r="A29" t="s">
        <v>493</v>
      </c>
      <c r="B29">
        <v>12.5</v>
      </c>
      <c r="C29">
        <v>300</v>
      </c>
      <c r="D29">
        <v>250</v>
      </c>
      <c r="E29">
        <v>6.9</v>
      </c>
      <c r="F29">
        <v>50</v>
      </c>
      <c r="G29">
        <v>3</v>
      </c>
      <c r="H29">
        <v>100</v>
      </c>
      <c r="I29">
        <v>9.5</v>
      </c>
      <c r="J29" s="160">
        <f t="shared" si="0"/>
        <v>2.3000000000000003</v>
      </c>
    </row>
    <row r="30" spans="1:10">
      <c r="A30" t="s">
        <v>494</v>
      </c>
      <c r="B30">
        <v>12.5</v>
      </c>
      <c r="C30">
        <v>300</v>
      </c>
      <c r="D30">
        <v>300</v>
      </c>
      <c r="E30">
        <v>6.9</v>
      </c>
      <c r="F30">
        <v>50</v>
      </c>
      <c r="G30">
        <v>3</v>
      </c>
      <c r="H30">
        <v>100</v>
      </c>
      <c r="I30">
        <v>10</v>
      </c>
      <c r="J30" s="160">
        <f t="shared" si="0"/>
        <v>2.3000000000000003</v>
      </c>
    </row>
    <row r="31" spans="1:10">
      <c r="A31" t="s">
        <v>495</v>
      </c>
      <c r="B31">
        <v>12.5</v>
      </c>
      <c r="C31">
        <v>350</v>
      </c>
      <c r="D31">
        <v>80</v>
      </c>
      <c r="E31">
        <v>7.9</v>
      </c>
      <c r="F31">
        <v>50</v>
      </c>
      <c r="G31">
        <v>3</v>
      </c>
      <c r="H31">
        <v>70</v>
      </c>
      <c r="I31">
        <v>6</v>
      </c>
      <c r="J31" s="160">
        <f t="shared" si="0"/>
        <v>2.6333333333333333</v>
      </c>
    </row>
    <row r="32" spans="1:10">
      <c r="A32" t="s">
        <v>496</v>
      </c>
      <c r="B32">
        <v>12.5</v>
      </c>
      <c r="C32">
        <v>350</v>
      </c>
      <c r="D32">
        <v>100</v>
      </c>
      <c r="E32">
        <v>7.9</v>
      </c>
      <c r="F32">
        <v>50</v>
      </c>
      <c r="G32">
        <v>3</v>
      </c>
      <c r="H32">
        <v>75</v>
      </c>
      <c r="I32">
        <v>6.5</v>
      </c>
      <c r="J32" s="160">
        <f t="shared" si="0"/>
        <v>2.6333333333333333</v>
      </c>
    </row>
    <row r="33" spans="1:10">
      <c r="A33" t="s">
        <v>498</v>
      </c>
      <c r="B33">
        <v>12.5</v>
      </c>
      <c r="C33">
        <v>350</v>
      </c>
      <c r="D33">
        <v>150</v>
      </c>
      <c r="E33">
        <v>7.9</v>
      </c>
      <c r="F33">
        <v>75</v>
      </c>
      <c r="G33">
        <v>3</v>
      </c>
      <c r="H33">
        <v>85</v>
      </c>
      <c r="I33">
        <v>10.5</v>
      </c>
      <c r="J33" s="160">
        <f t="shared" si="0"/>
        <v>2.6333333333333333</v>
      </c>
    </row>
    <row r="34" spans="1:10">
      <c r="A34" t="s">
        <v>499</v>
      </c>
      <c r="B34">
        <v>12.5</v>
      </c>
      <c r="C34">
        <v>350</v>
      </c>
      <c r="D34">
        <v>200</v>
      </c>
      <c r="E34">
        <v>7.9</v>
      </c>
      <c r="F34">
        <v>100</v>
      </c>
      <c r="G34">
        <v>3</v>
      </c>
      <c r="H34">
        <v>110</v>
      </c>
      <c r="I34">
        <v>14</v>
      </c>
      <c r="J34" s="160">
        <f t="shared" si="0"/>
        <v>2.6333333333333333</v>
      </c>
    </row>
    <row r="35" spans="1:10">
      <c r="A35" t="s">
        <v>500</v>
      </c>
      <c r="B35">
        <v>12.5</v>
      </c>
      <c r="C35">
        <v>350</v>
      </c>
      <c r="D35">
        <v>250</v>
      </c>
      <c r="E35">
        <v>7.9</v>
      </c>
      <c r="F35">
        <v>100</v>
      </c>
      <c r="G35">
        <v>3</v>
      </c>
      <c r="H35">
        <v>120</v>
      </c>
      <c r="I35">
        <v>14.5</v>
      </c>
      <c r="J35" s="160">
        <f t="shared" si="0"/>
        <v>2.6333333333333333</v>
      </c>
    </row>
    <row r="36" spans="1:10">
      <c r="A36" t="s">
        <v>501</v>
      </c>
      <c r="B36">
        <v>12.5</v>
      </c>
      <c r="C36">
        <v>350</v>
      </c>
      <c r="D36">
        <v>300</v>
      </c>
      <c r="E36">
        <v>7.9</v>
      </c>
      <c r="F36">
        <v>100</v>
      </c>
      <c r="G36">
        <v>3</v>
      </c>
      <c r="H36">
        <v>130</v>
      </c>
      <c r="I36">
        <v>14.5</v>
      </c>
      <c r="J36" s="160">
        <f t="shared" si="0"/>
        <v>2.6333333333333333</v>
      </c>
    </row>
    <row r="37" spans="1:10">
      <c r="A37" t="s">
        <v>502</v>
      </c>
      <c r="B37">
        <v>12.5</v>
      </c>
      <c r="C37">
        <v>350</v>
      </c>
      <c r="D37">
        <v>350</v>
      </c>
      <c r="E37">
        <v>7.9</v>
      </c>
      <c r="F37">
        <v>100</v>
      </c>
      <c r="G37">
        <v>3</v>
      </c>
      <c r="H37">
        <v>140</v>
      </c>
      <c r="I37">
        <v>15</v>
      </c>
      <c r="J37" s="160">
        <f t="shared" si="0"/>
        <v>2.6333333333333333</v>
      </c>
    </row>
    <row r="38" spans="1:10">
      <c r="A38" t="s">
        <v>503</v>
      </c>
      <c r="B38">
        <v>12.5</v>
      </c>
      <c r="C38">
        <v>400</v>
      </c>
      <c r="D38">
        <v>80</v>
      </c>
      <c r="E38">
        <v>9</v>
      </c>
      <c r="F38">
        <v>50</v>
      </c>
      <c r="G38">
        <v>3</v>
      </c>
      <c r="H38">
        <v>75</v>
      </c>
      <c r="I38">
        <v>7.5</v>
      </c>
      <c r="J38" s="160">
        <f t="shared" si="0"/>
        <v>3</v>
      </c>
    </row>
    <row r="39" spans="1:10">
      <c r="A39" t="s">
        <v>504</v>
      </c>
      <c r="B39">
        <v>12.5</v>
      </c>
      <c r="C39">
        <v>400</v>
      </c>
      <c r="D39">
        <v>100</v>
      </c>
      <c r="E39">
        <v>9</v>
      </c>
      <c r="F39">
        <v>50</v>
      </c>
      <c r="G39">
        <v>3</v>
      </c>
      <c r="H39">
        <v>85</v>
      </c>
      <c r="I39">
        <v>8.5</v>
      </c>
      <c r="J39" s="160">
        <f t="shared" si="0"/>
        <v>3</v>
      </c>
    </row>
    <row r="40" spans="1:10">
      <c r="A40" t="s">
        <v>506</v>
      </c>
      <c r="B40">
        <v>12.5</v>
      </c>
      <c r="C40">
        <v>400</v>
      </c>
      <c r="D40">
        <v>150</v>
      </c>
      <c r="E40">
        <v>9</v>
      </c>
      <c r="F40">
        <v>75</v>
      </c>
      <c r="G40">
        <v>4</v>
      </c>
      <c r="H40">
        <v>140</v>
      </c>
      <c r="I40">
        <v>10.5</v>
      </c>
      <c r="J40" s="160">
        <f t="shared" si="0"/>
        <v>2.25</v>
      </c>
    </row>
    <row r="41" spans="1:10">
      <c r="A41" t="s">
        <v>507</v>
      </c>
      <c r="B41">
        <v>12.5</v>
      </c>
      <c r="C41">
        <v>400</v>
      </c>
      <c r="D41">
        <v>200</v>
      </c>
      <c r="E41">
        <v>9</v>
      </c>
      <c r="F41">
        <v>75</v>
      </c>
      <c r="G41">
        <v>4</v>
      </c>
      <c r="H41">
        <v>125</v>
      </c>
      <c r="I41">
        <v>11.5</v>
      </c>
      <c r="J41" s="160">
        <f t="shared" si="0"/>
        <v>2.25</v>
      </c>
    </row>
    <row r="42" spans="1:10">
      <c r="A42" t="s">
        <v>508</v>
      </c>
      <c r="B42">
        <v>12.5</v>
      </c>
      <c r="C42">
        <v>400</v>
      </c>
      <c r="D42">
        <v>250</v>
      </c>
      <c r="E42">
        <v>9</v>
      </c>
      <c r="F42">
        <v>100</v>
      </c>
      <c r="G42">
        <v>4</v>
      </c>
      <c r="H42">
        <v>170</v>
      </c>
      <c r="I42">
        <v>14.5</v>
      </c>
      <c r="J42" s="160">
        <f t="shared" si="0"/>
        <v>2.25</v>
      </c>
    </row>
    <row r="43" spans="1:10">
      <c r="A43" t="s">
        <v>509</v>
      </c>
      <c r="B43">
        <v>12.5</v>
      </c>
      <c r="C43">
        <v>400</v>
      </c>
      <c r="D43">
        <v>300</v>
      </c>
      <c r="E43">
        <v>9</v>
      </c>
      <c r="F43">
        <v>100</v>
      </c>
      <c r="G43">
        <v>4</v>
      </c>
      <c r="H43">
        <v>190</v>
      </c>
      <c r="I43">
        <v>15</v>
      </c>
      <c r="J43" s="160">
        <f t="shared" si="0"/>
        <v>2.25</v>
      </c>
    </row>
    <row r="44" spans="1:10">
      <c r="A44" t="s">
        <v>510</v>
      </c>
      <c r="B44">
        <v>12.5</v>
      </c>
      <c r="C44">
        <v>400</v>
      </c>
      <c r="D44">
        <v>350</v>
      </c>
      <c r="E44">
        <v>9</v>
      </c>
      <c r="F44">
        <v>100</v>
      </c>
      <c r="G44">
        <v>4</v>
      </c>
      <c r="H44">
        <v>200</v>
      </c>
      <c r="I44">
        <v>15.5</v>
      </c>
      <c r="J44" s="160">
        <f t="shared" si="0"/>
        <v>2.25</v>
      </c>
    </row>
    <row r="45" spans="1:10">
      <c r="A45" t="s">
        <v>511</v>
      </c>
      <c r="B45">
        <v>12.5</v>
      </c>
      <c r="C45">
        <v>400</v>
      </c>
      <c r="D45">
        <v>400</v>
      </c>
      <c r="E45">
        <v>9</v>
      </c>
      <c r="F45">
        <v>100</v>
      </c>
      <c r="G45">
        <v>4</v>
      </c>
      <c r="H45">
        <v>200</v>
      </c>
      <c r="I45">
        <v>18</v>
      </c>
      <c r="J45" s="160">
        <f t="shared" si="0"/>
        <v>2.25</v>
      </c>
    </row>
    <row r="46" spans="1:10">
      <c r="A46" t="s">
        <v>512</v>
      </c>
      <c r="B46">
        <v>16</v>
      </c>
      <c r="C46">
        <v>200</v>
      </c>
      <c r="D46">
        <v>80</v>
      </c>
      <c r="E46">
        <v>5.9</v>
      </c>
      <c r="F46">
        <v>25</v>
      </c>
      <c r="G46">
        <v>2</v>
      </c>
      <c r="H46">
        <v>26</v>
      </c>
      <c r="I46">
        <v>2.5</v>
      </c>
      <c r="J46" s="160">
        <f t="shared" si="0"/>
        <v>2.95</v>
      </c>
    </row>
    <row r="47" spans="1:10">
      <c r="A47" t="s">
        <v>513</v>
      </c>
      <c r="B47">
        <v>16</v>
      </c>
      <c r="C47">
        <v>200</v>
      </c>
      <c r="D47">
        <v>100</v>
      </c>
      <c r="E47">
        <v>5.9</v>
      </c>
      <c r="F47">
        <v>25</v>
      </c>
      <c r="G47">
        <v>2</v>
      </c>
      <c r="H47">
        <v>28</v>
      </c>
      <c r="I47">
        <v>3</v>
      </c>
      <c r="J47" s="160">
        <f t="shared" si="0"/>
        <v>2.95</v>
      </c>
    </row>
    <row r="48" spans="1:10">
      <c r="A48" t="s">
        <v>515</v>
      </c>
      <c r="B48">
        <v>16</v>
      </c>
      <c r="C48">
        <v>200</v>
      </c>
      <c r="D48">
        <v>150</v>
      </c>
      <c r="E48">
        <v>5.9</v>
      </c>
      <c r="F48">
        <v>25</v>
      </c>
      <c r="G48">
        <v>2</v>
      </c>
      <c r="H48">
        <v>35</v>
      </c>
      <c r="I48">
        <v>4</v>
      </c>
      <c r="J48" s="160">
        <f t="shared" si="0"/>
        <v>2.95</v>
      </c>
    </row>
    <row r="49" spans="1:10">
      <c r="A49" t="s">
        <v>516</v>
      </c>
      <c r="B49">
        <v>16</v>
      </c>
      <c r="C49">
        <v>200</v>
      </c>
      <c r="D49">
        <v>200</v>
      </c>
      <c r="E49">
        <v>5.9</v>
      </c>
      <c r="F49">
        <v>25</v>
      </c>
      <c r="G49">
        <v>2</v>
      </c>
      <c r="H49">
        <v>40</v>
      </c>
      <c r="I49">
        <v>4</v>
      </c>
      <c r="J49" s="160">
        <f t="shared" si="0"/>
        <v>2.95</v>
      </c>
    </row>
    <row r="50" spans="1:10">
      <c r="A50" t="s">
        <v>517</v>
      </c>
      <c r="B50">
        <v>16</v>
      </c>
      <c r="C50">
        <v>250</v>
      </c>
      <c r="D50">
        <v>80</v>
      </c>
      <c r="E50">
        <v>7.2</v>
      </c>
      <c r="F50">
        <v>25</v>
      </c>
      <c r="G50">
        <v>3</v>
      </c>
      <c r="H50">
        <v>45</v>
      </c>
      <c r="I50">
        <v>5</v>
      </c>
      <c r="J50" s="160">
        <f t="shared" si="0"/>
        <v>2.4</v>
      </c>
    </row>
    <row r="51" spans="1:10">
      <c r="A51" t="s">
        <v>518</v>
      </c>
      <c r="B51">
        <v>16</v>
      </c>
      <c r="C51">
        <v>250</v>
      </c>
      <c r="D51">
        <v>100</v>
      </c>
      <c r="E51">
        <v>7.2</v>
      </c>
      <c r="F51">
        <v>25</v>
      </c>
      <c r="G51">
        <v>3</v>
      </c>
      <c r="H51">
        <v>50</v>
      </c>
      <c r="I51">
        <v>5.5</v>
      </c>
      <c r="J51" s="160">
        <f t="shared" si="0"/>
        <v>2.4</v>
      </c>
    </row>
    <row r="52" spans="1:10">
      <c r="A52" t="s">
        <v>520</v>
      </c>
      <c r="B52">
        <v>16</v>
      </c>
      <c r="C52">
        <v>250</v>
      </c>
      <c r="D52">
        <v>150</v>
      </c>
      <c r="E52">
        <v>7.2</v>
      </c>
      <c r="F52">
        <v>25</v>
      </c>
      <c r="G52">
        <v>3</v>
      </c>
      <c r="H52">
        <v>70</v>
      </c>
      <c r="I52">
        <v>7</v>
      </c>
      <c r="J52" s="160">
        <f t="shared" si="0"/>
        <v>2.4</v>
      </c>
    </row>
    <row r="53" spans="1:10">
      <c r="A53" t="s">
        <v>521</v>
      </c>
      <c r="B53">
        <v>16</v>
      </c>
      <c r="C53">
        <v>250</v>
      </c>
      <c r="D53">
        <v>200</v>
      </c>
      <c r="E53">
        <v>7.2</v>
      </c>
      <c r="F53">
        <v>25</v>
      </c>
      <c r="G53">
        <v>3</v>
      </c>
      <c r="H53">
        <v>75</v>
      </c>
      <c r="I53">
        <v>7.5</v>
      </c>
      <c r="J53" s="160">
        <f t="shared" si="0"/>
        <v>2.4</v>
      </c>
    </row>
    <row r="54" spans="1:10">
      <c r="A54" t="s">
        <v>522</v>
      </c>
      <c r="B54">
        <v>16</v>
      </c>
      <c r="C54">
        <v>250</v>
      </c>
      <c r="D54">
        <v>250</v>
      </c>
      <c r="E54">
        <v>7.2</v>
      </c>
      <c r="F54">
        <v>25</v>
      </c>
      <c r="G54">
        <v>3</v>
      </c>
      <c r="H54">
        <v>80</v>
      </c>
      <c r="I54">
        <v>8</v>
      </c>
      <c r="J54" s="160">
        <f t="shared" si="0"/>
        <v>2.4</v>
      </c>
    </row>
    <row r="55" spans="1:10">
      <c r="A55" t="s">
        <v>523</v>
      </c>
      <c r="B55">
        <v>16</v>
      </c>
      <c r="C55">
        <v>300</v>
      </c>
      <c r="D55">
        <v>80</v>
      </c>
      <c r="E55">
        <v>8.5</v>
      </c>
      <c r="F55">
        <v>50</v>
      </c>
      <c r="G55">
        <v>3</v>
      </c>
      <c r="H55">
        <v>65</v>
      </c>
      <c r="I55">
        <v>6</v>
      </c>
      <c r="J55" s="160">
        <f t="shared" si="0"/>
        <v>2.8333333333333335</v>
      </c>
    </row>
    <row r="56" spans="1:10">
      <c r="A56" t="s">
        <v>524</v>
      </c>
      <c r="B56">
        <v>16</v>
      </c>
      <c r="C56">
        <v>300</v>
      </c>
      <c r="D56">
        <v>100</v>
      </c>
      <c r="E56">
        <v>8.5</v>
      </c>
      <c r="F56">
        <v>50</v>
      </c>
      <c r="G56">
        <v>3</v>
      </c>
      <c r="H56">
        <v>70</v>
      </c>
      <c r="I56">
        <v>6.5</v>
      </c>
      <c r="J56" s="160">
        <f t="shared" si="0"/>
        <v>2.8333333333333335</v>
      </c>
    </row>
    <row r="57" spans="1:10">
      <c r="A57" t="s">
        <v>526</v>
      </c>
      <c r="B57">
        <v>16</v>
      </c>
      <c r="C57">
        <v>300</v>
      </c>
      <c r="D57">
        <v>150</v>
      </c>
      <c r="E57">
        <v>8.5</v>
      </c>
      <c r="F57">
        <v>50</v>
      </c>
      <c r="G57">
        <v>3</v>
      </c>
      <c r="H57">
        <v>80</v>
      </c>
      <c r="I57">
        <v>8.5</v>
      </c>
      <c r="J57" s="160">
        <f t="shared" si="0"/>
        <v>2.8333333333333335</v>
      </c>
    </row>
    <row r="58" spans="1:10">
      <c r="A58" t="s">
        <v>527</v>
      </c>
      <c r="B58">
        <v>16</v>
      </c>
      <c r="C58">
        <v>300</v>
      </c>
      <c r="D58">
        <v>200</v>
      </c>
      <c r="E58">
        <v>8.5</v>
      </c>
      <c r="F58">
        <v>50</v>
      </c>
      <c r="G58">
        <v>4</v>
      </c>
      <c r="H58">
        <v>95</v>
      </c>
      <c r="I58">
        <v>10.5</v>
      </c>
      <c r="J58" s="160">
        <f t="shared" si="0"/>
        <v>2.125</v>
      </c>
    </row>
    <row r="59" spans="1:10">
      <c r="A59" t="s">
        <v>528</v>
      </c>
      <c r="B59">
        <v>16</v>
      </c>
      <c r="C59">
        <v>300</v>
      </c>
      <c r="D59">
        <v>250</v>
      </c>
      <c r="E59">
        <v>8.5</v>
      </c>
      <c r="F59">
        <v>50</v>
      </c>
      <c r="G59">
        <v>4</v>
      </c>
      <c r="H59">
        <v>120</v>
      </c>
      <c r="I59">
        <v>14</v>
      </c>
      <c r="J59" s="160">
        <f t="shared" si="0"/>
        <v>2.125</v>
      </c>
    </row>
    <row r="60" spans="1:10">
      <c r="A60" t="s">
        <v>529</v>
      </c>
      <c r="B60">
        <v>16</v>
      </c>
      <c r="C60">
        <v>300</v>
      </c>
      <c r="D60">
        <v>300</v>
      </c>
      <c r="E60">
        <v>8.5</v>
      </c>
      <c r="F60">
        <v>50</v>
      </c>
      <c r="G60">
        <v>4</v>
      </c>
      <c r="H60">
        <v>140</v>
      </c>
      <c r="I60">
        <v>15</v>
      </c>
      <c r="J60" s="160">
        <f t="shared" si="0"/>
        <v>2.125</v>
      </c>
    </row>
    <row r="61" spans="1:10">
      <c r="A61" t="s">
        <v>530</v>
      </c>
      <c r="B61">
        <v>16</v>
      </c>
      <c r="C61">
        <v>350</v>
      </c>
      <c r="D61">
        <v>80</v>
      </c>
      <c r="E61">
        <v>9.8000000000000007</v>
      </c>
      <c r="F61">
        <v>50</v>
      </c>
      <c r="G61">
        <v>3</v>
      </c>
      <c r="H61">
        <v>85</v>
      </c>
      <c r="I61">
        <v>7.5</v>
      </c>
      <c r="J61" s="160">
        <f t="shared" si="0"/>
        <v>3.2666666666666671</v>
      </c>
    </row>
    <row r="62" spans="1:10">
      <c r="A62" t="s">
        <v>531</v>
      </c>
      <c r="B62">
        <v>16</v>
      </c>
      <c r="C62">
        <v>350</v>
      </c>
      <c r="D62">
        <v>100</v>
      </c>
      <c r="E62">
        <v>9.8000000000000007</v>
      </c>
      <c r="F62">
        <v>50</v>
      </c>
      <c r="G62">
        <v>3</v>
      </c>
      <c r="H62">
        <v>90</v>
      </c>
      <c r="I62">
        <v>8</v>
      </c>
      <c r="J62" s="160">
        <f t="shared" si="0"/>
        <v>3.2666666666666671</v>
      </c>
    </row>
    <row r="63" spans="1:10">
      <c r="A63" t="s">
        <v>533</v>
      </c>
      <c r="B63">
        <v>16</v>
      </c>
      <c r="C63">
        <v>350</v>
      </c>
      <c r="D63">
        <v>150</v>
      </c>
      <c r="E63">
        <v>9.8000000000000007</v>
      </c>
      <c r="F63">
        <v>75</v>
      </c>
      <c r="G63">
        <v>3</v>
      </c>
      <c r="H63">
        <v>115</v>
      </c>
      <c r="I63">
        <v>10</v>
      </c>
      <c r="J63" s="160">
        <f t="shared" si="0"/>
        <v>3.2666666666666671</v>
      </c>
    </row>
    <row r="64" spans="1:10">
      <c r="A64" t="s">
        <v>534</v>
      </c>
      <c r="B64">
        <v>16</v>
      </c>
      <c r="C64">
        <v>350</v>
      </c>
      <c r="D64">
        <v>200</v>
      </c>
      <c r="E64">
        <v>9.8000000000000007</v>
      </c>
      <c r="F64">
        <v>100</v>
      </c>
      <c r="G64">
        <v>4</v>
      </c>
      <c r="H64">
        <v>130</v>
      </c>
      <c r="I64">
        <v>14.5</v>
      </c>
      <c r="J64" s="160">
        <f t="shared" si="0"/>
        <v>2.4500000000000002</v>
      </c>
    </row>
    <row r="65" spans="1:10">
      <c r="A65" t="s">
        <v>535</v>
      </c>
      <c r="B65">
        <v>16</v>
      </c>
      <c r="C65">
        <v>350</v>
      </c>
      <c r="D65">
        <v>250</v>
      </c>
      <c r="E65">
        <v>9.8000000000000007</v>
      </c>
      <c r="F65">
        <v>100</v>
      </c>
      <c r="G65">
        <v>4</v>
      </c>
      <c r="H65">
        <v>150</v>
      </c>
      <c r="I65">
        <v>13.5</v>
      </c>
      <c r="J65" s="160">
        <f t="shared" si="0"/>
        <v>2.4500000000000002</v>
      </c>
    </row>
    <row r="66" spans="1:10">
      <c r="A66" t="s">
        <v>536</v>
      </c>
      <c r="B66">
        <v>16</v>
      </c>
      <c r="C66">
        <v>350</v>
      </c>
      <c r="D66">
        <v>300</v>
      </c>
      <c r="E66">
        <v>9.8000000000000007</v>
      </c>
      <c r="F66">
        <v>100</v>
      </c>
      <c r="G66">
        <v>4</v>
      </c>
      <c r="H66">
        <v>165</v>
      </c>
      <c r="I66">
        <v>14.5</v>
      </c>
      <c r="J66" s="160">
        <f t="shared" si="0"/>
        <v>2.4500000000000002</v>
      </c>
    </row>
    <row r="67" spans="1:10">
      <c r="A67" t="s">
        <v>537</v>
      </c>
      <c r="B67">
        <v>16</v>
      </c>
      <c r="C67">
        <v>350</v>
      </c>
      <c r="D67">
        <v>350</v>
      </c>
      <c r="E67">
        <v>9.8000000000000007</v>
      </c>
      <c r="F67">
        <v>100</v>
      </c>
      <c r="G67">
        <v>4</v>
      </c>
      <c r="H67">
        <v>170</v>
      </c>
      <c r="I67">
        <v>15.5</v>
      </c>
      <c r="J67" s="160">
        <f t="shared" si="0"/>
        <v>2.4500000000000002</v>
      </c>
    </row>
    <row r="68" spans="1:10">
      <c r="A68" t="s">
        <v>538</v>
      </c>
      <c r="B68">
        <v>16</v>
      </c>
      <c r="C68">
        <v>400</v>
      </c>
      <c r="D68">
        <v>80</v>
      </c>
      <c r="E68">
        <v>11.1</v>
      </c>
      <c r="F68">
        <v>50</v>
      </c>
      <c r="G68">
        <v>4</v>
      </c>
      <c r="H68">
        <v>100</v>
      </c>
      <c r="I68">
        <v>10</v>
      </c>
      <c r="J68" s="160">
        <f t="shared" si="0"/>
        <v>2.7749999999999999</v>
      </c>
    </row>
    <row r="69" spans="1:10">
      <c r="A69" t="s">
        <v>539</v>
      </c>
      <c r="B69">
        <v>16</v>
      </c>
      <c r="C69">
        <v>400</v>
      </c>
      <c r="D69">
        <v>100</v>
      </c>
      <c r="E69">
        <v>11.1</v>
      </c>
      <c r="F69">
        <v>50</v>
      </c>
      <c r="G69">
        <v>4</v>
      </c>
      <c r="H69">
        <v>110</v>
      </c>
      <c r="I69">
        <v>10.5</v>
      </c>
      <c r="J69" s="160">
        <f t="shared" si="0"/>
        <v>2.7749999999999999</v>
      </c>
    </row>
    <row r="70" spans="1:10">
      <c r="A70" t="s">
        <v>541</v>
      </c>
      <c r="B70">
        <v>16</v>
      </c>
      <c r="C70">
        <v>400</v>
      </c>
      <c r="D70">
        <v>150</v>
      </c>
      <c r="E70">
        <v>11.1</v>
      </c>
      <c r="F70">
        <v>75</v>
      </c>
      <c r="G70">
        <v>4</v>
      </c>
      <c r="H70">
        <v>120</v>
      </c>
      <c r="I70">
        <v>15.5</v>
      </c>
      <c r="J70" s="160">
        <f t="shared" si="0"/>
        <v>2.7749999999999999</v>
      </c>
    </row>
    <row r="71" spans="1:10">
      <c r="A71" t="s">
        <v>542</v>
      </c>
      <c r="B71">
        <v>16</v>
      </c>
      <c r="C71">
        <v>400</v>
      </c>
      <c r="D71">
        <v>200</v>
      </c>
      <c r="E71">
        <v>11.1</v>
      </c>
      <c r="F71">
        <v>75</v>
      </c>
      <c r="G71">
        <v>4</v>
      </c>
      <c r="H71">
        <v>135</v>
      </c>
      <c r="I71">
        <v>16</v>
      </c>
      <c r="J71" s="160">
        <f t="shared" ref="J71:J134" si="1">E71/G71</f>
        <v>2.7749999999999999</v>
      </c>
    </row>
    <row r="72" spans="1:10">
      <c r="A72" t="s">
        <v>543</v>
      </c>
      <c r="B72">
        <v>16</v>
      </c>
      <c r="C72">
        <v>400</v>
      </c>
      <c r="D72">
        <v>250</v>
      </c>
      <c r="E72">
        <v>11.1</v>
      </c>
      <c r="F72">
        <v>100</v>
      </c>
      <c r="G72">
        <v>5</v>
      </c>
      <c r="H72">
        <v>220</v>
      </c>
      <c r="I72">
        <v>20</v>
      </c>
      <c r="J72" s="160">
        <f t="shared" si="1"/>
        <v>2.2199999999999998</v>
      </c>
    </row>
    <row r="73" spans="1:10">
      <c r="A73" t="s">
        <v>544</v>
      </c>
      <c r="B73">
        <v>16</v>
      </c>
      <c r="C73">
        <v>400</v>
      </c>
      <c r="D73">
        <v>300</v>
      </c>
      <c r="E73">
        <v>11.1</v>
      </c>
      <c r="F73">
        <v>100</v>
      </c>
      <c r="G73">
        <v>4</v>
      </c>
      <c r="H73">
        <v>200</v>
      </c>
      <c r="I73">
        <v>21</v>
      </c>
      <c r="J73" s="160">
        <f t="shared" si="1"/>
        <v>2.7749999999999999</v>
      </c>
    </row>
    <row r="74" spans="1:10">
      <c r="A74" t="s">
        <v>545</v>
      </c>
      <c r="B74">
        <v>16</v>
      </c>
      <c r="C74">
        <v>400</v>
      </c>
      <c r="D74">
        <v>350</v>
      </c>
      <c r="E74">
        <v>11.1</v>
      </c>
      <c r="F74">
        <v>100</v>
      </c>
      <c r="G74">
        <v>4</v>
      </c>
      <c r="H74">
        <v>260</v>
      </c>
      <c r="I74">
        <v>22</v>
      </c>
      <c r="J74" s="160">
        <f t="shared" si="1"/>
        <v>2.7749999999999999</v>
      </c>
    </row>
    <row r="75" spans="1:10">
      <c r="A75" t="s">
        <v>546</v>
      </c>
      <c r="B75">
        <v>16</v>
      </c>
      <c r="C75">
        <v>400</v>
      </c>
      <c r="D75">
        <v>400</v>
      </c>
      <c r="E75">
        <v>11.1</v>
      </c>
      <c r="F75">
        <v>100</v>
      </c>
      <c r="G75">
        <v>4</v>
      </c>
      <c r="H75">
        <v>280</v>
      </c>
      <c r="I75">
        <v>23</v>
      </c>
      <c r="J75" s="160">
        <f t="shared" si="1"/>
        <v>2.7749999999999999</v>
      </c>
    </row>
    <row r="76" spans="1:10">
      <c r="A76" t="s">
        <v>547</v>
      </c>
      <c r="B76">
        <v>20</v>
      </c>
      <c r="C76">
        <v>150</v>
      </c>
      <c r="D76">
        <v>80</v>
      </c>
      <c r="E76">
        <v>5.8</v>
      </c>
      <c r="F76">
        <v>25</v>
      </c>
      <c r="G76">
        <v>2</v>
      </c>
      <c r="H76">
        <v>26</v>
      </c>
      <c r="I76">
        <v>3</v>
      </c>
      <c r="J76" s="160">
        <f t="shared" si="1"/>
        <v>2.9</v>
      </c>
    </row>
    <row r="77" spans="1:10">
      <c r="A77" t="s">
        <v>548</v>
      </c>
      <c r="B77">
        <v>20</v>
      </c>
      <c r="C77">
        <v>150</v>
      </c>
      <c r="D77">
        <v>100</v>
      </c>
      <c r="E77">
        <v>5.8</v>
      </c>
      <c r="F77">
        <v>25</v>
      </c>
      <c r="G77">
        <v>2</v>
      </c>
      <c r="H77">
        <v>27</v>
      </c>
      <c r="I77">
        <v>3</v>
      </c>
      <c r="J77" s="160">
        <f t="shared" si="1"/>
        <v>2.9</v>
      </c>
    </row>
    <row r="78" spans="1:10">
      <c r="A78" t="s">
        <v>550</v>
      </c>
      <c r="B78">
        <v>20</v>
      </c>
      <c r="C78">
        <v>150</v>
      </c>
      <c r="D78">
        <v>150</v>
      </c>
      <c r="E78">
        <v>5.8</v>
      </c>
      <c r="F78">
        <v>25</v>
      </c>
      <c r="G78">
        <v>2</v>
      </c>
      <c r="H78">
        <v>27</v>
      </c>
      <c r="I78">
        <v>3</v>
      </c>
      <c r="J78" s="160">
        <f t="shared" si="1"/>
        <v>2.9</v>
      </c>
    </row>
    <row r="79" spans="1:10">
      <c r="A79" t="s">
        <v>551</v>
      </c>
      <c r="B79">
        <v>20</v>
      </c>
      <c r="C79">
        <v>200</v>
      </c>
      <c r="D79">
        <v>80</v>
      </c>
      <c r="E79">
        <v>7.4</v>
      </c>
      <c r="F79">
        <v>25</v>
      </c>
      <c r="G79">
        <v>3</v>
      </c>
      <c r="H79">
        <v>40</v>
      </c>
      <c r="I79">
        <v>4</v>
      </c>
      <c r="J79" s="160">
        <f t="shared" si="1"/>
        <v>2.4666666666666668</v>
      </c>
    </row>
    <row r="80" spans="1:10">
      <c r="A80" t="s">
        <v>552</v>
      </c>
      <c r="B80">
        <v>20</v>
      </c>
      <c r="C80">
        <v>200</v>
      </c>
      <c r="D80">
        <v>100</v>
      </c>
      <c r="E80">
        <v>7.4</v>
      </c>
      <c r="F80">
        <v>25</v>
      </c>
      <c r="G80">
        <v>3</v>
      </c>
      <c r="H80">
        <v>50</v>
      </c>
      <c r="I80">
        <v>4.5</v>
      </c>
      <c r="J80" s="160">
        <f t="shared" si="1"/>
        <v>2.4666666666666668</v>
      </c>
    </row>
    <row r="81" spans="1:10">
      <c r="A81" t="s">
        <v>554</v>
      </c>
      <c r="B81">
        <v>20</v>
      </c>
      <c r="C81">
        <v>200</v>
      </c>
      <c r="D81">
        <v>150</v>
      </c>
      <c r="E81">
        <v>7.4</v>
      </c>
      <c r="F81">
        <v>25</v>
      </c>
      <c r="G81">
        <v>3</v>
      </c>
      <c r="H81">
        <v>60</v>
      </c>
      <c r="I81">
        <v>5</v>
      </c>
      <c r="J81" s="160">
        <f t="shared" si="1"/>
        <v>2.4666666666666668</v>
      </c>
    </row>
    <row r="82" spans="1:10">
      <c r="A82" t="s">
        <v>555</v>
      </c>
      <c r="B82">
        <v>20</v>
      </c>
      <c r="C82">
        <v>200</v>
      </c>
      <c r="D82">
        <v>200</v>
      </c>
      <c r="E82">
        <v>7.4</v>
      </c>
      <c r="F82">
        <v>25</v>
      </c>
      <c r="G82">
        <v>3</v>
      </c>
      <c r="H82">
        <v>60</v>
      </c>
      <c r="I82">
        <v>5.5</v>
      </c>
      <c r="J82" s="160">
        <f t="shared" si="1"/>
        <v>2.4666666666666668</v>
      </c>
    </row>
    <row r="83" spans="1:10">
      <c r="A83" t="s">
        <v>556</v>
      </c>
      <c r="B83">
        <v>20</v>
      </c>
      <c r="C83">
        <v>250</v>
      </c>
      <c r="D83">
        <v>80</v>
      </c>
      <c r="E83">
        <v>9.1</v>
      </c>
      <c r="F83">
        <v>50</v>
      </c>
      <c r="G83">
        <v>3</v>
      </c>
      <c r="H83">
        <v>50</v>
      </c>
      <c r="I83">
        <v>5</v>
      </c>
      <c r="J83" s="160">
        <f t="shared" si="1"/>
        <v>3.0333333333333332</v>
      </c>
    </row>
    <row r="84" spans="1:10">
      <c r="A84" t="s">
        <v>557</v>
      </c>
      <c r="B84">
        <v>20</v>
      </c>
      <c r="C84">
        <v>250</v>
      </c>
      <c r="D84">
        <v>100</v>
      </c>
      <c r="E84">
        <v>9.1</v>
      </c>
      <c r="F84">
        <v>50</v>
      </c>
      <c r="G84">
        <v>3</v>
      </c>
      <c r="H84">
        <v>50</v>
      </c>
      <c r="I84">
        <v>5.5</v>
      </c>
      <c r="J84" s="160">
        <f t="shared" si="1"/>
        <v>3.0333333333333332</v>
      </c>
    </row>
    <row r="85" spans="1:10">
      <c r="A85" t="s">
        <v>559</v>
      </c>
      <c r="B85">
        <v>20</v>
      </c>
      <c r="C85">
        <v>250</v>
      </c>
      <c r="D85">
        <v>150</v>
      </c>
      <c r="E85">
        <v>9.1</v>
      </c>
      <c r="F85">
        <v>50</v>
      </c>
      <c r="G85">
        <v>3</v>
      </c>
      <c r="H85">
        <v>90</v>
      </c>
      <c r="I85">
        <v>9</v>
      </c>
      <c r="J85" s="160">
        <f t="shared" si="1"/>
        <v>3.0333333333333332</v>
      </c>
    </row>
    <row r="86" spans="1:10">
      <c r="A86" t="s">
        <v>560</v>
      </c>
      <c r="B86">
        <v>20</v>
      </c>
      <c r="C86">
        <v>250</v>
      </c>
      <c r="D86">
        <v>200</v>
      </c>
      <c r="E86">
        <v>9.1</v>
      </c>
      <c r="F86">
        <v>50</v>
      </c>
      <c r="G86">
        <v>3</v>
      </c>
      <c r="H86">
        <v>95</v>
      </c>
      <c r="I86">
        <v>10</v>
      </c>
      <c r="J86" s="160">
        <f t="shared" si="1"/>
        <v>3.0333333333333332</v>
      </c>
    </row>
    <row r="87" spans="1:10">
      <c r="A87" t="s">
        <v>561</v>
      </c>
      <c r="B87">
        <v>20</v>
      </c>
      <c r="C87">
        <v>250</v>
      </c>
      <c r="D87">
        <v>250</v>
      </c>
      <c r="E87">
        <v>9.1</v>
      </c>
      <c r="F87">
        <v>50</v>
      </c>
      <c r="G87">
        <v>3</v>
      </c>
      <c r="H87">
        <v>90</v>
      </c>
      <c r="I87">
        <v>11</v>
      </c>
      <c r="J87" s="160">
        <f t="shared" si="1"/>
        <v>3.0333333333333332</v>
      </c>
    </row>
    <row r="88" spans="1:10">
      <c r="A88" t="s">
        <v>562</v>
      </c>
      <c r="B88">
        <v>20</v>
      </c>
      <c r="C88">
        <v>300</v>
      </c>
      <c r="D88">
        <v>80</v>
      </c>
      <c r="E88">
        <v>10.7</v>
      </c>
      <c r="F88">
        <v>50</v>
      </c>
      <c r="G88">
        <v>4</v>
      </c>
      <c r="H88">
        <v>100</v>
      </c>
      <c r="I88">
        <v>10</v>
      </c>
      <c r="J88" s="160">
        <f t="shared" si="1"/>
        <v>2.6749999999999998</v>
      </c>
    </row>
    <row r="89" spans="1:10">
      <c r="A89" t="s">
        <v>563</v>
      </c>
      <c r="B89">
        <v>20</v>
      </c>
      <c r="C89">
        <v>300</v>
      </c>
      <c r="D89">
        <v>100</v>
      </c>
      <c r="E89">
        <v>10.7</v>
      </c>
      <c r="F89">
        <v>50</v>
      </c>
      <c r="G89">
        <v>4</v>
      </c>
      <c r="H89">
        <v>105</v>
      </c>
      <c r="I89">
        <v>12</v>
      </c>
      <c r="J89" s="160">
        <f t="shared" si="1"/>
        <v>2.6749999999999998</v>
      </c>
    </row>
    <row r="90" spans="1:10">
      <c r="A90" t="s">
        <v>565</v>
      </c>
      <c r="B90">
        <v>20</v>
      </c>
      <c r="C90">
        <v>300</v>
      </c>
      <c r="D90">
        <v>150</v>
      </c>
      <c r="E90">
        <v>10.7</v>
      </c>
      <c r="F90">
        <v>50</v>
      </c>
      <c r="G90">
        <v>4</v>
      </c>
      <c r="H90">
        <v>120</v>
      </c>
      <c r="I90">
        <v>14</v>
      </c>
      <c r="J90" s="160">
        <f t="shared" si="1"/>
        <v>2.6749999999999998</v>
      </c>
    </row>
    <row r="91" spans="1:10">
      <c r="A91" t="s">
        <v>566</v>
      </c>
      <c r="B91">
        <v>20</v>
      </c>
      <c r="C91">
        <v>300</v>
      </c>
      <c r="D91">
        <v>200</v>
      </c>
      <c r="E91">
        <v>10.7</v>
      </c>
      <c r="F91">
        <v>50</v>
      </c>
      <c r="G91">
        <v>4</v>
      </c>
      <c r="H91">
        <v>140</v>
      </c>
      <c r="I91">
        <v>17</v>
      </c>
      <c r="J91" s="160">
        <f t="shared" si="1"/>
        <v>2.6749999999999998</v>
      </c>
    </row>
    <row r="92" spans="1:10">
      <c r="A92" t="s">
        <v>567</v>
      </c>
      <c r="B92">
        <v>20</v>
      </c>
      <c r="C92">
        <v>300</v>
      </c>
      <c r="D92">
        <v>250</v>
      </c>
      <c r="E92">
        <v>10.7</v>
      </c>
      <c r="F92">
        <v>50</v>
      </c>
      <c r="G92">
        <v>4</v>
      </c>
      <c r="H92">
        <v>160</v>
      </c>
      <c r="I92">
        <v>19</v>
      </c>
      <c r="J92" s="160">
        <f t="shared" si="1"/>
        <v>2.6749999999999998</v>
      </c>
    </row>
    <row r="93" spans="1:10">
      <c r="A93" t="s">
        <v>568</v>
      </c>
      <c r="B93">
        <v>20</v>
      </c>
      <c r="C93">
        <v>300</v>
      </c>
      <c r="D93">
        <v>300</v>
      </c>
      <c r="E93">
        <v>10.7</v>
      </c>
      <c r="F93">
        <v>50</v>
      </c>
      <c r="G93">
        <v>4</v>
      </c>
      <c r="H93">
        <v>155</v>
      </c>
      <c r="I93">
        <v>23</v>
      </c>
      <c r="J93" s="160">
        <f t="shared" si="1"/>
        <v>2.6749999999999998</v>
      </c>
    </row>
    <row r="94" spans="1:10">
      <c r="A94" t="s">
        <v>569</v>
      </c>
      <c r="B94">
        <v>20</v>
      </c>
      <c r="C94">
        <v>350</v>
      </c>
      <c r="D94">
        <v>80</v>
      </c>
      <c r="E94">
        <v>12.4</v>
      </c>
      <c r="F94">
        <v>50</v>
      </c>
      <c r="G94">
        <v>4</v>
      </c>
      <c r="H94">
        <v>110</v>
      </c>
      <c r="I94">
        <v>9</v>
      </c>
      <c r="J94" s="160">
        <f t="shared" si="1"/>
        <v>3.1</v>
      </c>
    </row>
    <row r="95" spans="1:10">
      <c r="A95" t="s">
        <v>570</v>
      </c>
      <c r="B95">
        <v>20</v>
      </c>
      <c r="C95">
        <v>350</v>
      </c>
      <c r="D95">
        <v>100</v>
      </c>
      <c r="E95">
        <v>12.4</v>
      </c>
      <c r="F95">
        <v>50</v>
      </c>
      <c r="G95">
        <v>4</v>
      </c>
      <c r="H95">
        <v>120</v>
      </c>
      <c r="I95">
        <v>9.5</v>
      </c>
      <c r="J95" s="160">
        <f t="shared" si="1"/>
        <v>3.1</v>
      </c>
    </row>
    <row r="96" spans="1:10">
      <c r="A96" t="s">
        <v>572</v>
      </c>
      <c r="B96">
        <v>20</v>
      </c>
      <c r="C96">
        <v>350</v>
      </c>
      <c r="D96">
        <v>150</v>
      </c>
      <c r="E96">
        <v>12.4</v>
      </c>
      <c r="F96">
        <v>75</v>
      </c>
      <c r="G96">
        <v>4</v>
      </c>
      <c r="H96">
        <v>165</v>
      </c>
      <c r="I96">
        <v>11.5</v>
      </c>
      <c r="J96" s="160">
        <f t="shared" si="1"/>
        <v>3.1</v>
      </c>
    </row>
    <row r="97" spans="1:10">
      <c r="A97" t="s">
        <v>573</v>
      </c>
      <c r="B97">
        <v>20</v>
      </c>
      <c r="C97">
        <v>350</v>
      </c>
      <c r="D97">
        <v>200</v>
      </c>
      <c r="E97">
        <v>12.4</v>
      </c>
      <c r="F97">
        <v>100</v>
      </c>
      <c r="G97">
        <v>5</v>
      </c>
      <c r="H97">
        <v>210</v>
      </c>
      <c r="I97">
        <v>17.5</v>
      </c>
      <c r="J97" s="160">
        <f t="shared" si="1"/>
        <v>2.48</v>
      </c>
    </row>
    <row r="98" spans="1:10">
      <c r="A98" t="s">
        <v>574</v>
      </c>
      <c r="B98">
        <v>20</v>
      </c>
      <c r="C98">
        <v>350</v>
      </c>
      <c r="D98">
        <v>250</v>
      </c>
      <c r="E98">
        <v>12.4</v>
      </c>
      <c r="F98">
        <v>100</v>
      </c>
      <c r="G98">
        <v>5</v>
      </c>
      <c r="H98">
        <v>250</v>
      </c>
      <c r="I98">
        <v>18</v>
      </c>
      <c r="J98" s="160">
        <f t="shared" si="1"/>
        <v>2.48</v>
      </c>
    </row>
    <row r="99" spans="1:10">
      <c r="A99" t="s">
        <v>575</v>
      </c>
      <c r="B99">
        <v>20</v>
      </c>
      <c r="C99">
        <v>350</v>
      </c>
      <c r="D99">
        <v>300</v>
      </c>
      <c r="E99">
        <v>12.4</v>
      </c>
      <c r="F99">
        <v>100</v>
      </c>
      <c r="G99">
        <v>5</v>
      </c>
      <c r="H99">
        <v>240</v>
      </c>
      <c r="I99">
        <v>19</v>
      </c>
      <c r="J99" s="160">
        <f t="shared" si="1"/>
        <v>2.48</v>
      </c>
    </row>
    <row r="100" spans="1:10">
      <c r="A100" t="s">
        <v>576</v>
      </c>
      <c r="B100">
        <v>20</v>
      </c>
      <c r="C100">
        <v>350</v>
      </c>
      <c r="D100">
        <v>350</v>
      </c>
      <c r="E100">
        <v>12.4</v>
      </c>
      <c r="F100">
        <v>100</v>
      </c>
      <c r="G100">
        <v>5</v>
      </c>
      <c r="H100">
        <v>245</v>
      </c>
      <c r="I100">
        <v>19</v>
      </c>
      <c r="J100" s="160">
        <f t="shared" si="1"/>
        <v>2.48</v>
      </c>
    </row>
    <row r="101" spans="1:10">
      <c r="A101" t="s">
        <v>577</v>
      </c>
      <c r="B101">
        <v>20</v>
      </c>
      <c r="C101">
        <v>400</v>
      </c>
      <c r="D101">
        <v>80</v>
      </c>
      <c r="E101">
        <v>14</v>
      </c>
      <c r="F101">
        <v>50</v>
      </c>
      <c r="G101">
        <v>5</v>
      </c>
      <c r="H101">
        <v>140</v>
      </c>
      <c r="I101">
        <v>11.5</v>
      </c>
      <c r="J101" s="160">
        <f t="shared" si="1"/>
        <v>2.8</v>
      </c>
    </row>
    <row r="102" spans="1:10">
      <c r="A102" t="s">
        <v>578</v>
      </c>
      <c r="B102">
        <v>20</v>
      </c>
      <c r="C102">
        <v>400</v>
      </c>
      <c r="D102">
        <v>100</v>
      </c>
      <c r="E102">
        <v>14</v>
      </c>
      <c r="F102">
        <v>50</v>
      </c>
      <c r="G102">
        <v>5</v>
      </c>
      <c r="H102">
        <v>145</v>
      </c>
      <c r="I102">
        <v>12.5</v>
      </c>
      <c r="J102" s="160">
        <f t="shared" si="1"/>
        <v>2.8</v>
      </c>
    </row>
    <row r="103" spans="1:10">
      <c r="A103" t="s">
        <v>580</v>
      </c>
      <c r="B103">
        <v>20</v>
      </c>
      <c r="C103">
        <v>400</v>
      </c>
      <c r="D103">
        <v>150</v>
      </c>
      <c r="E103">
        <v>14</v>
      </c>
      <c r="F103">
        <v>75</v>
      </c>
      <c r="G103">
        <v>5</v>
      </c>
      <c r="H103">
        <v>215</v>
      </c>
      <c r="I103">
        <v>17.5</v>
      </c>
      <c r="J103" s="160">
        <f t="shared" si="1"/>
        <v>2.8</v>
      </c>
    </row>
    <row r="104" spans="1:10">
      <c r="A104" t="s">
        <v>581</v>
      </c>
      <c r="B104">
        <v>20</v>
      </c>
      <c r="C104">
        <v>400</v>
      </c>
      <c r="D104">
        <v>200</v>
      </c>
      <c r="E104">
        <v>14</v>
      </c>
      <c r="F104">
        <v>75</v>
      </c>
      <c r="G104">
        <v>5</v>
      </c>
      <c r="H104">
        <v>190</v>
      </c>
      <c r="I104">
        <v>18.5</v>
      </c>
      <c r="J104" s="160">
        <f t="shared" si="1"/>
        <v>2.8</v>
      </c>
    </row>
    <row r="105" spans="1:10">
      <c r="A105" t="s">
        <v>582</v>
      </c>
      <c r="B105">
        <v>20</v>
      </c>
      <c r="C105">
        <v>400</v>
      </c>
      <c r="D105">
        <v>250</v>
      </c>
      <c r="E105">
        <v>14</v>
      </c>
      <c r="F105">
        <v>100</v>
      </c>
      <c r="G105">
        <v>5</v>
      </c>
      <c r="H105">
        <v>270</v>
      </c>
      <c r="I105">
        <v>27</v>
      </c>
      <c r="J105" s="160">
        <f t="shared" si="1"/>
        <v>2.8</v>
      </c>
    </row>
    <row r="106" spans="1:10">
      <c r="A106" t="s">
        <v>583</v>
      </c>
      <c r="B106">
        <v>20</v>
      </c>
      <c r="C106">
        <v>400</v>
      </c>
      <c r="D106">
        <v>300</v>
      </c>
      <c r="E106">
        <v>14</v>
      </c>
      <c r="F106">
        <v>100</v>
      </c>
      <c r="G106">
        <v>6</v>
      </c>
      <c r="H106">
        <v>350</v>
      </c>
      <c r="I106">
        <v>28</v>
      </c>
      <c r="J106" s="160">
        <f t="shared" si="1"/>
        <v>2.3333333333333335</v>
      </c>
    </row>
    <row r="107" spans="1:10">
      <c r="A107" t="s">
        <v>584</v>
      </c>
      <c r="B107">
        <v>20</v>
      </c>
      <c r="C107">
        <v>400</v>
      </c>
      <c r="D107">
        <v>350</v>
      </c>
      <c r="E107">
        <v>14</v>
      </c>
      <c r="F107">
        <v>100</v>
      </c>
      <c r="G107">
        <v>6</v>
      </c>
      <c r="H107">
        <v>384</v>
      </c>
      <c r="I107">
        <v>29</v>
      </c>
      <c r="J107" s="160">
        <f t="shared" si="1"/>
        <v>2.3333333333333335</v>
      </c>
    </row>
    <row r="108" spans="1:10">
      <c r="A108" t="s">
        <v>585</v>
      </c>
      <c r="B108">
        <v>20</v>
      </c>
      <c r="C108">
        <v>400</v>
      </c>
      <c r="D108">
        <v>400</v>
      </c>
      <c r="E108">
        <v>14</v>
      </c>
      <c r="F108">
        <v>100</v>
      </c>
      <c r="G108">
        <v>6</v>
      </c>
      <c r="H108">
        <v>400</v>
      </c>
      <c r="I108">
        <v>31</v>
      </c>
      <c r="J108" s="160">
        <f t="shared" si="1"/>
        <v>2.3333333333333335</v>
      </c>
    </row>
    <row r="109" spans="1:10">
      <c r="A109" t="s">
        <v>586</v>
      </c>
      <c r="B109">
        <v>25</v>
      </c>
      <c r="C109">
        <v>100</v>
      </c>
      <c r="D109">
        <v>25</v>
      </c>
      <c r="E109">
        <v>5</v>
      </c>
      <c r="F109">
        <v>33</v>
      </c>
      <c r="G109">
        <v>4</v>
      </c>
      <c r="H109" s="6" t="s">
        <v>242</v>
      </c>
      <c r="I109">
        <v>1</v>
      </c>
      <c r="J109" s="160">
        <f t="shared" si="1"/>
        <v>1.25</v>
      </c>
    </row>
    <row r="110" spans="1:10">
      <c r="A110" t="s">
        <v>587</v>
      </c>
      <c r="B110">
        <v>25</v>
      </c>
      <c r="C110">
        <v>100</v>
      </c>
      <c r="D110">
        <v>40</v>
      </c>
      <c r="E110">
        <v>5</v>
      </c>
      <c r="F110">
        <v>33</v>
      </c>
      <c r="G110">
        <v>4</v>
      </c>
      <c r="H110" s="6" t="s">
        <v>242</v>
      </c>
      <c r="I110">
        <v>1</v>
      </c>
      <c r="J110" s="160">
        <f t="shared" si="1"/>
        <v>1.25</v>
      </c>
    </row>
    <row r="111" spans="1:10">
      <c r="A111" t="s">
        <v>588</v>
      </c>
      <c r="B111">
        <v>25</v>
      </c>
      <c r="C111">
        <v>100</v>
      </c>
      <c r="D111">
        <v>50</v>
      </c>
      <c r="E111">
        <v>5</v>
      </c>
      <c r="F111">
        <v>35</v>
      </c>
      <c r="G111">
        <v>4</v>
      </c>
      <c r="H111" s="6" t="s">
        <v>242</v>
      </c>
      <c r="I111">
        <v>1</v>
      </c>
      <c r="J111" s="160">
        <f t="shared" si="1"/>
        <v>1.25</v>
      </c>
    </row>
    <row r="112" spans="1:10">
      <c r="A112" t="s">
        <v>590</v>
      </c>
      <c r="B112">
        <v>25</v>
      </c>
      <c r="C112">
        <v>100</v>
      </c>
      <c r="D112">
        <v>80</v>
      </c>
      <c r="E112">
        <v>5</v>
      </c>
      <c r="F112">
        <v>48</v>
      </c>
      <c r="G112">
        <v>4</v>
      </c>
      <c r="H112" s="6" t="s">
        <v>242</v>
      </c>
      <c r="I112">
        <v>1.5</v>
      </c>
      <c r="J112" s="160">
        <f t="shared" si="1"/>
        <v>1.25</v>
      </c>
    </row>
    <row r="113" spans="1:10">
      <c r="A113" t="s">
        <v>591</v>
      </c>
      <c r="B113">
        <v>25</v>
      </c>
      <c r="C113">
        <v>100</v>
      </c>
      <c r="D113">
        <v>100</v>
      </c>
      <c r="E113">
        <v>5</v>
      </c>
      <c r="F113">
        <v>52</v>
      </c>
      <c r="G113">
        <v>4</v>
      </c>
      <c r="H113" s="6" t="s">
        <v>242</v>
      </c>
      <c r="I113">
        <v>1.5</v>
      </c>
      <c r="J113" s="160">
        <f t="shared" si="1"/>
        <v>1.25</v>
      </c>
    </row>
    <row r="114" spans="1:10">
      <c r="A114" t="s">
        <v>599</v>
      </c>
      <c r="B114">
        <v>25</v>
      </c>
      <c r="C114">
        <v>150</v>
      </c>
      <c r="D114">
        <v>80</v>
      </c>
      <c r="E114">
        <v>7.1</v>
      </c>
      <c r="F114">
        <v>25</v>
      </c>
      <c r="G114">
        <v>3</v>
      </c>
      <c r="H114">
        <v>40</v>
      </c>
      <c r="I114">
        <v>3</v>
      </c>
      <c r="J114" s="160">
        <f t="shared" si="1"/>
        <v>2.3666666666666667</v>
      </c>
    </row>
    <row r="115" spans="1:10">
      <c r="A115" t="s">
        <v>600</v>
      </c>
      <c r="B115">
        <v>25</v>
      </c>
      <c r="C115">
        <v>150</v>
      </c>
      <c r="D115">
        <v>100</v>
      </c>
      <c r="E115">
        <v>7.1</v>
      </c>
      <c r="F115">
        <v>25</v>
      </c>
      <c r="G115">
        <v>3</v>
      </c>
      <c r="H115">
        <v>40</v>
      </c>
      <c r="I115">
        <v>3</v>
      </c>
      <c r="J115" s="160">
        <f t="shared" si="1"/>
        <v>2.3666666666666667</v>
      </c>
    </row>
    <row r="116" spans="1:10">
      <c r="A116" t="s">
        <v>602</v>
      </c>
      <c r="B116">
        <v>25</v>
      </c>
      <c r="C116">
        <v>150</v>
      </c>
      <c r="D116">
        <v>150</v>
      </c>
      <c r="E116">
        <v>7.1</v>
      </c>
      <c r="F116">
        <v>25</v>
      </c>
      <c r="G116">
        <v>3</v>
      </c>
      <c r="H116">
        <v>40</v>
      </c>
      <c r="I116">
        <v>3.5</v>
      </c>
      <c r="J116" s="160">
        <f t="shared" si="1"/>
        <v>2.3666666666666667</v>
      </c>
    </row>
    <row r="117" spans="1:10">
      <c r="A117" t="s">
        <v>603</v>
      </c>
      <c r="B117">
        <v>25</v>
      </c>
      <c r="C117">
        <v>200</v>
      </c>
      <c r="D117">
        <v>80</v>
      </c>
      <c r="E117">
        <v>9.1</v>
      </c>
      <c r="F117">
        <v>25</v>
      </c>
      <c r="G117">
        <v>3</v>
      </c>
      <c r="H117">
        <v>52</v>
      </c>
      <c r="I117">
        <v>4.5</v>
      </c>
      <c r="J117" s="160">
        <f t="shared" si="1"/>
        <v>3.0333333333333332</v>
      </c>
    </row>
    <row r="118" spans="1:10">
      <c r="A118" t="s">
        <v>604</v>
      </c>
      <c r="B118">
        <v>25</v>
      </c>
      <c r="C118">
        <v>200</v>
      </c>
      <c r="D118">
        <v>100</v>
      </c>
      <c r="E118">
        <v>9.1</v>
      </c>
      <c r="F118">
        <v>25</v>
      </c>
      <c r="G118">
        <v>3</v>
      </c>
      <c r="H118">
        <v>54</v>
      </c>
      <c r="I118">
        <v>4.5</v>
      </c>
      <c r="J118" s="160">
        <f t="shared" si="1"/>
        <v>3.0333333333333332</v>
      </c>
    </row>
    <row r="119" spans="1:10">
      <c r="A119" t="s">
        <v>606</v>
      </c>
      <c r="B119">
        <v>25</v>
      </c>
      <c r="C119">
        <v>200</v>
      </c>
      <c r="D119">
        <v>150</v>
      </c>
      <c r="E119">
        <v>9.1</v>
      </c>
      <c r="F119">
        <v>25</v>
      </c>
      <c r="G119">
        <v>3</v>
      </c>
      <c r="H119">
        <v>57</v>
      </c>
      <c r="I119">
        <v>5.5</v>
      </c>
      <c r="J119" s="160">
        <f t="shared" si="1"/>
        <v>3.0333333333333332</v>
      </c>
    </row>
    <row r="120" spans="1:10">
      <c r="A120" t="s">
        <v>607</v>
      </c>
      <c r="B120">
        <v>25</v>
      </c>
      <c r="C120">
        <v>200</v>
      </c>
      <c r="D120">
        <v>200</v>
      </c>
      <c r="E120">
        <v>9.1</v>
      </c>
      <c r="F120">
        <v>25</v>
      </c>
      <c r="G120">
        <v>3</v>
      </c>
      <c r="H120">
        <v>75</v>
      </c>
      <c r="I120">
        <v>6.5</v>
      </c>
      <c r="J120" s="160">
        <f t="shared" si="1"/>
        <v>3.0333333333333332</v>
      </c>
    </row>
    <row r="121" spans="1:10">
      <c r="A121" t="s">
        <v>608</v>
      </c>
      <c r="B121">
        <v>25</v>
      </c>
      <c r="C121">
        <v>250</v>
      </c>
      <c r="D121">
        <v>80</v>
      </c>
      <c r="E121">
        <v>11.2</v>
      </c>
      <c r="F121">
        <v>50</v>
      </c>
      <c r="G121">
        <v>4</v>
      </c>
      <c r="H121">
        <v>81</v>
      </c>
      <c r="I121">
        <v>7</v>
      </c>
      <c r="J121" s="160">
        <f t="shared" si="1"/>
        <v>2.8</v>
      </c>
    </row>
    <row r="122" spans="1:10">
      <c r="A122" t="s">
        <v>609</v>
      </c>
      <c r="B122">
        <v>25</v>
      </c>
      <c r="C122">
        <v>250</v>
      </c>
      <c r="D122">
        <v>100</v>
      </c>
      <c r="E122">
        <v>11.2</v>
      </c>
      <c r="F122">
        <v>50</v>
      </c>
      <c r="G122">
        <v>4</v>
      </c>
      <c r="H122">
        <v>89</v>
      </c>
      <c r="I122">
        <v>7.5</v>
      </c>
      <c r="J122" s="160">
        <f t="shared" si="1"/>
        <v>2.8</v>
      </c>
    </row>
    <row r="123" spans="1:10">
      <c r="A123" t="s">
        <v>611</v>
      </c>
      <c r="B123">
        <v>25</v>
      </c>
      <c r="C123">
        <v>250</v>
      </c>
      <c r="D123">
        <v>150</v>
      </c>
      <c r="E123">
        <v>11.2</v>
      </c>
      <c r="F123">
        <v>50</v>
      </c>
      <c r="G123">
        <v>4</v>
      </c>
      <c r="H123">
        <v>110</v>
      </c>
      <c r="I123">
        <v>11</v>
      </c>
      <c r="J123" s="160">
        <f t="shared" si="1"/>
        <v>2.8</v>
      </c>
    </row>
    <row r="124" spans="1:10">
      <c r="A124" t="s">
        <v>612</v>
      </c>
      <c r="B124">
        <v>25</v>
      </c>
      <c r="C124">
        <v>250</v>
      </c>
      <c r="D124">
        <v>200</v>
      </c>
      <c r="E124">
        <v>11.2</v>
      </c>
      <c r="F124">
        <v>50</v>
      </c>
      <c r="G124">
        <v>4</v>
      </c>
      <c r="H124">
        <v>120</v>
      </c>
      <c r="I124">
        <v>11.5</v>
      </c>
      <c r="J124" s="160">
        <f t="shared" si="1"/>
        <v>2.8</v>
      </c>
    </row>
    <row r="125" spans="1:10">
      <c r="A125" t="s">
        <v>613</v>
      </c>
      <c r="B125">
        <v>25</v>
      </c>
      <c r="C125">
        <v>250</v>
      </c>
      <c r="D125">
        <v>250</v>
      </c>
      <c r="E125">
        <v>11.2</v>
      </c>
      <c r="F125">
        <v>50</v>
      </c>
      <c r="G125">
        <v>4</v>
      </c>
      <c r="H125">
        <v>150</v>
      </c>
      <c r="I125">
        <v>13</v>
      </c>
      <c r="J125" s="160">
        <f t="shared" si="1"/>
        <v>2.8</v>
      </c>
    </row>
    <row r="126" spans="1:10">
      <c r="A126" t="s">
        <v>614</v>
      </c>
      <c r="B126">
        <v>25</v>
      </c>
      <c r="C126">
        <v>300</v>
      </c>
      <c r="D126">
        <v>80</v>
      </c>
      <c r="E126">
        <v>13.3</v>
      </c>
      <c r="F126">
        <v>50</v>
      </c>
      <c r="G126">
        <v>4</v>
      </c>
      <c r="H126">
        <v>115</v>
      </c>
      <c r="I126">
        <v>9</v>
      </c>
      <c r="J126" s="160">
        <f t="shared" si="1"/>
        <v>3.3250000000000002</v>
      </c>
    </row>
    <row r="127" spans="1:10">
      <c r="A127" t="s">
        <v>615</v>
      </c>
      <c r="B127">
        <v>25</v>
      </c>
      <c r="C127">
        <v>300</v>
      </c>
      <c r="D127">
        <v>100</v>
      </c>
      <c r="E127">
        <v>13.3</v>
      </c>
      <c r="F127">
        <v>50</v>
      </c>
      <c r="G127">
        <v>4</v>
      </c>
      <c r="H127">
        <v>120</v>
      </c>
      <c r="I127">
        <v>9.5</v>
      </c>
      <c r="J127" s="160">
        <f t="shared" si="1"/>
        <v>3.3250000000000002</v>
      </c>
    </row>
    <row r="128" spans="1:10">
      <c r="A128" t="s">
        <v>617</v>
      </c>
      <c r="B128">
        <v>25</v>
      </c>
      <c r="C128">
        <v>300</v>
      </c>
      <c r="D128">
        <v>150</v>
      </c>
      <c r="E128">
        <v>13.3</v>
      </c>
      <c r="F128">
        <v>50</v>
      </c>
      <c r="G128">
        <v>4</v>
      </c>
      <c r="H128">
        <v>140</v>
      </c>
      <c r="I128">
        <v>12</v>
      </c>
      <c r="J128" s="160">
        <f t="shared" si="1"/>
        <v>3.3250000000000002</v>
      </c>
    </row>
    <row r="129" spans="1:10">
      <c r="A129" t="s">
        <v>618</v>
      </c>
      <c r="B129">
        <v>25</v>
      </c>
      <c r="C129">
        <v>300</v>
      </c>
      <c r="D129">
        <v>200</v>
      </c>
      <c r="E129">
        <v>13.3</v>
      </c>
      <c r="F129">
        <v>50</v>
      </c>
      <c r="G129">
        <v>5</v>
      </c>
      <c r="H129">
        <v>200</v>
      </c>
      <c r="I129">
        <v>15</v>
      </c>
      <c r="J129" s="160">
        <f t="shared" si="1"/>
        <v>2.66</v>
      </c>
    </row>
    <row r="130" spans="1:10">
      <c r="A130" t="s">
        <v>619</v>
      </c>
      <c r="B130">
        <v>25</v>
      </c>
      <c r="C130">
        <v>300</v>
      </c>
      <c r="D130">
        <v>250</v>
      </c>
      <c r="E130">
        <v>13.3</v>
      </c>
      <c r="F130">
        <v>50</v>
      </c>
      <c r="G130">
        <v>5</v>
      </c>
      <c r="H130">
        <v>235</v>
      </c>
      <c r="I130">
        <v>18</v>
      </c>
      <c r="J130" s="160">
        <f t="shared" si="1"/>
        <v>2.66</v>
      </c>
    </row>
    <row r="131" spans="1:10">
      <c r="A131" t="s">
        <v>620</v>
      </c>
      <c r="B131">
        <v>25</v>
      </c>
      <c r="C131">
        <v>300</v>
      </c>
      <c r="D131">
        <v>300</v>
      </c>
      <c r="E131">
        <v>13.3</v>
      </c>
      <c r="F131">
        <v>50</v>
      </c>
      <c r="G131">
        <v>5</v>
      </c>
      <c r="H131">
        <v>230</v>
      </c>
      <c r="I131">
        <v>18</v>
      </c>
      <c r="J131" s="160">
        <f t="shared" si="1"/>
        <v>2.66</v>
      </c>
    </row>
    <row r="132" spans="1:10">
      <c r="A132" t="s">
        <v>621</v>
      </c>
      <c r="B132">
        <v>25</v>
      </c>
      <c r="C132">
        <v>350</v>
      </c>
      <c r="D132">
        <v>80</v>
      </c>
      <c r="E132">
        <v>15.4</v>
      </c>
      <c r="F132">
        <v>50</v>
      </c>
      <c r="G132">
        <v>5</v>
      </c>
      <c r="H132">
        <v>180</v>
      </c>
      <c r="I132">
        <v>15</v>
      </c>
      <c r="J132" s="160">
        <f t="shared" si="1"/>
        <v>3.08</v>
      </c>
    </row>
    <row r="133" spans="1:10">
      <c r="A133" t="s">
        <v>622</v>
      </c>
      <c r="B133">
        <v>25</v>
      </c>
      <c r="C133">
        <v>350</v>
      </c>
      <c r="D133">
        <v>100</v>
      </c>
      <c r="E133">
        <v>15.4</v>
      </c>
      <c r="F133">
        <v>50</v>
      </c>
      <c r="G133">
        <v>5</v>
      </c>
      <c r="H133">
        <v>220</v>
      </c>
      <c r="I133">
        <v>16</v>
      </c>
      <c r="J133" s="160">
        <f t="shared" si="1"/>
        <v>3.08</v>
      </c>
    </row>
    <row r="134" spans="1:10">
      <c r="A134" t="s">
        <v>624</v>
      </c>
      <c r="B134">
        <v>25</v>
      </c>
      <c r="C134">
        <v>350</v>
      </c>
      <c r="D134">
        <v>150</v>
      </c>
      <c r="E134">
        <v>15.4</v>
      </c>
      <c r="F134">
        <v>75</v>
      </c>
      <c r="G134">
        <v>5</v>
      </c>
      <c r="H134">
        <v>250</v>
      </c>
      <c r="I134">
        <v>19</v>
      </c>
      <c r="J134" s="160">
        <f t="shared" si="1"/>
        <v>3.08</v>
      </c>
    </row>
    <row r="135" spans="1:10">
      <c r="A135" t="s">
        <v>625</v>
      </c>
      <c r="B135">
        <v>25</v>
      </c>
      <c r="C135">
        <v>350</v>
      </c>
      <c r="D135">
        <v>200</v>
      </c>
      <c r="E135">
        <v>15.4</v>
      </c>
      <c r="F135">
        <v>100</v>
      </c>
      <c r="G135">
        <v>5</v>
      </c>
      <c r="H135">
        <v>280</v>
      </c>
      <c r="I135">
        <v>25</v>
      </c>
      <c r="J135" s="160">
        <f t="shared" ref="J135:J183" si="2">E135/G135</f>
        <v>3.08</v>
      </c>
    </row>
    <row r="136" spans="1:10">
      <c r="A136" t="s">
        <v>626</v>
      </c>
      <c r="B136">
        <v>25</v>
      </c>
      <c r="C136">
        <v>350</v>
      </c>
      <c r="D136">
        <v>250</v>
      </c>
      <c r="E136">
        <v>15.4</v>
      </c>
      <c r="F136">
        <v>100</v>
      </c>
      <c r="G136">
        <v>5</v>
      </c>
      <c r="H136">
        <v>290</v>
      </c>
      <c r="I136">
        <v>26</v>
      </c>
      <c r="J136" s="160">
        <f t="shared" si="2"/>
        <v>3.08</v>
      </c>
    </row>
    <row r="137" spans="1:10">
      <c r="A137" t="s">
        <v>627</v>
      </c>
      <c r="B137">
        <v>25</v>
      </c>
      <c r="C137">
        <v>350</v>
      </c>
      <c r="D137">
        <v>300</v>
      </c>
      <c r="E137">
        <v>15.4</v>
      </c>
      <c r="F137">
        <v>100</v>
      </c>
      <c r="G137">
        <v>5</v>
      </c>
      <c r="H137">
        <v>325</v>
      </c>
      <c r="I137">
        <v>27</v>
      </c>
      <c r="J137" s="160">
        <f t="shared" si="2"/>
        <v>3.08</v>
      </c>
    </row>
    <row r="138" spans="1:10">
      <c r="A138" t="s">
        <v>628</v>
      </c>
      <c r="B138">
        <v>25</v>
      </c>
      <c r="C138">
        <v>350</v>
      </c>
      <c r="D138">
        <v>350</v>
      </c>
      <c r="E138">
        <v>15.4</v>
      </c>
      <c r="F138">
        <v>100</v>
      </c>
      <c r="G138">
        <v>5</v>
      </c>
      <c r="H138">
        <v>350</v>
      </c>
      <c r="I138">
        <v>29</v>
      </c>
      <c r="J138" s="160">
        <f t="shared" si="2"/>
        <v>3.08</v>
      </c>
    </row>
    <row r="139" spans="1:10">
      <c r="A139" t="s">
        <v>629</v>
      </c>
      <c r="B139">
        <v>25</v>
      </c>
      <c r="C139">
        <v>400</v>
      </c>
      <c r="D139">
        <v>80</v>
      </c>
      <c r="E139">
        <v>17.5</v>
      </c>
      <c r="F139">
        <v>50</v>
      </c>
      <c r="G139">
        <v>6</v>
      </c>
      <c r="H139">
        <v>270</v>
      </c>
      <c r="I139">
        <v>20</v>
      </c>
      <c r="J139" s="160">
        <f t="shared" si="2"/>
        <v>2.9166666666666665</v>
      </c>
    </row>
    <row r="140" spans="1:10">
      <c r="A140" t="s">
        <v>630</v>
      </c>
      <c r="B140">
        <v>25</v>
      </c>
      <c r="C140">
        <v>400</v>
      </c>
      <c r="D140">
        <v>100</v>
      </c>
      <c r="E140">
        <v>17.5</v>
      </c>
      <c r="F140">
        <v>50</v>
      </c>
      <c r="G140">
        <v>6</v>
      </c>
      <c r="H140">
        <v>280</v>
      </c>
      <c r="I140">
        <v>20</v>
      </c>
      <c r="J140" s="160">
        <f t="shared" si="2"/>
        <v>2.9166666666666665</v>
      </c>
    </row>
    <row r="141" spans="1:10">
      <c r="A141" t="s">
        <v>632</v>
      </c>
      <c r="B141">
        <v>25</v>
      </c>
      <c r="C141">
        <v>400</v>
      </c>
      <c r="D141">
        <v>150</v>
      </c>
      <c r="E141">
        <v>17.5</v>
      </c>
      <c r="F141">
        <v>75</v>
      </c>
      <c r="G141">
        <v>6</v>
      </c>
      <c r="H141">
        <v>300</v>
      </c>
      <c r="I141">
        <v>24</v>
      </c>
      <c r="J141" s="160">
        <f t="shared" si="2"/>
        <v>2.9166666666666665</v>
      </c>
    </row>
    <row r="142" spans="1:10">
      <c r="A142" t="s">
        <v>633</v>
      </c>
      <c r="B142">
        <v>25</v>
      </c>
      <c r="C142">
        <v>400</v>
      </c>
      <c r="D142">
        <v>200</v>
      </c>
      <c r="E142">
        <v>17.5</v>
      </c>
      <c r="F142">
        <v>75</v>
      </c>
      <c r="G142">
        <v>6</v>
      </c>
      <c r="H142">
        <v>340</v>
      </c>
      <c r="I142">
        <v>26</v>
      </c>
      <c r="J142" s="160">
        <f t="shared" si="2"/>
        <v>2.9166666666666665</v>
      </c>
    </row>
    <row r="143" spans="1:10">
      <c r="A143" t="s">
        <v>634</v>
      </c>
      <c r="B143">
        <v>25</v>
      </c>
      <c r="C143">
        <v>400</v>
      </c>
      <c r="D143">
        <v>250</v>
      </c>
      <c r="E143">
        <v>17.5</v>
      </c>
      <c r="F143">
        <v>100</v>
      </c>
      <c r="G143">
        <v>6</v>
      </c>
      <c r="H143">
        <v>400</v>
      </c>
      <c r="I143">
        <v>34</v>
      </c>
      <c r="J143" s="160">
        <f t="shared" si="2"/>
        <v>2.9166666666666665</v>
      </c>
    </row>
    <row r="144" spans="1:10">
      <c r="A144" t="s">
        <v>635</v>
      </c>
      <c r="B144">
        <v>25</v>
      </c>
      <c r="C144">
        <v>400</v>
      </c>
      <c r="D144">
        <v>300</v>
      </c>
      <c r="E144">
        <v>17.5</v>
      </c>
      <c r="F144">
        <v>100</v>
      </c>
      <c r="G144">
        <v>6</v>
      </c>
      <c r="H144">
        <v>430</v>
      </c>
      <c r="I144">
        <v>37</v>
      </c>
      <c r="J144" s="160">
        <f t="shared" si="2"/>
        <v>2.9166666666666665</v>
      </c>
    </row>
    <row r="145" spans="1:10">
      <c r="A145" t="s">
        <v>636</v>
      </c>
      <c r="B145">
        <v>25</v>
      </c>
      <c r="C145">
        <v>400</v>
      </c>
      <c r="D145">
        <v>350</v>
      </c>
      <c r="E145">
        <v>17.5</v>
      </c>
      <c r="F145">
        <v>100</v>
      </c>
      <c r="G145">
        <v>6</v>
      </c>
      <c r="H145">
        <v>440</v>
      </c>
      <c r="I145">
        <v>39</v>
      </c>
      <c r="J145" s="160">
        <f t="shared" si="2"/>
        <v>2.9166666666666665</v>
      </c>
    </row>
    <row r="146" spans="1:10">
      <c r="A146" t="s">
        <v>637</v>
      </c>
      <c r="B146">
        <v>25</v>
      </c>
      <c r="C146">
        <v>400</v>
      </c>
      <c r="D146">
        <v>400</v>
      </c>
      <c r="E146">
        <v>17.5</v>
      </c>
      <c r="F146">
        <v>100</v>
      </c>
      <c r="G146">
        <v>6</v>
      </c>
      <c r="H146">
        <v>450</v>
      </c>
      <c r="I146">
        <v>41</v>
      </c>
      <c r="J146" s="160">
        <f t="shared" si="2"/>
        <v>2.9166666666666665</v>
      </c>
    </row>
    <row r="147" spans="1:10">
      <c r="A147" t="s">
        <v>638</v>
      </c>
      <c r="B147">
        <v>32</v>
      </c>
      <c r="C147">
        <v>25</v>
      </c>
      <c r="D147">
        <v>25</v>
      </c>
      <c r="E147">
        <v>3.2</v>
      </c>
      <c r="F147">
        <v>7</v>
      </c>
      <c r="G147">
        <v>2</v>
      </c>
      <c r="H147" t="s">
        <v>242</v>
      </c>
      <c r="I147">
        <v>1</v>
      </c>
      <c r="J147" s="160">
        <f t="shared" si="2"/>
        <v>1.6</v>
      </c>
    </row>
    <row r="148" spans="1:10">
      <c r="A148" t="s">
        <v>639</v>
      </c>
      <c r="B148">
        <v>32</v>
      </c>
      <c r="C148">
        <v>40</v>
      </c>
      <c r="D148">
        <v>25</v>
      </c>
      <c r="E148">
        <v>3.2</v>
      </c>
      <c r="F148">
        <v>10</v>
      </c>
      <c r="G148">
        <v>2</v>
      </c>
      <c r="H148" t="s">
        <v>242</v>
      </c>
      <c r="I148">
        <v>1</v>
      </c>
      <c r="J148" s="160">
        <f t="shared" si="2"/>
        <v>1.6</v>
      </c>
    </row>
    <row r="149" spans="1:10">
      <c r="A149" t="s">
        <v>640</v>
      </c>
      <c r="B149">
        <v>32</v>
      </c>
      <c r="C149">
        <v>40</v>
      </c>
      <c r="D149">
        <v>40</v>
      </c>
      <c r="E149">
        <v>3.2</v>
      </c>
      <c r="F149">
        <v>10</v>
      </c>
      <c r="G149">
        <v>2</v>
      </c>
      <c r="H149" t="s">
        <v>242</v>
      </c>
      <c r="I149">
        <v>1</v>
      </c>
      <c r="J149" s="160">
        <f t="shared" si="2"/>
        <v>1.6</v>
      </c>
    </row>
    <row r="150" spans="1:10">
      <c r="A150" t="s">
        <v>641</v>
      </c>
      <c r="B150">
        <v>32</v>
      </c>
      <c r="C150">
        <v>50</v>
      </c>
      <c r="D150">
        <v>25</v>
      </c>
      <c r="E150">
        <v>3.4</v>
      </c>
      <c r="F150">
        <v>15</v>
      </c>
      <c r="G150">
        <v>3</v>
      </c>
      <c r="H150" t="s">
        <v>242</v>
      </c>
      <c r="I150">
        <v>1</v>
      </c>
      <c r="J150" s="160">
        <f t="shared" si="2"/>
        <v>1.1333333333333333</v>
      </c>
    </row>
    <row r="151" spans="1:10">
      <c r="A151" t="s">
        <v>642</v>
      </c>
      <c r="B151">
        <v>32</v>
      </c>
      <c r="C151">
        <v>50</v>
      </c>
      <c r="D151">
        <v>40</v>
      </c>
      <c r="E151">
        <v>3.4</v>
      </c>
      <c r="F151">
        <v>15</v>
      </c>
      <c r="G151">
        <v>3</v>
      </c>
      <c r="H151" t="s">
        <v>242</v>
      </c>
      <c r="I151">
        <v>1</v>
      </c>
      <c r="J151" s="160">
        <f t="shared" si="2"/>
        <v>1.1333333333333333</v>
      </c>
    </row>
    <row r="152" spans="1:10">
      <c r="A152" t="s">
        <v>643</v>
      </c>
      <c r="B152">
        <v>32</v>
      </c>
      <c r="C152">
        <v>50</v>
      </c>
      <c r="D152">
        <v>50</v>
      </c>
      <c r="E152">
        <v>3.4</v>
      </c>
      <c r="F152">
        <v>20</v>
      </c>
      <c r="G152">
        <v>3</v>
      </c>
      <c r="H152" t="s">
        <v>242</v>
      </c>
      <c r="I152">
        <v>1</v>
      </c>
      <c r="J152" s="160">
        <f t="shared" si="2"/>
        <v>1.1333333333333333</v>
      </c>
    </row>
    <row r="153" spans="1:10">
      <c r="A153" t="s">
        <v>648</v>
      </c>
      <c r="B153">
        <v>32</v>
      </c>
      <c r="C153">
        <v>80</v>
      </c>
      <c r="D153">
        <v>25</v>
      </c>
      <c r="E153">
        <v>5</v>
      </c>
      <c r="F153">
        <v>30</v>
      </c>
      <c r="G153">
        <v>4</v>
      </c>
      <c r="H153" t="s">
        <v>242</v>
      </c>
      <c r="I153">
        <v>1.5</v>
      </c>
      <c r="J153" s="160">
        <f t="shared" si="2"/>
        <v>1.25</v>
      </c>
    </row>
    <row r="154" spans="1:10">
      <c r="A154" t="s">
        <v>649</v>
      </c>
      <c r="B154">
        <v>32</v>
      </c>
      <c r="C154">
        <v>80</v>
      </c>
      <c r="D154">
        <v>40</v>
      </c>
      <c r="E154">
        <v>5</v>
      </c>
      <c r="F154">
        <v>30</v>
      </c>
      <c r="G154">
        <v>4</v>
      </c>
      <c r="H154" t="s">
        <v>242</v>
      </c>
      <c r="I154">
        <v>1.5</v>
      </c>
      <c r="J154" s="160">
        <f t="shared" si="2"/>
        <v>1.25</v>
      </c>
    </row>
    <row r="155" spans="1:10">
      <c r="A155" t="s">
        <v>650</v>
      </c>
      <c r="B155">
        <v>32</v>
      </c>
      <c r="C155">
        <v>80</v>
      </c>
      <c r="D155">
        <v>50</v>
      </c>
      <c r="E155">
        <v>5</v>
      </c>
      <c r="F155">
        <v>37</v>
      </c>
      <c r="G155">
        <v>4</v>
      </c>
      <c r="H155" t="s">
        <v>242</v>
      </c>
      <c r="I155">
        <v>1.5</v>
      </c>
      <c r="J155" s="160">
        <f t="shared" si="2"/>
        <v>1.25</v>
      </c>
    </row>
    <row r="156" spans="1:10">
      <c r="A156" t="s">
        <v>652</v>
      </c>
      <c r="B156">
        <v>32</v>
      </c>
      <c r="C156">
        <v>80</v>
      </c>
      <c r="D156">
        <v>80</v>
      </c>
      <c r="E156">
        <v>5</v>
      </c>
      <c r="F156">
        <v>40</v>
      </c>
      <c r="G156">
        <v>4</v>
      </c>
      <c r="H156" t="s">
        <v>242</v>
      </c>
      <c r="I156">
        <v>2</v>
      </c>
      <c r="J156" s="160">
        <f t="shared" si="2"/>
        <v>1.25</v>
      </c>
    </row>
    <row r="157" spans="1:10">
      <c r="A157" t="s">
        <v>648</v>
      </c>
      <c r="B157">
        <v>32</v>
      </c>
      <c r="C157">
        <v>80</v>
      </c>
      <c r="D157">
        <v>25</v>
      </c>
      <c r="E157">
        <v>6.1</v>
      </c>
      <c r="F157">
        <v>44</v>
      </c>
      <c r="G157">
        <v>5</v>
      </c>
      <c r="H157" t="s">
        <v>242</v>
      </c>
      <c r="I157">
        <v>1.5</v>
      </c>
      <c r="J157" s="160">
        <f t="shared" si="2"/>
        <v>1.22</v>
      </c>
    </row>
    <row r="158" spans="1:10">
      <c r="A158" t="s">
        <v>649</v>
      </c>
      <c r="B158">
        <v>32</v>
      </c>
      <c r="C158">
        <v>80</v>
      </c>
      <c r="D158">
        <v>40</v>
      </c>
      <c r="E158">
        <v>6.1</v>
      </c>
      <c r="F158">
        <v>44</v>
      </c>
      <c r="G158">
        <v>5</v>
      </c>
      <c r="H158" t="s">
        <v>242</v>
      </c>
      <c r="I158">
        <v>1.5</v>
      </c>
      <c r="J158" s="160">
        <f t="shared" si="2"/>
        <v>1.22</v>
      </c>
    </row>
    <row r="159" spans="1:10">
      <c r="A159" t="s">
        <v>655</v>
      </c>
      <c r="B159">
        <v>32</v>
      </c>
      <c r="C159">
        <v>100</v>
      </c>
      <c r="D159">
        <v>50</v>
      </c>
      <c r="E159">
        <v>6.1</v>
      </c>
      <c r="F159">
        <v>45</v>
      </c>
      <c r="G159">
        <v>5</v>
      </c>
      <c r="H159" t="s">
        <v>242</v>
      </c>
      <c r="I159">
        <v>2</v>
      </c>
      <c r="J159" s="160">
        <f t="shared" si="2"/>
        <v>1.22</v>
      </c>
    </row>
    <row r="160" spans="1:10">
      <c r="A160" t="s">
        <v>657</v>
      </c>
      <c r="B160">
        <v>32</v>
      </c>
      <c r="C160">
        <v>100</v>
      </c>
      <c r="D160">
        <v>80</v>
      </c>
      <c r="E160">
        <v>6.1</v>
      </c>
      <c r="F160">
        <v>62</v>
      </c>
      <c r="G160">
        <v>5</v>
      </c>
      <c r="H160" t="s">
        <v>242</v>
      </c>
      <c r="I160">
        <v>2</v>
      </c>
      <c r="J160" s="160">
        <f t="shared" si="2"/>
        <v>1.22</v>
      </c>
    </row>
    <row r="161" spans="1:10">
      <c r="A161" t="s">
        <v>658</v>
      </c>
      <c r="B161">
        <v>32</v>
      </c>
      <c r="C161">
        <v>100</v>
      </c>
      <c r="D161">
        <v>100</v>
      </c>
      <c r="E161">
        <v>6.1</v>
      </c>
      <c r="F161">
        <v>70</v>
      </c>
      <c r="G161">
        <v>5</v>
      </c>
      <c r="H161" t="s">
        <v>242</v>
      </c>
      <c r="I161">
        <v>2</v>
      </c>
      <c r="J161" s="160">
        <f t="shared" si="2"/>
        <v>1.22</v>
      </c>
    </row>
    <row r="162" spans="1:10">
      <c r="A162" t="s">
        <v>660</v>
      </c>
      <c r="B162">
        <v>32</v>
      </c>
      <c r="C162">
        <v>125</v>
      </c>
      <c r="D162">
        <v>40</v>
      </c>
      <c r="E162">
        <v>7.4</v>
      </c>
      <c r="F162">
        <v>44</v>
      </c>
      <c r="H162" t="s">
        <v>242</v>
      </c>
      <c r="I162">
        <v>1.5</v>
      </c>
      <c r="J162" s="160" t="e">
        <f t="shared" si="2"/>
        <v>#DIV/0!</v>
      </c>
    </row>
    <row r="163" spans="1:10">
      <c r="A163" t="s">
        <v>661</v>
      </c>
      <c r="B163">
        <v>32</v>
      </c>
      <c r="C163">
        <v>125</v>
      </c>
      <c r="D163">
        <v>50</v>
      </c>
      <c r="E163">
        <v>7.4</v>
      </c>
      <c r="F163">
        <v>45</v>
      </c>
      <c r="H163" t="s">
        <v>242</v>
      </c>
      <c r="I163">
        <v>2</v>
      </c>
      <c r="J163" s="160" t="e">
        <f t="shared" si="2"/>
        <v>#DIV/0!</v>
      </c>
    </row>
    <row r="164" spans="1:10">
      <c r="A164" t="s">
        <v>663</v>
      </c>
      <c r="B164">
        <v>32</v>
      </c>
      <c r="C164">
        <v>125</v>
      </c>
      <c r="D164">
        <v>80</v>
      </c>
      <c r="E164">
        <v>7.4</v>
      </c>
      <c r="F164">
        <v>62</v>
      </c>
      <c r="H164" t="s">
        <v>242</v>
      </c>
      <c r="I164">
        <v>2</v>
      </c>
      <c r="J164" s="160" t="e">
        <f t="shared" si="2"/>
        <v>#DIV/0!</v>
      </c>
    </row>
    <row r="165" spans="1:10">
      <c r="A165" t="s">
        <v>664</v>
      </c>
      <c r="B165">
        <v>32</v>
      </c>
      <c r="C165">
        <v>125</v>
      </c>
      <c r="D165">
        <v>100</v>
      </c>
      <c r="E165">
        <v>7.4</v>
      </c>
      <c r="F165">
        <v>70</v>
      </c>
      <c r="H165" t="s">
        <v>242</v>
      </c>
      <c r="I165">
        <v>2</v>
      </c>
      <c r="J165" s="160" t="e">
        <f t="shared" si="2"/>
        <v>#DIV/0!</v>
      </c>
    </row>
    <row r="166" spans="1:10">
      <c r="A166" t="s">
        <v>666</v>
      </c>
      <c r="B166">
        <v>32</v>
      </c>
      <c r="C166">
        <v>150</v>
      </c>
      <c r="D166">
        <v>80</v>
      </c>
      <c r="E166">
        <v>8.6999999999999993</v>
      </c>
      <c r="F166">
        <v>25</v>
      </c>
      <c r="G166">
        <v>2</v>
      </c>
      <c r="H166">
        <v>35</v>
      </c>
      <c r="I166">
        <v>4</v>
      </c>
      <c r="J166" s="160">
        <f t="shared" si="2"/>
        <v>4.3499999999999996</v>
      </c>
    </row>
    <row r="167" spans="1:10">
      <c r="A167" t="s">
        <v>667</v>
      </c>
      <c r="B167">
        <v>32</v>
      </c>
      <c r="C167">
        <v>150</v>
      </c>
      <c r="D167">
        <v>100</v>
      </c>
      <c r="E167">
        <v>8.6999999999999993</v>
      </c>
      <c r="F167">
        <v>25</v>
      </c>
      <c r="G167">
        <v>2</v>
      </c>
      <c r="H167">
        <v>55</v>
      </c>
      <c r="I167">
        <v>4.5</v>
      </c>
      <c r="J167" s="160">
        <f t="shared" si="2"/>
        <v>4.3499999999999996</v>
      </c>
    </row>
    <row r="168" spans="1:10">
      <c r="A168" t="s">
        <v>669</v>
      </c>
      <c r="B168">
        <v>32</v>
      </c>
      <c r="C168">
        <v>150</v>
      </c>
      <c r="D168">
        <v>150</v>
      </c>
      <c r="E168">
        <v>8.6999999999999993</v>
      </c>
      <c r="F168">
        <v>25</v>
      </c>
      <c r="G168">
        <v>2</v>
      </c>
      <c r="H168">
        <v>50</v>
      </c>
      <c r="I168">
        <v>4.5</v>
      </c>
      <c r="J168" s="160">
        <f t="shared" si="2"/>
        <v>4.3499999999999996</v>
      </c>
    </row>
    <row r="169" spans="1:10">
      <c r="A169" t="s">
        <v>670</v>
      </c>
      <c r="B169">
        <v>32</v>
      </c>
      <c r="C169">
        <v>200</v>
      </c>
      <c r="D169">
        <v>80</v>
      </c>
      <c r="E169">
        <v>11.3</v>
      </c>
      <c r="F169">
        <v>25</v>
      </c>
      <c r="G169">
        <v>4</v>
      </c>
      <c r="H169">
        <v>70</v>
      </c>
      <c r="I169">
        <v>5.5</v>
      </c>
      <c r="J169" s="160">
        <f t="shared" si="2"/>
        <v>2.8250000000000002</v>
      </c>
    </row>
    <row r="170" spans="1:10">
      <c r="A170" t="s">
        <v>671</v>
      </c>
      <c r="B170">
        <v>32</v>
      </c>
      <c r="C170">
        <v>200</v>
      </c>
      <c r="D170">
        <v>100</v>
      </c>
      <c r="E170">
        <v>11.3</v>
      </c>
      <c r="F170">
        <v>25</v>
      </c>
      <c r="G170">
        <v>4</v>
      </c>
      <c r="H170">
        <v>72</v>
      </c>
      <c r="I170">
        <v>6</v>
      </c>
      <c r="J170" s="160">
        <f t="shared" si="2"/>
        <v>2.8250000000000002</v>
      </c>
    </row>
    <row r="171" spans="1:10">
      <c r="A171" t="s">
        <v>673</v>
      </c>
      <c r="B171">
        <v>32</v>
      </c>
      <c r="C171">
        <v>200</v>
      </c>
      <c r="D171">
        <v>150</v>
      </c>
      <c r="E171">
        <v>11.3</v>
      </c>
      <c r="F171">
        <v>25</v>
      </c>
      <c r="G171">
        <v>4</v>
      </c>
      <c r="H171">
        <v>80</v>
      </c>
      <c r="I171">
        <v>7</v>
      </c>
      <c r="J171" s="160">
        <f t="shared" si="2"/>
        <v>2.8250000000000002</v>
      </c>
    </row>
    <row r="172" spans="1:10">
      <c r="A172" t="s">
        <v>674</v>
      </c>
      <c r="B172">
        <v>32</v>
      </c>
      <c r="C172">
        <v>200</v>
      </c>
      <c r="D172">
        <v>200</v>
      </c>
      <c r="E172">
        <v>11.3</v>
      </c>
      <c r="F172">
        <v>25</v>
      </c>
      <c r="G172">
        <v>4</v>
      </c>
      <c r="H172">
        <v>109</v>
      </c>
      <c r="I172">
        <v>8.5</v>
      </c>
      <c r="J172" s="160">
        <f t="shared" si="2"/>
        <v>2.8250000000000002</v>
      </c>
    </row>
    <row r="173" spans="1:10">
      <c r="A173" t="s">
        <v>675</v>
      </c>
      <c r="B173">
        <v>32</v>
      </c>
      <c r="C173">
        <v>250</v>
      </c>
      <c r="D173">
        <v>80</v>
      </c>
      <c r="E173">
        <v>14</v>
      </c>
      <c r="F173">
        <v>25</v>
      </c>
      <c r="G173">
        <v>5</v>
      </c>
      <c r="H173">
        <v>100</v>
      </c>
      <c r="I173">
        <v>8</v>
      </c>
      <c r="J173" s="160">
        <f t="shared" si="2"/>
        <v>2.8</v>
      </c>
    </row>
    <row r="174" spans="1:10">
      <c r="A174" t="s">
        <v>676</v>
      </c>
      <c r="B174">
        <v>32</v>
      </c>
      <c r="C174">
        <v>250</v>
      </c>
      <c r="D174">
        <v>100</v>
      </c>
      <c r="E174">
        <v>14</v>
      </c>
      <c r="F174">
        <v>25</v>
      </c>
      <c r="G174">
        <v>5</v>
      </c>
      <c r="H174">
        <v>125</v>
      </c>
      <c r="I174">
        <v>9</v>
      </c>
      <c r="J174" s="160">
        <f t="shared" si="2"/>
        <v>2.8</v>
      </c>
    </row>
    <row r="175" spans="1:10">
      <c r="A175" t="s">
        <v>678</v>
      </c>
      <c r="B175">
        <v>32</v>
      </c>
      <c r="C175">
        <v>250</v>
      </c>
      <c r="D175">
        <v>150</v>
      </c>
      <c r="E175">
        <v>14</v>
      </c>
      <c r="F175">
        <v>25</v>
      </c>
      <c r="G175">
        <v>5</v>
      </c>
      <c r="H175">
        <v>150</v>
      </c>
      <c r="I175">
        <v>13</v>
      </c>
      <c r="J175" s="160">
        <f t="shared" si="2"/>
        <v>2.8</v>
      </c>
    </row>
    <row r="176" spans="1:10">
      <c r="A176" t="s">
        <v>679</v>
      </c>
      <c r="B176">
        <v>32</v>
      </c>
      <c r="C176">
        <v>250</v>
      </c>
      <c r="D176">
        <v>200</v>
      </c>
      <c r="E176">
        <v>14</v>
      </c>
      <c r="F176">
        <v>25</v>
      </c>
      <c r="G176">
        <v>5</v>
      </c>
      <c r="H176">
        <v>200</v>
      </c>
      <c r="I176">
        <v>15</v>
      </c>
      <c r="J176" s="160">
        <f t="shared" si="2"/>
        <v>2.8</v>
      </c>
    </row>
    <row r="177" spans="1:10">
      <c r="A177" t="s">
        <v>680</v>
      </c>
      <c r="B177">
        <v>32</v>
      </c>
      <c r="C177">
        <v>250</v>
      </c>
      <c r="D177">
        <v>250</v>
      </c>
      <c r="E177">
        <v>14</v>
      </c>
      <c r="F177">
        <v>25</v>
      </c>
      <c r="G177">
        <v>5</v>
      </c>
      <c r="H177">
        <v>225</v>
      </c>
      <c r="I177">
        <v>17</v>
      </c>
      <c r="J177" s="160">
        <f t="shared" si="2"/>
        <v>2.8</v>
      </c>
    </row>
    <row r="178" spans="1:10">
      <c r="A178" t="s">
        <v>681</v>
      </c>
      <c r="B178">
        <v>32</v>
      </c>
      <c r="C178">
        <v>300</v>
      </c>
      <c r="D178">
        <v>80</v>
      </c>
      <c r="E178">
        <v>16.600000000000001</v>
      </c>
      <c r="F178">
        <v>50</v>
      </c>
      <c r="G178">
        <v>6</v>
      </c>
      <c r="H178">
        <v>175</v>
      </c>
      <c r="I178">
        <v>13</v>
      </c>
      <c r="J178" s="160">
        <f t="shared" si="2"/>
        <v>2.7666666666666671</v>
      </c>
    </row>
    <row r="179" spans="1:10">
      <c r="A179" t="s">
        <v>682</v>
      </c>
      <c r="B179">
        <v>32</v>
      </c>
      <c r="C179">
        <v>300</v>
      </c>
      <c r="D179">
        <v>100</v>
      </c>
      <c r="E179">
        <v>16.600000000000001</v>
      </c>
      <c r="F179">
        <v>50</v>
      </c>
      <c r="G179">
        <v>6</v>
      </c>
      <c r="H179">
        <v>210</v>
      </c>
      <c r="I179">
        <v>14</v>
      </c>
      <c r="J179" s="160">
        <f t="shared" si="2"/>
        <v>2.7666666666666671</v>
      </c>
    </row>
    <row r="180" spans="1:10">
      <c r="A180" t="s">
        <v>684</v>
      </c>
      <c r="B180">
        <v>32</v>
      </c>
      <c r="C180">
        <v>300</v>
      </c>
      <c r="D180">
        <v>150</v>
      </c>
      <c r="E180">
        <v>16.600000000000001</v>
      </c>
      <c r="F180">
        <v>50</v>
      </c>
      <c r="G180">
        <v>6</v>
      </c>
      <c r="H180">
        <v>250</v>
      </c>
      <c r="I180">
        <v>19</v>
      </c>
      <c r="J180" s="160">
        <f t="shared" si="2"/>
        <v>2.7666666666666671</v>
      </c>
    </row>
    <row r="181" spans="1:10">
      <c r="A181" t="s">
        <v>685</v>
      </c>
      <c r="B181">
        <v>32</v>
      </c>
      <c r="C181">
        <v>300</v>
      </c>
      <c r="D181">
        <v>200</v>
      </c>
      <c r="E181">
        <v>16.600000000000001</v>
      </c>
      <c r="F181">
        <v>50</v>
      </c>
      <c r="G181">
        <v>6</v>
      </c>
      <c r="H181">
        <v>300</v>
      </c>
      <c r="I181">
        <v>24</v>
      </c>
      <c r="J181" s="160">
        <f t="shared" si="2"/>
        <v>2.7666666666666671</v>
      </c>
    </row>
    <row r="182" spans="1:10">
      <c r="A182" t="s">
        <v>686</v>
      </c>
      <c r="B182">
        <v>32</v>
      </c>
      <c r="C182">
        <v>300</v>
      </c>
      <c r="D182">
        <v>250</v>
      </c>
      <c r="E182">
        <v>16.600000000000001</v>
      </c>
      <c r="F182">
        <v>50</v>
      </c>
      <c r="G182">
        <v>6</v>
      </c>
      <c r="H182">
        <v>340</v>
      </c>
      <c r="I182">
        <v>26</v>
      </c>
      <c r="J182" s="160">
        <f t="shared" si="2"/>
        <v>2.7666666666666671</v>
      </c>
    </row>
    <row r="183" spans="1:10">
      <c r="A183" t="s">
        <v>687</v>
      </c>
      <c r="B183">
        <v>32</v>
      </c>
      <c r="C183">
        <v>300</v>
      </c>
      <c r="D183">
        <v>300</v>
      </c>
      <c r="E183">
        <v>16.600000000000001</v>
      </c>
      <c r="F183">
        <v>50</v>
      </c>
      <c r="G183">
        <v>6</v>
      </c>
      <c r="H183">
        <v>365</v>
      </c>
      <c r="I183">
        <v>28</v>
      </c>
      <c r="J183" s="160">
        <f t="shared" si="2"/>
        <v>2.7666666666666671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20</vt:i4>
      </vt:variant>
    </vt:vector>
  </HeadingPairs>
  <TitlesOfParts>
    <vt:vector size="44" baseType="lpstr">
      <vt:lpstr>Start screen</vt:lpstr>
      <vt:lpstr>Glass_DU</vt:lpstr>
      <vt:lpstr>Glass_Spec_DU</vt:lpstr>
      <vt:lpstr>Wavistrong CBCBCB</vt:lpstr>
      <vt:lpstr>Wavistrong TBTBTB</vt:lpstr>
      <vt:lpstr>Fibermar CBCBCB</vt:lpstr>
      <vt:lpstr>Special</vt:lpstr>
      <vt:lpstr>Design Endcap &gt;1500mm</vt:lpstr>
      <vt:lpstr>Endcap PL</vt:lpstr>
      <vt:lpstr>Manhole Bottom</vt:lpstr>
      <vt:lpstr>Glass_Endcap_DU</vt:lpstr>
      <vt:lpstr>Glass_Endcap_EN</vt:lpstr>
      <vt:lpstr>Glass_Bottom_DU</vt:lpstr>
      <vt:lpstr>Glass_Bottom_EN</vt:lpstr>
      <vt:lpstr>Input</vt:lpstr>
      <vt:lpstr>Glass_EN</vt:lpstr>
      <vt:lpstr>Glass_Spec_EN</vt:lpstr>
      <vt:lpstr>Output</vt:lpstr>
      <vt:lpstr>Revision</vt:lpstr>
      <vt:lpstr>Codification</vt:lpstr>
      <vt:lpstr>Socket End CB</vt:lpstr>
      <vt:lpstr>Socket End TB</vt:lpstr>
      <vt:lpstr>OLD BOOK</vt:lpstr>
      <vt:lpstr>Cycli</vt:lpstr>
      <vt:lpstr>'Fibermar CBCBCB'!Print_Area</vt:lpstr>
      <vt:lpstr>Glass_Bottom_DU!Print_Area</vt:lpstr>
      <vt:lpstr>Glass_Bottom_EN!Print_Area</vt:lpstr>
      <vt:lpstr>Glass_DU!Print_Area</vt:lpstr>
      <vt:lpstr>Glass_EN!Print_Area</vt:lpstr>
      <vt:lpstr>Glass_Endcap_DU!Print_Area</vt:lpstr>
      <vt:lpstr>Glass_Endcap_EN!Print_Area</vt:lpstr>
      <vt:lpstr>Glass_Spec_DU!Print_Area</vt:lpstr>
      <vt:lpstr>Glass_Spec_EN!Print_Area</vt:lpstr>
      <vt:lpstr>Special!Print_Area</vt:lpstr>
      <vt:lpstr>'Wavistrong CBCBCB'!Print_Area</vt:lpstr>
      <vt:lpstr>'Wavistrong TBTBTB'!Print_Area</vt:lpstr>
      <vt:lpstr>Tab_Cycli</vt:lpstr>
      <vt:lpstr>Tab_ID</vt:lpstr>
      <vt:lpstr>Tab_PN</vt:lpstr>
      <vt:lpstr>'Fibermar CBCBCB'!Tab_Search</vt:lpstr>
      <vt:lpstr>Special!Tab_Search</vt:lpstr>
      <vt:lpstr>'Wavistrong TBTBTB'!Tab_Search</vt:lpstr>
      <vt:lpstr>Tab_Search</vt:lpstr>
      <vt:lpstr>tab_weefsel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Glass Calculation Fittings - Version 3</dc:title>
  <dc:creator>Maurice Stroeve</dc:creator>
  <cp:lastModifiedBy>Maurice Stroeve</cp:lastModifiedBy>
  <cp:lastPrinted>2019-11-20T07:28:37Z</cp:lastPrinted>
  <dcterms:created xsi:type="dcterms:W3CDTF">2015-06-05T18:17:20Z</dcterms:created>
  <dcterms:modified xsi:type="dcterms:W3CDTF">2019-11-20T08:07:52Z</dcterms:modified>
</cp:coreProperties>
</file>