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ocuments/projects/sussex/td_trapline/artifacts/"/>
    </mc:Choice>
  </mc:AlternateContent>
  <xr:revisionPtr revIDLastSave="0" documentId="13_ncr:1_{6A36A368-64B1-4747-9D44-900D0BEF942D}" xr6:coauthVersionLast="47" xr6:coauthVersionMax="47" xr10:uidLastSave="{00000000-0000-0000-0000-000000000000}"/>
  <bookViews>
    <workbookView xWindow="760" yWindow="500" windowWidth="28040" windowHeight="17500" xr2:uid="{CCA21CE8-F701-3043-AE80-1531D19D0C91}"/>
  </bookViews>
  <sheets>
    <sheet name="working" sheetId="9" r:id="rId1"/>
  </sheets>
  <definedNames>
    <definedName name="analyse_382a189dcb34441dbeb15e9ecbdb4bf6_mrp_10_negative_array_ohashi_gs_1000_runs_sequence_manhattan_length" localSheetId="0">working!$K$8:$L$20</definedName>
    <definedName name="analyse_7be8e09393384e72b500030292010960_mrp_10_positive_array_ohashi_gs_1000_runs_sequence_manhattan_length" localSheetId="0">working!$A$8:$B$20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0" i="9" l="1"/>
  <c r="H40" i="9" s="1"/>
  <c r="Q18" i="9"/>
  <c r="R18" i="9" s="1"/>
  <c r="P18" i="9"/>
  <c r="G38" i="9" s="1"/>
  <c r="H38" i="9" s="1"/>
  <c r="B21" i="9"/>
  <c r="D48" i="9"/>
  <c r="G39" i="9"/>
  <c r="H39" i="9" s="1"/>
  <c r="G20" i="9"/>
  <c r="H20" i="9" s="1"/>
  <c r="G19" i="9"/>
  <c r="H19" i="9" s="1"/>
  <c r="G18" i="9"/>
  <c r="H18" i="9" s="1"/>
  <c r="G17" i="9"/>
  <c r="H17" i="9" s="1"/>
  <c r="G16" i="9"/>
  <c r="H16" i="9" s="1"/>
  <c r="G15" i="9"/>
  <c r="H15" i="9" s="1"/>
  <c r="G14" i="9"/>
  <c r="H14" i="9" s="1"/>
  <c r="G13" i="9"/>
  <c r="H13" i="9" s="1"/>
  <c r="G12" i="9"/>
  <c r="H12" i="9" s="1"/>
  <c r="G11" i="9"/>
  <c r="H11" i="9" s="1"/>
  <c r="F20" i="9"/>
  <c r="E40" i="9" s="1"/>
  <c r="F40" i="9" s="1"/>
  <c r="F19" i="9"/>
  <c r="E39" i="9" s="1"/>
  <c r="F39" i="9" s="1"/>
  <c r="F18" i="9"/>
  <c r="E38" i="9" s="1"/>
  <c r="F38" i="9" s="1"/>
  <c r="F17" i="9"/>
  <c r="F16" i="9"/>
  <c r="E36" i="9" s="1"/>
  <c r="F15" i="9"/>
  <c r="E35" i="9" s="1"/>
  <c r="F14" i="9"/>
  <c r="E34" i="9" s="1"/>
  <c r="F13" i="9"/>
  <c r="E33" i="9" s="1"/>
  <c r="F12" i="9"/>
  <c r="E32" i="9" s="1"/>
  <c r="F32" i="9" s="1"/>
  <c r="F11" i="9"/>
  <c r="E31" i="9" s="1"/>
  <c r="F31" i="9" s="1"/>
  <c r="Q17" i="9"/>
  <c r="R17" i="9" s="1"/>
  <c r="Q16" i="9"/>
  <c r="R16" i="9" s="1"/>
  <c r="Q15" i="9"/>
  <c r="R15" i="9" s="1"/>
  <c r="Q14" i="9"/>
  <c r="R14" i="9" s="1"/>
  <c r="Q12" i="9"/>
  <c r="R12" i="9" s="1"/>
  <c r="Q11" i="9"/>
  <c r="R11" i="9" s="1"/>
  <c r="P17" i="9"/>
  <c r="G37" i="9" s="1"/>
  <c r="H37" i="9" s="1"/>
  <c r="P16" i="9"/>
  <c r="G36" i="9" s="1"/>
  <c r="H36" i="9" s="1"/>
  <c r="P15" i="9"/>
  <c r="G35" i="9" s="1"/>
  <c r="H35" i="9" s="1"/>
  <c r="P14" i="9"/>
  <c r="G34" i="9" s="1"/>
  <c r="H34" i="9" s="1"/>
  <c r="P13" i="9"/>
  <c r="G33" i="9" s="1"/>
  <c r="H33" i="9" s="1"/>
  <c r="P12" i="9"/>
  <c r="G32" i="9" s="1"/>
  <c r="H32" i="9" s="1"/>
  <c r="P11" i="9"/>
  <c r="G31" i="9" s="1"/>
  <c r="H31" i="9" s="1"/>
  <c r="I31" i="9" s="1"/>
  <c r="D30" i="9"/>
  <c r="C31" i="9" s="1"/>
  <c r="D31" i="9" s="1"/>
  <c r="C32" i="9" s="1"/>
  <c r="D32" i="9" s="1"/>
  <c r="C33" i="9" s="1"/>
  <c r="D33" i="9" s="1"/>
  <c r="C34" i="9" s="1"/>
  <c r="D34" i="9" s="1"/>
  <c r="C35" i="9" s="1"/>
  <c r="D35" i="9" s="1"/>
  <c r="C36" i="9" s="1"/>
  <c r="D36" i="9" s="1"/>
  <c r="C37" i="9" s="1"/>
  <c r="D37" i="9" s="1"/>
  <c r="C38" i="9" s="1"/>
  <c r="D38" i="9" s="1"/>
  <c r="C39" i="9" s="1"/>
  <c r="D39" i="9" s="1"/>
  <c r="C40" i="9" s="1"/>
  <c r="D40" i="9" s="1"/>
  <c r="L23" i="9"/>
  <c r="K23" i="9"/>
  <c r="K24" i="9" s="1"/>
  <c r="L21" i="9"/>
  <c r="Q10" i="9"/>
  <c r="R10" i="9" s="1"/>
  <c r="P10" i="9"/>
  <c r="G30" i="9" s="1"/>
  <c r="M10" i="9"/>
  <c r="N10" i="9" s="1"/>
  <c r="G10" i="9"/>
  <c r="H10" i="9" s="1"/>
  <c r="F10" i="9"/>
  <c r="E30" i="9" s="1"/>
  <c r="C10" i="9"/>
  <c r="D10" i="9" s="1"/>
  <c r="C11" i="9" s="1"/>
  <c r="I39" i="9" l="1"/>
  <c r="I40" i="9"/>
  <c r="I32" i="9"/>
  <c r="I38" i="9"/>
  <c r="E37" i="9"/>
  <c r="F37" i="9" s="1"/>
  <c r="I37" i="9" s="1"/>
  <c r="F36" i="9"/>
  <c r="I36" i="9" s="1"/>
  <c r="F33" i="9"/>
  <c r="I33" i="9" s="1"/>
  <c r="F34" i="9"/>
  <c r="I34" i="9" s="1"/>
  <c r="F35" i="9"/>
  <c r="I35" i="9" s="1"/>
  <c r="H30" i="9"/>
  <c r="F50" i="9" s="1"/>
  <c r="H21" i="9"/>
  <c r="H22" i="9" s="1"/>
  <c r="I22" i="9" s="1"/>
  <c r="R21" i="9"/>
  <c r="R23" i="9" s="1"/>
  <c r="S23" i="9" s="1"/>
  <c r="D11" i="9"/>
  <c r="E10" i="9"/>
  <c r="F30" i="9"/>
  <c r="E41" i="9"/>
  <c r="M11" i="9"/>
  <c r="O10" i="9"/>
  <c r="G41" i="9"/>
  <c r="C12" i="9" l="1"/>
  <c r="E11" i="9"/>
  <c r="H23" i="9"/>
  <c r="I23" i="9" s="1"/>
  <c r="R22" i="9"/>
  <c r="S22" i="9" s="1"/>
  <c r="E42" i="9"/>
  <c r="F42" i="9" s="1"/>
  <c r="D50" i="9"/>
  <c r="I30" i="9"/>
  <c r="G42" i="9"/>
  <c r="H42" i="9" s="1"/>
  <c r="N11" i="9"/>
  <c r="M12" i="9" s="1"/>
  <c r="D12" i="9" l="1"/>
  <c r="C13" i="9" s="1"/>
  <c r="E12" i="9"/>
  <c r="E43" i="9"/>
  <c r="O11" i="9"/>
  <c r="G43" i="9"/>
  <c r="N12" i="9"/>
  <c r="M13" i="9" s="1"/>
  <c r="I42" i="9"/>
  <c r="D13" i="9" l="1"/>
  <c r="C14" i="9" s="1"/>
  <c r="E13" i="9"/>
  <c r="O12" i="9"/>
  <c r="N13" i="9"/>
  <c r="M14" i="9" s="1"/>
  <c r="D14" i="9" l="1"/>
  <c r="C15" i="9" s="1"/>
  <c r="E14" i="9"/>
  <c r="O13" i="9"/>
  <c r="N14" i="9"/>
  <c r="M15" i="9" s="1"/>
  <c r="D15" i="9" l="1"/>
  <c r="C16" i="9" s="1"/>
  <c r="E15" i="9"/>
  <c r="O14" i="9"/>
  <c r="N15" i="9"/>
  <c r="M16" i="9" s="1"/>
  <c r="D16" i="9" l="1"/>
  <c r="C17" i="9" s="1"/>
  <c r="E16" i="9"/>
  <c r="O15" i="9"/>
  <c r="N16" i="9"/>
  <c r="M17" i="9" s="1"/>
  <c r="N17" i="9" s="1"/>
  <c r="M18" i="9" s="1"/>
  <c r="N18" i="9" l="1"/>
  <c r="M19" i="9" s="1"/>
  <c r="O18" i="9"/>
  <c r="D17" i="9"/>
  <c r="C18" i="9" s="1"/>
  <c r="O16" i="9"/>
  <c r="N19" i="9" l="1"/>
  <c r="M20" i="9" s="1"/>
  <c r="O19" i="9"/>
  <c r="E17" i="9"/>
  <c r="D18" i="9"/>
  <c r="C19" i="9" s="1"/>
  <c r="E18" i="9"/>
  <c r="O17" i="9"/>
  <c r="N20" i="9" l="1"/>
  <c r="O20" i="9"/>
  <c r="D19" i="9"/>
  <c r="C20" i="9" s="1"/>
  <c r="E19" i="9"/>
  <c r="D20" i="9" l="1"/>
  <c r="E20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A8D11D-C4C3-274A-AE5A-D2AD9C8DFD37}" name="analyse_382a189dcb34441dbeb15e9ecbdb4bf6_mrp_10_negative_array_ohashi_gs_1000_runs_sequence_manhattan_length" type="6" refreshedVersion="8" background="1" saveData="1">
    <textPr sourceFile="/Users/richard/Documents/projects/sussex/td_trapline/artifacts/20200820_home_not_stochastic_150s_200e/analyse_382a189dcb34441dbeb15e9ecbdb4bf6_mrp_10_negative_array_ohashi_gs_1000_runs_sequence_manhattan_length.csv" comma="1">
      <textFields count="2">
        <textField/>
        <textField/>
      </textFields>
    </textPr>
  </connection>
  <connection id="2" xr16:uid="{763943AE-D0AC-EC42-BB66-18FC3EE620E9}" name="analyse_7be8e09393384e72b500030292010960_mrp_10_positive_array_ohashi_gs_1000_runs_sequence_manhattan_length" type="6" refreshedVersion="8" background="1" saveData="1">
    <textPr sourceFile="/Users/richard/Documents/projects/sussex/td_trapline/artifacts/20200820_home_not_stochastic_150s_200e/analyse_7be8e09393384e72b500030292010960_mrp_10_positive_array_ohashi_gs_1000_runs_sequence_manhattan_length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<sst xmlns="http://schemas.openxmlformats.org/spreadsheetml/2006/main" count="40" uniqueCount="31">
  <si>
    <t>sequence_manhattan_length</t>
  </si>
  <si>
    <t>count</t>
  </si>
  <si>
    <t>Positive array</t>
  </si>
  <si>
    <t>Negative array</t>
  </si>
  <si>
    <t>positive</t>
  </si>
  <si>
    <t>negative</t>
  </si>
  <si>
    <t>target_sequence_count</t>
  </si>
  <si>
    <t>Positive Array</t>
  </si>
  <si>
    <t>Negative Array</t>
  </si>
  <si>
    <t>prob</t>
  </si>
  <si>
    <t>total number runs</t>
  </si>
  <si>
    <t>total valid routes</t>
  </si>
  <si>
    <t>total invalid routes</t>
  </si>
  <si>
    <t>Log Odds Ratio</t>
  </si>
  <si>
    <t>Lower</t>
  </si>
  <si>
    <t>Upper</t>
  </si>
  <si>
    <t>Bins</t>
  </si>
  <si>
    <t>total routes</t>
  </si>
  <si>
    <t>Positive to Negative</t>
  </si>
  <si>
    <t>optimal reward</t>
  </si>
  <si>
    <t>total reward for route length</t>
  </si>
  <si>
    <t>bin width</t>
  </si>
  <si>
    <t>respiration punishment</t>
  </si>
  <si>
    <t>optimal route length</t>
  </si>
  <si>
    <t>bin offset</t>
  </si>
  <si>
    <t>Loog Odds (array v random sample</t>
  </si>
  <si>
    <t>number of targets</t>
  </si>
  <si>
    <t>LogOdds Table</t>
  </si>
  <si>
    <t>Array Average Performance Valid Runs</t>
  </si>
  <si>
    <t>Array Average Performance All Runs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</si>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</sst>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B5CEA8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" fillId="0" borderId="0" xfId="0" applyFont="1"/>
    <xf numFmtId="0" fontId="0" fillId="0" borderId="1" xfId="0" applyFill="1" applyBorder="1"/>
    <xf numFmtId="0" fontId="0" fillId="0" borderId="0" xfId="0" applyBorder="1"/>
    <xf numFmtId="164" fontId="1" fillId="0" borderId="4" xfId="0" applyNumberFormat="1" applyFont="1" applyFill="1" applyBorder="1"/>
    <xf numFmtId="164" fontId="0" fillId="0" borderId="0" xfId="0" applyNumberFormat="1"/>
    <xf numFmtId="164" fontId="0" fillId="0" borderId="0" xfId="0" applyNumberFormat="1" applyFill="1" applyBorder="1"/>
    <xf numFmtId="164" fontId="0" fillId="0" borderId="0" xfId="1" applyNumberFormat="1" applyFont="1"/>
    <xf numFmtId="0" fontId="0" fillId="0" borderId="0" xfId="0" applyAlignment="1">
      <alignment horizontal="right"/>
    </xf>
    <xf numFmtId="164" fontId="1" fillId="3" borderId="0" xfId="0" applyNumberFormat="1" applyFont="1" applyFill="1"/>
    <xf numFmtId="164" fontId="1" fillId="3" borderId="0" xfId="0" applyNumberFormat="1" applyFont="1" applyFill="1" applyBorder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1" fillId="2" borderId="9" xfId="0" applyFont="1" applyFill="1" applyBorder="1" applyAlignment="1"/>
    <xf numFmtId="0" fontId="1" fillId="2" borderId="4" xfId="0" applyFont="1" applyFill="1" applyBorder="1"/>
    <xf numFmtId="0" fontId="0" fillId="0" borderId="4" xfId="0" applyFill="1" applyBorder="1"/>
    <xf numFmtId="0" fontId="0" fillId="0" borderId="5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6" xfId="0" applyFill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alyse_382a189dcb34441dbeb15e9ecbdb4bf6_mrp_10_negative_array_ohashi_gs_1000_runs_sequence_manhattan_length" connectionId="1" xr16:uid="{09EC2EBA-D7FE-9143-A515-E7B6CA77481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alyse_7be8e09393384e72b500030292010960_mrp_10_positive_array_ohashi_gs_1000_runs_sequence_manhattan_length" connectionId="2" xr16:uid="{B433148A-DCDF-944F-9C0E-8D09E06F49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CB7D-CB05-3145-8C49-E761E79209C9}">
  <dimension ref="A1:W50"/>
  <sheetViews>
    <sheetView tabSelected="1" workbookViewId="0">
      <selection activeCell="B21" sqref="B21"/>
    </sheetView>
  </sheetViews>
  <sheetFormatPr baseColWidth="10" defaultRowHeight="16" x14ac:dyDescent="0.2"/>
  <cols>
    <col min="1" max="1" width="25.33203125" bestFit="1" customWidth="1"/>
    <col min="2" max="2" width="6.33203125" customWidth="1"/>
    <col min="3" max="6" width="8.6640625" customWidth="1"/>
    <col min="7" max="7" width="9" customWidth="1"/>
    <col min="8" max="8" width="8.6640625" customWidth="1"/>
    <col min="9" max="10" width="8.5" customWidth="1"/>
    <col min="11" max="11" width="25.33203125" bestFit="1" customWidth="1"/>
    <col min="12" max="12" width="20.5" bestFit="1" customWidth="1"/>
    <col min="14" max="14" width="14.1640625" customWidth="1"/>
    <col min="15" max="15" width="2.1640625" bestFit="1" customWidth="1"/>
    <col min="16" max="16" width="4.6640625" customWidth="1"/>
    <col min="17" max="17" width="8.83203125" customWidth="1"/>
    <col min="18" max="18" width="6.5" customWidth="1"/>
  </cols>
  <sheetData>
    <row r="1" spans="1:23" x14ac:dyDescent="0.2">
      <c r="B1" t="s">
        <v>24</v>
      </c>
      <c r="C1">
        <v>2.5000000000000001E-2</v>
      </c>
      <c r="T1" s="16" t="s">
        <v>5</v>
      </c>
      <c r="U1" s="16"/>
      <c r="V1" s="16" t="s">
        <v>4</v>
      </c>
      <c r="W1" s="16"/>
    </row>
    <row r="2" spans="1:23" x14ac:dyDescent="0.2">
      <c r="B2" t="s">
        <v>21</v>
      </c>
      <c r="C2">
        <v>0.05</v>
      </c>
      <c r="T2" s="4"/>
      <c r="U2" s="4"/>
      <c r="V2" s="4"/>
      <c r="W2" s="4"/>
    </row>
    <row r="3" spans="1:23" x14ac:dyDescent="0.2">
      <c r="A3" s="1"/>
      <c r="B3" t="s">
        <v>22</v>
      </c>
      <c r="C3">
        <v>-0.05</v>
      </c>
      <c r="K3" s="1"/>
      <c r="T3" s="4"/>
      <c r="U3" s="4"/>
      <c r="V3" s="4"/>
      <c r="W3" s="4"/>
    </row>
    <row r="4" spans="1:23" x14ac:dyDescent="0.2">
      <c r="A4" s="1"/>
      <c r="B4" t="s">
        <v>23</v>
      </c>
      <c r="C4">
        <v>36</v>
      </c>
      <c r="K4" s="1"/>
      <c r="L4" t="s">
        <v>23</v>
      </c>
      <c r="M4">
        <v>34</v>
      </c>
      <c r="T4" s="4"/>
      <c r="U4" s="4"/>
      <c r="V4" s="4"/>
      <c r="W4" s="4"/>
    </row>
    <row r="5" spans="1:23" x14ac:dyDescent="0.2">
      <c r="A5" s="1"/>
      <c r="K5" s="1"/>
      <c r="T5" s="4"/>
      <c r="U5" s="4"/>
      <c r="V5" s="4"/>
      <c r="W5" s="4"/>
    </row>
    <row r="6" spans="1:23" x14ac:dyDescent="0.2">
      <c r="A6" s="1"/>
      <c r="K6" s="1"/>
      <c r="T6" s="4"/>
      <c r="U6" s="4"/>
      <c r="V6" s="4"/>
      <c r="W6" s="4"/>
    </row>
    <row r="7" spans="1:23" x14ac:dyDescent="0.2">
      <c r="A7" s="1" t="s">
        <v>2</v>
      </c>
      <c r="K7" s="1" t="s">
        <v>3</v>
      </c>
      <c r="T7" s="4"/>
      <c r="U7" s="4"/>
      <c r="V7" s="4"/>
      <c r="W7" s="4"/>
    </row>
    <row r="8" spans="1:23" x14ac:dyDescent="0.2">
      <c r="A8" s="2" t="s">
        <v>0</v>
      </c>
      <c r="B8" s="2" t="s">
        <v>6</v>
      </c>
      <c r="G8" t="s">
        <v>19</v>
      </c>
      <c r="H8" t="s">
        <v>20</v>
      </c>
      <c r="K8" s="2" t="s">
        <v>0</v>
      </c>
      <c r="L8" s="2" t="s">
        <v>6</v>
      </c>
      <c r="Q8" t="s">
        <v>19</v>
      </c>
      <c r="R8" t="s">
        <v>20</v>
      </c>
    </row>
    <row r="9" spans="1:23" x14ac:dyDescent="0.2">
      <c r="A9" s="2">
        <v>0</v>
      </c>
      <c r="B9" s="2">
        <v>41</v>
      </c>
      <c r="K9" s="2">
        <v>0</v>
      </c>
      <c r="L9" s="2">
        <v>137</v>
      </c>
    </row>
    <row r="10" spans="1:23" x14ac:dyDescent="0.2">
      <c r="A10" s="2">
        <v>1</v>
      </c>
      <c r="B10" s="2">
        <v>865</v>
      </c>
      <c r="C10">
        <f>1-$C$1</f>
        <v>0.97499999999999998</v>
      </c>
      <c r="D10">
        <f>C10+($C$2)</f>
        <v>1.0249999999999999</v>
      </c>
      <c r="E10" t="str">
        <f>IF(AND(A10&gt;=C10, A10&lt;D10),"y", "n")</f>
        <v>y</v>
      </c>
      <c r="F10">
        <f>B10</f>
        <v>865</v>
      </c>
      <c r="G10">
        <f>(10*1) +(1*2) + ($C$4*A10*$C$3)</f>
        <v>10.199999999999999</v>
      </c>
      <c r="H10">
        <f>G10*B10</f>
        <v>8823</v>
      </c>
      <c r="K10" s="2">
        <v>1</v>
      </c>
      <c r="L10" s="2">
        <v>15</v>
      </c>
      <c r="M10">
        <f>1-$C$1</f>
        <v>0.97499999999999998</v>
      </c>
      <c r="N10">
        <f t="shared" ref="N10:N20" si="0">M10+($C$2)</f>
        <v>1.0249999999999999</v>
      </c>
      <c r="O10" t="str">
        <f t="shared" ref="O10:O20" si="1">IF(AND(K10&gt;=M10, K10&lt;N10),"y", "n")</f>
        <v>y</v>
      </c>
      <c r="P10">
        <f t="shared" ref="P10:P17" si="2">L10</f>
        <v>15</v>
      </c>
      <c r="Q10">
        <f>(10*1) +(1*2) + ($M$4*K10*$C$3)</f>
        <v>10.3</v>
      </c>
      <c r="R10">
        <f>Q10*L10</f>
        <v>154.5</v>
      </c>
    </row>
    <row r="11" spans="1:23" x14ac:dyDescent="0.2">
      <c r="C11">
        <f>D10</f>
        <v>1.0249999999999999</v>
      </c>
      <c r="D11">
        <f>C11+($C$2)</f>
        <v>1.075</v>
      </c>
      <c r="E11" t="str">
        <f t="shared" ref="E11:E20" si="3">IF(AND(A11&gt;=C11, A11&lt;D11),"y", "n")</f>
        <v>n</v>
      </c>
      <c r="F11">
        <f t="shared" ref="F11:F20" si="4">B11</f>
        <v>0</v>
      </c>
      <c r="G11">
        <f t="shared" ref="G11:G20" si="5">(10*1) +(1*2) + ($C$4*A11*$C$3)</f>
        <v>12</v>
      </c>
      <c r="H11">
        <f t="shared" ref="H11:H20" si="6">G11*B11</f>
        <v>0</v>
      </c>
      <c r="K11" s="2">
        <v>1.0588235294117601</v>
      </c>
      <c r="L11" s="2">
        <v>35</v>
      </c>
      <c r="M11">
        <f t="shared" ref="M11:M20" si="7">N10</f>
        <v>1.0249999999999999</v>
      </c>
      <c r="N11">
        <f t="shared" si="0"/>
        <v>1.075</v>
      </c>
      <c r="O11" t="str">
        <f t="shared" si="1"/>
        <v>y</v>
      </c>
      <c r="P11">
        <f t="shared" si="2"/>
        <v>35</v>
      </c>
      <c r="Q11">
        <f>(10*1) +(1*2) + ($M$4*K11*$C$3)</f>
        <v>10.200000000000008</v>
      </c>
      <c r="R11">
        <f>Q11*L11</f>
        <v>357.00000000000028</v>
      </c>
    </row>
    <row r="12" spans="1:23" x14ac:dyDescent="0.2">
      <c r="A12" s="2">
        <v>1.1111111111111101</v>
      </c>
      <c r="B12" s="2">
        <v>61</v>
      </c>
      <c r="C12">
        <f t="shared" ref="C12:C20" si="8">D11</f>
        <v>1.075</v>
      </c>
      <c r="D12">
        <f t="shared" ref="D12:D20" si="9">C12+($C$2)</f>
        <v>1.125</v>
      </c>
      <c r="E12" t="str">
        <f t="shared" si="3"/>
        <v>y</v>
      </c>
      <c r="F12">
        <f t="shared" si="4"/>
        <v>61</v>
      </c>
      <c r="G12">
        <f t="shared" si="5"/>
        <v>10.000000000000002</v>
      </c>
      <c r="H12">
        <f t="shared" si="6"/>
        <v>610.00000000000011</v>
      </c>
      <c r="K12" s="2">
        <v>1.1176470588235199</v>
      </c>
      <c r="L12" s="2">
        <v>165</v>
      </c>
      <c r="M12">
        <f t="shared" si="7"/>
        <v>1.075</v>
      </c>
      <c r="N12">
        <f t="shared" si="0"/>
        <v>1.125</v>
      </c>
      <c r="O12" t="str">
        <f t="shared" si="1"/>
        <v>y</v>
      </c>
      <c r="P12">
        <f t="shared" si="2"/>
        <v>165</v>
      </c>
      <c r="Q12">
        <f>(10*1) +(1*2) + ($M$4*K12*$C$3)</f>
        <v>10.100000000000016</v>
      </c>
      <c r="R12">
        <f>Q12*L12</f>
        <v>1666.5000000000025</v>
      </c>
    </row>
    <row r="13" spans="1:23" x14ac:dyDescent="0.2">
      <c r="A13" s="2">
        <v>1.1666666666666601</v>
      </c>
      <c r="B13" s="2">
        <v>3</v>
      </c>
      <c r="C13">
        <f t="shared" si="8"/>
        <v>1.125</v>
      </c>
      <c r="D13">
        <f t="shared" si="9"/>
        <v>1.175</v>
      </c>
      <c r="E13" t="str">
        <f t="shared" si="3"/>
        <v>y</v>
      </c>
      <c r="F13">
        <f t="shared" si="4"/>
        <v>3</v>
      </c>
      <c r="G13">
        <f t="shared" si="5"/>
        <v>9.900000000000011</v>
      </c>
      <c r="H13">
        <f t="shared" si="6"/>
        <v>29.700000000000031</v>
      </c>
      <c r="M13">
        <f t="shared" si="7"/>
        <v>1.125</v>
      </c>
      <c r="N13">
        <f t="shared" si="0"/>
        <v>1.175</v>
      </c>
      <c r="O13" t="str">
        <f t="shared" si="1"/>
        <v>n</v>
      </c>
      <c r="P13">
        <f t="shared" si="2"/>
        <v>0</v>
      </c>
      <c r="S13" s="5"/>
    </row>
    <row r="14" spans="1:23" x14ac:dyDescent="0.2">
      <c r="A14" s="2">
        <v>1.2222222222222201</v>
      </c>
      <c r="B14" s="2">
        <v>8</v>
      </c>
      <c r="C14">
        <f t="shared" si="8"/>
        <v>1.175</v>
      </c>
      <c r="D14">
        <f t="shared" si="9"/>
        <v>1.2250000000000001</v>
      </c>
      <c r="E14" t="str">
        <f t="shared" si="3"/>
        <v>y</v>
      </c>
      <c r="F14">
        <f t="shared" si="4"/>
        <v>8</v>
      </c>
      <c r="G14">
        <f t="shared" si="5"/>
        <v>9.8000000000000043</v>
      </c>
      <c r="H14">
        <f t="shared" si="6"/>
        <v>78.400000000000034</v>
      </c>
      <c r="K14" s="2">
        <v>1.1764705882352899</v>
      </c>
      <c r="L14" s="2">
        <v>343</v>
      </c>
      <c r="M14">
        <f t="shared" si="7"/>
        <v>1.175</v>
      </c>
      <c r="N14">
        <f t="shared" si="0"/>
        <v>1.2250000000000001</v>
      </c>
      <c r="O14" t="str">
        <f t="shared" si="1"/>
        <v>y</v>
      </c>
      <c r="P14">
        <f t="shared" si="2"/>
        <v>343</v>
      </c>
      <c r="Q14">
        <f>(10*1) +(1*2) + ($M$4*K14*$C$3)</f>
        <v>10.000000000000007</v>
      </c>
      <c r="R14">
        <f>Q14*L14</f>
        <v>3430.0000000000023</v>
      </c>
      <c r="S14" s="5"/>
    </row>
    <row r="15" spans="1:23" x14ac:dyDescent="0.2">
      <c r="C15">
        <f t="shared" si="8"/>
        <v>1.2250000000000001</v>
      </c>
      <c r="D15">
        <f t="shared" si="9"/>
        <v>1.2750000000000001</v>
      </c>
      <c r="E15" t="str">
        <f t="shared" si="3"/>
        <v>n</v>
      </c>
      <c r="F15">
        <f t="shared" si="4"/>
        <v>0</v>
      </c>
      <c r="G15">
        <f t="shared" si="5"/>
        <v>12</v>
      </c>
      <c r="H15">
        <f t="shared" si="6"/>
        <v>0</v>
      </c>
      <c r="K15" s="2">
        <v>1.23529411764705</v>
      </c>
      <c r="L15" s="2">
        <v>222</v>
      </c>
      <c r="M15">
        <f t="shared" si="7"/>
        <v>1.2250000000000001</v>
      </c>
      <c r="N15">
        <f t="shared" si="0"/>
        <v>1.2750000000000001</v>
      </c>
      <c r="O15" t="str">
        <f t="shared" si="1"/>
        <v>y</v>
      </c>
      <c r="P15">
        <f t="shared" si="2"/>
        <v>222</v>
      </c>
      <c r="Q15">
        <f>(10*1) +(1*2) + ($M$4*K15*$C$3)</f>
        <v>9.9000000000000146</v>
      </c>
      <c r="R15">
        <f>Q15*L15</f>
        <v>2197.8000000000034</v>
      </c>
      <c r="S15" s="5"/>
    </row>
    <row r="16" spans="1:23" x14ac:dyDescent="0.2">
      <c r="C16">
        <f t="shared" si="8"/>
        <v>1.2750000000000001</v>
      </c>
      <c r="D16">
        <f t="shared" si="9"/>
        <v>1.3250000000000002</v>
      </c>
      <c r="E16" t="str">
        <f t="shared" si="3"/>
        <v>n</v>
      </c>
      <c r="F16">
        <f t="shared" si="4"/>
        <v>0</v>
      </c>
      <c r="G16">
        <f t="shared" si="5"/>
        <v>12</v>
      </c>
      <c r="H16">
        <f t="shared" si="6"/>
        <v>0</v>
      </c>
      <c r="K16" s="2">
        <v>1.29411764705882</v>
      </c>
      <c r="L16" s="2">
        <v>64</v>
      </c>
      <c r="M16">
        <f t="shared" si="7"/>
        <v>1.2750000000000001</v>
      </c>
      <c r="N16">
        <f t="shared" si="0"/>
        <v>1.3250000000000002</v>
      </c>
      <c r="O16" t="str">
        <f t="shared" si="1"/>
        <v>y</v>
      </c>
      <c r="P16">
        <f t="shared" si="2"/>
        <v>64</v>
      </c>
      <c r="Q16">
        <f>(10*1) +(1*2) + ($M$4*K16*$C$3)</f>
        <v>9.800000000000006</v>
      </c>
      <c r="R16">
        <f>Q16*L16</f>
        <v>627.20000000000039</v>
      </c>
      <c r="S16" s="5"/>
    </row>
    <row r="17" spans="1:19" x14ac:dyDescent="0.2">
      <c r="A17" s="2">
        <v>1.3333333333333299</v>
      </c>
      <c r="B17" s="2">
        <v>17</v>
      </c>
      <c r="C17">
        <f t="shared" si="8"/>
        <v>1.3250000000000002</v>
      </c>
      <c r="D17">
        <f t="shared" si="9"/>
        <v>1.3750000000000002</v>
      </c>
      <c r="E17" t="str">
        <f t="shared" si="3"/>
        <v>y</v>
      </c>
      <c r="F17">
        <f t="shared" si="4"/>
        <v>17</v>
      </c>
      <c r="G17">
        <f t="shared" si="5"/>
        <v>9.600000000000005</v>
      </c>
      <c r="H17">
        <f t="shared" si="6"/>
        <v>163.20000000000007</v>
      </c>
      <c r="K17" s="2">
        <v>1.3529411764705801</v>
      </c>
      <c r="L17" s="2">
        <v>17</v>
      </c>
      <c r="M17">
        <f t="shared" si="7"/>
        <v>1.3250000000000002</v>
      </c>
      <c r="N17">
        <f t="shared" si="0"/>
        <v>1.3750000000000002</v>
      </c>
      <c r="O17" t="str">
        <f t="shared" si="1"/>
        <v>y</v>
      </c>
      <c r="P17">
        <f t="shared" si="2"/>
        <v>17</v>
      </c>
      <c r="Q17">
        <f>(10*1) +(1*2) + ($M$4*K17*$C$3)</f>
        <v>9.7000000000000135</v>
      </c>
      <c r="R17">
        <f>Q17*L17</f>
        <v>164.90000000000023</v>
      </c>
      <c r="S17" s="5"/>
    </row>
    <row r="18" spans="1:19" x14ac:dyDescent="0.2">
      <c r="A18" s="2">
        <v>1.38888888888888</v>
      </c>
      <c r="B18" s="2">
        <v>4</v>
      </c>
      <c r="C18">
        <f t="shared" si="8"/>
        <v>1.3750000000000002</v>
      </c>
      <c r="D18">
        <f t="shared" si="9"/>
        <v>1.4250000000000003</v>
      </c>
      <c r="E18" t="str">
        <f t="shared" si="3"/>
        <v>y</v>
      </c>
      <c r="F18">
        <f t="shared" si="4"/>
        <v>4</v>
      </c>
      <c r="G18">
        <f t="shared" si="5"/>
        <v>9.500000000000016</v>
      </c>
      <c r="H18">
        <f t="shared" si="6"/>
        <v>38.000000000000064</v>
      </c>
      <c r="K18" s="2">
        <v>1.4117647058823499</v>
      </c>
      <c r="L18" s="2">
        <v>2</v>
      </c>
      <c r="M18">
        <f t="shared" si="7"/>
        <v>1.3750000000000002</v>
      </c>
      <c r="N18">
        <f t="shared" si="0"/>
        <v>1.4250000000000003</v>
      </c>
      <c r="O18" t="str">
        <f t="shared" si="1"/>
        <v>y</v>
      </c>
      <c r="P18">
        <f t="shared" ref="P18" si="10">L18</f>
        <v>2</v>
      </c>
      <c r="Q18">
        <f>(10*1) +(1*2) + ($M$4*K18*$C$3)</f>
        <v>9.600000000000005</v>
      </c>
      <c r="R18">
        <f>Q18*L18</f>
        <v>19.20000000000001</v>
      </c>
      <c r="S18" s="5"/>
    </row>
    <row r="19" spans="1:19" x14ac:dyDescent="0.2">
      <c r="C19">
        <f t="shared" si="8"/>
        <v>1.4250000000000003</v>
      </c>
      <c r="D19">
        <f t="shared" si="9"/>
        <v>1.4750000000000003</v>
      </c>
      <c r="E19" t="str">
        <f t="shared" si="3"/>
        <v>n</v>
      </c>
      <c r="F19">
        <f t="shared" si="4"/>
        <v>0</v>
      </c>
      <c r="G19">
        <f t="shared" si="5"/>
        <v>12</v>
      </c>
      <c r="H19">
        <f t="shared" si="6"/>
        <v>0</v>
      </c>
      <c r="K19" s="2"/>
      <c r="L19" s="2"/>
      <c r="M19">
        <f t="shared" si="7"/>
        <v>1.4250000000000003</v>
      </c>
      <c r="N19">
        <f t="shared" si="0"/>
        <v>1.4750000000000003</v>
      </c>
      <c r="O19" t="str">
        <f t="shared" si="1"/>
        <v>n</v>
      </c>
      <c r="S19" s="5"/>
    </row>
    <row r="20" spans="1:19" x14ac:dyDescent="0.2">
      <c r="A20" s="2">
        <v>1.5</v>
      </c>
      <c r="B20" s="7">
        <v>1</v>
      </c>
      <c r="C20">
        <f t="shared" si="8"/>
        <v>1.4750000000000003</v>
      </c>
      <c r="D20">
        <f t="shared" si="9"/>
        <v>1.5250000000000004</v>
      </c>
      <c r="E20" t="str">
        <f t="shared" si="3"/>
        <v>y</v>
      </c>
      <c r="F20">
        <f t="shared" si="4"/>
        <v>1</v>
      </c>
      <c r="G20">
        <f t="shared" si="5"/>
        <v>9.3000000000000007</v>
      </c>
      <c r="H20">
        <f t="shared" si="6"/>
        <v>9.3000000000000007</v>
      </c>
      <c r="K20" s="2"/>
      <c r="L20" s="2"/>
      <c r="M20">
        <f t="shared" si="7"/>
        <v>1.4750000000000003</v>
      </c>
      <c r="N20">
        <f t="shared" si="0"/>
        <v>1.5250000000000004</v>
      </c>
      <c r="O20" t="str">
        <f t="shared" si="1"/>
        <v>n</v>
      </c>
      <c r="S20" s="5"/>
    </row>
    <row r="21" spans="1:19" x14ac:dyDescent="0.2">
      <c r="B21" s="1">
        <f>SUM(B10:B20)</f>
        <v>959</v>
      </c>
      <c r="H21">
        <f>SUM(H10:H17)</f>
        <v>9704.3000000000011</v>
      </c>
      <c r="L21" s="1">
        <f>SUM(L10:L20)</f>
        <v>863</v>
      </c>
      <c r="P21" s="5"/>
      <c r="R21">
        <f>SUM(R10:R17)</f>
        <v>8597.9000000000087</v>
      </c>
      <c r="S21" s="5"/>
    </row>
    <row r="22" spans="1:19" x14ac:dyDescent="0.2">
      <c r="G22" s="13" t="s">
        <v>28</v>
      </c>
      <c r="H22" s="14">
        <f>H21/B21</f>
        <v>10.119186652763297</v>
      </c>
      <c r="I22" s="14">
        <f>H22/12</f>
        <v>0.8432655543969414</v>
      </c>
      <c r="J22" s="10"/>
      <c r="K22" s="10"/>
      <c r="L22" s="10"/>
      <c r="M22" s="10"/>
      <c r="N22" s="10"/>
      <c r="O22" s="10"/>
      <c r="P22" s="11"/>
      <c r="Q22" s="13" t="s">
        <v>28</v>
      </c>
      <c r="R22" s="14">
        <f>R21/L21</f>
        <v>9.9628041714947955</v>
      </c>
      <c r="S22" s="15">
        <f>R22/12</f>
        <v>0.83023368095789962</v>
      </c>
    </row>
    <row r="23" spans="1:19" x14ac:dyDescent="0.2">
      <c r="A23" s="6"/>
      <c r="G23" s="13" t="s">
        <v>29</v>
      </c>
      <c r="H23" s="14">
        <f>H21/$D$46</f>
        <v>9.7043000000000017</v>
      </c>
      <c r="I23" s="14">
        <f>H23/12</f>
        <v>0.80869166666666681</v>
      </c>
      <c r="J23" s="10"/>
      <c r="K23" s="10">
        <f>STDEV(L10:L20)</f>
        <v>123.5781273989397</v>
      </c>
      <c r="L23" s="12">
        <f>L9/D46</f>
        <v>0.13700000000000001</v>
      </c>
      <c r="M23" s="10"/>
      <c r="N23" s="11"/>
      <c r="O23" s="11"/>
      <c r="P23" s="11"/>
      <c r="Q23" s="13" t="s">
        <v>29</v>
      </c>
      <c r="R23" s="14">
        <f>R21/$D$46</f>
        <v>8.5979000000000081</v>
      </c>
      <c r="S23" s="15">
        <f>R23/12</f>
        <v>0.7164916666666673</v>
      </c>
    </row>
    <row r="24" spans="1:19" x14ac:dyDescent="0.2">
      <c r="K24">
        <f>K23/6</f>
        <v>20.59635456648995</v>
      </c>
      <c r="N24" s="5"/>
      <c r="O24" s="5"/>
      <c r="P24" s="5"/>
      <c r="Q24" s="5"/>
      <c r="R24" s="5"/>
    </row>
    <row r="25" spans="1:19" x14ac:dyDescent="0.2">
      <c r="N25" s="5"/>
      <c r="O25" s="5"/>
      <c r="P25" s="5"/>
      <c r="Q25" s="5"/>
      <c r="R25" s="5"/>
    </row>
    <row r="26" spans="1:19" x14ac:dyDescent="0.2">
      <c r="A26" s="1" t="s">
        <v>27</v>
      </c>
      <c r="L26" s="5"/>
    </row>
    <row r="27" spans="1:19" ht="17" thickBot="1" x14ac:dyDescent="0.25"/>
    <row r="28" spans="1:19" x14ac:dyDescent="0.2">
      <c r="B28" s="17" t="s">
        <v>16</v>
      </c>
      <c r="C28" s="18"/>
      <c r="D28" s="18"/>
      <c r="E28" s="18" t="s">
        <v>7</v>
      </c>
      <c r="F28" s="18"/>
      <c r="G28" s="18" t="s">
        <v>8</v>
      </c>
      <c r="H28" s="18"/>
      <c r="I28" s="21" t="s">
        <v>13</v>
      </c>
    </row>
    <row r="29" spans="1:19" x14ac:dyDescent="0.2">
      <c r="B29" s="19" t="s">
        <v>30</v>
      </c>
      <c r="C29" s="19" t="s">
        <v>14</v>
      </c>
      <c r="D29" s="19" t="s">
        <v>15</v>
      </c>
      <c r="E29" s="19" t="s">
        <v>1</v>
      </c>
      <c r="F29" s="19" t="s">
        <v>9</v>
      </c>
      <c r="G29" s="19" t="s">
        <v>1</v>
      </c>
      <c r="H29" s="19" t="s">
        <v>9</v>
      </c>
      <c r="I29" s="22" t="s">
        <v>18</v>
      </c>
    </row>
    <row r="30" spans="1:19" x14ac:dyDescent="0.2">
      <c r="B30" s="3">
        <v>1</v>
      </c>
      <c r="C30" s="2">
        <v>0.97499999999999998</v>
      </c>
      <c r="D30" s="2">
        <f t="shared" ref="D30:D37" si="11">C30+0.05</f>
        <v>1.0249999999999999</v>
      </c>
      <c r="E30" s="2">
        <f>F10</f>
        <v>865</v>
      </c>
      <c r="F30" s="2">
        <f t="shared" ref="F30:F40" si="12">E30/$D$46</f>
        <v>0.86499999999999999</v>
      </c>
      <c r="G30" s="2">
        <f t="shared" ref="G30:G40" si="13">P10</f>
        <v>15</v>
      </c>
      <c r="H30" s="2">
        <f>G30/$D$46</f>
        <v>1.4999999999999999E-2</v>
      </c>
      <c r="I30" s="9">
        <f t="shared" ref="I30:I40" si="14">LN(F30/H30)</f>
        <v>4.0546793058296693</v>
      </c>
    </row>
    <row r="31" spans="1:19" x14ac:dyDescent="0.2">
      <c r="B31" s="3">
        <v>2</v>
      </c>
      <c r="C31" s="2">
        <f t="shared" ref="C31:C37" si="15">D30</f>
        <v>1.0249999999999999</v>
      </c>
      <c r="D31" s="2">
        <f t="shared" si="11"/>
        <v>1.075</v>
      </c>
      <c r="E31" s="2">
        <f>F11</f>
        <v>0</v>
      </c>
      <c r="F31" s="2">
        <f t="shared" si="12"/>
        <v>0</v>
      </c>
      <c r="G31" s="2">
        <f t="shared" si="13"/>
        <v>35</v>
      </c>
      <c r="H31" s="2">
        <f t="shared" ref="H31:H40" si="16">G31/$D$46</f>
        <v>3.5000000000000003E-2</v>
      </c>
      <c r="I31" s="9" t="e">
        <f t="shared" si="14"/>
        <v>#NUM!</v>
      </c>
    </row>
    <row r="32" spans="1:19" x14ac:dyDescent="0.2">
      <c r="B32" s="3">
        <v>3</v>
      </c>
      <c r="C32" s="2">
        <f t="shared" si="15"/>
        <v>1.075</v>
      </c>
      <c r="D32" s="2">
        <f t="shared" si="11"/>
        <v>1.125</v>
      </c>
      <c r="E32" s="2">
        <f>F12</f>
        <v>61</v>
      </c>
      <c r="F32" s="2">
        <f t="shared" si="12"/>
        <v>6.0999999999999999E-2</v>
      </c>
      <c r="G32" s="2">
        <f t="shared" si="13"/>
        <v>165</v>
      </c>
      <c r="H32" s="2">
        <f t="shared" si="16"/>
        <v>0.16500000000000001</v>
      </c>
      <c r="I32" s="9">
        <f t="shared" si="14"/>
        <v>-0.99507160972726938</v>
      </c>
    </row>
    <row r="33" spans="2:9" x14ac:dyDescent="0.2">
      <c r="B33" s="3">
        <v>4</v>
      </c>
      <c r="C33" s="2">
        <f t="shared" si="15"/>
        <v>1.125</v>
      </c>
      <c r="D33" s="2">
        <f t="shared" si="11"/>
        <v>1.175</v>
      </c>
      <c r="E33" s="2">
        <f>F13</f>
        <v>3</v>
      </c>
      <c r="F33" s="2">
        <f t="shared" si="12"/>
        <v>3.0000000000000001E-3</v>
      </c>
      <c r="G33" s="2">
        <f t="shared" si="13"/>
        <v>0</v>
      </c>
      <c r="H33" s="2">
        <f t="shared" si="16"/>
        <v>0</v>
      </c>
      <c r="I33" s="9" t="e">
        <f t="shared" si="14"/>
        <v>#DIV/0!</v>
      </c>
    </row>
    <row r="34" spans="2:9" x14ac:dyDescent="0.2">
      <c r="B34" s="3">
        <v>5</v>
      </c>
      <c r="C34" s="2">
        <f t="shared" si="15"/>
        <v>1.175</v>
      </c>
      <c r="D34" s="2">
        <f t="shared" si="11"/>
        <v>1.2250000000000001</v>
      </c>
      <c r="E34" s="2">
        <f>F14</f>
        <v>8</v>
      </c>
      <c r="F34" s="2">
        <f t="shared" si="12"/>
        <v>8.0000000000000002E-3</v>
      </c>
      <c r="G34" s="2">
        <f t="shared" si="13"/>
        <v>343</v>
      </c>
      <c r="H34" s="2">
        <f t="shared" si="16"/>
        <v>0.34300000000000003</v>
      </c>
      <c r="I34" s="9">
        <f t="shared" si="14"/>
        <v>-3.7582889054861042</v>
      </c>
    </row>
    <row r="35" spans="2:9" x14ac:dyDescent="0.2">
      <c r="B35" s="3">
        <v>6</v>
      </c>
      <c r="C35" s="2">
        <f t="shared" si="15"/>
        <v>1.2250000000000001</v>
      </c>
      <c r="D35" s="2">
        <f t="shared" si="11"/>
        <v>1.2750000000000001</v>
      </c>
      <c r="E35" s="2">
        <f>F15</f>
        <v>0</v>
      </c>
      <c r="F35" s="2">
        <f t="shared" si="12"/>
        <v>0</v>
      </c>
      <c r="G35" s="2">
        <f t="shared" si="13"/>
        <v>222</v>
      </c>
      <c r="H35" s="2">
        <f t="shared" si="16"/>
        <v>0.222</v>
      </c>
      <c r="I35" s="9" t="e">
        <f t="shared" si="14"/>
        <v>#NUM!</v>
      </c>
    </row>
    <row r="36" spans="2:9" x14ac:dyDescent="0.2">
      <c r="B36" s="3">
        <v>7</v>
      </c>
      <c r="C36" s="2">
        <f t="shared" si="15"/>
        <v>1.2750000000000001</v>
      </c>
      <c r="D36" s="2">
        <f t="shared" si="11"/>
        <v>1.3250000000000002</v>
      </c>
      <c r="E36" s="2">
        <f>F16</f>
        <v>0</v>
      </c>
      <c r="F36" s="2">
        <f t="shared" si="12"/>
        <v>0</v>
      </c>
      <c r="G36" s="2">
        <f t="shared" si="13"/>
        <v>64</v>
      </c>
      <c r="H36" s="2">
        <f t="shared" si="16"/>
        <v>6.4000000000000001E-2</v>
      </c>
      <c r="I36" s="9" t="e">
        <f t="shared" si="14"/>
        <v>#NUM!</v>
      </c>
    </row>
    <row r="37" spans="2:9" x14ac:dyDescent="0.2">
      <c r="B37" s="3">
        <v>8</v>
      </c>
      <c r="C37" s="2">
        <f t="shared" si="15"/>
        <v>1.3250000000000002</v>
      </c>
      <c r="D37" s="2">
        <f t="shared" si="11"/>
        <v>1.3750000000000002</v>
      </c>
      <c r="E37" s="2">
        <f>F17</f>
        <v>17</v>
      </c>
      <c r="F37" s="2">
        <f t="shared" si="12"/>
        <v>1.7000000000000001E-2</v>
      </c>
      <c r="G37" s="2">
        <f t="shared" si="13"/>
        <v>17</v>
      </c>
      <c r="H37" s="2">
        <f t="shared" si="16"/>
        <v>1.7000000000000001E-2</v>
      </c>
      <c r="I37" s="9">
        <f t="shared" si="14"/>
        <v>0</v>
      </c>
    </row>
    <row r="38" spans="2:9" x14ac:dyDescent="0.2">
      <c r="B38" s="3">
        <v>9</v>
      </c>
      <c r="C38" s="2">
        <f t="shared" ref="C38:C40" si="17">D37</f>
        <v>1.3750000000000002</v>
      </c>
      <c r="D38" s="2">
        <f t="shared" ref="D38:D40" si="18">C38+0.05</f>
        <v>1.4250000000000003</v>
      </c>
      <c r="E38" s="2">
        <f>F18</f>
        <v>4</v>
      </c>
      <c r="F38" s="2">
        <f t="shared" si="12"/>
        <v>4.0000000000000001E-3</v>
      </c>
      <c r="G38" s="2">
        <f t="shared" si="13"/>
        <v>2</v>
      </c>
      <c r="H38" s="2">
        <f t="shared" si="16"/>
        <v>2E-3</v>
      </c>
      <c r="I38" s="9">
        <f t="shared" si="14"/>
        <v>0.69314718055994529</v>
      </c>
    </row>
    <row r="39" spans="2:9" x14ac:dyDescent="0.2">
      <c r="B39" s="3">
        <v>10</v>
      </c>
      <c r="C39" s="2">
        <f t="shared" si="17"/>
        <v>1.4250000000000003</v>
      </c>
      <c r="D39" s="2">
        <f t="shared" si="18"/>
        <v>1.4750000000000003</v>
      </c>
      <c r="E39" s="2">
        <f>F19</f>
        <v>0</v>
      </c>
      <c r="F39" s="2">
        <f t="shared" si="12"/>
        <v>0</v>
      </c>
      <c r="G39" s="2">
        <f t="shared" si="13"/>
        <v>0</v>
      </c>
      <c r="H39" s="2">
        <f t="shared" si="16"/>
        <v>0</v>
      </c>
      <c r="I39" s="9" t="e">
        <f t="shared" si="14"/>
        <v>#DIV/0!</v>
      </c>
    </row>
    <row r="40" spans="2:9" x14ac:dyDescent="0.2">
      <c r="B40" s="3">
        <v>11</v>
      </c>
      <c r="C40" s="2">
        <f t="shared" si="17"/>
        <v>1.4750000000000003</v>
      </c>
      <c r="D40" s="2">
        <f t="shared" si="18"/>
        <v>1.5250000000000004</v>
      </c>
      <c r="E40" s="2">
        <f>F20</f>
        <v>1</v>
      </c>
      <c r="F40" s="2">
        <f t="shared" si="12"/>
        <v>1E-3</v>
      </c>
      <c r="G40" s="2">
        <f t="shared" si="13"/>
        <v>0</v>
      </c>
      <c r="H40" s="2">
        <f t="shared" si="16"/>
        <v>0</v>
      </c>
      <c r="I40" s="9" t="e">
        <f t="shared" si="14"/>
        <v>#DIV/0!</v>
      </c>
    </row>
    <row r="41" spans="2:9" x14ac:dyDescent="0.2">
      <c r="B41" s="3">
        <v>12</v>
      </c>
      <c r="C41" s="2"/>
      <c r="D41" s="20" t="s">
        <v>11</v>
      </c>
      <c r="E41" s="2">
        <f>SUM(E30:E40)</f>
        <v>959</v>
      </c>
      <c r="F41" s="2"/>
      <c r="G41" s="2">
        <f>SUM(G30:G40)</f>
        <v>863</v>
      </c>
      <c r="H41" s="2"/>
      <c r="I41" s="23"/>
    </row>
    <row r="42" spans="2:9" x14ac:dyDescent="0.2">
      <c r="B42" s="3"/>
      <c r="C42" s="2"/>
      <c r="D42" s="20" t="s">
        <v>12</v>
      </c>
      <c r="E42" s="2">
        <f>D46-E41</f>
        <v>41</v>
      </c>
      <c r="F42" s="2">
        <f>E42/$D$46</f>
        <v>4.1000000000000002E-2</v>
      </c>
      <c r="G42" s="2">
        <f>D46-G41</f>
        <v>137</v>
      </c>
      <c r="H42" s="2">
        <f>G42/$D$46</f>
        <v>0.13700000000000001</v>
      </c>
      <c r="I42" s="9">
        <f t="shared" ref="I42" si="19">LN(F42/H42)</f>
        <v>-1.2064088591238171</v>
      </c>
    </row>
    <row r="43" spans="2:9" ht="17" thickBot="1" x14ac:dyDescent="0.25">
      <c r="B43" s="24"/>
      <c r="C43" s="25"/>
      <c r="D43" s="26" t="s">
        <v>17</v>
      </c>
      <c r="E43" s="25">
        <f>SUM(E41:E42)</f>
        <v>1000</v>
      </c>
      <c r="F43" s="25"/>
      <c r="G43" s="25">
        <f>SUM(G41:G42)</f>
        <v>1000</v>
      </c>
      <c r="H43" s="25"/>
      <c r="I43" s="27"/>
    </row>
    <row r="44" spans="2:9" x14ac:dyDescent="0.2">
      <c r="C44" s="8"/>
      <c r="D44" s="8"/>
      <c r="E44" s="8"/>
      <c r="F44" s="8"/>
      <c r="G44" s="8"/>
      <c r="H44" s="8"/>
      <c r="I44" s="5"/>
    </row>
    <row r="46" spans="2:9" x14ac:dyDescent="0.2">
      <c r="C46" t="s">
        <v>10</v>
      </c>
      <c r="D46">
        <v>1000</v>
      </c>
    </row>
    <row r="47" spans="2:9" x14ac:dyDescent="0.2">
      <c r="C47" s="13" t="s">
        <v>26</v>
      </c>
      <c r="D47">
        <v>10</v>
      </c>
    </row>
    <row r="48" spans="2:9" x14ac:dyDescent="0.2">
      <c r="D48">
        <f>2/FACT(D47)</f>
        <v>5.5114638447971777E-7</v>
      </c>
    </row>
    <row r="50" spans="2:6" x14ac:dyDescent="0.2">
      <c r="B50" t="s">
        <v>25</v>
      </c>
      <c r="D50">
        <f>LN(F30/$D$48)</f>
        <v>14.266239620465312</v>
      </c>
      <c r="F50">
        <f>LN(H30/$D$48)</f>
        <v>10.211560314635642</v>
      </c>
    </row>
  </sheetData>
  <mergeCells count="5">
    <mergeCell ref="B28:D28"/>
    <mergeCell ref="T1:U1"/>
    <mergeCell ref="V1:W1"/>
    <mergeCell ref="E28:F28"/>
    <mergeCell ref="G28:H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working</vt:lpstr>
      <vt:lpstr>working!analyse_382a189dcb34441dbeb15e9ecbdb4bf6_mrp_10_negative_array_ohashi_gs_1000_runs_sequence_manhattan_length</vt:lpstr>
      <vt:lpstr>working!analyse_7be8e09393384e72b500030292010960_mrp_10_positive_array_ohashi_gs_1000_runs_sequence_manhattan_length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2022-08-03T08:45:24Z</dcterms:created>
  <dcterms:modified xsi:type="dcterms:W3CDTF">2022-08-21T11:37:58Z</dcterms:modified>
</cp:coreProperties>
</file>