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CLIMAT SANTE/Togo Heath Data Dashbord/"/>
    </mc:Choice>
  </mc:AlternateContent>
  <xr:revisionPtr revIDLastSave="274" documentId="13_ncr:1_{866A21B0-257F-44A8-AECF-3CAE02C7E15F}" xr6:coauthVersionLast="47" xr6:coauthVersionMax="47" xr10:uidLastSave="{6902B272-3457-4773-BFE0-56D4F64647FE}"/>
  <bookViews>
    <workbookView xWindow="-120" yWindow="-120" windowWidth="29040" windowHeight="17640" firstSheet="5" activeTab="5"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CARTE!$A$1:$J$151</definedName>
    <definedName name="_xlnm._FilterDatabase" localSheetId="2" hidden="1">carte_cholera!$A$1:$S$191</definedName>
    <definedName name="_xlnm._FilterDatabase" localSheetId="1" hidden="1">Liste!$A$1:$Q$76</definedName>
    <definedName name="_xlnm._FilterDatabase" localSheetId="5" hidden="1">'Liste Linéaire_Togo'!$A$1:$AK$277</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5" i="16" l="1"/>
  <c r="H247" i="16"/>
  <c r="C248" i="16"/>
  <c r="C249" i="16"/>
  <c r="C250" i="16"/>
  <c r="C253" i="16"/>
  <c r="H254" i="16"/>
  <c r="C255" i="16"/>
  <c r="D256" i="16"/>
  <c r="C258" i="16"/>
  <c r="C268" i="16"/>
  <c r="G270" i="16"/>
  <c r="B243" i="14"/>
  <c r="C243" i="14"/>
  <c r="D243" i="14"/>
  <c r="E243" i="14"/>
  <c r="F243" i="14" s="1"/>
  <c r="E243" i="16" s="1"/>
  <c r="H243" i="14"/>
  <c r="I243" i="14"/>
  <c r="G243" i="16" s="1"/>
  <c r="J243" i="14"/>
  <c r="H243" i="16" s="1"/>
  <c r="K243" i="14"/>
  <c r="M243" i="14"/>
  <c r="N243" i="14"/>
  <c r="O243" i="14"/>
  <c r="P243" i="14"/>
  <c r="Q243" i="14"/>
  <c r="R243" i="14"/>
  <c r="D243" i="16" s="1"/>
  <c r="S243" i="14"/>
  <c r="B244" i="14"/>
  <c r="C244" i="14"/>
  <c r="D244" i="14"/>
  <c r="E244" i="14"/>
  <c r="F244" i="14" s="1"/>
  <c r="E244" i="16" s="1"/>
  <c r="H244" i="14"/>
  <c r="I244" i="14"/>
  <c r="G244" i="16" s="1"/>
  <c r="J244" i="14"/>
  <c r="H244" i="16" s="1"/>
  <c r="K244" i="14"/>
  <c r="M244" i="14"/>
  <c r="N244" i="14"/>
  <c r="O244" i="14"/>
  <c r="P244" i="14"/>
  <c r="Q244" i="14"/>
  <c r="R244" i="14"/>
  <c r="D244" i="16" s="1"/>
  <c r="S244" i="14"/>
  <c r="B245" i="14"/>
  <c r="C245" i="14"/>
  <c r="D245" i="14"/>
  <c r="E245" i="14"/>
  <c r="C245" i="16" s="1"/>
  <c r="H245" i="14"/>
  <c r="I245" i="14"/>
  <c r="G245" i="16" s="1"/>
  <c r="J245" i="14"/>
  <c r="H245" i="16" s="1"/>
  <c r="K245" i="14"/>
  <c r="M245" i="14"/>
  <c r="N245" i="14"/>
  <c r="O245" i="14"/>
  <c r="P245" i="14"/>
  <c r="Q245" i="14"/>
  <c r="R245" i="14"/>
  <c r="S245" i="14"/>
  <c r="B246" i="14"/>
  <c r="C246" i="14"/>
  <c r="D246" i="14"/>
  <c r="E246" i="14"/>
  <c r="C246" i="16" s="1"/>
  <c r="F246" i="14"/>
  <c r="E246" i="16" s="1"/>
  <c r="G246" i="14"/>
  <c r="F246" i="16" s="1"/>
  <c r="H246" i="14"/>
  <c r="I246" i="14"/>
  <c r="G246" i="16" s="1"/>
  <c r="J246" i="14"/>
  <c r="H246" i="16" s="1"/>
  <c r="K246" i="14"/>
  <c r="M246" i="14"/>
  <c r="N246" i="14"/>
  <c r="O246" i="14"/>
  <c r="P246" i="14"/>
  <c r="Q246" i="14"/>
  <c r="R246" i="14"/>
  <c r="D246" i="16" s="1"/>
  <c r="S246" i="14"/>
  <c r="B247" i="14"/>
  <c r="C247" i="14"/>
  <c r="D247" i="14"/>
  <c r="E247" i="14"/>
  <c r="C247" i="16" s="1"/>
  <c r="F247" i="14"/>
  <c r="E247" i="16" s="1"/>
  <c r="G247" i="14"/>
  <c r="H247" i="14"/>
  <c r="I247" i="14"/>
  <c r="G247" i="16" s="1"/>
  <c r="J247" i="14"/>
  <c r="K247" i="14"/>
  <c r="L247" i="14"/>
  <c r="M247" i="14"/>
  <c r="N247" i="14"/>
  <c r="O247" i="14"/>
  <c r="P247" i="14"/>
  <c r="Q247" i="14"/>
  <c r="R247" i="14"/>
  <c r="D247" i="16" s="1"/>
  <c r="S247" i="14"/>
  <c r="B248" i="14"/>
  <c r="C248" i="14"/>
  <c r="D248" i="14"/>
  <c r="E248" i="14"/>
  <c r="F248" i="14"/>
  <c r="E248" i="16" s="1"/>
  <c r="G248" i="14"/>
  <c r="F248" i="16" s="1"/>
  <c r="H248" i="14"/>
  <c r="I248" i="14"/>
  <c r="G248" i="16" s="1"/>
  <c r="J248" i="14"/>
  <c r="H248" i="16" s="1"/>
  <c r="K248" i="14"/>
  <c r="M248" i="14"/>
  <c r="N248" i="14"/>
  <c r="O248" i="14"/>
  <c r="P248" i="14"/>
  <c r="Q248" i="14"/>
  <c r="R248" i="14"/>
  <c r="D248" i="16" s="1"/>
  <c r="S248" i="14"/>
  <c r="B249" i="14"/>
  <c r="C249" i="14"/>
  <c r="D249" i="14"/>
  <c r="E249" i="14"/>
  <c r="G249" i="14" s="1"/>
  <c r="F249" i="16" s="1"/>
  <c r="H249" i="14"/>
  <c r="I249" i="14"/>
  <c r="G249" i="16" s="1"/>
  <c r="J249" i="14"/>
  <c r="H249" i="16" s="1"/>
  <c r="K249" i="14"/>
  <c r="M249" i="14"/>
  <c r="N249" i="14"/>
  <c r="O249" i="14"/>
  <c r="P249" i="14"/>
  <c r="Q249" i="14"/>
  <c r="R249" i="14"/>
  <c r="D249" i="16" s="1"/>
  <c r="S249" i="14"/>
  <c r="B250" i="14"/>
  <c r="C250" i="14"/>
  <c r="D250" i="14"/>
  <c r="E250" i="14"/>
  <c r="F250" i="14"/>
  <c r="E250" i="16" s="1"/>
  <c r="G250" i="14"/>
  <c r="A250" i="14" s="1"/>
  <c r="A250" i="16" s="1"/>
  <c r="H250" i="14"/>
  <c r="I250" i="14"/>
  <c r="G250" i="16" s="1"/>
  <c r="J250" i="14"/>
  <c r="H250" i="16" s="1"/>
  <c r="K250" i="14"/>
  <c r="M250" i="14"/>
  <c r="N250" i="14"/>
  <c r="O250" i="14"/>
  <c r="P250" i="14"/>
  <c r="Q250" i="14"/>
  <c r="R250" i="14"/>
  <c r="D250" i="16" s="1"/>
  <c r="S250" i="14"/>
  <c r="B251" i="14"/>
  <c r="C251" i="14"/>
  <c r="D251" i="14"/>
  <c r="E251" i="14"/>
  <c r="F251" i="14" s="1"/>
  <c r="E251" i="16" s="1"/>
  <c r="H251" i="14"/>
  <c r="I251" i="14"/>
  <c r="G251" i="16" s="1"/>
  <c r="J251" i="14"/>
  <c r="H251" i="16" s="1"/>
  <c r="K251" i="14"/>
  <c r="M251" i="14"/>
  <c r="N251" i="14"/>
  <c r="O251" i="14"/>
  <c r="P251" i="14"/>
  <c r="Q251" i="14"/>
  <c r="R251" i="14"/>
  <c r="D251" i="16" s="1"/>
  <c r="S251" i="14"/>
  <c r="B252" i="14"/>
  <c r="C252" i="14"/>
  <c r="D252" i="14"/>
  <c r="E252" i="14"/>
  <c r="F252" i="14" s="1"/>
  <c r="E252" i="16" s="1"/>
  <c r="H252" i="14"/>
  <c r="I252" i="14"/>
  <c r="G252" i="16" s="1"/>
  <c r="J252" i="14"/>
  <c r="H252" i="16" s="1"/>
  <c r="K252" i="14"/>
  <c r="M252" i="14"/>
  <c r="N252" i="14"/>
  <c r="O252" i="14"/>
  <c r="P252" i="14"/>
  <c r="Q252" i="14"/>
  <c r="R252" i="14"/>
  <c r="D252" i="16" s="1"/>
  <c r="S252" i="14"/>
  <c r="B253" i="14"/>
  <c r="C253" i="14"/>
  <c r="D253" i="14"/>
  <c r="E253" i="14"/>
  <c r="F253" i="14"/>
  <c r="E253" i="16" s="1"/>
  <c r="G253" i="14"/>
  <c r="H253" i="14"/>
  <c r="I253" i="14"/>
  <c r="G253" i="16" s="1"/>
  <c r="J253" i="14"/>
  <c r="H253" i="16" s="1"/>
  <c r="K253" i="14"/>
  <c r="M253" i="14"/>
  <c r="N253" i="14"/>
  <c r="O253" i="14"/>
  <c r="P253" i="14"/>
  <c r="Q253" i="14"/>
  <c r="R253" i="14"/>
  <c r="D253" i="16" s="1"/>
  <c r="S253" i="14"/>
  <c r="B254" i="14"/>
  <c r="C254" i="14"/>
  <c r="D254" i="14"/>
  <c r="E254" i="14"/>
  <c r="C254" i="16" s="1"/>
  <c r="G254" i="14"/>
  <c r="F254" i="16" s="1"/>
  <c r="H254" i="14"/>
  <c r="I254" i="14"/>
  <c r="G254" i="16" s="1"/>
  <c r="J254" i="14"/>
  <c r="K254" i="14"/>
  <c r="M254" i="14"/>
  <c r="N254" i="14"/>
  <c r="O254" i="14"/>
  <c r="P254" i="14"/>
  <c r="Q254" i="14"/>
  <c r="R254" i="14"/>
  <c r="D254" i="16" s="1"/>
  <c r="S254" i="14"/>
  <c r="B255" i="14"/>
  <c r="C255" i="14"/>
  <c r="D255" i="14"/>
  <c r="E255" i="14"/>
  <c r="F255" i="14"/>
  <c r="E255" i="16" s="1"/>
  <c r="G255" i="14"/>
  <c r="H255" i="14"/>
  <c r="I255" i="14"/>
  <c r="G255" i="16" s="1"/>
  <c r="J255" i="14"/>
  <c r="H255" i="16" s="1"/>
  <c r="K255" i="14"/>
  <c r="M255" i="14"/>
  <c r="N255" i="14"/>
  <c r="O255" i="14"/>
  <c r="P255" i="14"/>
  <c r="Q255" i="14"/>
  <c r="R255" i="14"/>
  <c r="D255" i="16" s="1"/>
  <c r="S255" i="14"/>
  <c r="B256" i="14"/>
  <c r="C256" i="14"/>
  <c r="D256" i="14"/>
  <c r="E256" i="14"/>
  <c r="F256" i="14" s="1"/>
  <c r="E256" i="16" s="1"/>
  <c r="H256" i="14"/>
  <c r="I256" i="14"/>
  <c r="G256" i="16" s="1"/>
  <c r="J256" i="14"/>
  <c r="H256" i="16" s="1"/>
  <c r="K256" i="14"/>
  <c r="M256" i="14"/>
  <c r="N256" i="14"/>
  <c r="O256" i="14"/>
  <c r="P256" i="14"/>
  <c r="Q256" i="14"/>
  <c r="R256" i="14"/>
  <c r="S256" i="14"/>
  <c r="B257" i="14"/>
  <c r="C257" i="14"/>
  <c r="D257" i="14"/>
  <c r="E257" i="14"/>
  <c r="C257" i="16" s="1"/>
  <c r="H257" i="14"/>
  <c r="I257" i="14"/>
  <c r="G257" i="16" s="1"/>
  <c r="J257" i="14"/>
  <c r="H257" i="16" s="1"/>
  <c r="K257" i="14"/>
  <c r="M257" i="14"/>
  <c r="N257" i="14"/>
  <c r="O257" i="14"/>
  <c r="P257" i="14"/>
  <c r="Q257" i="14"/>
  <c r="R257" i="14"/>
  <c r="D257" i="16" s="1"/>
  <c r="S257" i="14"/>
  <c r="B258" i="14"/>
  <c r="C258" i="14"/>
  <c r="D258" i="14"/>
  <c r="E258" i="14"/>
  <c r="G258" i="14" s="1"/>
  <c r="H258" i="14"/>
  <c r="I258" i="14"/>
  <c r="G258" i="16" s="1"/>
  <c r="J258" i="14"/>
  <c r="H258" i="16" s="1"/>
  <c r="K258" i="14"/>
  <c r="M258" i="14"/>
  <c r="N258" i="14"/>
  <c r="O258" i="14"/>
  <c r="P258" i="14"/>
  <c r="Q258" i="14"/>
  <c r="R258" i="14"/>
  <c r="D258" i="16" s="1"/>
  <c r="S258" i="14"/>
  <c r="B259" i="14"/>
  <c r="C259" i="14"/>
  <c r="D259" i="14"/>
  <c r="E259" i="14"/>
  <c r="C259" i="16" s="1"/>
  <c r="F259" i="14"/>
  <c r="E259" i="16" s="1"/>
  <c r="G259" i="14"/>
  <c r="A259" i="14" s="1"/>
  <c r="A259" i="16" s="1"/>
  <c r="H259" i="14"/>
  <c r="I259" i="14"/>
  <c r="G259" i="16" s="1"/>
  <c r="J259" i="14"/>
  <c r="H259" i="16" s="1"/>
  <c r="K259" i="14"/>
  <c r="M259" i="14"/>
  <c r="N259" i="14"/>
  <c r="O259" i="14"/>
  <c r="P259" i="14"/>
  <c r="Q259" i="14"/>
  <c r="R259" i="14"/>
  <c r="D259" i="16" s="1"/>
  <c r="S259" i="14"/>
  <c r="B260" i="14"/>
  <c r="C260" i="14"/>
  <c r="D260" i="14"/>
  <c r="E260" i="14"/>
  <c r="F260" i="14" s="1"/>
  <c r="E260" i="16" s="1"/>
  <c r="H260" i="14"/>
  <c r="I260" i="14"/>
  <c r="G260" i="16" s="1"/>
  <c r="J260" i="14"/>
  <c r="H260" i="16" s="1"/>
  <c r="K260" i="14"/>
  <c r="M260" i="14"/>
  <c r="N260" i="14"/>
  <c r="O260" i="14"/>
  <c r="P260" i="14"/>
  <c r="Q260" i="14"/>
  <c r="R260" i="14"/>
  <c r="D260" i="16" s="1"/>
  <c r="S260" i="14"/>
  <c r="B261" i="14"/>
  <c r="C261" i="14"/>
  <c r="D261" i="14"/>
  <c r="E261" i="14"/>
  <c r="G261" i="14" s="1"/>
  <c r="F261" i="16" s="1"/>
  <c r="F261" i="14"/>
  <c r="E261" i="16" s="1"/>
  <c r="H261" i="14"/>
  <c r="I261" i="14"/>
  <c r="G261" i="16" s="1"/>
  <c r="J261" i="14"/>
  <c r="H261" i="16" s="1"/>
  <c r="K261" i="14"/>
  <c r="M261" i="14"/>
  <c r="N261" i="14"/>
  <c r="O261" i="14"/>
  <c r="P261" i="14"/>
  <c r="Q261" i="14"/>
  <c r="R261" i="14"/>
  <c r="D261" i="16" s="1"/>
  <c r="S261" i="14"/>
  <c r="B262" i="14"/>
  <c r="C262" i="14"/>
  <c r="D262" i="14"/>
  <c r="E262" i="14"/>
  <c r="G262" i="14" s="1"/>
  <c r="F262" i="14"/>
  <c r="E262" i="16" s="1"/>
  <c r="H262" i="14"/>
  <c r="I262" i="14"/>
  <c r="G262" i="16" s="1"/>
  <c r="J262" i="14"/>
  <c r="H262" i="16" s="1"/>
  <c r="K262" i="14"/>
  <c r="M262" i="14"/>
  <c r="N262" i="14"/>
  <c r="O262" i="14"/>
  <c r="P262" i="14"/>
  <c r="Q262" i="14"/>
  <c r="R262" i="14"/>
  <c r="D262" i="16" s="1"/>
  <c r="S262" i="14"/>
  <c r="B263" i="14"/>
  <c r="C263" i="14"/>
  <c r="D263" i="14"/>
  <c r="E263" i="14"/>
  <c r="F263" i="14" s="1"/>
  <c r="E263" i="16" s="1"/>
  <c r="G263" i="14"/>
  <c r="F263" i="16" s="1"/>
  <c r="H263" i="14"/>
  <c r="I263" i="14"/>
  <c r="G263" i="16" s="1"/>
  <c r="J263" i="14"/>
  <c r="H263" i="16" s="1"/>
  <c r="K263" i="14"/>
  <c r="M263" i="14"/>
  <c r="N263" i="14"/>
  <c r="O263" i="14"/>
  <c r="P263" i="14"/>
  <c r="Q263" i="14"/>
  <c r="R263" i="14"/>
  <c r="D263" i="16" s="1"/>
  <c r="S263" i="14"/>
  <c r="B264" i="14"/>
  <c r="C264" i="14"/>
  <c r="D264" i="14"/>
  <c r="E264" i="14"/>
  <c r="C264" i="16" s="1"/>
  <c r="G264" i="14"/>
  <c r="F264" i="16" s="1"/>
  <c r="H264" i="14"/>
  <c r="I264" i="14"/>
  <c r="G264" i="16" s="1"/>
  <c r="J264" i="14"/>
  <c r="H264" i="16" s="1"/>
  <c r="K264" i="14"/>
  <c r="M264" i="14"/>
  <c r="N264" i="14"/>
  <c r="O264" i="14"/>
  <c r="P264" i="14"/>
  <c r="Q264" i="14"/>
  <c r="R264" i="14"/>
  <c r="D264" i="16" s="1"/>
  <c r="S264" i="14"/>
  <c r="B265" i="14"/>
  <c r="C265" i="14"/>
  <c r="D265" i="14"/>
  <c r="E265" i="14"/>
  <c r="C265" i="16" s="1"/>
  <c r="H265" i="14"/>
  <c r="I265" i="14"/>
  <c r="G265" i="16" s="1"/>
  <c r="J265" i="14"/>
  <c r="H265" i="16" s="1"/>
  <c r="K265" i="14"/>
  <c r="M265" i="14"/>
  <c r="N265" i="14"/>
  <c r="O265" i="14"/>
  <c r="P265" i="14"/>
  <c r="Q265" i="14"/>
  <c r="R265" i="14"/>
  <c r="D265" i="16" s="1"/>
  <c r="S265" i="14"/>
  <c r="B266" i="14"/>
  <c r="C266" i="14"/>
  <c r="D266" i="14"/>
  <c r="E266" i="14"/>
  <c r="C266" i="16" s="1"/>
  <c r="G266" i="14"/>
  <c r="H266" i="14"/>
  <c r="I266" i="14"/>
  <c r="G266" i="16" s="1"/>
  <c r="J266" i="14"/>
  <c r="H266" i="16" s="1"/>
  <c r="K266" i="14"/>
  <c r="M266" i="14"/>
  <c r="N266" i="14"/>
  <c r="O266" i="14"/>
  <c r="P266" i="14"/>
  <c r="Q266" i="14"/>
  <c r="R266" i="14"/>
  <c r="D266" i="16" s="1"/>
  <c r="S266" i="14"/>
  <c r="B267" i="14"/>
  <c r="C267" i="14"/>
  <c r="D267" i="14"/>
  <c r="E267" i="14"/>
  <c r="C267" i="16" s="1"/>
  <c r="H267" i="14"/>
  <c r="I267" i="14"/>
  <c r="G267" i="16" s="1"/>
  <c r="J267" i="14"/>
  <c r="H267" i="16" s="1"/>
  <c r="K267" i="14"/>
  <c r="M267" i="14"/>
  <c r="N267" i="14"/>
  <c r="O267" i="14"/>
  <c r="P267" i="14"/>
  <c r="Q267" i="14"/>
  <c r="R267" i="14"/>
  <c r="D267" i="16" s="1"/>
  <c r="S267" i="14"/>
  <c r="B268" i="14"/>
  <c r="C268" i="14"/>
  <c r="D268" i="14"/>
  <c r="E268" i="14"/>
  <c r="F268" i="14" s="1"/>
  <c r="E268" i="16" s="1"/>
  <c r="H268" i="14"/>
  <c r="I268" i="14"/>
  <c r="G268" i="16" s="1"/>
  <c r="J268" i="14"/>
  <c r="H268" i="16" s="1"/>
  <c r="K268" i="14"/>
  <c r="L268" i="14"/>
  <c r="M268" i="14"/>
  <c r="N268" i="14"/>
  <c r="O268" i="14"/>
  <c r="P268" i="14"/>
  <c r="Q268" i="14"/>
  <c r="R268" i="14"/>
  <c r="D268" i="16" s="1"/>
  <c r="S268" i="14"/>
  <c r="B269" i="14"/>
  <c r="C269" i="14"/>
  <c r="D269" i="14"/>
  <c r="E269" i="14"/>
  <c r="C269" i="16" s="1"/>
  <c r="F269" i="14"/>
  <c r="E269" i="16" s="1"/>
  <c r="H269" i="14"/>
  <c r="I269" i="14"/>
  <c r="G269" i="16" s="1"/>
  <c r="J269" i="14"/>
  <c r="H269" i="16" s="1"/>
  <c r="K269" i="14"/>
  <c r="M269" i="14"/>
  <c r="N269" i="14"/>
  <c r="O269" i="14"/>
  <c r="P269" i="14"/>
  <c r="Q269" i="14"/>
  <c r="R269" i="14"/>
  <c r="D269" i="16" s="1"/>
  <c r="S269" i="14"/>
  <c r="B270" i="14"/>
  <c r="C270" i="14"/>
  <c r="D270" i="14"/>
  <c r="E270" i="14"/>
  <c r="C270" i="16" s="1"/>
  <c r="F270" i="14"/>
  <c r="E270" i="16" s="1"/>
  <c r="H270" i="14"/>
  <c r="I270" i="14"/>
  <c r="J270" i="14"/>
  <c r="H270" i="16" s="1"/>
  <c r="K270" i="14"/>
  <c r="M270" i="14"/>
  <c r="N270" i="14"/>
  <c r="O270" i="14"/>
  <c r="P270" i="14"/>
  <c r="Q270" i="14"/>
  <c r="R270" i="14"/>
  <c r="D270" i="16" s="1"/>
  <c r="S270" i="14"/>
  <c r="B271" i="14"/>
  <c r="C271" i="14"/>
  <c r="D271" i="14"/>
  <c r="E271" i="14"/>
  <c r="F271" i="14" s="1"/>
  <c r="E271" i="16" s="1"/>
  <c r="H271" i="14"/>
  <c r="I271" i="14"/>
  <c r="G271" i="16" s="1"/>
  <c r="J271" i="14"/>
  <c r="H271" i="16" s="1"/>
  <c r="K271" i="14"/>
  <c r="M271" i="14"/>
  <c r="N271" i="14"/>
  <c r="O271" i="14"/>
  <c r="P271" i="14"/>
  <c r="Q271" i="14"/>
  <c r="R271" i="14"/>
  <c r="D271" i="16" s="1"/>
  <c r="S271" i="14"/>
  <c r="B272" i="14"/>
  <c r="C272" i="14"/>
  <c r="D272" i="14"/>
  <c r="E272" i="14"/>
  <c r="C272" i="16" s="1"/>
  <c r="G272" i="14"/>
  <c r="F272" i="16" s="1"/>
  <c r="H272" i="14"/>
  <c r="I272" i="14"/>
  <c r="G272" i="16" s="1"/>
  <c r="J272" i="14"/>
  <c r="H272" i="16" s="1"/>
  <c r="K272" i="14"/>
  <c r="M272" i="14"/>
  <c r="N272" i="14"/>
  <c r="O272" i="14"/>
  <c r="P272" i="14"/>
  <c r="Q272" i="14"/>
  <c r="R272" i="14"/>
  <c r="D272" i="16" s="1"/>
  <c r="S272" i="14"/>
  <c r="B273" i="14"/>
  <c r="C273" i="14"/>
  <c r="D273" i="14"/>
  <c r="E273" i="14"/>
  <c r="G273" i="14" s="1"/>
  <c r="F273" i="16" s="1"/>
  <c r="H273" i="14"/>
  <c r="I273" i="14"/>
  <c r="G273" i="16" s="1"/>
  <c r="J273" i="14"/>
  <c r="H273" i="16" s="1"/>
  <c r="K273" i="14"/>
  <c r="M273" i="14"/>
  <c r="N273" i="14"/>
  <c r="O273" i="14"/>
  <c r="P273" i="14"/>
  <c r="Q273" i="14"/>
  <c r="R273" i="14"/>
  <c r="D273" i="16" s="1"/>
  <c r="S273" i="14"/>
  <c r="B274" i="14"/>
  <c r="C274" i="14"/>
  <c r="D274" i="14"/>
  <c r="E274" i="14"/>
  <c r="C274" i="16" s="1"/>
  <c r="F274" i="14"/>
  <c r="E274" i="16" s="1"/>
  <c r="H274" i="14"/>
  <c r="I274" i="14"/>
  <c r="G274" i="16" s="1"/>
  <c r="J274" i="14"/>
  <c r="H274" i="16" s="1"/>
  <c r="K274" i="14"/>
  <c r="M274" i="14"/>
  <c r="N274" i="14"/>
  <c r="O274" i="14"/>
  <c r="P274" i="14"/>
  <c r="Q274" i="14"/>
  <c r="R274" i="14"/>
  <c r="D274" i="16" s="1"/>
  <c r="S274" i="14"/>
  <c r="B275" i="14"/>
  <c r="C275" i="14"/>
  <c r="D275" i="14"/>
  <c r="E275" i="14"/>
  <c r="F275" i="14" s="1"/>
  <c r="E275" i="16" s="1"/>
  <c r="H275" i="14"/>
  <c r="I275" i="14"/>
  <c r="G275" i="16" s="1"/>
  <c r="J275" i="14"/>
  <c r="H275" i="16" s="1"/>
  <c r="K275" i="14"/>
  <c r="M275" i="14"/>
  <c r="N275" i="14"/>
  <c r="O275" i="14"/>
  <c r="P275" i="14"/>
  <c r="Q275" i="14"/>
  <c r="R275" i="14"/>
  <c r="D275" i="16" s="1"/>
  <c r="S275" i="14"/>
  <c r="B276" i="14"/>
  <c r="C276" i="14"/>
  <c r="D276" i="14"/>
  <c r="E276" i="14"/>
  <c r="F276" i="14" s="1"/>
  <c r="E276" i="16" s="1"/>
  <c r="H276" i="14"/>
  <c r="I276" i="14"/>
  <c r="G276" i="16" s="1"/>
  <c r="J276" i="14"/>
  <c r="H276" i="16" s="1"/>
  <c r="K276" i="14"/>
  <c r="M276" i="14"/>
  <c r="N276" i="14"/>
  <c r="O276" i="14"/>
  <c r="P276" i="14"/>
  <c r="Q276" i="14"/>
  <c r="R276" i="14"/>
  <c r="D276" i="16" s="1"/>
  <c r="S276" i="14"/>
  <c r="B277" i="14"/>
  <c r="C277" i="14"/>
  <c r="D277" i="14"/>
  <c r="E277" i="14"/>
  <c r="C277" i="16" s="1"/>
  <c r="F277" i="14"/>
  <c r="E277" i="16" s="1"/>
  <c r="H277" i="14"/>
  <c r="I277" i="14"/>
  <c r="G277" i="16" s="1"/>
  <c r="J277" i="14"/>
  <c r="H277" i="16" s="1"/>
  <c r="K277" i="14"/>
  <c r="M277" i="14"/>
  <c r="N277" i="14"/>
  <c r="O277" i="14"/>
  <c r="P277" i="14"/>
  <c r="Q277" i="14"/>
  <c r="R277" i="14"/>
  <c r="D277" i="16" s="1"/>
  <c r="S277" i="14"/>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L22" i="9"/>
  <c r="M22" i="9" s="1"/>
  <c r="F3" i="5"/>
  <c r="P7" i="7"/>
  <c r="Q231" i="1"/>
  <c r="Q232" i="1"/>
  <c r="Q233" i="1"/>
  <c r="Q234" i="1"/>
  <c r="L234" i="14" s="1"/>
  <c r="Q235" i="1"/>
  <c r="L235" i="14" s="1"/>
  <c r="Q236" i="1"/>
  <c r="L236" i="14" s="1"/>
  <c r="Q237" i="1"/>
  <c r="L237" i="14" s="1"/>
  <c r="Q238" i="1"/>
  <c r="L238" i="14" s="1"/>
  <c r="Q239" i="1"/>
  <c r="L239" i="14" s="1"/>
  <c r="Q240" i="1"/>
  <c r="Q241" i="1"/>
  <c r="Q242" i="1"/>
  <c r="L242" i="14" s="1"/>
  <c r="Q243" i="1"/>
  <c r="L243" i="14" s="1"/>
  <c r="Q244" i="1"/>
  <c r="L244" i="14" s="1"/>
  <c r="Q245" i="1"/>
  <c r="L245" i="14" s="1"/>
  <c r="Q246" i="1"/>
  <c r="L246" i="14" s="1"/>
  <c r="Q247" i="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7" i="1"/>
  <c r="L267" i="14" s="1"/>
  <c r="Q268" i="1"/>
  <c r="Q269" i="1"/>
  <c r="L269" i="14" s="1"/>
  <c r="Q270" i="1"/>
  <c r="L270" i="14" s="1"/>
  <c r="Q271" i="1"/>
  <c r="L271" i="14" s="1"/>
  <c r="Q272" i="1"/>
  <c r="L272" i="14" s="1"/>
  <c r="Q273" i="1"/>
  <c r="L273" i="14" s="1"/>
  <c r="Q274" i="1"/>
  <c r="L274" i="14" s="1"/>
  <c r="Q275" i="1"/>
  <c r="L275" i="14" s="1"/>
  <c r="Q276" i="1"/>
  <c r="L276" i="14" s="1"/>
  <c r="Q277" i="1"/>
  <c r="L277" i="14" s="1"/>
  <c r="C266" i="1"/>
  <c r="C260" i="1"/>
  <c r="D260" i="1" s="1"/>
  <c r="C256" i="1"/>
  <c r="D256" i="1" s="1"/>
  <c r="C255" i="1"/>
  <c r="D255" i="1" s="1"/>
  <c r="C254" i="1"/>
  <c r="D254" i="1" s="1"/>
  <c r="C253" i="1"/>
  <c r="D253" i="1" s="1"/>
  <c r="D277" i="1"/>
  <c r="D276" i="1"/>
  <c r="D275" i="1"/>
  <c r="D274" i="1"/>
  <c r="D273" i="1"/>
  <c r="D272" i="1"/>
  <c r="D271" i="1"/>
  <c r="D270" i="1"/>
  <c r="D269" i="1"/>
  <c r="D268" i="1"/>
  <c r="D267" i="1"/>
  <c r="D266" i="1"/>
  <c r="D265" i="1"/>
  <c r="D264" i="1"/>
  <c r="D263" i="1"/>
  <c r="D262" i="1"/>
  <c r="D261" i="1"/>
  <c r="D259" i="1"/>
  <c r="D258" i="1"/>
  <c r="D257" i="1"/>
  <c r="D252" i="1"/>
  <c r="D251" i="1"/>
  <c r="D250" i="1"/>
  <c r="D249" i="1"/>
  <c r="D248" i="1"/>
  <c r="D247" i="1"/>
  <c r="D246" i="1"/>
  <c r="D245" i="1"/>
  <c r="D244" i="1"/>
  <c r="D243" i="1"/>
  <c r="M11" i="19"/>
  <c r="M12" i="19"/>
  <c r="M13" i="19"/>
  <c r="M14" i="19"/>
  <c r="M15" i="19"/>
  <c r="M12" i="17"/>
  <c r="M11" i="17"/>
  <c r="K18" i="17"/>
  <c r="L18" i="17"/>
  <c r="M18" i="10"/>
  <c r="M21" i="9"/>
  <c r="K22" i="8"/>
  <c r="L22" i="8"/>
  <c r="M22" i="8" s="1"/>
  <c r="J22" i="8"/>
  <c r="B23" i="13"/>
  <c r="C23" i="13"/>
  <c r="D23" i="13"/>
  <c r="A23" i="13"/>
  <c r="B20" i="24"/>
  <c r="C20" i="24"/>
  <c r="D20" i="24"/>
  <c r="A20" i="2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G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G12" i="14" s="1"/>
  <c r="F12" i="14"/>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G15" i="14" s="1"/>
  <c r="F15" i="14"/>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G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G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G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G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G38" i="14" s="1"/>
  <c r="H38" i="14"/>
  <c r="I38" i="14"/>
  <c r="J38" i="14"/>
  <c r="K38" i="14"/>
  <c r="M38" i="14"/>
  <c r="N38" i="14"/>
  <c r="O38" i="14"/>
  <c r="P38" i="14"/>
  <c r="Q38" i="14"/>
  <c r="R38" i="14"/>
  <c r="S38" i="14"/>
  <c r="B39" i="14"/>
  <c r="C39" i="14"/>
  <c r="D39" i="14"/>
  <c r="E39" i="14"/>
  <c r="G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G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F65" i="14" s="1"/>
  <c r="H65" i="14"/>
  <c r="I65" i="14"/>
  <c r="J65" i="14"/>
  <c r="K65" i="14"/>
  <c r="M65" i="14"/>
  <c r="N65" i="14"/>
  <c r="O65" i="14"/>
  <c r="P65" i="14"/>
  <c r="Q65" i="14"/>
  <c r="R65" i="14"/>
  <c r="S65" i="14"/>
  <c r="B66" i="14"/>
  <c r="C66" i="14"/>
  <c r="D66" i="14"/>
  <c r="E66" i="14"/>
  <c r="F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F72" i="14" s="1"/>
  <c r="G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F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F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F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H82" i="14"/>
  <c r="I82" i="14"/>
  <c r="J82" i="14"/>
  <c r="K82" i="14"/>
  <c r="M82" i="14"/>
  <c r="N82" i="14"/>
  <c r="O82" i="14"/>
  <c r="P82" i="14"/>
  <c r="Q82" i="14"/>
  <c r="R82" i="14"/>
  <c r="S82" i="14"/>
  <c r="B83" i="14"/>
  <c r="C83" i="14"/>
  <c r="D83" i="14"/>
  <c r="E83" i="14"/>
  <c r="G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G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F90" i="14" s="1"/>
  <c r="H90" i="14"/>
  <c r="I90" i="14"/>
  <c r="J90" i="14"/>
  <c r="K90" i="14"/>
  <c r="M90" i="14"/>
  <c r="N90" i="14"/>
  <c r="O90" i="14"/>
  <c r="P90" i="14"/>
  <c r="Q90" i="14"/>
  <c r="R90" i="14"/>
  <c r="S90" i="14"/>
  <c r="B91" i="14"/>
  <c r="C91" i="14"/>
  <c r="D91" i="14"/>
  <c r="E91" i="14"/>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G101" i="14" s="1"/>
  <c r="H101" i="14"/>
  <c r="I101" i="14"/>
  <c r="J101" i="14"/>
  <c r="K101" i="14"/>
  <c r="M101" i="14"/>
  <c r="N101" i="14"/>
  <c r="O101" i="14"/>
  <c r="P101" i="14"/>
  <c r="Q101" i="14"/>
  <c r="R101" i="14"/>
  <c r="S101" i="14"/>
  <c r="B102" i="14"/>
  <c r="C102" i="14"/>
  <c r="D102" i="14"/>
  <c r="E102" i="14"/>
  <c r="F102" i="14" s="1"/>
  <c r="H102" i="14"/>
  <c r="I102" i="14"/>
  <c r="J102" i="14"/>
  <c r="K102" i="14"/>
  <c r="M102" i="14"/>
  <c r="N102" i="14"/>
  <c r="O102" i="14"/>
  <c r="P102" i="14"/>
  <c r="Q102" i="14"/>
  <c r="R102" i="14"/>
  <c r="S102" i="14"/>
  <c r="B103" i="14"/>
  <c r="C103" i="14"/>
  <c r="D103" i="14"/>
  <c r="E103" i="14"/>
  <c r="G103" i="14" s="1"/>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G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F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G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G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G145" i="14" s="1"/>
  <c r="H145" i="14"/>
  <c r="I145" i="14"/>
  <c r="J145" i="14"/>
  <c r="K145" i="14"/>
  <c r="M145" i="14"/>
  <c r="N145" i="14"/>
  <c r="O145" i="14"/>
  <c r="P145" i="14"/>
  <c r="Q145" i="14"/>
  <c r="R145" i="14"/>
  <c r="S145" i="14"/>
  <c r="B146" i="14"/>
  <c r="C146" i="14"/>
  <c r="D146" i="14"/>
  <c r="E146" i="14"/>
  <c r="G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G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H153" i="14"/>
  <c r="I153" i="14"/>
  <c r="J153" i="14"/>
  <c r="K153" i="14"/>
  <c r="M153" i="14"/>
  <c r="N153" i="14"/>
  <c r="O153" i="14"/>
  <c r="P153" i="14"/>
  <c r="Q153" i="14"/>
  <c r="R153" i="14"/>
  <c r="S153" i="14"/>
  <c r="B154" i="14"/>
  <c r="C154" i="14"/>
  <c r="D154" i="14"/>
  <c r="E154" i="14"/>
  <c r="G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G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G168" i="14" s="1"/>
  <c r="H168" i="14"/>
  <c r="I168" i="14"/>
  <c r="J168" i="14"/>
  <c r="K168" i="14"/>
  <c r="M168" i="14"/>
  <c r="N168" i="14"/>
  <c r="O168" i="14"/>
  <c r="P168" i="14"/>
  <c r="Q168" i="14"/>
  <c r="R168" i="14"/>
  <c r="S168" i="14"/>
  <c r="B169" i="14"/>
  <c r="C169" i="14"/>
  <c r="D169" i="14"/>
  <c r="E169" i="14"/>
  <c r="G169" i="14" s="1"/>
  <c r="H169" i="14"/>
  <c r="I169" i="14"/>
  <c r="J169" i="14"/>
  <c r="K169" i="14"/>
  <c r="M169" i="14"/>
  <c r="N169" i="14"/>
  <c r="O169" i="14"/>
  <c r="P169" i="14"/>
  <c r="Q169" i="14"/>
  <c r="R169" i="14"/>
  <c r="S169" i="14"/>
  <c r="B170" i="14"/>
  <c r="C170" i="14"/>
  <c r="D170" i="14"/>
  <c r="E170" i="14"/>
  <c r="G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F173" i="14" s="1"/>
  <c r="H173" i="14"/>
  <c r="I173" i="14"/>
  <c r="J173" i="14"/>
  <c r="K173" i="14"/>
  <c r="M173" i="14"/>
  <c r="N173" i="14"/>
  <c r="O173" i="14"/>
  <c r="P173" i="14"/>
  <c r="Q173" i="14"/>
  <c r="R173" i="14"/>
  <c r="S173" i="14"/>
  <c r="B174" i="14"/>
  <c r="C174" i="14"/>
  <c r="D174" i="14"/>
  <c r="E174" i="14"/>
  <c r="F174" i="14" s="1"/>
  <c r="G174" i="14"/>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G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H181" i="14"/>
  <c r="I181" i="14"/>
  <c r="J181" i="14"/>
  <c r="K181" i="14"/>
  <c r="M181" i="14"/>
  <c r="N181" i="14"/>
  <c r="O181" i="14"/>
  <c r="P181" i="14"/>
  <c r="Q181" i="14"/>
  <c r="R181" i="14"/>
  <c r="S181" i="14"/>
  <c r="B182" i="14"/>
  <c r="C182" i="14"/>
  <c r="D182" i="14"/>
  <c r="E182" i="14"/>
  <c r="F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F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G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G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F197" i="14" s="1"/>
  <c r="H197" i="14"/>
  <c r="I197" i="14"/>
  <c r="J197" i="14"/>
  <c r="K197" i="14"/>
  <c r="M197" i="14"/>
  <c r="N197" i="14"/>
  <c r="O197" i="14"/>
  <c r="P197" i="14"/>
  <c r="Q197" i="14"/>
  <c r="R197" i="14"/>
  <c r="S197" i="14"/>
  <c r="B198" i="14"/>
  <c r="C198" i="14"/>
  <c r="D198" i="14"/>
  <c r="E198" i="14"/>
  <c r="F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G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G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H214" i="14"/>
  <c r="I214" i="14"/>
  <c r="J214" i="14"/>
  <c r="K214" i="14"/>
  <c r="M214" i="14"/>
  <c r="N214" i="14"/>
  <c r="O214" i="14"/>
  <c r="P214" i="14"/>
  <c r="Q214" i="14"/>
  <c r="R214" i="14"/>
  <c r="S214" i="14"/>
  <c r="B215" i="14"/>
  <c r="C215" i="14"/>
  <c r="D215" i="14"/>
  <c r="E215" i="14"/>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G217" i="14" s="1"/>
  <c r="H217" i="14"/>
  <c r="I217" i="14"/>
  <c r="J217" i="14"/>
  <c r="K217" i="14"/>
  <c r="M217" i="14"/>
  <c r="N217" i="14"/>
  <c r="O217" i="14"/>
  <c r="P217" i="14"/>
  <c r="Q217" i="14"/>
  <c r="R217" i="14"/>
  <c r="S217" i="14"/>
  <c r="B218" i="14"/>
  <c r="C218" i="14"/>
  <c r="D218" i="14"/>
  <c r="E218" i="14"/>
  <c r="G218" i="14" s="1"/>
  <c r="H218" i="14"/>
  <c r="I218" i="14"/>
  <c r="J218" i="14"/>
  <c r="K218" i="14"/>
  <c r="M218" i="14"/>
  <c r="N218" i="14"/>
  <c r="O218" i="14"/>
  <c r="P218" i="14"/>
  <c r="Q218" i="14"/>
  <c r="R218" i="14"/>
  <c r="S218" i="14"/>
  <c r="B219" i="14"/>
  <c r="C219" i="14"/>
  <c r="D219" i="14"/>
  <c r="E219" i="14"/>
  <c r="F219" i="14" s="1"/>
  <c r="E219" i="16" s="1"/>
  <c r="G219" i="14"/>
  <c r="F219" i="16" s="1"/>
  <c r="H219" i="14"/>
  <c r="I219" i="14"/>
  <c r="G219" i="16" s="1"/>
  <c r="J219" i="14"/>
  <c r="H219" i="16" s="1"/>
  <c r="K219" i="14"/>
  <c r="M219" i="14"/>
  <c r="N219" i="14"/>
  <c r="O219" i="14"/>
  <c r="P219" i="14"/>
  <c r="Q219" i="14"/>
  <c r="R219" i="14"/>
  <c r="D219" i="16" s="1"/>
  <c r="S219" i="14"/>
  <c r="B220" i="14"/>
  <c r="C220" i="14"/>
  <c r="D220" i="14"/>
  <c r="E220" i="14"/>
  <c r="C220" i="16" s="1"/>
  <c r="H220" i="14"/>
  <c r="I220" i="14"/>
  <c r="G220" i="16" s="1"/>
  <c r="J220" i="14"/>
  <c r="H220" i="16" s="1"/>
  <c r="K220" i="14"/>
  <c r="M220" i="14"/>
  <c r="N220" i="14"/>
  <c r="O220" i="14"/>
  <c r="P220" i="14"/>
  <c r="Q220" i="14"/>
  <c r="R220" i="14"/>
  <c r="D220" i="16" s="1"/>
  <c r="S220" i="14"/>
  <c r="B221" i="14"/>
  <c r="C221" i="14"/>
  <c r="D221" i="14"/>
  <c r="E221" i="14"/>
  <c r="F221" i="14" s="1"/>
  <c r="E221" i="16" s="1"/>
  <c r="H221" i="14"/>
  <c r="I221" i="14"/>
  <c r="G221" i="16" s="1"/>
  <c r="J221" i="14"/>
  <c r="H221" i="16" s="1"/>
  <c r="K221" i="14"/>
  <c r="M221" i="14"/>
  <c r="N221" i="14"/>
  <c r="O221" i="14"/>
  <c r="P221" i="14"/>
  <c r="Q221" i="14"/>
  <c r="R221" i="14"/>
  <c r="D221" i="16" s="1"/>
  <c r="S221" i="14"/>
  <c r="B222" i="14"/>
  <c r="C222" i="14"/>
  <c r="D222" i="14"/>
  <c r="E222" i="14"/>
  <c r="G222" i="14" s="1"/>
  <c r="F222" i="16" s="1"/>
  <c r="H222" i="14"/>
  <c r="I222" i="14"/>
  <c r="G222" i="16" s="1"/>
  <c r="J222" i="14"/>
  <c r="H222" i="16" s="1"/>
  <c r="K222" i="14"/>
  <c r="M222" i="14"/>
  <c r="N222" i="14"/>
  <c r="O222" i="14"/>
  <c r="P222" i="14"/>
  <c r="Q222" i="14"/>
  <c r="R222" i="14"/>
  <c r="D222" i="16" s="1"/>
  <c r="S222" i="14"/>
  <c r="B223" i="14"/>
  <c r="C223" i="14"/>
  <c r="D223" i="14"/>
  <c r="E223" i="14"/>
  <c r="H223" i="14"/>
  <c r="I223" i="14"/>
  <c r="G223" i="16" s="1"/>
  <c r="J223" i="14"/>
  <c r="H223" i="16" s="1"/>
  <c r="K223" i="14"/>
  <c r="M223" i="14"/>
  <c r="N223" i="14"/>
  <c r="O223" i="14"/>
  <c r="P223" i="14"/>
  <c r="Q223" i="14"/>
  <c r="R223" i="14"/>
  <c r="D223" i="16" s="1"/>
  <c r="S223" i="14"/>
  <c r="B224" i="14"/>
  <c r="C224" i="14"/>
  <c r="D224" i="14"/>
  <c r="E224" i="14"/>
  <c r="F224" i="14" s="1"/>
  <c r="E224" i="16" s="1"/>
  <c r="H224" i="14"/>
  <c r="I224" i="14"/>
  <c r="G224" i="16" s="1"/>
  <c r="J224" i="14"/>
  <c r="H224" i="16" s="1"/>
  <c r="K224" i="14"/>
  <c r="M224" i="14"/>
  <c r="N224" i="14"/>
  <c r="O224" i="14"/>
  <c r="P224" i="14"/>
  <c r="Q224" i="14"/>
  <c r="R224" i="14"/>
  <c r="D224" i="16" s="1"/>
  <c r="S224" i="14"/>
  <c r="B225" i="14"/>
  <c r="C225" i="14"/>
  <c r="D225" i="14"/>
  <c r="E225" i="14"/>
  <c r="H225" i="14"/>
  <c r="I225" i="14"/>
  <c r="G225" i="16" s="1"/>
  <c r="J225" i="14"/>
  <c r="H225" i="16" s="1"/>
  <c r="K225" i="14"/>
  <c r="M225" i="14"/>
  <c r="N225" i="14"/>
  <c r="O225" i="14"/>
  <c r="P225" i="14"/>
  <c r="Q225" i="14"/>
  <c r="R225" i="14"/>
  <c r="D225" i="16" s="1"/>
  <c r="S225" i="14"/>
  <c r="B226" i="14"/>
  <c r="C226" i="14"/>
  <c r="D226" i="14"/>
  <c r="E226" i="14"/>
  <c r="F226" i="14" s="1"/>
  <c r="E226" i="16" s="1"/>
  <c r="H226" i="14"/>
  <c r="I226" i="14"/>
  <c r="G226" i="16" s="1"/>
  <c r="J226" i="14"/>
  <c r="H226" i="16" s="1"/>
  <c r="K226" i="14"/>
  <c r="M226" i="14"/>
  <c r="N226" i="14"/>
  <c r="O226" i="14"/>
  <c r="P226" i="14"/>
  <c r="Q226" i="14"/>
  <c r="R226" i="14"/>
  <c r="D226" i="16" s="1"/>
  <c r="S226" i="14"/>
  <c r="B227" i="14"/>
  <c r="C227" i="14"/>
  <c r="D227" i="14"/>
  <c r="E227" i="14"/>
  <c r="H227" i="14"/>
  <c r="I227" i="14"/>
  <c r="G227" i="16" s="1"/>
  <c r="J227" i="14"/>
  <c r="H227" i="16" s="1"/>
  <c r="K227" i="14"/>
  <c r="M227" i="14"/>
  <c r="N227" i="14"/>
  <c r="O227" i="14"/>
  <c r="P227" i="14"/>
  <c r="Q227" i="14"/>
  <c r="R227" i="14"/>
  <c r="D227" i="16" s="1"/>
  <c r="S227" i="14"/>
  <c r="B228" i="14"/>
  <c r="C228" i="14"/>
  <c r="D228" i="14"/>
  <c r="E228" i="14"/>
  <c r="F228" i="14" s="1"/>
  <c r="E228" i="16" s="1"/>
  <c r="H228" i="14"/>
  <c r="I228" i="14"/>
  <c r="G228" i="16" s="1"/>
  <c r="J228" i="14"/>
  <c r="H228" i="16" s="1"/>
  <c r="K228" i="14"/>
  <c r="M228" i="14"/>
  <c r="N228" i="14"/>
  <c r="O228" i="14"/>
  <c r="P228" i="14"/>
  <c r="Q228" i="14"/>
  <c r="R228" i="14"/>
  <c r="D228" i="16" s="1"/>
  <c r="S228" i="14"/>
  <c r="B229" i="14"/>
  <c r="C229" i="14"/>
  <c r="D229" i="14"/>
  <c r="E229" i="14"/>
  <c r="G229" i="14" s="1"/>
  <c r="F229" i="16" s="1"/>
  <c r="H229" i="14"/>
  <c r="I229" i="14"/>
  <c r="G229" i="16" s="1"/>
  <c r="J229" i="14"/>
  <c r="H229" i="16" s="1"/>
  <c r="K229" i="14"/>
  <c r="M229" i="14"/>
  <c r="N229" i="14"/>
  <c r="O229" i="14"/>
  <c r="P229" i="14"/>
  <c r="Q229" i="14"/>
  <c r="R229" i="14"/>
  <c r="D229" i="16" s="1"/>
  <c r="S229" i="14"/>
  <c r="B230" i="14"/>
  <c r="C230" i="14"/>
  <c r="D230" i="14"/>
  <c r="E230" i="14"/>
  <c r="F230" i="14" s="1"/>
  <c r="E230" i="16" s="1"/>
  <c r="H230" i="14"/>
  <c r="I230" i="14"/>
  <c r="G230" i="16" s="1"/>
  <c r="J230" i="14"/>
  <c r="H230" i="16" s="1"/>
  <c r="K230" i="14"/>
  <c r="M230" i="14"/>
  <c r="N230" i="14"/>
  <c r="O230" i="14"/>
  <c r="P230" i="14"/>
  <c r="Q230" i="14"/>
  <c r="R230" i="14"/>
  <c r="D230" i="16" s="1"/>
  <c r="S230" i="14"/>
  <c r="B231" i="14"/>
  <c r="C231" i="14"/>
  <c r="D231" i="14"/>
  <c r="E231" i="14"/>
  <c r="F231" i="14" s="1"/>
  <c r="E231" i="16" s="1"/>
  <c r="H231" i="14"/>
  <c r="I231" i="14"/>
  <c r="G231" i="16" s="1"/>
  <c r="J231" i="14"/>
  <c r="H231" i="16" s="1"/>
  <c r="K231" i="14"/>
  <c r="M231" i="14"/>
  <c r="N231" i="14"/>
  <c r="O231" i="14"/>
  <c r="P231" i="14"/>
  <c r="Q231" i="14"/>
  <c r="R231" i="14"/>
  <c r="D231" i="16" s="1"/>
  <c r="S231" i="14"/>
  <c r="B232" i="14"/>
  <c r="C232" i="14"/>
  <c r="D232" i="14"/>
  <c r="E232" i="14"/>
  <c r="C232" i="16" s="1"/>
  <c r="H232" i="14"/>
  <c r="I232" i="14"/>
  <c r="G232" i="16" s="1"/>
  <c r="J232" i="14"/>
  <c r="H232" i="16" s="1"/>
  <c r="K232" i="14"/>
  <c r="M232" i="14"/>
  <c r="N232" i="14"/>
  <c r="O232" i="14"/>
  <c r="P232" i="14"/>
  <c r="Q232" i="14"/>
  <c r="R232" i="14"/>
  <c r="D232" i="16" s="1"/>
  <c r="S232" i="14"/>
  <c r="B233" i="14"/>
  <c r="C233" i="14"/>
  <c r="D233" i="14"/>
  <c r="E233" i="14"/>
  <c r="F233" i="14" s="1"/>
  <c r="E233" i="16" s="1"/>
  <c r="H233" i="14"/>
  <c r="I233" i="14"/>
  <c r="G233" i="16" s="1"/>
  <c r="J233" i="14"/>
  <c r="H233" i="16" s="1"/>
  <c r="K233" i="14"/>
  <c r="M233" i="14"/>
  <c r="N233" i="14"/>
  <c r="O233" i="14"/>
  <c r="P233" i="14"/>
  <c r="Q233" i="14"/>
  <c r="R233" i="14"/>
  <c r="D233" i="16" s="1"/>
  <c r="S233" i="14"/>
  <c r="B234" i="14"/>
  <c r="C234" i="14"/>
  <c r="D234" i="14"/>
  <c r="E234" i="14"/>
  <c r="F234" i="14" s="1"/>
  <c r="E234" i="16" s="1"/>
  <c r="H234" i="14"/>
  <c r="I234" i="14"/>
  <c r="G234" i="16" s="1"/>
  <c r="J234" i="14"/>
  <c r="H234" i="16" s="1"/>
  <c r="K234" i="14"/>
  <c r="M234" i="14"/>
  <c r="N234" i="14"/>
  <c r="O234" i="14"/>
  <c r="P234" i="14"/>
  <c r="Q234" i="14"/>
  <c r="R234" i="14"/>
  <c r="D234" i="16" s="1"/>
  <c r="S234" i="14"/>
  <c r="B235" i="14"/>
  <c r="C235" i="14"/>
  <c r="D235" i="14"/>
  <c r="E235" i="14"/>
  <c r="F235" i="14" s="1"/>
  <c r="E235" i="16" s="1"/>
  <c r="H235" i="14"/>
  <c r="I235" i="14"/>
  <c r="G235" i="16" s="1"/>
  <c r="J235" i="14"/>
  <c r="H235" i="16" s="1"/>
  <c r="K235" i="14"/>
  <c r="M235" i="14"/>
  <c r="N235" i="14"/>
  <c r="O235" i="14"/>
  <c r="P235" i="14"/>
  <c r="Q235" i="14"/>
  <c r="R235" i="14"/>
  <c r="D235" i="16" s="1"/>
  <c r="S235" i="14"/>
  <c r="B236" i="14"/>
  <c r="C236" i="14"/>
  <c r="D236" i="14"/>
  <c r="E236" i="14"/>
  <c r="H236" i="14"/>
  <c r="I236" i="14"/>
  <c r="G236" i="16" s="1"/>
  <c r="J236" i="14"/>
  <c r="H236" i="16" s="1"/>
  <c r="K236" i="14"/>
  <c r="M236" i="14"/>
  <c r="N236" i="14"/>
  <c r="O236" i="14"/>
  <c r="P236" i="14"/>
  <c r="Q236" i="14"/>
  <c r="R236" i="14"/>
  <c r="D236" i="16" s="1"/>
  <c r="S236" i="14"/>
  <c r="B237" i="14"/>
  <c r="C237" i="14"/>
  <c r="D237" i="14"/>
  <c r="E237" i="14"/>
  <c r="G237" i="14" s="1"/>
  <c r="F237" i="16" s="1"/>
  <c r="H237" i="14"/>
  <c r="I237" i="14"/>
  <c r="G237" i="16" s="1"/>
  <c r="J237" i="14"/>
  <c r="H237" i="16" s="1"/>
  <c r="K237" i="14"/>
  <c r="M237" i="14"/>
  <c r="N237" i="14"/>
  <c r="O237" i="14"/>
  <c r="P237" i="14"/>
  <c r="Q237" i="14"/>
  <c r="R237" i="14"/>
  <c r="D237" i="16" s="1"/>
  <c r="S237" i="14"/>
  <c r="B238" i="14"/>
  <c r="C238" i="14"/>
  <c r="D238" i="14"/>
  <c r="E238" i="14"/>
  <c r="G238" i="14" s="1"/>
  <c r="F238" i="16" s="1"/>
  <c r="H238" i="14"/>
  <c r="I238" i="14"/>
  <c r="G238" i="16" s="1"/>
  <c r="J238" i="14"/>
  <c r="H238" i="16" s="1"/>
  <c r="K238" i="14"/>
  <c r="M238" i="14"/>
  <c r="N238" i="14"/>
  <c r="O238" i="14"/>
  <c r="P238" i="14"/>
  <c r="Q238" i="14"/>
  <c r="R238" i="14"/>
  <c r="D238" i="16" s="1"/>
  <c r="S238" i="14"/>
  <c r="B239" i="14"/>
  <c r="C239" i="14"/>
  <c r="D239" i="14"/>
  <c r="E239" i="14"/>
  <c r="C239" i="16" s="1"/>
  <c r="H239" i="14"/>
  <c r="I239" i="14"/>
  <c r="G239" i="16" s="1"/>
  <c r="J239" i="14"/>
  <c r="H239" i="16" s="1"/>
  <c r="K239" i="14"/>
  <c r="M239" i="14"/>
  <c r="N239" i="14"/>
  <c r="O239" i="14"/>
  <c r="P239" i="14"/>
  <c r="Q239" i="14"/>
  <c r="R239" i="14"/>
  <c r="D239" i="16" s="1"/>
  <c r="S239" i="14"/>
  <c r="B240" i="14"/>
  <c r="C240" i="14"/>
  <c r="D240" i="14"/>
  <c r="E240" i="14"/>
  <c r="G240" i="14" s="1"/>
  <c r="F240" i="16" s="1"/>
  <c r="H240" i="14"/>
  <c r="I240" i="14"/>
  <c r="G240" i="16" s="1"/>
  <c r="J240" i="14"/>
  <c r="H240" i="16" s="1"/>
  <c r="K240" i="14"/>
  <c r="M240" i="14"/>
  <c r="N240" i="14"/>
  <c r="O240" i="14"/>
  <c r="P240" i="14"/>
  <c r="Q240" i="14"/>
  <c r="R240" i="14"/>
  <c r="D240" i="16" s="1"/>
  <c r="S240" i="14"/>
  <c r="B241" i="14"/>
  <c r="C241" i="14"/>
  <c r="D241" i="14"/>
  <c r="E241" i="14"/>
  <c r="G241" i="14" s="1"/>
  <c r="F241" i="16" s="1"/>
  <c r="H241" i="14"/>
  <c r="I241" i="14"/>
  <c r="G241" i="16" s="1"/>
  <c r="J241" i="14"/>
  <c r="H241" i="16" s="1"/>
  <c r="K241" i="14"/>
  <c r="M241" i="14"/>
  <c r="N241" i="14"/>
  <c r="O241" i="14"/>
  <c r="P241" i="14"/>
  <c r="Q241" i="14"/>
  <c r="R241" i="14"/>
  <c r="D241" i="16" s="1"/>
  <c r="S241" i="14"/>
  <c r="B242" i="14"/>
  <c r="C242" i="14"/>
  <c r="D242" i="14"/>
  <c r="E242" i="14"/>
  <c r="G242" i="14" s="1"/>
  <c r="F242" i="16" s="1"/>
  <c r="H242" i="14"/>
  <c r="I242" i="14"/>
  <c r="G242" i="16" s="1"/>
  <c r="J242" i="14"/>
  <c r="H242" i="16" s="1"/>
  <c r="K242" i="14"/>
  <c r="M242" i="14"/>
  <c r="N242" i="14"/>
  <c r="O242" i="14"/>
  <c r="P242" i="14"/>
  <c r="Q242" i="14"/>
  <c r="R242" i="14"/>
  <c r="D242" i="16" s="1"/>
  <c r="S242" i="14"/>
  <c r="A193" i="3"/>
  <c r="A194" i="3"/>
  <c r="A195" i="3"/>
  <c r="A196" i="3"/>
  <c r="A197" i="3"/>
  <c r="A198" i="3"/>
  <c r="Q223" i="1"/>
  <c r="L223" i="14" s="1"/>
  <c r="Q224" i="1"/>
  <c r="L224" i="14" s="1"/>
  <c r="Q225" i="1"/>
  <c r="L225" i="14" s="1"/>
  <c r="Q226" i="1"/>
  <c r="L226" i="14" s="1"/>
  <c r="Q227" i="1"/>
  <c r="L227" i="14" s="1"/>
  <c r="Q228" i="1"/>
  <c r="L228" i="14" s="1"/>
  <c r="Q229" i="1"/>
  <c r="L229" i="14" s="1"/>
  <c r="Q230" i="1"/>
  <c r="L230" i="14" s="1"/>
  <c r="L231" i="14"/>
  <c r="L232" i="14"/>
  <c r="L233" i="14"/>
  <c r="L240" i="14"/>
  <c r="L241" i="14"/>
  <c r="D221" i="1"/>
  <c r="D222" i="1"/>
  <c r="D223" i="1"/>
  <c r="D224" i="1"/>
  <c r="D225" i="1"/>
  <c r="D226" i="1"/>
  <c r="D228" i="1"/>
  <c r="D229" i="1"/>
  <c r="D230" i="1"/>
  <c r="D231" i="1"/>
  <c r="D232" i="1"/>
  <c r="D233" i="1"/>
  <c r="D234" i="1"/>
  <c r="D235" i="1"/>
  <c r="D236" i="1"/>
  <c r="D237" i="1"/>
  <c r="D238" i="1"/>
  <c r="D239" i="1"/>
  <c r="D240" i="1"/>
  <c r="D241" i="1"/>
  <c r="D242" i="1"/>
  <c r="F4" i="5"/>
  <c r="F193" i="14" l="1"/>
  <c r="C261" i="16"/>
  <c r="F258" i="14"/>
  <c r="E258" i="16" s="1"/>
  <c r="G252" i="14"/>
  <c r="F252" i="16" s="1"/>
  <c r="F249" i="14"/>
  <c r="E249" i="16" s="1"/>
  <c r="C244" i="16"/>
  <c r="F101" i="14"/>
  <c r="F273" i="14"/>
  <c r="E273" i="16" s="1"/>
  <c r="C243" i="16"/>
  <c r="A247" i="14"/>
  <c r="A247" i="16" s="1"/>
  <c r="A262" i="14"/>
  <c r="A262" i="16" s="1"/>
  <c r="F262" i="16"/>
  <c r="F258" i="16"/>
  <c r="G274" i="14"/>
  <c r="F272" i="14"/>
  <c r="E272" i="16" s="1"/>
  <c r="G270" i="14"/>
  <c r="F266" i="14"/>
  <c r="E266" i="16" s="1"/>
  <c r="F264" i="14"/>
  <c r="E264" i="16" s="1"/>
  <c r="G243" i="14"/>
  <c r="A243" i="14" s="1"/>
  <c r="A243" i="16" s="1"/>
  <c r="C262" i="16"/>
  <c r="C256" i="16"/>
  <c r="G276" i="14"/>
  <c r="F276" i="16" s="1"/>
  <c r="A246" i="14"/>
  <c r="A246" i="16" s="1"/>
  <c r="C276" i="16"/>
  <c r="C251" i="16"/>
  <c r="G245" i="14"/>
  <c r="F245" i="16" s="1"/>
  <c r="C271" i="16"/>
  <c r="A255" i="14"/>
  <c r="A255" i="16" s="1"/>
  <c r="A253" i="14"/>
  <c r="A253" i="16" s="1"/>
  <c r="G251" i="14"/>
  <c r="F251" i="16" s="1"/>
  <c r="F245" i="14"/>
  <c r="E245" i="16" s="1"/>
  <c r="F250" i="16"/>
  <c r="G267" i="14"/>
  <c r="F267" i="16" s="1"/>
  <c r="G265" i="14"/>
  <c r="F265" i="16" s="1"/>
  <c r="G257" i="14"/>
  <c r="F257" i="16" s="1"/>
  <c r="C273" i="16"/>
  <c r="G271" i="14"/>
  <c r="A271" i="14" s="1"/>
  <c r="A271" i="16" s="1"/>
  <c r="F267" i="14"/>
  <c r="E267" i="16" s="1"/>
  <c r="F265" i="14"/>
  <c r="E265" i="16" s="1"/>
  <c r="F257" i="14"/>
  <c r="E257" i="16" s="1"/>
  <c r="C275" i="16"/>
  <c r="C263" i="16"/>
  <c r="G277" i="14"/>
  <c r="A277" i="14" s="1"/>
  <c r="A277" i="16" s="1"/>
  <c r="G275" i="14"/>
  <c r="F275" i="16" s="1"/>
  <c r="G269" i="14"/>
  <c r="A269" i="14" s="1"/>
  <c r="A269" i="16" s="1"/>
  <c r="C260" i="16"/>
  <c r="C252" i="16"/>
  <c r="G260" i="14"/>
  <c r="F254" i="14"/>
  <c r="E254" i="16" s="1"/>
  <c r="F266" i="16"/>
  <c r="A248" i="14"/>
  <c r="A248" i="16" s="1"/>
  <c r="A249" i="14"/>
  <c r="A249" i="16" s="1"/>
  <c r="F259" i="16"/>
  <c r="F247" i="16"/>
  <c r="A261" i="14"/>
  <c r="A261" i="16" s="1"/>
  <c r="A263" i="14"/>
  <c r="A263" i="16" s="1"/>
  <c r="F253" i="16"/>
  <c r="F255" i="16"/>
  <c r="G268" i="14"/>
  <c r="G256" i="14"/>
  <c r="G244" i="14"/>
  <c r="G194" i="14"/>
  <c r="A194" i="14" s="1"/>
  <c r="F155" i="14"/>
  <c r="A155" i="14" s="1"/>
  <c r="G68" i="14"/>
  <c r="A68" i="14" s="1"/>
  <c r="M18" i="17"/>
  <c r="F179" i="14"/>
  <c r="A179" i="14" s="1"/>
  <c r="F3" i="14"/>
  <c r="A3" i="14" s="1"/>
  <c r="F77" i="14"/>
  <c r="A77" i="14" s="1"/>
  <c r="F191" i="14"/>
  <c r="A191" i="14" s="1"/>
  <c r="G14" i="14"/>
  <c r="A14" i="14" s="1"/>
  <c r="F36" i="14"/>
  <c r="A36" i="14" s="1"/>
  <c r="F242" i="14"/>
  <c r="E242" i="16" s="1"/>
  <c r="F149" i="14"/>
  <c r="A149" i="14" s="1"/>
  <c r="F145" i="14"/>
  <c r="A145" i="14" s="1"/>
  <c r="F22" i="14"/>
  <c r="A22" i="14" s="1"/>
  <c r="F171" i="14"/>
  <c r="A171" i="14" s="1"/>
  <c r="F71" i="14"/>
  <c r="A71" i="14" s="1"/>
  <c r="G192" i="14"/>
  <c r="A192" i="14" s="1"/>
  <c r="F185" i="14"/>
  <c r="A185" i="14" s="1"/>
  <c r="F151" i="14"/>
  <c r="A151" i="14" s="1"/>
  <c r="F39" i="14"/>
  <c r="A39" i="14" s="1"/>
  <c r="G32" i="14"/>
  <c r="A32" i="14" s="1"/>
  <c r="G188" i="14"/>
  <c r="F154" i="14"/>
  <c r="A154" i="14" s="1"/>
  <c r="F46" i="14"/>
  <c r="A46" i="14" s="1"/>
  <c r="F103" i="14"/>
  <c r="A103" i="14" s="1"/>
  <c r="F38" i="14"/>
  <c r="A38" i="14" s="1"/>
  <c r="F31" i="14"/>
  <c r="A31" i="14" s="1"/>
  <c r="G5" i="14"/>
  <c r="A5" i="14" s="1"/>
  <c r="F205" i="14"/>
  <c r="A205" i="14" s="1"/>
  <c r="G138" i="14"/>
  <c r="A138" i="14" s="1"/>
  <c r="F95" i="14"/>
  <c r="A95" i="14" s="1"/>
  <c r="G58" i="14"/>
  <c r="A58" i="14" s="1"/>
  <c r="F146" i="14"/>
  <c r="A146" i="14" s="1"/>
  <c r="F131" i="14"/>
  <c r="A131" i="14" s="1"/>
  <c r="F89" i="14"/>
  <c r="A89" i="14" s="1"/>
  <c r="G44" i="14"/>
  <c r="A44" i="14" s="1"/>
  <c r="F10" i="14"/>
  <c r="A10" i="14" s="1"/>
  <c r="C224" i="16"/>
  <c r="G142" i="14"/>
  <c r="A142" i="14" s="1"/>
  <c r="G197" i="14"/>
  <c r="A197" i="14" s="1"/>
  <c r="F238" i="14"/>
  <c r="E238" i="16" s="1"/>
  <c r="F167" i="14"/>
  <c r="A167" i="14" s="1"/>
  <c r="G164" i="14"/>
  <c r="F161" i="14"/>
  <c r="A161" i="14" s="1"/>
  <c r="G158" i="14"/>
  <c r="A158" i="14" s="1"/>
  <c r="G135" i="14"/>
  <c r="A135" i="14" s="1"/>
  <c r="G128" i="14"/>
  <c r="A128" i="14" s="1"/>
  <c r="F121" i="14"/>
  <c r="A121" i="14" s="1"/>
  <c r="F85" i="14"/>
  <c r="A85" i="14" s="1"/>
  <c r="C221" i="16"/>
  <c r="G234" i="14"/>
  <c r="F234" i="16" s="1"/>
  <c r="F218" i="14"/>
  <c r="A218" i="14" s="1"/>
  <c r="G207" i="14"/>
  <c r="F207" i="16" s="1"/>
  <c r="F190" i="14"/>
  <c r="A190" i="14" s="1"/>
  <c r="G173" i="14"/>
  <c r="A173" i="14" s="1"/>
  <c r="F117" i="14"/>
  <c r="A117" i="14" s="1"/>
  <c r="G70" i="14"/>
  <c r="A70" i="14" s="1"/>
  <c r="F67" i="14"/>
  <c r="A67" i="14" s="1"/>
  <c r="G53" i="14"/>
  <c r="A53" i="14" s="1"/>
  <c r="F237" i="14"/>
  <c r="A237" i="14" s="1"/>
  <c r="A237" i="16" s="1"/>
  <c r="G224" i="14"/>
  <c r="F224" i="16" s="1"/>
  <c r="G221" i="14"/>
  <c r="F221" i="16" s="1"/>
  <c r="G183" i="14"/>
  <c r="A183" i="14" s="1"/>
  <c r="G166" i="14"/>
  <c r="A166" i="14" s="1"/>
  <c r="F163" i="14"/>
  <c r="A163" i="14" s="1"/>
  <c r="G147" i="14"/>
  <c r="A147" i="14" s="1"/>
  <c r="G123" i="14"/>
  <c r="A123" i="14" s="1"/>
  <c r="G120" i="14"/>
  <c r="A120" i="14" s="1"/>
  <c r="F87" i="14"/>
  <c r="A87" i="14" s="1"/>
  <c r="F84" i="14"/>
  <c r="A84" i="14" s="1"/>
  <c r="G63" i="14"/>
  <c r="A63" i="14" s="1"/>
  <c r="G186" i="14"/>
  <c r="A186" i="14" s="1"/>
  <c r="G150" i="14"/>
  <c r="A150" i="14" s="1"/>
  <c r="G56" i="14"/>
  <c r="A56" i="14" s="1"/>
  <c r="G17" i="14"/>
  <c r="A17" i="14" s="1"/>
  <c r="C235" i="16"/>
  <c r="F217" i="14"/>
  <c r="A217" i="14" s="1"/>
  <c r="F175" i="14"/>
  <c r="A175" i="14" s="1"/>
  <c r="G159" i="14"/>
  <c r="A159" i="14" s="1"/>
  <c r="G140" i="14"/>
  <c r="A140" i="14" s="1"/>
  <c r="F133" i="14"/>
  <c r="A133" i="14" s="1"/>
  <c r="G116" i="14"/>
  <c r="A116" i="14" s="1"/>
  <c r="G239" i="14"/>
  <c r="F239" i="16" s="1"/>
  <c r="G233" i="14"/>
  <c r="F233" i="16" s="1"/>
  <c r="F209" i="14"/>
  <c r="A209" i="14" s="1"/>
  <c r="F168" i="14"/>
  <c r="A168" i="14" s="1"/>
  <c r="G162" i="14"/>
  <c r="A162" i="14" s="1"/>
  <c r="F122" i="14"/>
  <c r="A122" i="14" s="1"/>
  <c r="F93" i="14"/>
  <c r="A93" i="14" s="1"/>
  <c r="G86" i="14"/>
  <c r="A86" i="14" s="1"/>
  <c r="G34" i="14"/>
  <c r="A34" i="14" s="1"/>
  <c r="G27" i="14"/>
  <c r="A27" i="14" s="1"/>
  <c r="C233" i="16"/>
  <c r="C231" i="16"/>
  <c r="F241" i="14"/>
  <c r="E241" i="16" s="1"/>
  <c r="G235" i="14"/>
  <c r="F235" i="16" s="1"/>
  <c r="G210" i="14"/>
  <c r="A210" i="14" s="1"/>
  <c r="G200" i="14"/>
  <c r="A200" i="14" s="1"/>
  <c r="G152" i="14"/>
  <c r="A152" i="14" s="1"/>
  <c r="G20" i="14"/>
  <c r="A20" i="14" s="1"/>
  <c r="G226" i="14"/>
  <c r="F226" i="16" s="1"/>
  <c r="G203" i="14"/>
  <c r="A203" i="14" s="1"/>
  <c r="G94" i="14"/>
  <c r="A94" i="14" s="1"/>
  <c r="C226" i="16"/>
  <c r="C219" i="16"/>
  <c r="F213" i="14"/>
  <c r="A213" i="14" s="1"/>
  <c r="F187" i="14"/>
  <c r="A187" i="14" s="1"/>
  <c r="F177" i="14"/>
  <c r="A177" i="14" s="1"/>
  <c r="F119" i="14"/>
  <c r="A119" i="14" s="1"/>
  <c r="F97" i="14"/>
  <c r="A97" i="14" s="1"/>
  <c r="F73" i="14"/>
  <c r="A73" i="14" s="1"/>
  <c r="F57" i="14"/>
  <c r="A57" i="14" s="1"/>
  <c r="F33" i="14"/>
  <c r="A33" i="14" s="1"/>
  <c r="C237" i="16"/>
  <c r="A164" i="14"/>
  <c r="A72" i="14"/>
  <c r="A15" i="14"/>
  <c r="A12" i="14"/>
  <c r="A188" i="14"/>
  <c r="A101" i="14"/>
  <c r="F223" i="14"/>
  <c r="E223" i="16" s="1"/>
  <c r="G223" i="14"/>
  <c r="F223" i="16" s="1"/>
  <c r="G118" i="14"/>
  <c r="F118" i="14"/>
  <c r="G228" i="14"/>
  <c r="F228" i="16" s="1"/>
  <c r="C228" i="16"/>
  <c r="G91" i="14"/>
  <c r="F91" i="14"/>
  <c r="G189" i="14"/>
  <c r="F189" i="14"/>
  <c r="F222" i="14"/>
  <c r="E222" i="16" s="1"/>
  <c r="C222" i="16"/>
  <c r="F8" i="14"/>
  <c r="G8" i="14"/>
  <c r="C242" i="16"/>
  <c r="G165" i="14"/>
  <c r="F165" i="14"/>
  <c r="C223" i="16"/>
  <c r="G230" i="14"/>
  <c r="F230" i="16" s="1"/>
  <c r="C230" i="16"/>
  <c r="F227" i="14"/>
  <c r="E227" i="16" s="1"/>
  <c r="C227" i="16"/>
  <c r="G153" i="14"/>
  <c r="F153" i="14"/>
  <c r="F41" i="14"/>
  <c r="G41" i="14"/>
  <c r="F83" i="14"/>
  <c r="A83" i="14" s="1"/>
  <c r="G181" i="14"/>
  <c r="F181" i="14"/>
  <c r="G225" i="14"/>
  <c r="F225" i="16" s="1"/>
  <c r="C225" i="16"/>
  <c r="F236" i="14"/>
  <c r="E236" i="16" s="1"/>
  <c r="G236" i="14"/>
  <c r="F236" i="16" s="1"/>
  <c r="C236" i="16"/>
  <c r="F215" i="14"/>
  <c r="E215" i="16" s="1"/>
  <c r="G215" i="14"/>
  <c r="F214" i="14"/>
  <c r="G214" i="14"/>
  <c r="F178" i="14"/>
  <c r="A178" i="14" s="1"/>
  <c r="G62" i="14"/>
  <c r="F62" i="14"/>
  <c r="F82" i="14"/>
  <c r="G82" i="14"/>
  <c r="G216" i="14"/>
  <c r="F216" i="16" s="1"/>
  <c r="F216" i="14"/>
  <c r="C238" i="16"/>
  <c r="A174" i="14"/>
  <c r="G176" i="14"/>
  <c r="A176" i="14" s="1"/>
  <c r="F69" i="14"/>
  <c r="A69" i="14" s="1"/>
  <c r="F104" i="14"/>
  <c r="G104" i="14"/>
  <c r="F74" i="14"/>
  <c r="G74" i="14"/>
  <c r="C240" i="16"/>
  <c r="F239" i="14"/>
  <c r="E239" i="16" s="1"/>
  <c r="F55" i="14"/>
  <c r="A55" i="14" s="1"/>
  <c r="C241" i="16"/>
  <c r="C229" i="16"/>
  <c r="A219" i="14"/>
  <c r="A219" i="16" s="1"/>
  <c r="C234" i="16"/>
  <c r="G231" i="14"/>
  <c r="G202" i="14"/>
  <c r="A202" i="14" s="1"/>
  <c r="G195" i="14"/>
  <c r="A195" i="14" s="1"/>
  <c r="G134" i="14"/>
  <c r="A134" i="14" s="1"/>
  <c r="G132" i="14"/>
  <c r="A132" i="14" s="1"/>
  <c r="G130" i="14"/>
  <c r="A130" i="14" s="1"/>
  <c r="G75" i="14"/>
  <c r="A75" i="14" s="1"/>
  <c r="F240" i="14"/>
  <c r="F211" i="14"/>
  <c r="E211" i="16" s="1"/>
  <c r="A193" i="14"/>
  <c r="F169" i="14"/>
  <c r="A169" i="14" s="1"/>
  <c r="G156" i="14"/>
  <c r="A156" i="14" s="1"/>
  <c r="F143" i="14"/>
  <c r="A143" i="14" s="1"/>
  <c r="G98" i="14"/>
  <c r="A98" i="14" s="1"/>
  <c r="G80" i="14"/>
  <c r="A80" i="14" s="1"/>
  <c r="F59" i="14"/>
  <c r="A59" i="14" s="1"/>
  <c r="F50" i="14"/>
  <c r="A50" i="14" s="1"/>
  <c r="G99" i="14"/>
  <c r="A99" i="14" s="1"/>
  <c r="G65" i="14"/>
  <c r="A65" i="14" s="1"/>
  <c r="G51" i="14"/>
  <c r="A51" i="14" s="1"/>
  <c r="G29" i="14"/>
  <c r="A29" i="14" s="1"/>
  <c r="G212" i="14"/>
  <c r="A212" i="14" s="1"/>
  <c r="G198" i="14"/>
  <c r="A198" i="14" s="1"/>
  <c r="F170" i="14"/>
  <c r="A170" i="14" s="1"/>
  <c r="F157" i="14"/>
  <c r="A157" i="14" s="1"/>
  <c r="F144" i="14"/>
  <c r="A144" i="14" s="1"/>
  <c r="G137" i="14"/>
  <c r="A137" i="14" s="1"/>
  <c r="G92" i="14"/>
  <c r="A92" i="14" s="1"/>
  <c r="G24" i="14"/>
  <c r="A24" i="14" s="1"/>
  <c r="G227" i="14"/>
  <c r="F229" i="14"/>
  <c r="F225" i="14"/>
  <c r="G96" i="14"/>
  <c r="A96" i="14" s="1"/>
  <c r="F26" i="14"/>
  <c r="A26" i="14" s="1"/>
  <c r="F9" i="14"/>
  <c r="A9" i="14" s="1"/>
  <c r="G7" i="14"/>
  <c r="A7" i="14" s="1"/>
  <c r="G206" i="14"/>
  <c r="A206" i="14" s="1"/>
  <c r="G204" i="14"/>
  <c r="A204" i="14" s="1"/>
  <c r="F196" i="14"/>
  <c r="G196" i="14"/>
  <c r="G139" i="14"/>
  <c r="A139" i="14" s="1"/>
  <c r="F64" i="14"/>
  <c r="G64" i="14"/>
  <c r="G19" i="14"/>
  <c r="A19" i="14" s="1"/>
  <c r="F208" i="14"/>
  <c r="G208" i="14"/>
  <c r="F141" i="14"/>
  <c r="A141" i="14" s="1"/>
  <c r="F21" i="14"/>
  <c r="A21" i="14" s="1"/>
  <c r="F4" i="14"/>
  <c r="G4" i="14"/>
  <c r="F232" i="14"/>
  <c r="E232" i="16" s="1"/>
  <c r="G232" i="14"/>
  <c r="F220" i="14"/>
  <c r="E220" i="16" s="1"/>
  <c r="G220" i="14"/>
  <c r="F220" i="16" s="1"/>
  <c r="F16" i="14"/>
  <c r="G16" i="14"/>
  <c r="G199" i="14"/>
  <c r="A199" i="14" s="1"/>
  <c r="F136" i="14"/>
  <c r="G136" i="14"/>
  <c r="F88" i="14"/>
  <c r="G88" i="14"/>
  <c r="G48" i="14"/>
  <c r="A48" i="14" s="1"/>
  <c r="F201" i="14"/>
  <c r="A201" i="14" s="1"/>
  <c r="F76" i="14"/>
  <c r="G76" i="14"/>
  <c r="F40" i="14"/>
  <c r="G40" i="14"/>
  <c r="F52" i="14"/>
  <c r="G52" i="14"/>
  <c r="F160" i="14"/>
  <c r="G160" i="14"/>
  <c r="F100" i="14"/>
  <c r="G100" i="14"/>
  <c r="G182" i="14"/>
  <c r="A182" i="14" s="1"/>
  <c r="G180" i="14"/>
  <c r="A180" i="14" s="1"/>
  <c r="F172" i="14"/>
  <c r="G172" i="14"/>
  <c r="G127" i="14"/>
  <c r="A127" i="14" s="1"/>
  <c r="G79" i="14"/>
  <c r="A79" i="14" s="1"/>
  <c r="G60" i="14"/>
  <c r="A60" i="14" s="1"/>
  <c r="G43" i="14"/>
  <c r="A43" i="14" s="1"/>
  <c r="F28" i="14"/>
  <c r="G28" i="14"/>
  <c r="F124" i="14"/>
  <c r="G124" i="14"/>
  <c r="F148" i="14"/>
  <c r="G148" i="14"/>
  <c r="F184" i="14"/>
  <c r="G184" i="14"/>
  <c r="F129" i="14"/>
  <c r="A129" i="14" s="1"/>
  <c r="F81" i="14"/>
  <c r="A81" i="14" s="1"/>
  <c r="F45" i="14"/>
  <c r="A45" i="14" s="1"/>
  <c r="G61" i="14"/>
  <c r="A61" i="14" s="1"/>
  <c r="G49" i="14"/>
  <c r="A49" i="14" s="1"/>
  <c r="G37" i="14"/>
  <c r="A37" i="14" s="1"/>
  <c r="G25" i="14"/>
  <c r="A25" i="14" s="1"/>
  <c r="G13" i="14"/>
  <c r="A13" i="14" s="1"/>
  <c r="G126" i="14"/>
  <c r="A126" i="14" s="1"/>
  <c r="G102" i="14"/>
  <c r="A102" i="14" s="1"/>
  <c r="G90" i="14"/>
  <c r="A90" i="14" s="1"/>
  <c r="G78" i="14"/>
  <c r="A78" i="14" s="1"/>
  <c r="G66" i="14"/>
  <c r="A66" i="14" s="1"/>
  <c r="G54" i="14"/>
  <c r="A54" i="14" s="1"/>
  <c r="G42" i="14"/>
  <c r="A42" i="14" s="1"/>
  <c r="G30" i="14"/>
  <c r="A30" i="14" s="1"/>
  <c r="G18" i="14"/>
  <c r="A18" i="14" s="1"/>
  <c r="G6" i="14"/>
  <c r="A6" i="14" s="1"/>
  <c r="G47" i="14"/>
  <c r="A47" i="14" s="1"/>
  <c r="G35" i="14"/>
  <c r="A35" i="14" s="1"/>
  <c r="G23" i="14"/>
  <c r="A23" i="14" s="1"/>
  <c r="G11" i="14"/>
  <c r="A11" i="14" s="1"/>
  <c r="K14" i="17"/>
  <c r="K15" i="17"/>
  <c r="K16" i="17"/>
  <c r="K17" i="17"/>
  <c r="K13" i="17"/>
  <c r="M13" i="17" s="1"/>
  <c r="L14" i="17"/>
  <c r="L15" i="17"/>
  <c r="L16" i="17"/>
  <c r="L17" i="17"/>
  <c r="L13" i="17"/>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M17" i="10"/>
  <c r="L20" i="8"/>
  <c r="L21" i="8"/>
  <c r="K21" i="8"/>
  <c r="J21" i="8"/>
  <c r="A173" i="3"/>
  <c r="A174" i="3"/>
  <c r="A175" i="3"/>
  <c r="A176" i="3"/>
  <c r="A177" i="3"/>
  <c r="A178" i="3"/>
  <c r="A179" i="3"/>
  <c r="A180" i="3"/>
  <c r="A181" i="3"/>
  <c r="A182" i="3"/>
  <c r="A183" i="3"/>
  <c r="A184" i="3"/>
  <c r="A185" i="3"/>
  <c r="A186" i="3"/>
  <c r="A187" i="3"/>
  <c r="A188" i="3"/>
  <c r="A189" i="3"/>
  <c r="A190" i="3"/>
  <c r="A191" i="3"/>
  <c r="A192" i="3"/>
  <c r="A169" i="3"/>
  <c r="A170" i="3"/>
  <c r="A171" i="3"/>
  <c r="A172"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9" i="8"/>
  <c r="L10" i="8"/>
  <c r="L11" i="8"/>
  <c r="L12" i="8"/>
  <c r="L13" i="8"/>
  <c r="L14" i="8"/>
  <c r="L15" i="8"/>
  <c r="L16" i="8"/>
  <c r="L17" i="8"/>
  <c r="L18" i="8"/>
  <c r="L19" i="8"/>
  <c r="L4" i="8"/>
  <c r="K20" i="8"/>
  <c r="J20"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K19" i="8"/>
  <c r="J19" i="8"/>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8" i="3"/>
  <c r="A166" i="3"/>
  <c r="A167" i="3"/>
  <c r="A165"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4" i="3"/>
  <c r="A161" i="3"/>
  <c r="A162" i="3"/>
  <c r="A163"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F35" i="7"/>
  <c r="F34" i="7"/>
  <c r="F36" i="7"/>
  <c r="H34" i="5"/>
  <c r="A273" i="14" l="1"/>
  <c r="A273" i="16" s="1"/>
  <c r="F271" i="16"/>
  <c r="A252" i="14"/>
  <c r="A252" i="16" s="1"/>
  <c r="A258" i="14"/>
  <c r="A258" i="16" s="1"/>
  <c r="F269" i="16"/>
  <c r="F277" i="16"/>
  <c r="A265" i="14"/>
  <c r="A265" i="16" s="1"/>
  <c r="A276" i="14"/>
  <c r="A276" i="16" s="1"/>
  <c r="A272" i="14"/>
  <c r="A272" i="16" s="1"/>
  <c r="F270" i="16"/>
  <c r="A270" i="14"/>
  <c r="A270" i="16" s="1"/>
  <c r="F243" i="16"/>
  <c r="A251" i="14"/>
  <c r="A251" i="16" s="1"/>
  <c r="A254" i="14"/>
  <c r="A254" i="16" s="1"/>
  <c r="A245" i="14"/>
  <c r="A245" i="16" s="1"/>
  <c r="A274" i="14"/>
  <c r="A274" i="16" s="1"/>
  <c r="F274" i="16"/>
  <c r="A264" i="14"/>
  <c r="A264" i="16" s="1"/>
  <c r="F260" i="16"/>
  <c r="A260" i="14"/>
  <c r="A260" i="16" s="1"/>
  <c r="A275" i="14"/>
  <c r="A275" i="16" s="1"/>
  <c r="A257" i="14"/>
  <c r="A257" i="16" s="1"/>
  <c r="A266" i="14"/>
  <c r="A266" i="16" s="1"/>
  <c r="A267" i="14"/>
  <c r="A267" i="16" s="1"/>
  <c r="A244" i="14"/>
  <c r="A244" i="16" s="1"/>
  <c r="F244" i="16"/>
  <c r="A256" i="14"/>
  <c r="A256" i="16" s="1"/>
  <c r="F256" i="16"/>
  <c r="A268" i="14"/>
  <c r="A268" i="16" s="1"/>
  <c r="F268" i="16"/>
  <c r="M17" i="17"/>
  <c r="M16" i="17"/>
  <c r="M15" i="17"/>
  <c r="M14" i="17"/>
  <c r="M21" i="8"/>
  <c r="A242" i="14"/>
  <c r="A242" i="16" s="1"/>
  <c r="E205" i="16"/>
  <c r="E237" i="16"/>
  <c r="A224" i="14"/>
  <c r="A224" i="16" s="1"/>
  <c r="A207" i="14"/>
  <c r="A238" i="14"/>
  <c r="A238" i="16" s="1"/>
  <c r="A221" i="14"/>
  <c r="A221" i="16" s="1"/>
  <c r="A233" i="14"/>
  <c r="A233" i="16" s="1"/>
  <c r="A234" i="14"/>
  <c r="A234" i="16" s="1"/>
  <c r="A235" i="14"/>
  <c r="A235" i="16" s="1"/>
  <c r="A241" i="14"/>
  <c r="A241" i="16" s="1"/>
  <c r="A226" i="14"/>
  <c r="A226" i="16" s="1"/>
  <c r="A91" i="14"/>
  <c r="D227" i="1"/>
  <c r="D227" i="25" s="1"/>
  <c r="A4" i="14"/>
  <c r="A216" i="14"/>
  <c r="A222" i="14"/>
  <c r="A222" i="16" s="1"/>
  <c r="A41" i="14"/>
  <c r="A165" i="14"/>
  <c r="A153" i="14"/>
  <c r="A211" i="14"/>
  <c r="A223" i="14"/>
  <c r="A223" i="16" s="1"/>
  <c r="A196" i="14"/>
  <c r="A215" i="14"/>
  <c r="A62" i="14"/>
  <c r="A100" i="14"/>
  <c r="A76" i="14"/>
  <c r="A74" i="14"/>
  <c r="A214" i="14"/>
  <c r="A189" i="14"/>
  <c r="E201" i="16"/>
  <c r="A104" i="14"/>
  <c r="A8" i="14"/>
  <c r="A228" i="14"/>
  <c r="A228" i="16" s="1"/>
  <c r="A239" i="14"/>
  <c r="A239" i="16" s="1"/>
  <c r="A82" i="14"/>
  <c r="A181" i="14"/>
  <c r="A240" i="14"/>
  <c r="A240" i="16" s="1"/>
  <c r="E240" i="16"/>
  <c r="A227" i="14"/>
  <c r="A227" i="16" s="1"/>
  <c r="F227" i="16"/>
  <c r="A231" i="14"/>
  <c r="A231" i="16" s="1"/>
  <c r="F231" i="16"/>
  <c r="A118" i="14"/>
  <c r="A232" i="14"/>
  <c r="A232" i="16" s="1"/>
  <c r="F232" i="16"/>
  <c r="A225" i="14"/>
  <c r="A225" i="16" s="1"/>
  <c r="E225" i="16"/>
  <c r="A229" i="14"/>
  <c r="A229" i="16" s="1"/>
  <c r="E229" i="16"/>
  <c r="A236" i="14"/>
  <c r="A236" i="16" s="1"/>
  <c r="A230" i="14"/>
  <c r="A230" i="16" s="1"/>
  <c r="F206" i="16"/>
  <c r="A148" i="14"/>
  <c r="A184" i="14"/>
  <c r="A172" i="14"/>
  <c r="A52" i="14"/>
  <c r="A16" i="14"/>
  <c r="A28" i="14"/>
  <c r="A136" i="14"/>
  <c r="A220" i="14"/>
  <c r="A220" i="16" s="1"/>
  <c r="A64" i="14"/>
  <c r="F199" i="16"/>
  <c r="A160" i="14"/>
  <c r="A208" i="14"/>
  <c r="A40" i="14"/>
  <c r="A88" i="14"/>
  <c r="A124" i="14"/>
  <c r="M20" i="8"/>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M19" i="8"/>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K17" i="8"/>
  <c r="K18" i="8"/>
  <c r="J18" i="8"/>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18" i="8"/>
  <c r="M9" i="19" l="1"/>
  <c r="M10" i="19"/>
  <c r="M4" i="17"/>
  <c r="M5" i="17"/>
  <c r="M6" i="17"/>
  <c r="M7" i="17"/>
  <c r="M8" i="17"/>
  <c r="M9" i="17"/>
  <c r="M10" i="17"/>
  <c r="M3" i="17"/>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J17" i="8"/>
  <c r="M17" i="8"/>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K16" i="8"/>
  <c r="J16" i="8"/>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J15" i="8"/>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O4" i="7"/>
  <c r="O9" i="7"/>
  <c r="O8" i="7"/>
  <c r="O10" i="7"/>
  <c r="O5" i="7"/>
  <c r="O6" i="7"/>
  <c r="I19" i="8"/>
  <c r="K190" i="25" l="1"/>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M16" i="8"/>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M15" i="8"/>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K5" i="20"/>
  <c r="Q5" i="20" s="1"/>
  <c r="K6" i="20"/>
  <c r="Q6" i="20" s="1"/>
  <c r="K7" i="20"/>
  <c r="Q7" i="20" s="1"/>
  <c r="K8" i="20"/>
  <c r="Q8" i="20" s="1"/>
  <c r="K9" i="20"/>
  <c r="Q9" i="20" s="1"/>
  <c r="J5" i="20"/>
  <c r="O5" i="20" s="1"/>
  <c r="J9" i="20"/>
  <c r="O9" i="20" s="1"/>
  <c r="J8" i="20"/>
  <c r="O8" i="20" s="1"/>
  <c r="J7" i="20"/>
  <c r="O7" i="20" s="1"/>
  <c r="J6" i="20"/>
  <c r="O6" i="20" s="1"/>
  <c r="L7" i="19"/>
  <c r="K7" i="19"/>
  <c r="J7" i="19"/>
  <c r="L6" i="19"/>
  <c r="K6" i="19"/>
  <c r="J6" i="19"/>
  <c r="L5" i="19"/>
  <c r="K5" i="19"/>
  <c r="J5" i="19"/>
  <c r="J10" i="10"/>
  <c r="K14" i="8"/>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K13" i="8"/>
  <c r="J14" i="8"/>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K114" i="25" l="1"/>
  <c r="G111" i="14"/>
  <c r="G106" i="14"/>
  <c r="G108" i="14"/>
  <c r="G105" i="14"/>
  <c r="F105" i="16" s="1"/>
  <c r="G125" i="14"/>
  <c r="G114" i="14"/>
  <c r="G115" i="14"/>
  <c r="J114" i="25"/>
  <c r="F105" i="14"/>
  <c r="F125" i="14"/>
  <c r="E125" i="16" s="1"/>
  <c r="F111" i="14"/>
  <c r="E111" i="16" s="1"/>
  <c r="F115" i="14"/>
  <c r="E115" i="16" s="1"/>
  <c r="F106" i="14"/>
  <c r="E106" i="16" s="1"/>
  <c r="F108" i="14"/>
  <c r="F114" i="14"/>
  <c r="K109" i="25"/>
  <c r="G110" i="14"/>
  <c r="G109" i="14"/>
  <c r="G107" i="14"/>
  <c r="K113" i="25"/>
  <c r="G113" i="14"/>
  <c r="G112" i="14"/>
  <c r="J113" i="25"/>
  <c r="F113" i="14"/>
  <c r="F112" i="14"/>
  <c r="E112" i="16" s="1"/>
  <c r="J109" i="25"/>
  <c r="F109" i="14"/>
  <c r="F110" i="14"/>
  <c r="F107" i="14"/>
  <c r="J110" i="25"/>
  <c r="J112" i="25"/>
  <c r="K112" i="25"/>
  <c r="K110" i="25"/>
  <c r="K107" i="25"/>
  <c r="J107" i="25"/>
  <c r="J106" i="25"/>
  <c r="K115" i="25"/>
  <c r="J111" i="25"/>
  <c r="K106" i="25"/>
  <c r="K111" i="25"/>
  <c r="K105" i="25"/>
  <c r="K108" i="25"/>
  <c r="J115" i="25"/>
  <c r="J105" i="25"/>
  <c r="J108" i="25"/>
  <c r="K125" i="25"/>
  <c r="J125" i="25"/>
  <c r="E113" i="16"/>
  <c r="M6" i="19"/>
  <c r="E162" i="16"/>
  <c r="M7" i="19"/>
  <c r="M14" i="8"/>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M13" i="8"/>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K12" i="8"/>
  <c r="M12" i="8" s="1"/>
  <c r="J11" i="8"/>
  <c r="J12" i="8"/>
  <c r="J13" i="8"/>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13" i="14" l="1"/>
  <c r="A113" i="16" s="1"/>
  <c r="A115" i="14"/>
  <c r="A115" i="16" s="1"/>
  <c r="A114" i="14"/>
  <c r="A114" i="16" s="1"/>
  <c r="A109" i="14"/>
  <c r="A109" i="16" s="1"/>
  <c r="A112" i="14"/>
  <c r="A112" i="16" s="1"/>
  <c r="A110" i="14"/>
  <c r="A110" i="16" s="1"/>
  <c r="A107" i="14"/>
  <c r="A107" i="16" s="1"/>
  <c r="A125" i="14"/>
  <c r="A125" i="16" s="1"/>
  <c r="A105" i="14"/>
  <c r="A105" i="16" s="1"/>
  <c r="A108" i="14"/>
  <c r="A108" i="16" s="1"/>
  <c r="A106" i="14"/>
  <c r="A106" i="16" s="1"/>
  <c r="A111" i="14"/>
  <c r="A111"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7" i="17"/>
  <c r="J6" i="17"/>
  <c r="J3"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10" i="8"/>
  <c r="J3" i="8"/>
  <c r="M4" i="7"/>
  <c r="M8" i="7"/>
  <c r="L8" i="7"/>
  <c r="K8" i="7"/>
  <c r="K9" i="7"/>
  <c r="J5" i="7"/>
  <c r="K9" i="8"/>
  <c r="M9" i="8" s="1"/>
  <c r="K10" i="8"/>
  <c r="M10" i="8" s="1"/>
  <c r="K11" i="8"/>
  <c r="M11" i="8" s="1"/>
  <c r="K3" i="8"/>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3" i="8"/>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<sst xmlns="http://schemas.openxmlformats.org/spreadsheetml/2006/main" count="13698" uniqueCount="1747">
  <si>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</si>
  <si>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</si>
  <si>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</si>
  <si>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</si>
  <si>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</si>
  <si>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</si>
  <si>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</si>
  <si>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</si>
  <si>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</si>
  <si>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</si>
  <si>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</si>
  <si>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</si>
  <si>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</si>
  <si>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</si>
  <si>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</si>
  <si>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</si>
  <si>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</si>
  <si>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</si>
  <si>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</si>
  <si>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</si>
  <si>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</si>
  <si>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</si>
  <si>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</si>
  <si>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</si>
  <si>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</si>
  <si>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</si>
  <si>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</si>
  <si>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</si>
  <si>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</si>
  <si>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</si>
  <si>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</si>
  <si>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</si>
  <si>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</si>
  <si>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</si>
  <si>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</si>
  <si>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</si>
  <si>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</si>
  <si>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</si>
  <si>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</si>
  <si>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</si>
  <si>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</si>
  <si>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</si>
  <si>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</si>
  <si>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</si>
  <si>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</si>
  <si>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</si>
  <si>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</si>
  <si>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</si>
  <si>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</si>
  <si>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</si>
  <si>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</si>
  <si>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</si>
  <si>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</si>
  <si>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</si>
  <si>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</si>
  <si>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</si>
  <si>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</si>
  <si>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</si>
  <si>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</si>
  <si>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</si>
  <si>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</si>
  <si>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</si>
  <si>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</si>
  <si>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</si>
  <si>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</si>
  <si>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</si>
  <si>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</si>
  <si>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</si>
  <si>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</si>
  <si>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</si>
  <si>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</si>
  <si>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</si>
  <si>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</si>
  <si>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</si>
  <si>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</si>
  <si>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</si>
  <si>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</si>
  <si>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</si>
  <si>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</si>
  <si>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</si>
  <si>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</si>
  <si>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</si>
  <si>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</si>
  <si>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</si>
  <si>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</si>
  <si>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</si>
  <si>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</si>
  <si>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</si>
  <si>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</si>
  <si>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</si>
  <si>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</si>
  <si>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</si>
  <si>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</si>
  <si>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</si>
  <si>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</si>
  <si>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</si>
  <si>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</si>
  <si>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</si>
  <si>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</si>
  <si>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</si>
  <si>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</si>
  <si>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</si>
  <si>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</si>
  <si>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</si>
  <si>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</si>
  <si>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</si>
  <si>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</si>
  <si>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</si>
  <si>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</si>
  <si>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</si>
  <si>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</si>
  <si>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</si>
  <si>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</si>
  <si>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</si>
  <si>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</si>
  <si>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</si>
  <si>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</si>
  <si>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</si>
  <si>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</si>
  <si>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</si>
  <si>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</si>
  <si>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</si>
  <si>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</si>
  <si>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</si>
  <si>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</si>
  <si>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</si>
  <si>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</si>
  <si>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</si>
  <si>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</si>
  <si>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</si>
  <si>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</si>
  <si>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</si>
  <si>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</si>
  <si>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</si>
  <si>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</si>
  <si>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</si>
  <si>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</si>
  <si>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</si>
  <si>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</si>
  <si>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</si>
  <si>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</si>
  <si>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</si>
  <si>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</si>
  <si>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</si>
  <si>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</si>
  <si>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</si>
  <si>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</si>
  <si>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</si>
  <si>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</si>
  <si>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</si>
  <si>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</si>
  <si>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</si>
  <si>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</si>
  <si>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</si>
  <si>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</si>
  <si>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</si>
  <si>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</si>
  <si>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</si>
  <si>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</si>
  <si>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</si>
  <si>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</si>
  <si>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</si>
  <si>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</si>
  <si>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</si>
  <si>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</si>
  <si>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</si>
  <si>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</si>
  <si>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</si>
  <si>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</si>
  <si>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</si>
  <si>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</si>
  <si>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</si>
  <si>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</si>
  <si>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</si>
  <si>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</si>
  <si>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</si>
  <si>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</si>
  <si>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</si>
  <si>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</si>
  <si>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</si>
  <si>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</si>
  <si>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</si>
  <si>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</si>
  <si>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</si>
  <si>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</si>
  <si>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</si>
  <si>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</si>
  <si>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</si>
  <si>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</si>
  <si>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</si>
  <si>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</si>
  <si>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</si>
  <si>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</si>
  <si>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</si>
  <si>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</si>
  <si>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</si>
  <si>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</si>
  <si>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</si>
  <si>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</si>
  <si>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</si>
  <si>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</si>
  <si>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</si>
  <si>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</si>
  <si>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</si>
  <si>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</si>
  <si>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</si>
  <si>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</si>
  <si>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</si>
  <si>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</si>
  <si>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</si>
  <si>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</si>
  <si>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</si>
  <si>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</si>
  <si>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</si>
  <si>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</si>
  <si>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</si>
  <si>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</si>
  <si>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</si>
  <si>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</si>
  <si>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</si>
  <si>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</si>
  <si>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</si>
  <si>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</si>
  <si>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</si>
  <si>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</si>
  <si>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</si>
  <si>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</si>
  <si>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</si>
  <si>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</si>
  <si>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</si>
  <si>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</si>
  <si>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</si>
  <si>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</si>
  <si>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</si>
  <si>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</si>
  <si>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</si>
  <si>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</si>
  <si>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</si>
  <si>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</si>
  <si>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</si>
  <si>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</si>
  <si>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</si>
  <si>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</si>
  <si>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</si>
  <si>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</si>
  <si>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</si>
  <si>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</si>
  <si>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</si>
  <si>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</si>
  <si>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</si>
  <si>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</si>
  <si>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</si>
  <si>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</si>
  <si>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</si>
  <si>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</si>
  <si>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</si>
  <si>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</si>
  <si>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</si>
  <si>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</si>
  <si>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</si>
  <si>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</si>
  <si>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</si>
  <si>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</si>
  <si>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</si>
  <si>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</si>
  <si>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</si>
  <si>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</si>
  <si>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</si>
  <si>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</si>
  <si>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</si>
  <si>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</si>
  <si>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</si>
  <si>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</si>
  <si>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</si>
  <si>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</si>
  <si>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</si>
  <si>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</si>
  <si>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</si>
  <si>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</si>
  <si>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</si>
  <si>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</si>
  <si>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</si>
  <si>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</si>
  <si>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</si>
  <si>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</si>
  <si>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</si>
  <si>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</si>
  <si>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</si>
  <si>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</si>
  <si>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</si>
  <si>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</si>
  <si>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</si>
  <si>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</si>
  <si>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</si>
  <si>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</si>
  <si>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</si>
  <si>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</si>
  <si>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</si>
  <si>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</si>
  <si>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</si>
  <si>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</si>
  <si>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</si>
  <si>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</si>
  <si>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</si>
  <si>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</si>
  <si>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</si>
  <si>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</si>
  <si>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</si>
  <si>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</si>
  <si>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</si>
  <si>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</si>
  <si>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</si>
  <si>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</si>
  <si>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</si>
  <si>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</si>
  <si>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</si>
  <si>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</si>
  <si>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</si>
  <si>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</si>
  <si>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</si>
  <si>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</si>
  <si>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</si>
  <si>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</si>
  <si>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</si>
  <si>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</si>
  <si>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</si>
  <si>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</si>
  <si>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</si>
  <si>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</si>
  <si>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</si>
  <si>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</si>
  <si>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</si>
  <si>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</si>
  <si>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</si>
  <si>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</si>
  <si>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</si>
  <si>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</si>
  <si>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</si>
  <si>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</si>
  <si>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</si>
  <si>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</si>
  <si>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</si>
  <si>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</si>
  <si>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</si>
  <si>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</si>
  <si>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</si>
  <si>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</si>
  <si>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</si>
  <si>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</si>
  <si>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</si>
  <si>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</si>
  <si>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</si>
  <si>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</si>
  <si>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</si>
  <si>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</si>
  <si>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</si>
  <si>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</si>
  <si>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</si>
  <si>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</si>
  <si>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</si>
  <si>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</si>
  <si>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</si>
  <si>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</si>
  <si>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</si>
  <si>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</si>
  <si>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</si>
  <si>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</si>
  <si>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</si>
  <si>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</si>
  <si>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</si>
  <si>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</si>
  <si>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</si>
  <si>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</si>
  <si>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</si>
  <si>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</si>
  <si>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</si>
  <si>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</si>
  <si>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</si>
  <si>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</si>
  <si>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</si>
  <si>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</si>
  <si>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</si>
  <si>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</si>
  <si>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</si>
  <si>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</si>
  <si>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</si>
  <si>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</si>
  <si>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</si>
  <si>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</si>
  <si>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</si>
  <si>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</si>
  <si>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</si>
  <si>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</si>
  <si>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</si>
  <si>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</si>
  <si>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</si>
  <si>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</si>
  <si>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</si>
  <si>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</si>
  <si>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</si>
  <si>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</si>
  <si>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</si>
  <si>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</si>
  <si>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</si>
  <si>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</si>
  <si>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</si>
  <si>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</si>
  <si>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</si>
  <si>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</si>
  <si>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</si>
  <si>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</si>
  <si>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</si>
  <si>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</si>
  <si>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</si>
  <si>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</si>
  <si>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</si>
  <si>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</si>
  <si>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</si>
  <si>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</si>
  <si>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</si>
  <si>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</si>
  <si>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</si>
  <si>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</si>
  <si>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</si>
  <si>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</si>
  <si>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</si>
  <si>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</si>
  <si>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</si>
  <si>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</si>
  <si>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</si>
  <si>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</si>
  <si>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</si>
  <si>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</si>
  <si>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</si>
  <si>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</si>
  <si>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</si>
  <si>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</si>
  <si>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</si>
  <si>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</si>
  <si>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</si>
  <si>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</si>
  <si>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</si>
  <si>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</si>
  <si>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</si>
  <si>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</si>
  <si>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</si>
  <si>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</si>
  <si>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</si>
  <si>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</si>
  <si>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</si>
  <si>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</si>
  <si>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</si>
  <si>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</si>
  <si>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</si>
  <si>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</si>
  <si>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</si>
  <si>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</si>
  <si>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</si>
  <si>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</si>
  <si>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</si>
  <si>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</si>
  <si>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</si>
  <si>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</si>
  <si>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</si>
  <si>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</si>
  <si>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</si>
  <si>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</si>
  <si>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</si>
  <si>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</si>
  <si>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</si>
  <si>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</si>
  <si>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</si>
  <si>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</si>
  <si>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</si>
  <si>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</si>
  <si>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</si>
  <si>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</si>
  <si>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</si>
  <si>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</si>
  <si>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</si>
  <si>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</si>
  <si>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</si>
  <si>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</si>
  <si>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</si>
  <si>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</si>
  <si>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</si>
  <si>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</si>
  <si>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</si>
  <si>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</si>
  <si>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</si>
  <si>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</si>
  <si>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</si>
  <si>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</si>
  <si>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</si>
  <si>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</si>
  <si>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</si>
  <si>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</si>
  <si>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</si>
  <si>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</si>
  <si>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</si>
  <si>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</si>
  <si>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</si>
  <si>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</si>
  <si>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</si>
  <si>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</si>
  <si>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</si>
  <si>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</si>
  <si>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</si>
  <si>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</si>
  <si>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</si>
  <si>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</si>
  <si>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</si>
  <si>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</si>
  <si>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</si>
  <si>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</si>
  <si>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</si>
  <si>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</si>
  <si>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</si>
  <si>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</si>
  <si>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</si>
  <si>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</si>
  <si>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</si>
  <si>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</si>
  <si>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</si>
  <si>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</si>
  <si>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</si>
  <si>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</si>
  <si>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</si>
  <si>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</si>
  <si>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</si>
  <si>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</si>
  <si>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</si>
  <si>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</si>
  <si>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</si>
  <si>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</si>
  <si>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</si>
  <si>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</si>
  <si>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</si>
  <si>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</si>
  <si>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</si>
  <si>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</si>
  <si>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</si>
  <si>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</si>
  <si>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</si>
  <si>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</si>
  <si>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</si>
  <si>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</si>
  <si>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</si>
  <si>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</si>
  <si>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</si>
  <si>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</si>
  <si>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</si>
  <si>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</si>
  <si>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</si>
  <si>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</si>
  <si>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</si>
  <si>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</si>
  <si>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</si>
  <si>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</si>
  <si>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</si>
  <si>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</si>
  <si>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</si>
  <si>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</si>
  <si>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</si>
  <si>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</si>
  <si>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</si>
  <si>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</si>
  <si>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</si>
  <si>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</si>
  <si>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</si>
  <si>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</si>
  <si>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</si>
  <si>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</si>
  <si>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</si>
  <si>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</si>
  <si>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</si>
  <si>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</si>
  <si>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</si>
  <si>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</si>
  <si>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</si>
  <si>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</si>
  <si>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</si>
  <si>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</si>
  <si>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</si>
  <si>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</si>
  <si>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</si>
  <si>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</si>
  <si>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</si>
  <si>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</si>
  <si>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</si>
  <si>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</si>
  <si>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</si>
  <si>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</si>
  <si>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</si>
  <si>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</si>
  <si>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</si>
  <si>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</si>
  <si>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</si>
  <si>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</si>
  <si>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</si>
  <si>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</si>
  <si>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</si>
  <si>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</si>
  <si>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</si>
  <si>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</si>
  <si>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</si>
  <si>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</si>
  <si>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</si>
  <si>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</si>
  <si>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</si>
  <si>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</si>
  <si>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</si>
  <si>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</si>
  <si>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</si>
  <si>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</si>
  <si>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</si>
  <si>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</si>
  <si>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</si>
  <si>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</si>
  <si>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</si>
  <si>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</si>
  <si>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</si>
  <si>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</si>
  <si>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</si>
  <si>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</si>
  <si>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</si>
  <si>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</si>
  <si>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</si>
  <si>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</si>
  <si>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</si>
  <si>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</si>
  <si>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</si>
  <si>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</si>
  <si>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</si>
  <si>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</si>
  <si>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</si>
  <si>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</si>
  <si>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</si>
  <si>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</si>
  <si>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</si>
  <si>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</si>
  <si>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</si>
  <si>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</si>
  <si>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</si>
  <si>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</si>
  <si>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</si>
  <si>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</si>
  <si>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</si>
  <si>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</si>
  <si>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</si>
  <si>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</si>
  <si>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</si>
  <si>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</si>
  <si>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</si>
  <si>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</si>
  <si>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</si>
  <si>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</si>
  <si>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</si>
  <si>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</si>
  <si>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</si>
  <si>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</si>
  <si>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</si>
  <si>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</si>
  <si>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</si>
  <si>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</si>
  <si>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</si>
  <si>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</si>
  <si>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</si>
  <si>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</si>
  <si>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</si>
  <si>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</si>
  <si>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</si>
  <si>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</si>
  <si>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</si>
  <si>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</si>
  <si>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</si>
  <si>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</si>
  <si>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</si>
  <si>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</si>
  <si>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</si>
  <si>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</si>
  <si>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</si>
  <si>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</si>
  <si>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</si>
  <si>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</si>
  <si>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</si>
  <si>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</si>
  <si>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</si>
  <si>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</si>
  <si>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</si>
  <si>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</si>
  <si>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</si>
  <si>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</si>
  <si>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</si>
  <si>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</si>
  <si>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</si>
  <si>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</si>
  <si>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</si>
  <si>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</si>
  <si>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</si>
  <si>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</si>
  <si>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</si>
  <si>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</si>
  <si>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</si>
  <si>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</si>
  <si>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</si>
  <si>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</si>
  <si>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</si>
  <si>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</si>
  <si>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</si>
  <si>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</si>
  <si>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</si>
  <si>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</si>
  <si>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</si>
  <si>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</si>
  <si>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</si>
  <si>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</si>
  <si>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</si>
  <si>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</si>
  <si>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</si>
  <si>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</si>
  <si>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</si>
  <si>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</si>
  <si>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</si>
  <si>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</si>
  <si>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</si>
  <si>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</si>
  <si>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</si>
  <si>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</si>
  <si>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</si>
  <si>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</si>
  <si>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</si>
  <si>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</si>
  <si>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</si>
  <si>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</si>
  <si>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</si>
  <si>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</si>
  <si>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</si>
  <si>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</si>
  <si>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</si>
  <si>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</si>
  <si>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</si>
  <si>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</si>
  <si>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</si>
  <si>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</si>
  <si>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</si>
  <si>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</si>
  <si>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</si>
  <si>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</si>
  <si>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</si>
  <si>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</si>
  <si>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</si>
  <si>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</si>
  <si>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</si>
  <si>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</si>
  <si>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</si>
  <si>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</si>
  <si>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</si>
  <si>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</si>
  <si>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</si>
  <si>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</si>
  <si>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</si>
  <si>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</si>
  <si>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</si>
  <si>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</si>
  <si>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</si>
  <si>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</si>
  <si>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</si>
  <si>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</si>
  <si>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</si>
  <si>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</si>
  <si>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</si>
  <si>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</si>
  <si>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</si>
  <si>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</si>
  <si>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</si>
  <si>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</si>
  <si>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</si>
  <si>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</si>
  <si>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</si>
  <si>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</si>
  <si>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</si>
  <si>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</si>
  <si>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</si>
  <si>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</si>
  <si>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</si>
  <si>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</si>
  <si>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</si>
  <si>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</si>
  <si>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</si>
  <si>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</si>
  <si>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</si>
  <si>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</si>
  <si>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</si>
  <si>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</si>
  <si>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</si>
  <si>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</si>
  <si>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</si>
  <si>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</si>
  <si>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</si>
  <si>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</si>
  <si>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</si>
  <si>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</si>
  <si>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</si>
  <si>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</si>
  <si>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</si>
  <si>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</si>
  <si>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</si>
  <si>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</si>
  <si>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</si>
  <si>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</si>
  <si>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</si>
  <si>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</si>
  <si>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</si>
  <si>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</si>
  <si>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</si>
  <si>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</si>
  <si>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</si>
  <si>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</si>
  <si>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</si>
  <si>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</si>
  <si>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</si>
  <si>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</si>
  <si>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</si>
  <si>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</si>
  <si>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</si>
  <si>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</si>
  <si>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</si>
  <si>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</si>
  <si>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</si>
  <si>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</si>
  <si>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</si>
  <si>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</si>
  <si>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</si>
  <si>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</si>
  <si>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</si>
  <si>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</si>
  <si>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</si>
  <si>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</si>
  <si>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</si>
  <si>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</si>
  <si>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</si>
  <si>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</si>
  <si>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</si>
  <si>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</si>
  <si>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</si>
  <si>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</si>
  <si>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</si>
  <si>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</si>
  <si>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</si>
  <si>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</si>
  <si>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</si>
  <si>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</si>
  <si>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</si>
  <si>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</si>
  <si>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</si>
  <si>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</si>
  <si>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</si>
  <si>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</si>
  <si>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</si>
  <si>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</si>
  <si>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</si>
  <si>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</si>
  <si>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</si>
  <si>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</si>
  <si>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</si>
  <si>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</si>
  <si>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</si>
  <si>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</si>
  <si>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</si>
  <si>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</si>
  <si>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</si>
  <si>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</si>
  <si>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</si>
  <si>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</si>
  <si>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</si>
  <si>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</si>
  <si>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</si>
  <si>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</si>
  <si>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</si>
  <si>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</si>
  <si>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</si>
  <si>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</si>
  <si>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</si>
  <si>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</si>
  <si>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</si>
  <si>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</si>
  <si>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</si>
  <si>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</si>
  <si>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</si>
  <si>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</si>
  <si>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</si>
  <si>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</si>
  <si>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</si>
  <si>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</si>
  <si>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</si>
  <si>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</si>
  <si>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</si>
  <si>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</si>
  <si>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</si>
  <si>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</si>
  <si>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</si>
  <si>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</si>
  <si>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</si>
  <si>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</si>
  <si>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</si>
  <si>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</si>
  <si>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</si>
  <si>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</si>
  <si>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</si>
  <si>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</si>
  <si>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</si>
  <si>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</si>
  <si>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</si>
  <si>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</si>
  <si>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</si>
  <si>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</si>
  <si>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</si>
  <si>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</si>
  <si>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</si>
  <si>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</si>
  <si>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</si>
  <si>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</si>
  <si>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</si>
  <si>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</si>
  <si>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</si>
  <si>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</si>
  <si>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</si>
  <si>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</si>
  <si>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</si>
  <si>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</si>
  <si>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</si>
  <si>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</si>
  <si>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</si>
  <si>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</si>
  <si>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</si>
  <si>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</si>
  <si>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</si>
  <si>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</si>
  <si>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</si>
  <si>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</si>
  <si>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</si>
  <si>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</si>
  <si>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</si>
  <si>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</si>
  <si>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</si>
  <si>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</si>
  <si>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</si>
  <si>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</si>
  <si>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</si>
  <si>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</si>
  <si>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</si>
  <si>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</si>
  <si>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</si>
  <si>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</si>
  <si>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</si>
  <si>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</si>
  <si>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</si>
  <si>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</si>
  <si>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</si>
  <si>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</si>
  <si>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</si>
  <si>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</si>
  <si>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</si>
  <si>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</si>
  <si>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</si>
  <si>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</si>
  <si>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</si>
  <si>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</si>
  <si>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</si>
  <si>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</si>
  <si>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</si>
  <si>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</si>
  <si>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</si>
  <si>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</si>
  <si>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</si>
  <si>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</si>
  <si>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</si>
  <si>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</si>
  <si>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</si>
  <si>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</si>
  <si>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</si>
  <si>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</si>
  <si>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</si>
  <si>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</si>
  <si>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</si>
  <si>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</si>
  <si>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</si>
  <si>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</si>
  <si>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</si>
  <si>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</si>
  <si>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</si>
  <si>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</si>
  <si>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</si>
  <si>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</si>
  <si>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</si>
  <si>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</si>
  <si>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</si>
  <si>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</si>
  <si>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</si>
  <si>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</si>
  <si>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</si>
  <si>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</si>
  <si>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</si>
  <si>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</si>
  <si>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</si>
  <si>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</si>
  <si>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</si>
  <si>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</si>
  <si>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</si>
  <si>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</si>
  <si>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</si>
  <si>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</si>
  <si>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</si>
  <si>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</si>
  <si>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</si>
  <si>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</si>
  <si>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</si>
  <si>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</si>
  <si>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</si>
  <si>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</si>
  <si>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</si>
  <si>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</si>
  <si>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</si>
  <si>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</si>
  <si>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</si>
  <si>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</si>
  <si>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</si>
  <si>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</si>
  <si>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</si>
  <si>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</si>
  <si>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</si>
  <si>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</si>
  <si>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</si>
  <si>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</si>
  <si>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</si>
  <si>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</si>
  <si>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</si>
  <si>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</si>
  <si>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</si>
  <si>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</si>
  <si>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</si>
  <si>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</si>
  <si>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</si>
  <si>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</si>
  <si>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</si>
  <si>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</si>
  <si>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</si>
  <si>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</si>
  <si>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</si>
  <si>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</si>
  <si>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</si>
  <si>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</si>
  <si>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</si>
  <si>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</si>
  <si>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</si>
  <si>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</si>
  <si>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</si>
  <si>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</si>
  <si>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</si>
  <si>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</si>
  <si>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</si>
  <si>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</si>
  <si>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</si>
  <si>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</si>
  <si>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</si>
  <si>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</si>
  <si>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</si>
  <si>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</si>
  <si>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</si>
  <si>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</si>
  <si>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</si>
  <si>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</si>
  <si>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</si>
  <si>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</si>
  <si>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</si>
  <si>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</si>
  <si>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</si>
  <si>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</si>
  <si>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</si>
  <si>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</si>
  <si>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</si>
  <si>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</si>
  <si>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</si>
  <si>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</si>
  <si>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</si>
  <si>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</si>
  <si>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</si>
  <si>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</si>
  <si>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</si>
  <si>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</si>
  <si>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</si>
  <si>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</si>
  <si>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</si>
  <si>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</si>
  <si>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</si>
  <si>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</si>
  <si>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</si>
  <si>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</si>
  <si>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</si>
  <si>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</si>
  <si>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</si>
  <si>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</si>
  <si>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</si>
  <si>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</si>
  <si>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</si>
  <si>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</si>
  <si>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</si>
  <si>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</si>
  <si>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</si>
  <si>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</si>
  <si>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</si>
  <si>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</si>
  <si>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</si>
  <si>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</si>
  <si>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</si>
  <si>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</si>
  <si>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</si>
  <si>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</si>
  <si>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</si>
  <si>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</si>
  <si>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</si>
  <si>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</si>
  <si>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</si>
  <si>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</si>
  <si>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</si>
  <si>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</si>
  <si>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</si>
  <si>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</si>
  <si>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</si>
  <si>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</si>
  <si>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</si>
  <si>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</si>
  <si>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</si>
  <si>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</si>
  <si>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</si>
  <si>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</si>
  <si>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</si>
  <si>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</si>
  <si>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</si>
  <si>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</si>
  <si>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</si>
  <si>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</si>
  <si>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</si>
  <si>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</si>
  <si>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</si>
  <si>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</si>
  <si>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</si>
  <si>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</si>
  <si>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</si>
  <si>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</si>
  <si>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</si>
  <si>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</si>
  <si>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</si>
  <si>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</si>
  <si>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</si>
  <si>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</si>
  <si>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</si>
  <si>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</si>
  <si>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</si>
  <si>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</si>
  <si>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</si>
  <si>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</si>
  <si>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</si>
  <si>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</si>
  <si>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</si>
  <si>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</si>
  <si>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</si>
  <si>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</si>
  <si>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</si>
  <si>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</si>
  <si>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</si>
  <si>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</si>
  <si>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</si>
  <si>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</si>
  <si>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</si>
  <si>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</si>
  <si>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</si>
  <si>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</si>
  <si>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</si>
  <si>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</si>
  <si>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</si>
  <si>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</si>
  <si>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</si>
  <si>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</si>
  <si>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</si>
  <si>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</si>
  <si>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</si>
  <si>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</si>
  <si>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</si>
  <si>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</si>
  <si>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</si>
  <si>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</si>
  <si>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</si>
  <si>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</si>
  <si>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</si>
  <si>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</si>
  <si>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</si>
  <si>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</si>
  <si>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</si>
  <si>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</si>
  <si>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</si>
  <si>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</si>
  <si>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</si>
  <si>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</si>
  <si>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</si>
  <si>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</si>
  <si>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</si>
  <si>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</si>
  <si>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</si>
  <si>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</si>
  <si>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</si>
  <si>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</si>
  <si>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</si>
  <si>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</si>
  <si>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</si>
  <si>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</si>
  <si>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</si>
  <si>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</si>
  <si>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</si>
  <si>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</si>
  <si>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</si>
  <si>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</si>
  <si>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</si>
  <si>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</si>
  <si>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</si>
  <si>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</si>
  <si>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</si>
  <si>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</si>
  <si>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</si>
  <si>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</si>
  <si>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</si>
  <si>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</si>
  <si>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</si>
  <si>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</si>
  <si>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</si>
  <si>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</si>
  <si>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</si>
  <si>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</si>
  <si>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</si>
  <si>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</si>
  <si>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</si>
  <si>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</si>
  <si>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</si>
  <si>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</si>
  <si>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</si>
  <si>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</si>
  <si>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</si>
  <si>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</si>
  <si>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</si>
  <si>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</si>
  <si>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</si>
  <si>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</si>
  <si>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</si>
  <si>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</si>
  <si>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</si>
  <si>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</si>
  <si>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</si>
  <si>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</si>
  <si>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</si>
  <si>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</si>
  <si>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</si>
  <si>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</si>
  <si>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</si>
  <si>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</si>
  <si>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</si>
  <si>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</si>
  <si>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</si>
  <si>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</si>
  <si>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</si>
  <si>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</si>
  <si>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</si>
  <si>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</si>
  <si>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</si>
  <si>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</si>
  <si>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</si>
  <si>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</si>
  <si>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</si>
  <si>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</si>
  <si>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</si>
  <si>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</si>
  <si>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</si>
  <si>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</si>
  <si>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</si>
  <si>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</si>
  <si>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</si>
  <si>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</si>
  <si>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</si>
  <si>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</si>
  <si>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</si>
  <si>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</si>
  <si>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</si>
  <si>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</si>
  <si>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</si>
  <si>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</si>
  <si>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</si>
  <si>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</si>
  <si>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</si>
  <si>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</si>
  <si>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</si>
  <si>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</si>
  <si>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</si>
  <si>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</si>
  <si>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</si>
  <si>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</si>
  <si>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</si>
  <si>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</si>
  <si>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</si>
  <si>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</si>
  <si>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</si>
  <si>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</si>
  <si>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</si>
  <si>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</si>
  <si>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</si>
  <si>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</si>
  <si>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</si>
  <si>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</si>
  <si>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</si>
  <si>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</si>
  <si>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</si>
  <si>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</si>
  <si>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</si>
  <si>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</si>
  <si>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</si>
  <si>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</si>
  <si>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</si>
  <si>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</si>
  <si>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</si>
  <si>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</si>
  <si>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</si>
  <si>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</si>
  <si>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</si>
  <si>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</si>
  <si>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</si>
  <si>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</si>
  <si>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</si>
  <si>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</si>
  <si>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</si>
  <si>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</si>
  <si>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</si>
  <si>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</si>
  <si>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</si>
  <si>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</si>
  <si>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</si>
  <si>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</si>
  <si>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</si>
  <si>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</si>
  <si>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</si>
  <si>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</si>
  <si>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</si>
  <si>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</si>
  <si>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</si>
  <si>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</si>
  <si>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</si>
  <si>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</si>
  <si>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</si>
  <si>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</si>
  <si>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</si>
  <si>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</si>
  <si>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</si>
  <si>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</si>
  <si>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</si>
  <si>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</si>
  <si>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</si>
  <si>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</si>
  <si>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</si>
  <si>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</si>
  <si>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</si>
  <si>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</si>
  <si>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</si>
  <si>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</si>
  <si>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</si>
  <si>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</si>
  <si>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</si>
  <si>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</si>
  <si>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</si>
  <si>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</si>
  <si>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</si>
  <si>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</si>
  <si>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</si>
  <si>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</si>
  <si>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</si>
  <si>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</si>
  <si>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</si>
  <si>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</si>
  <si>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</si>
  <si>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</si>
  <si>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</si>
  <si>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</si>
  <si>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</si>
  <si>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</si>
  <si>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</si>
  <si>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</si>
  <si>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</si>
  <si>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</si>
  <si>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</si>
  <si>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</si>
  <si>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</si>
  <si>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</si>
  <si>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</si>
  <si>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</si>
  <si>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</si>
  <si>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</si>
  <si>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</si>
  <si>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</si>
  <si>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</si>
  <si>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</si>
  <si>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</si>
  <si>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</si>
  <si>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</si>
  <si>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</si>
  <si>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</si>
  <si>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</si>
  <si>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</si>
  <si>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</si>
  <si>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</si>
  <si>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</si>
  <si>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</si>
  <si>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</si>
  <si>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</si>
  <si>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</si>
  <si>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</si>
  <si>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</si>
  <si>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</si>
  <si>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</si>
  <si>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</si>
  <si>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</si>
  <si>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</si>
  <si>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</si>
  <si>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</si>
  <si>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</si>
  <si>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</si>
  <si>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</si>
  <si>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</si>
  <si>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</si>
  <si>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</si>
  <si>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</si>
  <si>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</si>
  <si>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</si>
  <si>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</si>
  <si>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</si>
  <si>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</si>
  <si>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</si>
  <si>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</si>
  <si>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</si>
  <si>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</si>
  <si>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</si>
  <si>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</si>
  <si>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</si>
  <si>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</si>
  <si>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</si>
  <si>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</si>
  <si>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</si>
  <si>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</si>
  <si>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</si>
  <si>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</si>
  <si>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</si>
  <si>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</si>
  <si>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</si>
  <si>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</si>
  <si>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</si>
  <si>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</si>
  <si>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</si>
  <si>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</si>
  <si>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</si>
  <si>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</si>
  <si>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</si>
  <si>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</si>
  <si>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</si>
  <si>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</si>
  <si>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</si>
  <si>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</si>
  <si>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</si>
  <si>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</si>
  <si>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</si>
  <si>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</si>
  <si>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</si>
  <si>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</si>
  <si>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</si>
  <si>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</si>
  <si>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</si>
  <si>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</si>
  <si>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</si>
  <si>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</si>
  <si>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</si>
  <si>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</si>
  <si>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NEGATIVE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</si>
  <si>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</si>
  <si>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</si>
  <si>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</si>
  <si>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</si>
  <si>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</si>
  <si>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</si>
  <si>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</si>
  <si>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</si>
  <si>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</si>
  <si>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</si>
  <si>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</si>
  <si>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</si>
  <si>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</si>
  <si>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</si>
  <si>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</si>
  <si>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</si>
  <si>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</si>
  <si>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</si>
  <si>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</si>
  <si>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</si>
  <si>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</si>
  <si>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</si>
  <si>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</si>
  <si>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</si>
  <si>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</si>
  <si>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</si>
  <si>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</si>
  <si>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</si>
  <si>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</si>
  <si>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</si>
  <si>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</si>
  <si>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</si>
  <si>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</si>
  <si>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</si>
  <si>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</si>
  <si>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</si>
  <si>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</si>
  <si>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</si>
  <si>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</si>
  <si>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</si>
  <si>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</si>
  <si>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</si>
  <si>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</si>
  <si>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</si>
  <si>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</si>
  <si>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</si>
  <si>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</si>
  <si>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</si>
  <si>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</si>
  <si>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</si>
  <si>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</si>
  <si>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</si>
  <si>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</si>
  <si>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</si>
  <si>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</si>
  <si>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</si>
  <si>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</si>
  <si>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</si>
  <si>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</si>
  <si>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</si>
  <si>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</si>
  <si>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</si>
  <si>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</si>
  <si>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</si>
  <si>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</si>
  <si>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</si>
  <si>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</si>
  <si>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</si>
  <si>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</si>
  <si>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</si>
  <si>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</si>
  <si>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</si>
  <si>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</si>
  <si>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</si>
  <si>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</si>
  <si>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</si>
  <si>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</si>
  <si>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</si>
  <si>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</si>
  <si>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</si>
  <si>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</si>
  <si>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</si>
  <si>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</si>
  <si>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</si>
  <si>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</si>
  <si>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</si>
  <si>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</si>
  <si>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</si>
  <si>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</si>
  <si>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NEGATIF</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</si>
  <si>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</si>
  <si>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</si>
  <si>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</si>
  <si>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</si>
  <si>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</si>
  <si>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</si>
  <si>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</si>
  <si>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</si>
  <si>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</si>
  <si>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</si>
  <si>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</si>
  <si>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</si>
  <si>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</si>
  <si>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</si>
  <si>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</si>
  <si>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</si>
  <si>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</si>
  <si>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</si>
  <si>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</si>
  <si>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</si>
  <si>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</si>
  <si>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</si>
  <si>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</si>
  <si>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</si>
  <si>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</si>
  <si>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</si>
  <si>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</si>
  <si>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</si>
  <si>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</si>
  <si>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</si>
  <si>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</si>
  <si>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</si>
  <si>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</si>
  <si>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</si>
  <si>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</si>
  <si>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</si>
  <si>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</si>
  <si>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</si>
  <si>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</si>
  <si>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</si>
  <si>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</si>
  <si>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</si>
  <si>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</si>
  <si>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</si>
  <si>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</si>
  <si>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</si>
  <si>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</si>
  <si>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</si>
  <si>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</si>
  <si>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</si>
  <si>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</si>
  <si>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</si>
  <si>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</si>
  <si>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</si>
  <si>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</si>
  <si>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</si>
  <si>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</si>
  <si>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</si>
  <si>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</si>
  <si>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</si>
  <si>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</si>
  <si>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</si>
  <si>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</si>
  <si>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</si>
  <si>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</si>
  <si>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</si>
  <si>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</si>
  <si>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</si>
  <si>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</si>
  <si>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</si>
  <si>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</si>
  <si>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</si>
  <si>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</si>
  <si>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</si>
  <si>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</si>
  <si>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</si>
  <si>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</si>
  <si>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</si>
  <si>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</si>
  <si>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</si>
  <si>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</si>
  <si>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</si>
  <si>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</si>
  <si>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</si>
  <si>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</si>
  <si>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</si>
  <si>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</si>
  <si>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</si>
  <si>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</si>
  <si>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</si>
  <si>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</si>
  <si>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</si>
  <si>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</si>
  <si>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</si>
  <si>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</si>
  <si>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</si>
  <si>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</si>
  <si>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</si>
  <si>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</si>
  <si>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</si>
  <si>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</si>
  <si>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</si>
  <si>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</si>
  <si>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</si>
  <si>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</si>
  <si>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</si>
  <si>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</si>
  <si>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</si>
  <si>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</si>
  <si>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</si>
  <si>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</si>
  <si>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</si>
  <si>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</si>
  <si>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</si>
  <si>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</si>
  <si>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</si>
  <si>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</si>
  <si>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</si>
  <si>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</si>
  <si>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</si>
  <si>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</si>
  <si>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</si>
  <si>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</si>
  <si>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</si>
  <si>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</si>
  <si>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</si>
  <si>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</si>
  <si>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</si>
  <si>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</si>
  <si>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</si>
  <si>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</si>
  <si>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</si>
  <si>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</si>
  <si>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</si>
  <si>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</si>
  <si>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</si>
  <si>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</si>
  <si>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</si>
  <si>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</si>
  <si>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</si>
  <si>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</si>
  <si>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</si>
  <si>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</si>
  <si>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</si>
  <si>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</si>
  <si>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</si>
  <si>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</si>
  <si>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</si>
  <si>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</si>
  <si>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</si>
  <si>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</si>
  <si>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</si>
  <si>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</si>
  <si>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</si>
  <si>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</si>
  <si>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</si>
  <si>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</si>
  <si>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</si>
  <si>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</si>
  <si>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</si>
  <si>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</si>
  <si>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</si>
  <si>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</si>
  <si>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</si>
  <si>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</si>
  <si>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</si>
  <si>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</si>
  <si>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</si>
  <si>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</si>
  <si>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Lacs3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</si>
</sst>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62">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13" fillId="0" borderId="8"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102</c:v>
                </c:pt>
                <c:pt idx="1">
                  <c:v>174</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Evolu_Golfe!$K$3:$K$22</c:f>
              <c:numCache>
                <c:formatCode>General</c:formatCode>
                <c:ptCount val="20"/>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Evolu_Golfe!$L$3:$L$22</c:f>
              <c:numCache>
                <c:formatCode>General</c:formatCode>
                <c:ptCount val="20"/>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Evolu_Golfe!$M$3:$M$22</c:f>
              <c:numCache>
                <c:formatCode>General</c:formatCode>
                <c:ptCount val="20"/>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Evolu_Golfe!$K$3:$K$22</c:f>
              <c:numCache>
                <c:formatCode>General</c:formatCode>
                <c:ptCount val="20"/>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Evolu_Golfe!$L$3:$L$22</c:f>
              <c:numCache>
                <c:formatCode>General</c:formatCode>
                <c:ptCount val="20"/>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Evolu_Lacs!$K$5:$K$18</c:f>
              <c:numCache>
                <c:formatCode>General</c:formatCode>
                <c:ptCount val="14"/>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Evolu_Lacs!$L$5:$L$18</c:f>
              <c:numCache>
                <c:formatCode>General</c:formatCode>
                <c:ptCount val="14"/>
                <c:pt idx="0">
                  <c:v>2</c:v>
                </c:pt>
                <c:pt idx="1">
                  <c:v>15</c:v>
                </c:pt>
                <c:pt idx="2">
                  <c:v>12</c:v>
                </c:pt>
                <c:pt idx="3">
                  <c:v>6</c:v>
                </c:pt>
                <c:pt idx="4">
                  <c:v>12</c:v>
                </c:pt>
                <c:pt idx="5">
                  <c:v>15</c:v>
                </c:pt>
                <c:pt idx="6">
                  <c:v>28</c:v>
                </c:pt>
                <c:pt idx="7">
                  <c:v>11</c:v>
                </c:pt>
                <c:pt idx="8">
                  <c:v>6</c:v>
                </c:pt>
                <c:pt idx="9">
                  <c:v>14</c:v>
                </c:pt>
                <c:pt idx="10">
                  <c:v>7</c:v>
                </c:pt>
                <c:pt idx="11">
                  <c:v>2</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Evolu_Lacs!$M$5:$M$18</c:f>
              <c:numCache>
                <c:formatCode>0%</c:formatCode>
                <c:ptCount val="14"/>
                <c:pt idx="0">
                  <c:v>0</c:v>
                </c:pt>
                <c:pt idx="1">
                  <c:v>0</c:v>
                </c:pt>
                <c:pt idx="2">
                  <c:v>0</c:v>
                </c:pt>
                <c:pt idx="3">
                  <c:v>0</c:v>
                </c:pt>
                <c:pt idx="4">
                  <c:v>0</c:v>
                </c:pt>
                <c:pt idx="5">
                  <c:v>6.25E-2</c:v>
                </c:pt>
                <c:pt idx="6">
                  <c:v>0</c:v>
                </c:pt>
                <c:pt idx="7">
                  <c:v>8.3333333333333329E-2</c:v>
                </c:pt>
                <c:pt idx="8">
                  <c:v>0</c:v>
                </c:pt>
                <c:pt idx="9">
                  <c:v>6.6666666666666666E-2</c:v>
                </c:pt>
                <c:pt idx="10">
                  <c:v>0</c:v>
                </c:pt>
                <c:pt idx="11">
                  <c:v>0</c:v>
                </c:pt>
                <c:pt idx="12">
                  <c:v>0</c:v>
                </c:pt>
                <c:pt idx="13">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Evolu_Lacs!$K$5:$K$18</c:f>
              <c:numCache>
                <c:formatCode>General</c:formatCode>
                <c:ptCount val="14"/>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Evolu_Lacs!$L$5:$L$18</c:f>
              <c:numCache>
                <c:formatCode>General</c:formatCode>
                <c:ptCount val="14"/>
                <c:pt idx="0">
                  <c:v>2</c:v>
                </c:pt>
                <c:pt idx="1">
                  <c:v>15</c:v>
                </c:pt>
                <c:pt idx="2">
                  <c:v>12</c:v>
                </c:pt>
                <c:pt idx="3">
                  <c:v>6</c:v>
                </c:pt>
                <c:pt idx="4">
                  <c:v>12</c:v>
                </c:pt>
                <c:pt idx="5">
                  <c:v>15</c:v>
                </c:pt>
                <c:pt idx="6">
                  <c:v>28</c:v>
                </c:pt>
                <c:pt idx="7">
                  <c:v>11</c:v>
                </c:pt>
                <c:pt idx="8">
                  <c:v>6</c:v>
                </c:pt>
                <c:pt idx="9">
                  <c:v>14</c:v>
                </c:pt>
                <c:pt idx="10">
                  <c:v>7</c:v>
                </c:pt>
                <c:pt idx="11">
                  <c:v>2</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Evolu_Agoe!$K$3:$K$18</c:f>
              <c:numCache>
                <c:formatCode>General</c:formatCode>
                <c:ptCount val="16"/>
                <c:pt idx="5">
                  <c:v>1</c:v>
                </c:pt>
                <c:pt idx="10">
                  <c:v>1</c:v>
                </c:pt>
                <c:pt idx="11">
                  <c:v>0</c:v>
                </c:pt>
                <c:pt idx="12">
                  <c:v>0</c:v>
                </c:pt>
                <c:pt idx="13">
                  <c:v>0</c:v>
                </c:pt>
                <c:pt idx="14">
                  <c:v>2</c:v>
                </c:pt>
                <c:pt idx="15">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Evolu_Agoe!$L$3:$L$18</c:f>
              <c:numCache>
                <c:formatCode>General</c:formatCode>
                <c:ptCount val="16"/>
                <c:pt idx="0">
                  <c:v>1</c:v>
                </c:pt>
                <c:pt idx="3">
                  <c:v>2</c:v>
                </c:pt>
                <c:pt idx="4">
                  <c:v>1</c:v>
                </c:pt>
                <c:pt idx="6">
                  <c:v>2</c:v>
                </c:pt>
                <c:pt idx="7">
                  <c:v>1</c:v>
                </c:pt>
                <c:pt idx="8">
                  <c:v>7</c:v>
                </c:pt>
                <c:pt idx="10">
                  <c:v>2</c:v>
                </c:pt>
                <c:pt idx="11">
                  <c:v>1</c:v>
                </c:pt>
                <c:pt idx="12">
                  <c:v>1</c:v>
                </c:pt>
                <c:pt idx="13">
                  <c:v>1</c:v>
                </c:pt>
                <c:pt idx="14">
                  <c:v>11</c:v>
                </c:pt>
                <c:pt idx="15">
                  <c:v>35</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Evolu_Agoe!$M$3:$M$18</c:f>
              <c:numCache>
                <c:formatCode>0%</c:formatCode>
                <c:ptCount val="16"/>
                <c:pt idx="0">
                  <c:v>0</c:v>
                </c:pt>
                <c:pt idx="1">
                  <c:v>0</c:v>
                </c:pt>
                <c:pt idx="2">
                  <c:v>0</c:v>
                </c:pt>
                <c:pt idx="3">
                  <c:v>0</c:v>
                </c:pt>
                <c:pt idx="4">
                  <c:v>0</c:v>
                </c:pt>
                <c:pt idx="5">
                  <c:v>1</c:v>
                </c:pt>
                <c:pt idx="6">
                  <c:v>0</c:v>
                </c:pt>
                <c:pt idx="7">
                  <c:v>0</c:v>
                </c:pt>
                <c:pt idx="8">
                  <c:v>0</c:v>
                </c:pt>
                <c:pt idx="9">
                  <c:v>0</c:v>
                </c:pt>
                <c:pt idx="10">
                  <c:v>0.33333333333333331</c:v>
                </c:pt>
                <c:pt idx="11">
                  <c:v>0</c:v>
                </c:pt>
                <c:pt idx="12">
                  <c:v>0</c:v>
                </c:pt>
                <c:pt idx="13">
                  <c:v>0</c:v>
                </c:pt>
                <c:pt idx="14">
                  <c:v>0.15384615384615385</c:v>
                </c:pt>
                <c:pt idx="15">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Evolu_Agoe!$K$3:$K$18</c:f>
              <c:numCache>
                <c:formatCode>General</c:formatCode>
                <c:ptCount val="16"/>
                <c:pt idx="5">
                  <c:v>1</c:v>
                </c:pt>
                <c:pt idx="10">
                  <c:v>1</c:v>
                </c:pt>
                <c:pt idx="11">
                  <c:v>0</c:v>
                </c:pt>
                <c:pt idx="12">
                  <c:v>0</c:v>
                </c:pt>
                <c:pt idx="13">
                  <c:v>0</c:v>
                </c:pt>
                <c:pt idx="14">
                  <c:v>2</c:v>
                </c:pt>
                <c:pt idx="15">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Evolu_Agoe!$L$3:$L$18</c:f>
              <c:numCache>
                <c:formatCode>General</c:formatCode>
                <c:ptCount val="16"/>
                <c:pt idx="0">
                  <c:v>1</c:v>
                </c:pt>
                <c:pt idx="3">
                  <c:v>2</c:v>
                </c:pt>
                <c:pt idx="4">
                  <c:v>1</c:v>
                </c:pt>
                <c:pt idx="6">
                  <c:v>2</c:v>
                </c:pt>
                <c:pt idx="7">
                  <c:v>1</c:v>
                </c:pt>
                <c:pt idx="8">
                  <c:v>7</c:v>
                </c:pt>
                <c:pt idx="10">
                  <c:v>2</c:v>
                </c:pt>
                <c:pt idx="11">
                  <c:v>1</c:v>
                </c:pt>
                <c:pt idx="12">
                  <c:v>1</c:v>
                </c:pt>
                <c:pt idx="13">
                  <c:v>1</c:v>
                </c:pt>
                <c:pt idx="14">
                  <c:v>11</c:v>
                </c:pt>
                <c:pt idx="15">
                  <c:v>35</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Mono'!$K$5:$K$15</c:f>
              <c:numCache>
                <c:formatCode>General</c:formatCode>
                <c:ptCount val="11"/>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Mono'!$L$5:$L$15</c:f>
              <c:numCache>
                <c:formatCode>General</c:formatCode>
                <c:ptCount val="11"/>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Mono'!$M$5:$M$15</c:f>
              <c:numCache>
                <c:formatCode>0%</c:formatCode>
                <c:ptCount val="11"/>
                <c:pt idx="0">
                  <c:v>0.5</c:v>
                </c:pt>
                <c:pt idx="1">
                  <c:v>7.1428571428571425E-2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Mono'!$K$5:$K$15</c:f>
              <c:numCache>
                <c:formatCode>General</c:formatCode>
                <c:ptCount val="11"/>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Mono'!$L$5:$L$15</c:f>
              <c:numCache>
                <c:formatCode>General</c:formatCode>
                <c:ptCount val="11"/>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68</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68</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deces'!$N$5:$N$9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53-4B2A-9787-E3F96FA94291}"/>
                </c:ext>
              </c:extLst>
            </c:dLbl>
            <c:dLbl>
              <c:idx val="1"/>
              <c:tx>
                <c:rich>
                  <a:bodyPr/>
                  <a:lstStyle/>
                  <a:p>
                    <a:fld id="{98CD3DEE-B190-4D74-BF06-E23DDD95C68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C53-4B2A-9787-E3F96FA94291}"/>
                </c:ext>
              </c:extLst>
            </c:dLbl>
            <c:dLbl>
              <c:idx val="2"/>
              <c:delete val="1"/>
              <c:extLst>
                <c:ext xmlns:c15="http://schemas.microsoft.com/office/drawing/2012/chart" uri="{CE6537A1-D6FC-4f65-9D91-7224C49458BB}"/>
                <c:ext xmlns:c16="http://schemas.microsoft.com/office/drawing/2014/chart" uri="{C3380CC4-5D6E-409C-BE32-E72D297353CC}">
                  <c16:uniqueId val="{00000003-EC53-4B2A-9787-E3F96FA94291}"/>
                </c:ext>
              </c:extLst>
            </c:dLbl>
            <c:dLbl>
              <c:idx val="3"/>
              <c:tx>
                <c:rich>
                  <a:bodyPr/>
                  <a:lstStyle/>
                  <a:p>
                    <a:fld id="{7AA00A46-18C2-4282-A29E-B3B14295DCE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FA63518D-0064-45A5-B81E-091ED4AF405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deces'!$O$5:$O$9</c:f>
              <c:numCache>
                <c:formatCode>0%</c:formatCode>
                <c:ptCount val="5"/>
                <c:pt idx="0">
                  <c:v>0</c:v>
                </c:pt>
                <c:pt idx="1">
                  <c:v>-5.8823529411764705E-2</c:v>
                </c:pt>
                <c:pt idx="2">
                  <c:v>0</c:v>
                </c:pt>
                <c:pt idx="3">
                  <c:v>-0.11764705882352941</c:v>
                </c:pt>
                <c:pt idx="4">
                  <c:v>-0.11764705882352941</c:v>
                </c:pt>
              </c:numCache>
            </c:numRef>
          </c:val>
          <c:extLst>
            <c:ext xmlns:c15="http://schemas.microsoft.com/office/drawing/2012/chart" uri="{02D57815-91ED-43cb-92C2-25804820EDAC}">
              <c15:datalabelsRange>
                <c15:f>'Pyramid deces'!$J$5:$J$9</c15:f>
                <c15:dlblRangeCache>
                  <c:ptCount val="5"/>
                  <c:pt idx="0">
                    <c:v>0%</c:v>
                  </c:pt>
                  <c:pt idx="1">
                    <c:v>6%</c:v>
                  </c:pt>
                  <c:pt idx="2">
                    <c:v>0%</c:v>
                  </c:pt>
                  <c:pt idx="3">
                    <c:v>12%</c:v>
                  </c:pt>
                  <c:pt idx="4">
                    <c:v>12%</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958DD780-9611-4409-9046-EA30D9275AC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C53-4B2A-9787-E3F96FA94291}"/>
                </c:ext>
              </c:extLst>
            </c:dLbl>
            <c:dLbl>
              <c:idx val="1"/>
              <c:tx>
                <c:rich>
                  <a:bodyPr/>
                  <a:lstStyle/>
                  <a:p>
                    <a:fld id="{B0EE3684-ED8A-46D1-8DFC-2F4597051D1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C7D6FDC5-A0AA-4702-B08C-F96619023EC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D7022A35-2E49-4FAF-906A-A7EE3B4B380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03A89759-364A-4544-A4E9-06B21D10462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deces'!$P$5:$P$9</c:f>
              <c:numCache>
                <c:formatCode>General</c:formatCode>
                <c:ptCount val="5"/>
                <c:pt idx="0">
                  <c:v>7.0000000000000007E-2</c:v>
                </c:pt>
                <c:pt idx="1">
                  <c:v>7.0000000000000007E-2</c:v>
                </c:pt>
                <c:pt idx="2">
                  <c:v>7.0000000000000007E-2</c:v>
                </c:pt>
                <c:pt idx="3">
                  <c:v>7.0000000000000007E-2</c:v>
                </c:pt>
                <c:pt idx="4">
                  <c:v>7.0000000000000007E-2</c:v>
                </c:pt>
              </c:numCache>
            </c:numRef>
          </c:val>
          <c:extLst>
            <c:ext xmlns:c15="http://schemas.microsoft.com/office/drawing/2012/chart" uri="{02D57815-91ED-43cb-92C2-25804820EDAC}">
              <c15:datalabelsRange>
                <c15:f>'Pyramid deces'!$M$5:$M$9</c15:f>
                <c15:dlblRangeCache>
                  <c:ptCount val="5"/>
                  <c:pt idx="0">
                    <c:v>[2-4]</c:v>
                  </c:pt>
                  <c:pt idx="1">
                    <c:v>[5-14]</c:v>
                  </c:pt>
                  <c:pt idx="2">
                    <c:v>[15-44]</c:v>
                  </c:pt>
                  <c:pt idx="3">
                    <c:v>[45-59]</c:v>
                  </c:pt>
                  <c:pt idx="4">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CD969D31-2B31-4BEB-BC21-212DAF6D8AB6}" type="CELLRANGE">
                      <a:rPr lang="en-US"/>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C53-4B2A-9787-E3F96FA94291}"/>
                </c:ext>
              </c:extLst>
            </c:dLbl>
            <c:dLbl>
              <c:idx val="1"/>
              <c:tx>
                <c:rich>
                  <a:bodyPr/>
                  <a:lstStyle/>
                  <a:p>
                    <a:fld id="{3172C833-0BA6-44D7-AD64-761F11F5C719}"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3A59AEC3-1186-4E62-B2AA-F7BB90D41E7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9BF6CB38-C448-48CB-9FD7-12ED4B5CAA8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21661A35-C6B4-4962-824B-DB8DCAEF782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deces'!$M$5:$M$9</c:f>
              <c:strCache>
                <c:ptCount val="5"/>
                <c:pt idx="0">
                  <c:v>[2-4]</c:v>
                </c:pt>
                <c:pt idx="1">
                  <c:v>[5-14]</c:v>
                </c:pt>
                <c:pt idx="2">
                  <c:v>[15-44]</c:v>
                </c:pt>
                <c:pt idx="3">
                  <c:v>[45-59]</c:v>
                </c:pt>
                <c:pt idx="4">
                  <c:v> ≥ 60</c:v>
                </c:pt>
              </c:strCache>
            </c:strRef>
          </c:cat>
          <c:val>
            <c:numRef>
              <c:f>'Pyramid deces'!$Q$5:$Q$9</c:f>
              <c:numCache>
                <c:formatCode>General</c:formatCode>
                <c:ptCount val="5"/>
                <c:pt idx="0">
                  <c:v>0.11764705882352941</c:v>
                </c:pt>
                <c:pt idx="1">
                  <c:v>0.11764705882352941</c:v>
                </c:pt>
                <c:pt idx="2">
                  <c:v>0.35294117647058826</c:v>
                </c:pt>
                <c:pt idx="3">
                  <c:v>5.8823529411764705E-2</c:v>
                </c:pt>
                <c:pt idx="4">
                  <c:v>5.8823529411764705E-2</c:v>
                </c:pt>
              </c:numCache>
            </c:numRef>
          </c:val>
          <c:extLst>
            <c:ext xmlns:c15="http://schemas.microsoft.com/office/drawing/2012/chart" uri="{02D57815-91ED-43cb-92C2-25804820EDAC}">
              <c15:datalabelsRange>
                <c15:f>'Pyramid deces'!$K$5:$K$9</c15:f>
                <c15:dlblRangeCache>
                  <c:ptCount val="5"/>
                  <c:pt idx="0">
                    <c:v>12%</c:v>
                  </c:pt>
                  <c:pt idx="1">
                    <c:v>12%</c:v>
                  </c:pt>
                  <c:pt idx="2">
                    <c:v>35%</c:v>
                  </c:pt>
                  <c:pt idx="3">
                    <c:v>6%</c:v>
                  </c:pt>
                  <c:pt idx="4">
                    <c:v>6%</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5"/>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5</c:v>
                </c:pt>
                <c:pt idx="1">
                  <c:v>12</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BBED022E-8EC7-48F9-8068-99930CE278E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35EC1DBB-A547-4BFB-927A-783E007782F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F064D09F-CCB4-4423-A447-53B2F1A492A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67E3BBC6-CBA7-4FFE-959B-3653E6165CA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C7923BA8-BAE0-46AC-987B-2BAE9128A5F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455E4BEA-F443-4DEB-9E87-3AB214076EB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-2.1739130434782608E-2</c:v>
                </c:pt>
                <c:pt idx="1">
                  <c:v>-2.1739130434782608E-2</c:v>
                </c:pt>
                <c:pt idx="2">
                  <c:v>-6.1594202898550728E-2</c:v>
                </c:pt>
                <c:pt idx="3">
                  <c:v>-0.21376811594202899</c:v>
                </c:pt>
                <c:pt idx="4">
                  <c:v>-4.710144927536232E-2</c:v>
                </c:pt>
                <c:pt idx="5">
                  <c:v>-4.710144927536232E-2</c:v>
                </c:pt>
              </c:numCache>
            </c:numRef>
          </c:val>
          <c:extLst>
            <c:ext xmlns:c15="http://schemas.microsoft.com/office/drawing/2012/chart" uri="{02D57815-91ED-43cb-92C2-25804820EDAC}">
              <c15:datalabelsRange>
                <c15:f>Pyramid!$I$5:$I$10</c15:f>
                <c15:dlblRangeCache>
                  <c:ptCount val="6"/>
                  <c:pt idx="0">
                    <c:v>2%</c:v>
                  </c:pt>
                  <c:pt idx="1">
                    <c:v>2%</c:v>
                  </c:pt>
                  <c:pt idx="2">
                    <c:v>6%</c:v>
                  </c:pt>
                  <c:pt idx="3">
                    <c:v>21%</c:v>
                  </c:pt>
                  <c:pt idx="4">
                    <c:v>5%</c:v>
                  </c:pt>
                  <c:pt idx="5">
                    <c:v>5%</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99160CDF-9AB7-46C6-BF24-19AC404760AE}"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E9C3C224-DA05-42AC-823E-829EA9C5594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C29A228C-B306-4139-A7EB-3D701838289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1B4B834B-7D26-45A5-BF8F-32C9B70F1DE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0607D747-EC59-4EEA-B939-B03D54B58BD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907AC2E2-846C-4CAE-9626-632E97007E4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1DCEFAB2-B3E4-4A47-8136-CB6D77993AA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06E2703E-4B25-48E9-8871-DC7C0303984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F9FD8700-FFDA-49C9-975A-E6D8BCCA665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191CFD07-DC58-4225-AECC-68438C4AFAF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232AE7CC-8589-4FDC-89E4-C59F4F67AB1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65DA871A-E9D6-436C-83FC-7D8C454715B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5.7971014492753624E-2</c:v>
                </c:pt>
                <c:pt idx="1">
                  <c:v>3.2608695652173912E-2</c:v>
                </c:pt>
                <c:pt idx="2">
                  <c:v>9.0579710144927536E-2</c:v>
                </c:pt>
                <c:pt idx="3">
                  <c:v>0.29710144927536231</c:v>
                </c:pt>
                <c:pt idx="4">
                  <c:v>6.1594202898550728E-2</c:v>
                </c:pt>
                <c:pt idx="5">
                  <c:v>4.710144927536232E-2</c:v>
                </c:pt>
              </c:numCache>
            </c:numRef>
          </c:val>
          <c:extLst>
            <c:ext xmlns:c15="http://schemas.microsoft.com/office/drawing/2012/chart" uri="{02D57815-91ED-43cb-92C2-25804820EDAC}">
              <c15:datalabelsRange>
                <c15:f>Pyramid!$J$5:$J$10</c15:f>
                <c15:dlblRangeCache>
                  <c:ptCount val="6"/>
                  <c:pt idx="0">
                    <c:v>6%</c:v>
                  </c:pt>
                  <c:pt idx="1">
                    <c:v>3%</c:v>
                  </c:pt>
                  <c:pt idx="2">
                    <c:v>9%</c:v>
                  </c:pt>
                  <c:pt idx="3">
                    <c:v>30%</c:v>
                  </c:pt>
                  <c:pt idx="4">
                    <c:v>6%</c:v>
                  </c:pt>
                  <c:pt idx="5">
                    <c:v>5%</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114</c:v>
                </c:pt>
                <c:pt idx="1">
                  <c:v>162</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Evolu_Nat!$K$3:$K$22</c:f>
              <c:numCache>
                <c:formatCode>General</c:formatCode>
                <c:ptCount val="20"/>
                <c:pt idx="0">
                  <c:v>1</c:v>
                </c:pt>
                <c:pt idx="6">
                  <c:v>3</c:v>
                </c:pt>
                <c:pt idx="7">
                  <c:v>2</c:v>
                </c:pt>
                <c:pt idx="8">
                  <c:v>2</c:v>
                </c:pt>
                <c:pt idx="9">
                  <c:v>2</c:v>
                </c:pt>
                <c:pt idx="10">
                  <c:v>1</c:v>
                </c:pt>
                <c:pt idx="11">
                  <c:v>1</c:v>
                </c:pt>
                <c:pt idx="13">
                  <c:v>1</c:v>
                </c:pt>
                <c:pt idx="14">
                  <c:v>1</c:v>
                </c:pt>
                <c:pt idx="15">
                  <c:v>1</c:v>
                </c:pt>
                <c:pt idx="16">
                  <c:v>0</c:v>
                </c:pt>
                <c:pt idx="17">
                  <c:v>0</c:v>
                </c:pt>
                <c:pt idx="18">
                  <c:v>2</c:v>
                </c:pt>
                <c:pt idx="19">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Evolu_Nat!$L$3:$L$22</c:f>
              <c:numCache>
                <c:formatCode>General</c:formatCode>
                <c:ptCount val="20"/>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11</c:v>
                </c:pt>
                <c:pt idx="19">
                  <c:v>36</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Evolu_Nat!$M$3:$M$22</c:f>
              <c:numCache>
                <c:formatCode>0%</c:formatCode>
                <c:ptCount val="20"/>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0.15384615384615385</c:v>
                </c:pt>
                <c:pt idx="19">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strRef>
              <c:f>Evolu_Nat!$J$3:$J$21</c:f>
              <c:strCache>
                <c:ptCount val="19"/>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strCache>
            </c:strRef>
          </c:cat>
          <c:val>
            <c:numRef>
              <c:f>Evolu_Nat!$K$3:$K$21</c:f>
              <c:numCache>
                <c:formatCode>General</c:formatCode>
                <c:ptCount val="19"/>
                <c:pt idx="0">
                  <c:v>1</c:v>
                </c:pt>
                <c:pt idx="6">
                  <c:v>3</c:v>
                </c:pt>
                <c:pt idx="7">
                  <c:v>2</c:v>
                </c:pt>
                <c:pt idx="8">
                  <c:v>2</c:v>
                </c:pt>
                <c:pt idx="9">
                  <c:v>2</c:v>
                </c:pt>
                <c:pt idx="10">
                  <c:v>1</c:v>
                </c:pt>
                <c:pt idx="11">
                  <c:v>1</c:v>
                </c:pt>
                <c:pt idx="13">
                  <c:v>1</c:v>
                </c:pt>
                <c:pt idx="14">
                  <c:v>1</c:v>
                </c:pt>
                <c:pt idx="15">
                  <c:v>1</c:v>
                </c:pt>
                <c:pt idx="16">
                  <c:v>0</c:v>
                </c:pt>
                <c:pt idx="17">
                  <c:v>0</c:v>
                </c:pt>
                <c:pt idx="18">
                  <c:v>2</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strRef>
              <c:f>Evolu_Nat!$J$3:$J$21</c:f>
              <c:strCache>
                <c:ptCount val="19"/>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strCache>
            </c:strRef>
          </c:cat>
          <c:val>
            <c:numRef>
              <c:f>Evolu_Nat!$L$3:$L$21</c:f>
              <c:numCache>
                <c:formatCode>General</c:formatCode>
                <c:ptCount val="19"/>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11</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219074</xdr:colOff>
      <xdr:row>12</xdr:row>
      <xdr:rowOff>104774</xdr:rowOff>
    </xdr:from>
    <xdr:to>
      <xdr:col>16</xdr:col>
      <xdr:colOff>447675</xdr:colOff>
      <xdr:row>26</xdr:row>
      <xdr:rowOff>190499</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161925</xdr:rowOff>
    </xdr:from>
    <xdr:to>
      <xdr:col>28</xdr:col>
      <xdr:colOff>419099</xdr:colOff>
      <xdr:row>32</xdr:row>
      <xdr:rowOff>171450</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666750</xdr:colOff>
      <xdr:row>35</xdr:row>
      <xdr:rowOff>54429</xdr:rowOff>
    </xdr:from>
    <xdr:to>
      <xdr:col>28</xdr:col>
      <xdr:colOff>447675</xdr:colOff>
      <xdr:row>63</xdr:row>
      <xdr:rowOff>63954</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22</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34</xdr:row>
      <xdr:rowOff>0</xdr:rowOff>
    </xdr:from>
    <xdr:to>
      <xdr:col>27</xdr:col>
      <xdr:colOff>371475</xdr:colOff>
      <xdr:row>57</xdr:row>
      <xdr:rowOff>47625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250032</xdr:colOff>
      <xdr:row>0</xdr:row>
      <xdr:rowOff>0</xdr:rowOff>
    </xdr:from>
    <xdr:to>
      <xdr:col>26</xdr:col>
      <xdr:colOff>321469</xdr:colOff>
      <xdr:row>26</xdr:row>
      <xdr:rowOff>0</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116681</xdr:colOff>
      <xdr:row>30</xdr:row>
      <xdr:rowOff>21432</xdr:rowOff>
    </xdr:from>
    <xdr:to>
      <xdr:col>25</xdr:col>
      <xdr:colOff>21431</xdr:colOff>
      <xdr:row>56</xdr:row>
      <xdr:rowOff>30957</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270934</xdr:colOff>
      <xdr:row>2</xdr:row>
      <xdr:rowOff>166160</xdr:rowOff>
    </xdr:from>
    <xdr:to>
      <xdr:col>25</xdr:col>
      <xdr:colOff>175684</xdr:colOff>
      <xdr:row>23</xdr:row>
      <xdr:rowOff>95250</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32</xdr:row>
      <xdr:rowOff>127000</xdr:rowOff>
    </xdr:from>
    <xdr:to>
      <xdr:col>25</xdr:col>
      <xdr:colOff>190500</xdr:colOff>
      <xdr:row>53</xdr:row>
      <xdr:rowOff>13758</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57.400226157406" createdVersion="7" refreshedVersion="8" minRefreshableVersion="3" recordCount="276" xr:uid="{1B36B9A2-A2A8-4581-B540-52712EE72327}">
  <cacheSource type="worksheet">
    <worksheetSource name="Table1"/>
  </cacheSource>
  <cacheFields count="43">
    <cacheField name="N°" numFmtId="0">
      <sharedItems containsSemiMixedTypes="0" containsString="0" containsNumber="1" containsInteger="1" minValue="1" maxValue="276"/>
    </cacheField>
    <cacheField name="Nom et Prénoms" numFmtId="0">
      <sharedItems/>
    </cacheField>
    <cacheField name="Age (année)" numFmtId="0">
      <sharedItems containsSemiMixedTypes="0" containsString="0" containsNumber="1" minValue="8.3333333333333329E-2"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0"/>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4-12-30T00:00:00" count="90">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sharedItems>
      <fieldGroup par="42" base="15">
        <rangePr groupBy="days" startDate="2024-08-12T00:00:00" endDate="2024-12-30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0/12/2024"/>
        </groupItems>
      </fieldGroup>
    </cacheField>
    <cacheField name="EPI Week" numFmtId="0">
      <sharedItems containsDate="1" containsBlank="1" containsMixedTypes="1" minDate="2024-10-28T00:00:00" maxDate="2024-10-31T00:00:00" count="25">
        <s v="S33"/>
        <s v="S35"/>
        <s v="S37"/>
        <s v="S38"/>
        <s v="S39"/>
        <s v="S40"/>
        <s v="S41"/>
        <s v="S42"/>
        <s v="S43"/>
        <s v="S44"/>
        <s v="S45"/>
        <s v="S46"/>
        <s v="S47"/>
        <s v="S48"/>
        <s v="S49"/>
        <s v="S50"/>
        <s v="S51"/>
        <s v="S52"/>
        <s v="S1" u="1"/>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90">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s v="NA" u="1"/>
        <m u="1"/>
        <s v="NON" u="1"/>
        <s v="OUI" u="1"/>
      </sharedItems>
    </cacheField>
    <cacheField name="Résultat culture" numFmtId="0">
      <sharedItems containsBlank="1" count="15">
        <s v="Positif O1 Ogawa"/>
        <s v="Non faite"/>
        <s v="Négatif"/>
        <s v="En cours"/>
        <s v="NEGATIVE"/>
        <m/>
        <s v="Positif" u="1"/>
        <s v="Non recu" u="1"/>
        <s v="NA" u="1"/>
        <s v="NEGATIF" u="1"/>
        <s v="NON" u="1"/>
        <s v="NON " u="1"/>
        <s v="Echantillon en cour de convoyage" u="1"/>
        <s v="NEGAIVE" u="1"/>
        <s v="POSITIVE" u="1"/>
      </sharedItems>
    </cacheField>
    <cacheField name="Hospitalisation (oui ou non)" numFmtId="0">
      <sharedItems containsBlank="1" count="3">
        <m/>
        <s v="OUI"/>
        <s v="NON"/>
      </sharedItems>
    </cacheField>
    <cacheField name="Date de Sortie" numFmtId="0">
      <sharedItems containsDate="1" containsBlank="1" containsMixedTypes="1" minDate="2024-08-15T00:00:00" maxDate="2024-12-31T00:00:00"/>
    </cacheField>
    <cacheField name="Mode de sortie (Guéri/Référé/dcd)" numFmtId="0">
      <sharedItems containsBlank="1" count="10">
        <s v="Guéri"/>
        <s v="dcd"/>
        <m/>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4-12-30T00:00:00"/>
        <groupItems count="14">
          <s v="&lt;12/08/2024"/>
          <s v="janv"/>
          <s v="févr"/>
          <s v="mars"/>
          <s v="avr"/>
          <s v="mai"/>
          <s v="juin"/>
          <s v="juil"/>
          <s v="août"/>
          <s v="sept"/>
          <s v="oct"/>
          <s v="nov"/>
          <s v="déc"/>
          <s v="&gt;30/12/2024"/>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Golfe 6"/>
    <x v="0"/>
    <x v="0"/>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4"/>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2"/>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5"/>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5"/>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2"/>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5"/>
    <x v="1"/>
    <s v="En hospitalisation"/>
    <x v="2"/>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5"/>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5"/>
    <x v="1"/>
    <s v="En hospitalisation"/>
    <x v="2"/>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5"/>
    <x v="1"/>
    <s v="En hospitalisation"/>
    <x v="2"/>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5"/>
    <x v="1"/>
    <s v="En hospitalisation"/>
    <x v="2"/>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5"/>
    <x v="2"/>
    <d v="2024-12-21T00:00:00"/>
    <x v="2"/>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5"/>
    <x v="2"/>
    <d v="2024-12-22T00:00:00"/>
    <x v="2"/>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5"/>
    <x v="1"/>
    <d v="2024-12-22T00:00:00"/>
    <x v="2"/>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5"/>
    <x v="1"/>
    <d v="2024-12-22T00:00:00"/>
    <x v="2"/>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5"/>
    <x v="1"/>
    <d v="2024-12-23T00:00:00"/>
    <x v="2"/>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5"/>
    <x v="2"/>
    <d v="2024-12-23T00:00:00"/>
    <x v="2"/>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5"/>
    <x v="2"/>
    <d v="2024-12-23T00:00:00"/>
    <x v="2"/>
    <x v="1"/>
    <s v="Agoè-Nyivé"/>
    <x v="7"/>
    <x v="19"/>
    <x v="1"/>
    <x v="0"/>
  </r>
  <r>
    <n v="242"/>
    <s v="MOUHAMED Abdel Aziz"/>
    <n v="16"/>
    <x v="0"/>
    <m/>
    <x v="0"/>
    <s v="Sans emploi"/>
    <s v="Abdoul MOUMOUNI 90048225"/>
    <s v="Zongo Zilikpota"/>
    <s v="N 6°15'1.80238&quot;"/>
    <s v="E 1°12'48.47488&quot;"/>
    <s v="CMS Togblékopé"/>
    <s v="Agoè-Nyivé 4"/>
    <x v="2"/>
    <x v="0"/>
    <x v="82"/>
    <x v="16"/>
    <x v="82"/>
    <s v="oui"/>
    <s v="oui"/>
    <s v="non"/>
    <s v="oui"/>
    <s v="non"/>
    <s v="Fébricule"/>
    <s v="oui"/>
    <s v="Non "/>
    <s v="Non "/>
    <s v="non"/>
    <s v="Forage"/>
    <s v="Ne sait pas "/>
    <s v="oui"/>
    <x v="0"/>
    <x v="5"/>
    <x v="1"/>
    <s v="En hospitalisation"/>
    <x v="2"/>
    <x v="0"/>
    <s v="Agoè-Nyivé"/>
    <x v="7"/>
    <x v="19"/>
    <x v="0"/>
    <x v="0"/>
  </r>
  <r>
    <n v="243"/>
    <s v="OUSMANE Abdoul Aziz"/>
    <n v="9"/>
    <x v="1"/>
    <m/>
    <x v="0"/>
    <s v="Elève"/>
    <s v="ABDOUL Aziz Hamidou 90287143"/>
    <s v="Zongo Zilikpota"/>
    <s v="N 6°15'1.80528&quot;"/>
    <s v="E 1°12'48.58238&quot;"/>
    <s v="CMS Togblékopé"/>
    <s v="Agoè-Nyivé 4"/>
    <x v="2"/>
    <x v="0"/>
    <x v="83"/>
    <x v="17"/>
    <x v="82"/>
    <s v="non"/>
    <s v="oui"/>
    <s v="non"/>
    <s v="non"/>
    <s v="non"/>
    <s v="RAS"/>
    <s v="oui"/>
    <s v="Non "/>
    <s v="Non "/>
    <s v="non"/>
    <s v="Forage"/>
    <s v="Ne sait pas "/>
    <s v="oui"/>
    <x v="4"/>
    <x v="5"/>
    <x v="2"/>
    <d v="2024-12-24T00:00:00"/>
    <x v="0"/>
    <x v="1"/>
    <s v="Agoè-Nyivé"/>
    <x v="7"/>
    <x v="19"/>
    <x v="1"/>
    <x v="0"/>
  </r>
  <r>
    <n v="244"/>
    <s v="SOULEY Afsa"/>
    <n v="17"/>
    <x v="0"/>
    <m/>
    <x v="1"/>
    <s v="Elève"/>
    <s v="SOULE Yakouba 90259045"/>
    <s v="Zongo Fopadex"/>
    <s v="N 6°16'35.82948&quot;"/>
    <s v=" E 1°12'37.16316&quot;"/>
    <s v="CMS Togblekope"/>
    <s v="Agoè-Nyivé 4"/>
    <x v="2"/>
    <x v="0"/>
    <x v="84"/>
    <x v="17"/>
    <x v="83"/>
    <s v="oui"/>
    <s v="oui"/>
    <s v="non"/>
    <s v="non"/>
    <s v="non"/>
    <s v="Fièvre"/>
    <s v="non"/>
    <s v="non"/>
    <s v="non"/>
    <s v="non"/>
    <s v="Forage,TDE,"/>
    <s v="Ne sait pas "/>
    <s v="oui"/>
    <x v="0"/>
    <x v="5"/>
    <x v="1"/>
    <s v="En hospitalisation"/>
    <x v="2"/>
    <x v="0"/>
    <s v="Agoè-Nyivé"/>
    <x v="7"/>
    <x v="19"/>
    <x v="0"/>
    <x v="0"/>
  </r>
  <r>
    <n v="245"/>
    <s v="OUSMANE Rabi"/>
    <n v="25"/>
    <x v="0"/>
    <m/>
    <x v="1"/>
    <s v="Ménagère"/>
    <s v="Hamidou ramatou 90283335"/>
    <s v="Zongo dogta lafiè"/>
    <s v="N 6°16'35.82948&quot;"/>
    <s v=" E 1°12'37.16316&quot;"/>
    <s v="CMS Togblekope"/>
    <s v="Agoè-Nyivé 4"/>
    <x v="2"/>
    <x v="0"/>
    <x v="84"/>
    <x v="17"/>
    <x v="83"/>
    <s v="non"/>
    <s v="non"/>
    <s v="non"/>
    <s v="non"/>
    <s v="non"/>
    <s v="RAS"/>
    <s v="oui"/>
    <s v="non"/>
    <s v="non"/>
    <s v="non"/>
    <s v="Forage"/>
    <s v="Ne sait pas "/>
    <s v="oui"/>
    <x v="0"/>
    <x v="5"/>
    <x v="1"/>
    <s v="En hospitalisation"/>
    <x v="2"/>
    <x v="0"/>
    <s v="Agoè-Nyivé"/>
    <x v="7"/>
    <x v="19"/>
    <x v="0"/>
    <x v="0"/>
  </r>
  <r>
    <n v="246"/>
    <s v="DJAPJENGOU Germaine"/>
    <n v="35"/>
    <x v="0"/>
    <m/>
    <x v="1"/>
    <s v="Ménagère"/>
    <s v="Dasmane 90068819"/>
    <s v="Fidékpui"/>
    <s v="N 6°15'21.14532&quot;"/>
    <s v=" E 1°13'28.14564&quot;"/>
    <s v="CMS Togblekope"/>
    <s v="Agoè-Nyivé 4"/>
    <x v="2"/>
    <x v="0"/>
    <x v="84"/>
    <x v="17"/>
    <x v="84"/>
    <s v="oui"/>
    <s v="oui"/>
    <s v="oui"/>
    <s v="non"/>
    <s v="non"/>
    <s v="RAS"/>
    <s v="non"/>
    <s v="non"/>
    <s v="non"/>
    <s v="non"/>
    <s v="Tde"/>
    <s v="Ne sait pas "/>
    <s v="oui"/>
    <x v="0"/>
    <x v="5"/>
    <x v="1"/>
    <d v="2024-12-26T00:00:00"/>
    <x v="0"/>
    <x v="0"/>
    <s v="Agoè-Nyivé"/>
    <x v="7"/>
    <x v="19"/>
    <x v="0"/>
    <x v="0"/>
  </r>
  <r>
    <n v="247"/>
    <s v="ABDALLAH Mouhamadou"/>
    <n v="9"/>
    <x v="1"/>
    <m/>
    <x v="0"/>
    <s v="Elève"/>
    <s v="Moukaila rachida"/>
    <s v="Fidékpui Nagodé"/>
    <s v="N 6°15'2.47068&quot;"/>
    <s v=" E 1°12'39.10032&quot;"/>
    <s v="CMS Togblekope"/>
    <s v="Agoè-Nyivé 4"/>
    <x v="2"/>
    <x v="0"/>
    <x v="85"/>
    <x v="17"/>
    <x v="84"/>
    <s v="oui"/>
    <s v="oui"/>
    <s v="oui"/>
    <s v="oui"/>
    <s v="non"/>
    <s v="RAS"/>
    <s v="ne sait pas"/>
    <s v="non"/>
    <s v="non"/>
    <s v="non"/>
    <s v="Forage"/>
    <s v="Ne sait pas "/>
    <s v="oui"/>
    <x v="0"/>
    <x v="5"/>
    <x v="1"/>
    <s v="En hospitalisation"/>
    <x v="2"/>
    <x v="0"/>
    <s v="Agoè-Nyivé"/>
    <x v="7"/>
    <x v="19"/>
    <x v="0"/>
    <x v="0"/>
  </r>
  <r>
    <n v="248"/>
    <s v="ALLASSANE Ashia"/>
    <n v="24"/>
    <x v="0"/>
    <m/>
    <x v="0"/>
    <s v="Revendeur"/>
    <s v="Razak 90774036"/>
    <s v="Accra)/agoè zongo"/>
    <s v="N 6°16'35.82948&quot;"/>
    <s v=" E 1°12'37.16316&quot;"/>
    <s v="CMS Togblekope"/>
    <s v="Agoè-Nyivé 4"/>
    <x v="2"/>
    <x v="0"/>
    <x v="84"/>
    <x v="17"/>
    <x v="84"/>
    <s v="oui"/>
    <s v="oui"/>
    <s v="oui"/>
    <s v="oui"/>
    <s v="non"/>
    <s v="crampe abdominale"/>
    <s v="Ne sait pas "/>
    <s v="non"/>
    <s v="non"/>
    <s v="Oui"/>
    <s v="Forage,pure water"/>
    <s v="Ne sait pas "/>
    <s v="oui"/>
    <x v="0"/>
    <x v="5"/>
    <x v="1"/>
    <s v="En hospitalisation"/>
    <x v="2"/>
    <x v="0"/>
    <s v="Agoè-Nyivé"/>
    <x v="7"/>
    <x v="19"/>
    <x v="0"/>
    <x v="0"/>
  </r>
  <r>
    <n v="249"/>
    <s v="ABIBOU Marouane"/>
    <n v="12"/>
    <x v="1"/>
    <m/>
    <x v="0"/>
    <s v="Elève"/>
    <s v="90099288/90914256"/>
    <s v="Haoussa Zongo"/>
    <s v="N 6°16'35.20128&quot;"/>
    <s v="E 1°12'37.2006&quot;"/>
    <s v="CMS Togblekope"/>
    <s v="Agoè-Nyivé 4"/>
    <x v="2"/>
    <x v="0"/>
    <x v="84"/>
    <x v="17"/>
    <x v="84"/>
    <s v="oui"/>
    <s v="non"/>
    <s v="non"/>
    <s v="oui"/>
    <s v="non"/>
    <s v="RAS"/>
    <s v="Ne sait pas "/>
    <s v="non"/>
    <s v="non"/>
    <s v="non"/>
    <s v="Forage"/>
    <s v="Ne sait pas "/>
    <s v="oui"/>
    <x v="0"/>
    <x v="5"/>
    <x v="1"/>
    <s v="En hospitalisation"/>
    <x v="2"/>
    <x v="0"/>
    <s v="Agoè-Nyivé"/>
    <x v="7"/>
    <x v="19"/>
    <x v="0"/>
    <x v="0"/>
  </r>
  <r>
    <n v="250"/>
    <s v="ABIBOU Rayane"/>
    <n v="4"/>
    <x v="4"/>
    <m/>
    <x v="0"/>
    <s v="Enfant"/>
    <s v="90099288/90914256"/>
    <s v="Haoussa Zongo"/>
    <s v="N 6°16'35.20128&quot;"/>
    <s v="E 1°12'37.2006&quot;"/>
    <s v="CMS Togblekope"/>
    <s v="Agoè-Nyivé 4"/>
    <x v="2"/>
    <x v="0"/>
    <x v="84"/>
    <x v="17"/>
    <x v="84"/>
    <s v="oui"/>
    <s v="non"/>
    <s v="non"/>
    <s v="oui"/>
    <s v="non"/>
    <s v="RAS"/>
    <s v="Ne sait pas "/>
    <s v="non"/>
    <s v="non"/>
    <s v="non"/>
    <s v="Forage"/>
    <s v="Ne sait pas "/>
    <s v="oui"/>
    <x v="4"/>
    <x v="5"/>
    <x v="2"/>
    <d v="2024-12-26T00:00:00"/>
    <x v="0"/>
    <x v="1"/>
    <s v="Agoè-Nyivé"/>
    <x v="7"/>
    <x v="19"/>
    <x v="1"/>
    <x v="0"/>
  </r>
  <r>
    <n v="251"/>
    <s v="GARBA Adiza"/>
    <n v="70"/>
    <x v="5"/>
    <m/>
    <x v="1"/>
    <s v="Ménagère"/>
    <s v="SISSE Abdoul Rahmane 90126650"/>
    <m/>
    <s v="N 6°16'35.20128&quot;"/>
    <s v="E 1°12'37.2006&quot;"/>
    <s v="CMS Togblekope"/>
    <s v="Agoè-Nyivé 4"/>
    <x v="2"/>
    <x v="0"/>
    <x v="84"/>
    <x v="17"/>
    <x v="85"/>
    <s v="oui"/>
    <s v="non"/>
    <s v="non"/>
    <s v="non"/>
    <s v="non"/>
    <s v="RAS"/>
    <s v="Ne sait pas "/>
    <s v="non"/>
    <s v="non"/>
    <s v="non"/>
    <s v="TDE, Pure water"/>
    <s v="Oui"/>
    <s v="oui"/>
    <x v="4"/>
    <x v="5"/>
    <x v="2"/>
    <d v="2024-12-27T00:00:00"/>
    <x v="0"/>
    <x v="1"/>
    <s v="Agoè-Nyivé"/>
    <x v="7"/>
    <x v="19"/>
    <x v="1"/>
    <x v="0"/>
  </r>
  <r>
    <n v="252"/>
    <s v="ZOUMLAL Moucharaf"/>
    <n v="0.16666666666666666"/>
    <x v="2"/>
    <n v="2"/>
    <x v="0"/>
    <s v="Enfant"/>
    <s v="ZOUMLAL Aliou 90129921"/>
    <s v="Alinka "/>
    <s v="N 6°16'35.20128&quot;"/>
    <s v="E 1°12'37.2006&quot;"/>
    <s v="CMS Togblekope"/>
    <s v="Agoè-Nyivé 4"/>
    <x v="2"/>
    <x v="0"/>
    <x v="84"/>
    <x v="17"/>
    <x v="85"/>
    <s v="oui"/>
    <s v="oui"/>
    <s v="non"/>
    <s v="non"/>
    <s v="non"/>
    <s v="RAS"/>
    <s v="Ne sait pas "/>
    <s v="non"/>
    <s v="non"/>
    <s v="non"/>
    <s v="Forage,pure water"/>
    <s v="Ne sait pas "/>
    <s v="oui"/>
    <x v="4"/>
    <x v="5"/>
    <x v="2"/>
    <d v="2024-12-27T00:00:00"/>
    <x v="0"/>
    <x v="1"/>
    <s v="Agoè-Nyivé"/>
    <x v="7"/>
    <x v="19"/>
    <x v="1"/>
    <x v="0"/>
  </r>
  <r>
    <n v="253"/>
    <s v="KARIM Djawal"/>
    <n v="8.3333333333333329E-2"/>
    <x v="2"/>
    <n v="1"/>
    <x v="0"/>
    <s v="Enfant"/>
    <s v="KARIM Ousmane 90715753"/>
    <s v="Haoussa Zongo"/>
    <s v="N 6°16'35.20128&quot;"/>
    <s v="E 1°12'37.2006&quot;"/>
    <s v="CMS Togblekope"/>
    <s v="Agoè-Nyivé 4"/>
    <x v="2"/>
    <x v="0"/>
    <x v="82"/>
    <x v="16"/>
    <x v="85"/>
    <s v="oui"/>
    <s v="non"/>
    <s v="non"/>
    <s v="non"/>
    <s v="non"/>
    <s v="RAS"/>
    <s v="Ne sait pas "/>
    <s v="non"/>
    <s v="non"/>
    <s v="non"/>
    <s v="Forage,pure water"/>
    <s v="Ne sait pas "/>
    <s v="oui"/>
    <x v="4"/>
    <x v="5"/>
    <x v="2"/>
    <d v="2024-12-27T00:00:00"/>
    <x v="0"/>
    <x v="1"/>
    <s v="Agoè-Nyivé"/>
    <x v="7"/>
    <x v="19"/>
    <x v="1"/>
    <x v="0"/>
  </r>
  <r>
    <n v="254"/>
    <s v="ZAKARI Mariam"/>
    <n v="1.1666666666666667"/>
    <x v="2"/>
    <n v="2"/>
    <x v="0"/>
    <s v="Enfant"/>
    <s v="ZAKARI Fataou"/>
    <s v="Kotokoli Zongo"/>
    <s v="N 6°16'35.20128&quot;"/>
    <s v="E 1°12'37.2006&quot;"/>
    <s v="CMS Togblekope"/>
    <s v="Agoè-Nyivé 4"/>
    <x v="2"/>
    <x v="0"/>
    <x v="86"/>
    <x v="17"/>
    <x v="85"/>
    <s v="oui"/>
    <s v="oui"/>
    <s v="non"/>
    <s v="non"/>
    <s v="non"/>
    <s v="RAS"/>
    <s v="non"/>
    <s v="non"/>
    <s v="non"/>
    <s v="non"/>
    <s v="Tde"/>
    <s v="Ne sait pas "/>
    <s v="oui"/>
    <x v="4"/>
    <x v="5"/>
    <x v="2"/>
    <d v="2024-12-27T00:00:00"/>
    <x v="0"/>
    <x v="1"/>
    <s v="Agoè-Nyivé"/>
    <x v="7"/>
    <x v="19"/>
    <x v="1"/>
    <x v="0"/>
  </r>
  <r>
    <n v="255"/>
    <s v="TADEMANA Dassilba"/>
    <n v="0.83333333333333337"/>
    <x v="2"/>
    <n v="10"/>
    <x v="0"/>
    <s v="Enfant"/>
    <s v="TADEMANA Waoura 90365179/70193972"/>
    <m/>
    <s v="N 6°16'35.20128&quot;"/>
    <s v="E 1°12'37.2006&quot;"/>
    <s v="CMS Togblekope"/>
    <s v="Agoè-Nyivé 4"/>
    <x v="2"/>
    <x v="0"/>
    <x v="86"/>
    <x v="17"/>
    <x v="85"/>
    <s v="oui"/>
    <s v="oui"/>
    <s v="non"/>
    <s v="non"/>
    <s v="non"/>
    <s v="RAS"/>
    <s v="non"/>
    <s v="non"/>
    <s v="non"/>
    <s v="non"/>
    <s v="Forage"/>
    <s v="Ne sait pas "/>
    <s v="oui"/>
    <x v="4"/>
    <x v="5"/>
    <x v="2"/>
    <d v="2024-12-27T00:00:00"/>
    <x v="0"/>
    <x v="1"/>
    <s v="Agoè-Nyivé"/>
    <x v="7"/>
    <x v="19"/>
    <x v="1"/>
    <x v="0"/>
  </r>
  <r>
    <n v="256"/>
    <s v="IDRISSOU Assane "/>
    <n v="13"/>
    <x v="1"/>
    <m/>
    <x v="0"/>
    <s v="Revendeur"/>
    <s v="IDRISSOU Mohamed 90282753"/>
    <s v="Alinka"/>
    <s v="N 6°16'35.20128&quot;"/>
    <s v="E 1°12'37.2006&quot;"/>
    <s v="CMS Togblekope"/>
    <s v="Agoè-Nyivé 4"/>
    <x v="2"/>
    <x v="0"/>
    <x v="86"/>
    <x v="17"/>
    <x v="85"/>
    <s v="oui"/>
    <s v="non"/>
    <s v="non"/>
    <s v="non"/>
    <s v="non"/>
    <s v="RAS"/>
    <s v="non"/>
    <s v="non"/>
    <s v="non"/>
    <s v="non"/>
    <s v="TDE, Pure water"/>
    <s v="Ne sait pas "/>
    <s v="oui"/>
    <x v="4"/>
    <x v="5"/>
    <x v="2"/>
    <d v="2024-12-27T00:00:00"/>
    <x v="0"/>
    <x v="1"/>
    <s v="Agoè-Nyivé"/>
    <x v="7"/>
    <x v="19"/>
    <x v="1"/>
    <x v="0"/>
  </r>
  <r>
    <n v="257"/>
    <s v="KORIKO Mihad"/>
    <n v="14"/>
    <x v="1"/>
    <m/>
    <x v="1"/>
    <s v="Elève"/>
    <s v="KORIKO Batou 90212811"/>
    <s v="Zilidji Togo Japon"/>
    <s v="N 6°16'35.20128&quot;"/>
    <s v="E 1°12'37.2006&quot;"/>
    <s v="CMS Togblekope"/>
    <s v="Agoè-Nyivé 4"/>
    <x v="2"/>
    <x v="0"/>
    <x v="86"/>
    <x v="17"/>
    <x v="85"/>
    <s v="oui"/>
    <s v="non"/>
    <s v="oui"/>
    <s v="oui"/>
    <s v="non"/>
    <s v="RAS"/>
    <s v="Ne sait pas "/>
    <s v="non"/>
    <s v="non"/>
    <s v="non"/>
    <s v="Tde"/>
    <s v="Ne sait pas "/>
    <s v="oui"/>
    <x v="4"/>
    <x v="5"/>
    <x v="2"/>
    <d v="2024-12-27T00:00:00"/>
    <x v="0"/>
    <x v="1"/>
    <s v="Agoè-Nyivé"/>
    <x v="7"/>
    <x v="19"/>
    <x v="1"/>
    <x v="0"/>
  </r>
  <r>
    <n v="258"/>
    <s v="ISSA Aichatou "/>
    <n v="29"/>
    <x v="0"/>
    <m/>
    <x v="1"/>
    <s v="Ménagère"/>
    <s v="ISSA Djadji 93564576"/>
    <s v="Haoussa Zongo"/>
    <s v="N 6°16'35.20128&quot;"/>
    <s v="E 1°12'37.2006&quot;"/>
    <s v="CMS Togblekope"/>
    <s v="Agoè-Nyivé 4"/>
    <x v="2"/>
    <x v="0"/>
    <x v="86"/>
    <x v="17"/>
    <x v="85"/>
    <s v="oui"/>
    <s v="oui"/>
    <s v="oui"/>
    <s v="non"/>
    <s v="non"/>
    <s v="RAS"/>
    <s v="Ne sait pas "/>
    <s v="non"/>
    <s v="non"/>
    <s v="non"/>
    <s v="Forage,pure water"/>
    <s v="Ne sait pas "/>
    <s v="oui"/>
    <x v="4"/>
    <x v="5"/>
    <x v="2"/>
    <d v="2024-12-27T00:00:00"/>
    <x v="0"/>
    <x v="1"/>
    <s v="Agoè-Nyivé"/>
    <x v="7"/>
    <x v="19"/>
    <x v="1"/>
    <x v="0"/>
  </r>
  <r>
    <n v="259"/>
    <s v="IDRISS Ousman"/>
    <n v="0.75"/>
    <x v="2"/>
    <n v="9"/>
    <x v="0"/>
    <s v="Enfant"/>
    <s v="ALASSAN Ramatou "/>
    <s v="Haoussa Zongo"/>
    <s v="N 6°16'35.20128&quot;"/>
    <s v="E 1°12'37.2006&quot;"/>
    <s v="CMS Togblekope"/>
    <s v="Agoè-Nyivé 4"/>
    <x v="2"/>
    <x v="0"/>
    <x v="87"/>
    <x v="17"/>
    <x v="85"/>
    <s v="oui"/>
    <s v="oui"/>
    <s v="oui"/>
    <s v="oui"/>
    <s v="non"/>
    <s v="RAS"/>
    <s v="Ne sait pas "/>
    <s v="non"/>
    <s v="non"/>
    <s v="non"/>
    <s v="Eau minérale"/>
    <s v="Oui"/>
    <s v="oui"/>
    <x v="4"/>
    <x v="5"/>
    <x v="2"/>
    <d v="2024-12-27T00:00:00"/>
    <x v="0"/>
    <x v="1"/>
    <s v="Agoè-Nyivé"/>
    <x v="7"/>
    <x v="19"/>
    <x v="1"/>
    <x v="0"/>
  </r>
  <r>
    <n v="260"/>
    <s v="KANTI komi David"/>
    <n v="22"/>
    <x v="0"/>
    <m/>
    <x v="0"/>
    <s v="Etudiant"/>
    <s v="KANTI Maman 90029249"/>
    <s v="Kotokoli Zongo"/>
    <s v="N 6°16'35.20128&quot;"/>
    <s v="E 1°12'37.2006&quot;"/>
    <s v="CMS Togblekope"/>
    <s v="Agoè-Nyivé 4"/>
    <x v="2"/>
    <x v="0"/>
    <x v="88"/>
    <x v="17"/>
    <x v="86"/>
    <s v="oui"/>
    <s v="oui"/>
    <s v="non"/>
    <s v="Non "/>
    <s v="non"/>
    <s v="Vertige"/>
    <s v="Ne sait pas "/>
    <s v="non"/>
    <s v="non"/>
    <s v="non"/>
    <s v="Forage"/>
    <s v="Ne sait pas "/>
    <s v="oui"/>
    <x v="4"/>
    <x v="5"/>
    <x v="2"/>
    <d v="2024-12-28T00:00:00"/>
    <x v="0"/>
    <x v="1"/>
    <s v="Agoè-Nyivé"/>
    <x v="7"/>
    <x v="19"/>
    <x v="1"/>
    <x v="0"/>
  </r>
  <r>
    <n v="261"/>
    <s v="LARABOU Rafia"/>
    <n v="24"/>
    <x v="0"/>
    <m/>
    <x v="1"/>
    <s v="Revendeuse"/>
    <s v="Rafia 70807753 et Marsame 90223241"/>
    <s v="Kotokoli Zongo"/>
    <s v="N 6°16'35.20128&quot;"/>
    <s v="E 1°12'37.2006&quot;"/>
    <s v="CMS Togblekope"/>
    <s v="Agoè-Nyivé 4"/>
    <x v="2"/>
    <x v="0"/>
    <x v="88"/>
    <x v="17"/>
    <x v="86"/>
    <s v="oui"/>
    <s v="oui"/>
    <s v="non"/>
    <s v="Non "/>
    <s v="non"/>
    <s v="RAS"/>
    <s v="Ne sait pas "/>
    <s v="non"/>
    <s v="non"/>
    <s v="non"/>
    <s v="Pure Water"/>
    <s v="Oui"/>
    <s v="oui"/>
    <x v="4"/>
    <x v="5"/>
    <x v="2"/>
    <d v="2024-12-28T00:00:00"/>
    <x v="0"/>
    <x v="1"/>
    <s v="Agoè-Nyivé"/>
    <x v="7"/>
    <x v="19"/>
    <x v="1"/>
    <x v="0"/>
  </r>
  <r>
    <n v="262"/>
    <s v="AZANGLO Martini"/>
    <n v="17"/>
    <x v="0"/>
    <m/>
    <x v="0"/>
    <s v="Sans emploi"/>
    <s v="AZANGLO Kossivi 91489455"/>
    <s v="Togblé Nivémé"/>
    <s v="N 6°16'35.20128&quot;"/>
    <s v="E 1°12'37.2006&quot;"/>
    <s v="CMS Togblekope"/>
    <s v="Agoè-Nyivé 4"/>
    <x v="2"/>
    <x v="0"/>
    <x v="88"/>
    <x v="17"/>
    <x v="86"/>
    <s v="oui"/>
    <s v="oui"/>
    <s v="non"/>
    <s v="oui"/>
    <s v="non"/>
    <s v="RAS"/>
    <s v="Ne sait pas "/>
    <s v="non"/>
    <s v="non"/>
    <s v="non"/>
    <s v="Pure Water"/>
    <s v="Oui"/>
    <s v="oui"/>
    <x v="4"/>
    <x v="5"/>
    <x v="2"/>
    <d v="2024-12-28T00:00:00"/>
    <x v="0"/>
    <x v="1"/>
    <s v="Agoè-Nyivé"/>
    <x v="7"/>
    <x v="19"/>
    <x v="1"/>
    <x v="0"/>
  </r>
  <r>
    <n v="263"/>
    <s v="ABISSE Djidoula "/>
    <n v="22"/>
    <x v="0"/>
    <m/>
    <x v="0"/>
    <s v="Revendeur"/>
    <s v="ABISSE 90016496"/>
    <s v="Zongo BTCI"/>
    <s v="N 6°16'35.20128&quot;"/>
    <s v="E 1°12'37.2006&quot;"/>
    <s v="CMS Togblekope"/>
    <s v="Agoè-Nyivé 4"/>
    <x v="2"/>
    <x v="0"/>
    <x v="84"/>
    <x v="17"/>
    <x v="86"/>
    <s v="oui"/>
    <s v="oui"/>
    <s v="non"/>
    <s v="Non "/>
    <s v="non"/>
    <s v="RAS"/>
    <s v="Ne sait pas "/>
    <s v="non"/>
    <s v="non"/>
    <s v="non"/>
    <s v="Tde"/>
    <s v="Oui"/>
    <s v="oui"/>
    <x v="4"/>
    <x v="5"/>
    <x v="2"/>
    <d v="2024-12-28T00:00:00"/>
    <x v="0"/>
    <x v="1"/>
    <s v="Agoè-Nyivé"/>
    <x v="7"/>
    <x v="19"/>
    <x v="1"/>
    <x v="0"/>
  </r>
  <r>
    <n v="264"/>
    <s v="KOWOU Fridaos"/>
    <n v="3"/>
    <x v="4"/>
    <m/>
    <x v="1"/>
    <s v="Enfant"/>
    <s v="KOWOU Blaise 90170593"/>
    <s v="Akoin"/>
    <s v="N 6°16'35.20128&quot;"/>
    <s v="E 1°12'37.2006&quot;"/>
    <s v="CMS Togblekope"/>
    <s v="Agoè-Nyivé 4"/>
    <x v="2"/>
    <x v="0"/>
    <x v="88"/>
    <x v="17"/>
    <x v="86"/>
    <s v="oui"/>
    <s v="oui"/>
    <s v="oui"/>
    <s v="Non "/>
    <s v="non"/>
    <s v="RAS"/>
    <s v="non"/>
    <s v="non"/>
    <s v="non"/>
    <s v="non"/>
    <s v="Forage"/>
    <s v="Oui"/>
    <s v="oui"/>
    <x v="4"/>
    <x v="5"/>
    <x v="2"/>
    <d v="2024-12-28T00:00:00"/>
    <x v="0"/>
    <x v="1"/>
    <s v="Agoè-Nyivé"/>
    <x v="7"/>
    <x v="19"/>
    <x v="1"/>
    <x v="0"/>
  </r>
  <r>
    <n v="265"/>
    <s v="AFIF ABILA Alidou "/>
    <n v="0.75"/>
    <x v="2"/>
    <n v="9"/>
    <x v="0"/>
    <s v="Enfant"/>
    <s v="AFIF ABILA 91115024"/>
    <s v="Zongo privilège"/>
    <s v="N 6°16'35.20128&quot;"/>
    <s v="E 1°12'37.2006&quot;"/>
    <s v="CMS Togblekope"/>
    <s v="Agoè-Nyivé 4"/>
    <x v="2"/>
    <x v="0"/>
    <x v="84"/>
    <x v="17"/>
    <x v="86"/>
    <s v="oui"/>
    <s v="oui"/>
    <s v="non"/>
    <s v="Non "/>
    <s v="non"/>
    <s v="Pleurs, muguet"/>
    <s v="Ne sait pas "/>
    <s v="non"/>
    <s v="non"/>
    <s v="non"/>
    <s v="Pure Water"/>
    <s v="Ne sait pas "/>
    <s v="oui"/>
    <x v="4"/>
    <x v="5"/>
    <x v="2"/>
    <d v="2024-12-28T00:00:00"/>
    <x v="0"/>
    <x v="1"/>
    <s v="Agoè-Nyivé"/>
    <x v="7"/>
    <x v="19"/>
    <x v="1"/>
    <x v="0"/>
  </r>
  <r>
    <n v="266"/>
    <s v="KINDO Fati "/>
    <n v="54"/>
    <x v="3"/>
    <m/>
    <x v="1"/>
    <s v="Revendeuse"/>
    <s v="90534835/MOHAMED 93345049"/>
    <s v="Zongo Zilikpota"/>
    <s v="N 6°15'1.80792&quot;"/>
    <s v="E 1°12'53.41572&quot;"/>
    <s v="CMS Togblekope"/>
    <s v="Agoè-Nyivé 4"/>
    <x v="2"/>
    <x v="0"/>
    <x v="88"/>
    <x v="17"/>
    <x v="86"/>
    <s v="oui"/>
    <s v="oui"/>
    <s v="oui"/>
    <s v="oui"/>
    <s v="non"/>
    <s v="RAS"/>
    <s v="Ne sait pas "/>
    <s v="non"/>
    <s v="non"/>
    <s v="non"/>
    <s v="Tde"/>
    <s v="Oui"/>
    <s v="oui"/>
    <x v="0"/>
    <x v="5"/>
    <x v="1"/>
    <s v="En hospitalisation"/>
    <x v="2"/>
    <x v="0"/>
    <s v="Agoè-Nyivé"/>
    <x v="7"/>
    <x v="19"/>
    <x v="0"/>
    <x v="0"/>
  </r>
  <r>
    <n v="267"/>
    <s v="ISSIFOU Amina "/>
    <n v="14"/>
    <x v="1"/>
    <m/>
    <x v="1"/>
    <s v="Domestique "/>
    <s v="AWA 71250793/92735377"/>
    <s v="Zongo Fidokpui "/>
    <s v="N 6°15'1.80792&quot;"/>
    <s v="E 1°12'53.41572&quot;"/>
    <s v="CMS Togblekope"/>
    <s v="Agoè-Nyivé 4"/>
    <x v="2"/>
    <x v="0"/>
    <x v="87"/>
    <x v="17"/>
    <x v="86"/>
    <s v="oui"/>
    <s v="oui"/>
    <s v="oui"/>
    <s v="Non "/>
    <s v="non"/>
    <s v="RAS"/>
    <s v="Ne sait pas "/>
    <s v="non"/>
    <s v="non"/>
    <s v="non"/>
    <s v="Forage"/>
    <s v="Ne sait pas "/>
    <s v="oui"/>
    <x v="0"/>
    <x v="5"/>
    <x v="1"/>
    <s v="En hospitalisation"/>
    <x v="2"/>
    <x v="0"/>
    <s v="Agoè-Nyivé"/>
    <x v="7"/>
    <x v="19"/>
    <x v="0"/>
    <x v="0"/>
  </r>
  <r>
    <n v="268"/>
    <s v="ASSIMA Abass"/>
    <n v="37"/>
    <x v="0"/>
    <m/>
    <x v="0"/>
    <s v="Zémidjan/Chauffeur"/>
    <s v="Abass 70404246"/>
    <s v="Fidokpui Hermane"/>
    <s v="N 6°15'21.14532&quot;"/>
    <s v=" E 1°13'28.14564&quot;"/>
    <s v="CMS Togblekope"/>
    <s v="Agoè-Nyivé 4"/>
    <x v="2"/>
    <x v="0"/>
    <x v="88"/>
    <x v="17"/>
    <x v="86"/>
    <s v="oui"/>
    <s v="oui"/>
    <s v="non"/>
    <s v="Non "/>
    <s v="non"/>
    <s v="Vertige céphalée "/>
    <s v="Ne sait pas "/>
    <s v="non"/>
    <s v="non"/>
    <s v="non"/>
    <s v="Pure Water"/>
    <s v="Oui"/>
    <s v="oui"/>
    <x v="4"/>
    <x v="5"/>
    <x v="2"/>
    <d v="2024-12-28T00:00:00"/>
    <x v="0"/>
    <x v="1"/>
    <s v="Agoè-Nyivé"/>
    <x v="7"/>
    <x v="19"/>
    <x v="1"/>
    <x v="0"/>
  </r>
  <r>
    <n v="269"/>
    <s v="ALLASSANI Diana "/>
    <n v="30"/>
    <x v="0"/>
    <m/>
    <x v="1"/>
    <s v="Ménagère"/>
    <s v="Diana 91365792"/>
    <s v="Kotokoli Zongo"/>
    <s v="N 6°15'21.14532&quot;"/>
    <s v=" E 1°13'28.14564&quot;"/>
    <s v="CMS Togblekope"/>
    <s v="Agoè-Nyivé 4"/>
    <x v="2"/>
    <x v="0"/>
    <x v="86"/>
    <x v="17"/>
    <x v="87"/>
    <s v="oui"/>
    <s v="oui"/>
    <s v="non"/>
    <s v="Non "/>
    <s v="non"/>
    <s v="Femme enceinte"/>
    <s v="Ne sait pas "/>
    <s v="non"/>
    <s v="non"/>
    <s v="non"/>
    <s v="Forage, Pure Water"/>
    <s v="Oui"/>
    <s v="oui"/>
    <x v="4"/>
    <x v="5"/>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N 6°15'5.24916&quot;"/>
    <s v="E 1°12'50.79348&quot;"/>
    <s v="CMS Togblekope"/>
    <s v="Agoè-Nyivé 4"/>
    <x v="2"/>
    <x v="0"/>
    <x v="88"/>
    <x v="17"/>
    <x v="87"/>
    <s v="oui"/>
    <s v="non"/>
    <s v="non"/>
    <s v="Non "/>
    <s v="non"/>
    <s v="RAS"/>
    <s v="Ne sait pas "/>
    <s v="non"/>
    <s v="non"/>
    <s v="non"/>
    <s v="Forage, Pure Water"/>
    <s v="Oui"/>
    <s v="oui"/>
    <x v="4"/>
    <x v="5"/>
    <x v="2"/>
    <d v="2024-12-29T00:00:00"/>
    <x v="0"/>
    <x v="1"/>
    <s v="Agoè-Nyivé"/>
    <x v="7"/>
    <x v="19"/>
    <x v="1"/>
    <x v="0"/>
  </r>
  <r>
    <n v="272"/>
    <s v="SEIBOU Bouraima"/>
    <n v="54"/>
    <x v="3"/>
    <m/>
    <x v="0"/>
    <s v="Revendeur"/>
    <s v="SEIBOU 90127858"/>
    <s v="Zongo Zilikpta Nagodé"/>
    <s v="N 6°15'3.22524&quot;"/>
    <s v=" E 1°12'38.79936&quot;"/>
    <s v="CMS Togblekope"/>
    <s v="Agoè-Nyivé 4"/>
    <x v="2"/>
    <x v="0"/>
    <x v="88"/>
    <x v="17"/>
    <x v="87"/>
    <s v="oui"/>
    <s v="non"/>
    <s v="non"/>
    <s v="Non "/>
    <s v="non"/>
    <s v="Vertige, Crise épileptique"/>
    <s v="Ne sait pas "/>
    <s v="non"/>
    <s v="non"/>
    <s v="non"/>
    <s v="Forage, Pure Water"/>
    <s v="Oui"/>
    <s v="oui"/>
    <x v="0"/>
    <x v="5"/>
    <x v="1"/>
    <s v="En hospitalisation"/>
    <x v="2"/>
    <x v="0"/>
    <s v="Agoè-Nyivé"/>
    <x v="7"/>
    <x v="19"/>
    <x v="0"/>
    <x v="0"/>
  </r>
  <r>
    <n v="273"/>
    <s v="AGREGNA Abdoul Wassiwou"/>
    <n v="4"/>
    <x v="4"/>
    <m/>
    <x v="0"/>
    <s v="Enfant"/>
    <s v="TCHAKORA 90992840"/>
    <s v="Togblékopé Alinka"/>
    <s v="N 6°15'5.24916&quot;"/>
    <s v="E 1°12'50.79348&quot;"/>
    <s v="CMS Togblekope"/>
    <s v="Agoè-Nyive 4"/>
    <x v="2"/>
    <x v="0"/>
    <x v="87"/>
    <x v="17"/>
    <x v="89"/>
    <s v="oui"/>
    <s v="oui"/>
    <s v="non"/>
    <s v="Non "/>
    <s v="non"/>
    <s v="RAS"/>
    <s v="Ne sait pas "/>
    <s v="non"/>
    <s v="non"/>
    <s v="non"/>
    <s v="Forage"/>
    <s v="Ne sait pas "/>
    <s v="oui"/>
    <x v="4"/>
    <x v="5"/>
    <x v="2"/>
    <d v="2024-12-30T00:00:00"/>
    <x v="0"/>
    <x v="1"/>
    <s v="Agoè-Nyivé"/>
    <x v="7"/>
    <x v="19"/>
    <x v="1"/>
    <x v="0"/>
  </r>
  <r>
    <n v="274"/>
    <s v="SOULE Abdoul Gafar"/>
    <n v="3"/>
    <x v="4"/>
    <m/>
    <x v="0"/>
    <s v="Enfant"/>
    <s v="SOULE Amidou "/>
    <s v="Zongo Zilikpota"/>
    <s v="N 6°15'5.24916&quot;"/>
    <s v="E 1°12'50.79348&quot;"/>
    <s v="CMS Togblekope"/>
    <s v="Agoè-Nyive 4"/>
    <x v="2"/>
    <x v="0"/>
    <x v="88"/>
    <x v="17"/>
    <x v="89"/>
    <s v="oui"/>
    <s v="non"/>
    <s v="non"/>
    <s v="Non "/>
    <s v="non"/>
    <s v="RAS"/>
    <s v="Ne sait pas "/>
    <s v="non"/>
    <s v="non"/>
    <s v="non"/>
    <s v="Pure Water"/>
    <s v="Oui"/>
    <s v="oui"/>
    <x v="4"/>
    <x v="5"/>
    <x v="2"/>
    <d v="2024-12-30T00:00:00"/>
    <x v="0"/>
    <x v="1"/>
    <s v="Agoè-Nyivé"/>
    <x v="7"/>
    <x v="19"/>
    <x v="1"/>
    <x v="0"/>
  </r>
  <r>
    <n v="275"/>
    <s v="OUMAR Abdoulaye"/>
    <n v="2"/>
    <x v="2"/>
    <m/>
    <x v="0"/>
    <s v="Enfant"/>
    <s v="OUMAR Ibrahim 90180358"/>
    <s v="Zongo Zilikpta Nagodé"/>
    <s v="N 6°15'3.22524&quot;"/>
    <s v=" E 1°12'38.79936&quot;"/>
    <s v="CMS Togblekope"/>
    <s v="Agoè-Nyive 4"/>
    <x v="2"/>
    <x v="0"/>
    <x v="89"/>
    <x v="17"/>
    <x v="89"/>
    <s v="oui"/>
    <s v="oui"/>
    <s v="non"/>
    <s v="Non "/>
    <s v="non"/>
    <s v="Fièvre"/>
    <s v="Ne sait pas "/>
    <s v="non"/>
    <s v="non"/>
    <s v="non"/>
    <s v="Forage, Pure Water"/>
    <s v="Oui"/>
    <s v="oui"/>
    <x v="0"/>
    <x v="5"/>
    <x v="1"/>
    <s v="En hospitalisation"/>
    <x v="2"/>
    <x v="0"/>
    <s v="Agoè-Nyivé"/>
    <x v="7"/>
    <x v="19"/>
    <x v="0"/>
    <x v="0"/>
  </r>
  <r>
    <n v="276"/>
    <s v="BACHIROU Adamou "/>
    <n v="20"/>
    <x v="0"/>
    <m/>
    <x v="0"/>
    <s v="Staffeur"/>
    <s v="Adamou 71924607"/>
    <s v="Haoussa Zongo"/>
    <s v="N 6°16'35.20128&quot;"/>
    <s v="E 1°12'37.2006&quot;"/>
    <s v="CMS Togblekope"/>
    <s v="Agoè-Nyive 4"/>
    <x v="2"/>
    <x v="0"/>
    <x v="89"/>
    <x v="17"/>
    <x v="89"/>
    <s v="oui"/>
    <s v="non"/>
    <s v="non"/>
    <s v="Non "/>
    <s v="non"/>
    <s v="RAS"/>
    <s v="Ne sait pas "/>
    <s v="non"/>
    <s v="non"/>
    <s v="non"/>
    <s v="Pure Water"/>
    <s v="Oui"/>
    <s v="oui"/>
    <x v="4"/>
    <x v="5"/>
    <x v="1"/>
    <d v="2024-12-30T00:00:00"/>
    <x v="0"/>
    <x v="1"/>
    <s v="Agoè-Nyivé"/>
    <x v="7"/>
    <x v="1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0"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3"/>
        <item m="1" x="6"/>
        <item h="1" x="0"/>
        <item m="1" x="9"/>
        <item m="1" x="8"/>
        <item h="1" m="1" x="4"/>
        <item h="1" x="2"/>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2"/>
    </i>
    <i>
      <x v="3"/>
    </i>
    <i>
      <x v="4"/>
    </i>
    <i>
      <x v="5"/>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9">
    <i>
      <x v="1"/>
    </i>
    <i>
      <x v="2"/>
    </i>
    <i>
      <x v="3"/>
    </i>
    <i>
      <x v="4"/>
    </i>
    <i>
      <x v="5"/>
    </i>
    <i>
      <x v="6"/>
    </i>
    <i>
      <x v="7"/>
    </i>
    <i>
      <x v="9"/>
    </i>
    <i>
      <x v="10"/>
    </i>
    <i>
      <x v="12"/>
    </i>
    <i>
      <x v="16"/>
    </i>
    <i>
      <x v="17"/>
    </i>
    <i>
      <x v="18"/>
    </i>
    <i>
      <x v="19"/>
    </i>
    <i>
      <x v="21"/>
    </i>
    <i>
      <x v="22"/>
    </i>
    <i>
      <x v="23"/>
    </i>
    <i>
      <x v="24"/>
    </i>
    <i t="grand">
      <x/>
    </i>
  </rowItems>
  <colFields count="1">
    <field x="35"/>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1:D24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1">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1">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t="grand">
      <x/>
    </i>
  </rowItems>
  <colFields count="1">
    <field x="35"/>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91">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x="4"/>
        <item x="1"/>
        <item m="1" x="7"/>
        <item x="2"/>
        <item m="1" x="8"/>
        <item x="0"/>
        <item m="1" x="6"/>
        <item t="default"/>
      </items>
    </pivotField>
    <pivotField axis="axisRow"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6">
    <i>
      <x v="1"/>
    </i>
    <i>
      <x v="5"/>
    </i>
    <i>
      <x v="6"/>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E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5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6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28">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1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4">
    <i>
      <x v="3"/>
    </i>
    <i>
      <x v="6"/>
    </i>
    <i>
      <x v="7"/>
    </i>
    <i>
      <x v="9"/>
    </i>
    <i>
      <x v="10"/>
    </i>
    <i>
      <x v="12"/>
    </i>
    <i>
      <x v="16"/>
    </i>
    <i>
      <x v="18"/>
    </i>
    <i>
      <x v="19"/>
    </i>
    <i>
      <x v="21"/>
    </i>
    <i>
      <x v="22"/>
    </i>
    <i>
      <x v="23"/>
    </i>
    <i>
      <x v="24"/>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2:D11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91">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0">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3"/>
        <item m="1" x="6"/>
        <item h="1" x="0"/>
        <item m="1" x="9"/>
        <item m="1" x="8"/>
        <item m="1" x="4"/>
        <item h="1" x="2"/>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6">
    <i>
      <x/>
    </i>
    <i>
      <x v="2"/>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6"/>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4">
    <i>
      <x/>
    </i>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277" totalsRowShown="0" headerRowDxfId="52" dataDxfId="50" headerRowBorderDxfId="51" tableBorderDxfId="49" totalsRowBorderDxfId="48">
  <autoFilter ref="A1:AP277"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7.xml"/><Relationship Id="rId7" Type="http://schemas.openxmlformats.org/officeDocument/2006/relationships/table" Target="../tables/table2.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8.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4.xml"/><Relationship Id="rId2" Type="http://schemas.openxmlformats.org/officeDocument/2006/relationships/pivotTable" Target="../pivotTables/pivotTable33.xml"/><Relationship Id="rId1" Type="http://schemas.openxmlformats.org/officeDocument/2006/relationships/pivotTable" Target="../pivotTables/pivotTable32.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243"/>
  <sheetViews>
    <sheetView topLeftCell="A192" workbookViewId="0">
      <selection activeCell="H241" sqref="H212:H241"/>
    </sheetView>
  </sheetViews>
  <sheetFormatPr defaultRowHeight="15"/>
  <cols>
    <col min="1" max="1" width="45.85546875" customWidth="1"/>
    <col min="3" max="3" width="20.42578125" style="22" customWidth="1"/>
    <col min="5" max="5" width="18.8554687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33"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ref="A34:A65" si="1">_xlfn.CONCAT("Point (",F34," ",E34,")")</f>
        <v>Point ( 1.3065224647621934 6.170206928331889)</v>
      </c>
      <c r="B34">
        <v>33</v>
      </c>
      <c r="C34" s="22" t="s">
        <v>25</v>
      </c>
      <c r="D34" t="s">
        <v>10</v>
      </c>
      <c r="E34" t="s">
        <v>57</v>
      </c>
      <c r="F34" t="s">
        <v>58</v>
      </c>
      <c r="G34" t="s">
        <v>13</v>
      </c>
      <c r="H34" t="s">
        <v>14</v>
      </c>
      <c r="M34"/>
    </row>
    <row r="35" spans="1:13">
      <c r="A35" t="str">
        <f t="shared" si="1"/>
        <v>Point ( 1.3065224647621934 6.170206928331889)</v>
      </c>
      <c r="B35">
        <v>34</v>
      </c>
      <c r="C35" s="22" t="s">
        <v>25</v>
      </c>
      <c r="D35" t="s">
        <v>18</v>
      </c>
      <c r="E35" t="s">
        <v>57</v>
      </c>
      <c r="F35" t="s">
        <v>58</v>
      </c>
      <c r="G35" t="s">
        <v>13</v>
      </c>
      <c r="H35" t="s">
        <v>14</v>
      </c>
      <c r="M35"/>
    </row>
    <row r="36" spans="1:13">
      <c r="A36" t="str">
        <f t="shared" si="1"/>
        <v>Point ( 1.3065224647621934 6.170206928331889)</v>
      </c>
      <c r="B36">
        <v>35</v>
      </c>
      <c r="C36" s="22" t="s">
        <v>25</v>
      </c>
      <c r="D36" t="s">
        <v>18</v>
      </c>
      <c r="E36" t="s">
        <v>57</v>
      </c>
      <c r="F36" t="s">
        <v>58</v>
      </c>
      <c r="G36" t="s">
        <v>13</v>
      </c>
      <c r="H36" t="s">
        <v>14</v>
      </c>
      <c r="M36"/>
    </row>
    <row r="37" spans="1:13">
      <c r="A37" t="str">
        <f t="shared" si="1"/>
        <v>Point ( 1.2277901541906115 6.137294796391453)</v>
      </c>
      <c r="B37">
        <v>36</v>
      </c>
      <c r="C37" s="22" t="s">
        <v>28</v>
      </c>
      <c r="D37" t="s">
        <v>18</v>
      </c>
      <c r="E37" t="s">
        <v>61</v>
      </c>
      <c r="F37" t="s">
        <v>62</v>
      </c>
      <c r="G37" t="s">
        <v>13</v>
      </c>
      <c r="H37" t="s">
        <v>14</v>
      </c>
      <c r="M37"/>
    </row>
    <row r="38" spans="1:13">
      <c r="A38" t="str">
        <f t="shared" si="1"/>
        <v>Point ( 1.2277901541906115 6.137294796391453)</v>
      </c>
      <c r="B38">
        <v>37</v>
      </c>
      <c r="C38" s="22" t="s">
        <v>28</v>
      </c>
      <c r="D38" t="s">
        <v>18</v>
      </c>
      <c r="E38" t="s">
        <v>61</v>
      </c>
      <c r="F38" t="s">
        <v>62</v>
      </c>
      <c r="G38" t="s">
        <v>13</v>
      </c>
      <c r="H38" t="s">
        <v>14</v>
      </c>
      <c r="M38"/>
    </row>
    <row r="39" spans="1:13">
      <c r="A39" t="str">
        <f t="shared" si="1"/>
        <v>Point ( 1.2277901541906115 6.137294796391453)</v>
      </c>
      <c r="B39">
        <v>38</v>
      </c>
      <c r="C39" s="22" t="s">
        <v>28</v>
      </c>
      <c r="D39" t="s">
        <v>18</v>
      </c>
      <c r="E39" t="s">
        <v>61</v>
      </c>
      <c r="F39" t="s">
        <v>62</v>
      </c>
      <c r="G39" t="s">
        <v>13</v>
      </c>
      <c r="H39" t="s">
        <v>14</v>
      </c>
      <c r="M39"/>
    </row>
    <row r="40" spans="1:13">
      <c r="A40" t="str">
        <f t="shared" si="1"/>
        <v>Point ( 1.2277901541906115 6.137294796391453)</v>
      </c>
      <c r="B40">
        <v>39</v>
      </c>
      <c r="C40" s="22" t="s">
        <v>28</v>
      </c>
      <c r="D40" t="s">
        <v>18</v>
      </c>
      <c r="E40" t="s">
        <v>61</v>
      </c>
      <c r="F40" t="s">
        <v>62</v>
      </c>
      <c r="G40" t="s">
        <v>13</v>
      </c>
      <c r="H40" t="s">
        <v>14</v>
      </c>
      <c r="M40"/>
    </row>
    <row r="41" spans="1:13">
      <c r="A41" t="str">
        <f t="shared" si="1"/>
        <v>Point ( 1.2277901541906115 6.137294796391453)</v>
      </c>
      <c r="B41">
        <v>40</v>
      </c>
      <c r="C41" s="22" t="s">
        <v>28</v>
      </c>
      <c r="D41" t="s">
        <v>18</v>
      </c>
      <c r="E41" t="s">
        <v>61</v>
      </c>
      <c r="F41" t="s">
        <v>62</v>
      </c>
      <c r="G41" t="s">
        <v>13</v>
      </c>
      <c r="H41" t="s">
        <v>14</v>
      </c>
      <c r="M41" s="22" t="s">
        <v>29</v>
      </c>
    </row>
    <row r="42" spans="1:13">
      <c r="A42" t="str">
        <f t="shared" si="1"/>
        <v>Point ( 1.2277901541906115 6.137294796391453)</v>
      </c>
      <c r="B42">
        <v>41</v>
      </c>
      <c r="C42" s="22" t="s">
        <v>28</v>
      </c>
      <c r="D42" t="s">
        <v>18</v>
      </c>
      <c r="E42" t="s">
        <v>61</v>
      </c>
      <c r="F42" t="s">
        <v>62</v>
      </c>
      <c r="G42" t="s">
        <v>13</v>
      </c>
      <c r="H42" t="s">
        <v>14</v>
      </c>
      <c r="M42" s="22" t="s">
        <v>32</v>
      </c>
    </row>
    <row r="43" spans="1:13">
      <c r="A43" t="str">
        <f t="shared" si="1"/>
        <v>Point (1.2885405838783568 6.171169451806052)</v>
      </c>
      <c r="B43">
        <v>42</v>
      </c>
      <c r="C43" s="28" t="s">
        <v>9</v>
      </c>
      <c r="D43" t="s">
        <v>10</v>
      </c>
      <c r="E43" t="s">
        <v>11</v>
      </c>
      <c r="F43" t="s">
        <v>12</v>
      </c>
      <c r="G43" t="s">
        <v>13</v>
      </c>
      <c r="H43" t="s">
        <v>14</v>
      </c>
      <c r="M43" s="22" t="s">
        <v>37</v>
      </c>
    </row>
    <row r="44" spans="1:13">
      <c r="A44" t="str">
        <f t="shared" si="1"/>
        <v>Point (1.2885405838783568 6.171169451806052)</v>
      </c>
      <c r="B44">
        <v>43</v>
      </c>
      <c r="C44" s="28" t="s">
        <v>9</v>
      </c>
      <c r="D44" t="s">
        <v>10</v>
      </c>
      <c r="E44" t="s">
        <v>11</v>
      </c>
      <c r="F44" t="s">
        <v>12</v>
      </c>
      <c r="G44" t="s">
        <v>13</v>
      </c>
      <c r="H44" t="s">
        <v>14</v>
      </c>
      <c r="M44" s="22" t="s">
        <v>42</v>
      </c>
    </row>
    <row r="45" spans="1:13">
      <c r="A45" t="str">
        <f t="shared" si="1"/>
        <v>Point ( 1.3065224647621934 6.170206928331889)</v>
      </c>
      <c r="B45">
        <v>44</v>
      </c>
      <c r="C45" s="28" t="s">
        <v>25</v>
      </c>
      <c r="D45" t="s">
        <v>18</v>
      </c>
      <c r="E45" t="s">
        <v>57</v>
      </c>
      <c r="F45" t="s">
        <v>58</v>
      </c>
      <c r="G45" t="s">
        <v>13</v>
      </c>
      <c r="H45" t="s">
        <v>14</v>
      </c>
      <c r="M45" s="22" t="s">
        <v>43</v>
      </c>
    </row>
    <row r="46" spans="1:13">
      <c r="A46" t="str">
        <f t="shared" si="1"/>
        <v>Point ( 1.3065224647621934 6.170206928331889)</v>
      </c>
      <c r="B46">
        <v>45</v>
      </c>
      <c r="C46" s="28" t="s">
        <v>25</v>
      </c>
      <c r="D46" t="s">
        <v>18</v>
      </c>
      <c r="E46" t="s">
        <v>57</v>
      </c>
      <c r="F46" t="s">
        <v>58</v>
      </c>
      <c r="G46" t="s">
        <v>13</v>
      </c>
      <c r="H46" t="s">
        <v>14</v>
      </c>
      <c r="M46" s="22" t="s">
        <v>48</v>
      </c>
    </row>
    <row r="47" spans="1:13">
      <c r="A47" t="str">
        <f t="shared" si="1"/>
        <v>Point ( 1.3065224647621934 6.170206928331889)</v>
      </c>
      <c r="B47">
        <v>46</v>
      </c>
      <c r="C47" s="28" t="s">
        <v>25</v>
      </c>
      <c r="D47" t="s">
        <v>10</v>
      </c>
      <c r="E47" t="s">
        <v>57</v>
      </c>
      <c r="F47" t="s">
        <v>58</v>
      </c>
      <c r="G47" t="s">
        <v>13</v>
      </c>
      <c r="H47" t="s">
        <v>14</v>
      </c>
      <c r="M47" s="22" t="s">
        <v>50</v>
      </c>
    </row>
    <row r="48" spans="1:13">
      <c r="A48" t="str">
        <f t="shared" si="1"/>
        <v>Point ( 1.3065224647621934 6.170206928331889)</v>
      </c>
      <c r="B48">
        <v>47</v>
      </c>
      <c r="C48" s="28" t="s">
        <v>25</v>
      </c>
      <c r="D48" t="s">
        <v>18</v>
      </c>
      <c r="E48" t="s">
        <v>57</v>
      </c>
      <c r="F48" t="s">
        <v>58</v>
      </c>
      <c r="G48" t="s">
        <v>13</v>
      </c>
      <c r="H48" t="s">
        <v>14</v>
      </c>
      <c r="M48"/>
    </row>
    <row r="49" spans="1:13">
      <c r="A49" t="str">
        <f t="shared" si="1"/>
        <v>Point ( 1.3065224647621934 6.170206928331889)</v>
      </c>
      <c r="B49">
        <v>48</v>
      </c>
      <c r="C49" s="28" t="s">
        <v>25</v>
      </c>
      <c r="D49" t="s">
        <v>18</v>
      </c>
      <c r="E49" t="s">
        <v>57</v>
      </c>
      <c r="F49" t="s">
        <v>58</v>
      </c>
      <c r="G49" t="s">
        <v>13</v>
      </c>
      <c r="H49" t="s">
        <v>14</v>
      </c>
      <c r="M49"/>
    </row>
    <row r="50" spans="1:13">
      <c r="A50" t="str">
        <f t="shared" si="1"/>
        <v>Point (1.3075633519218346 6.186026591764903)</v>
      </c>
      <c r="B50">
        <v>49</v>
      </c>
      <c r="C50" s="22" t="s">
        <v>29</v>
      </c>
      <c r="D50" t="s">
        <v>10</v>
      </c>
      <c r="E50" t="s">
        <v>63</v>
      </c>
      <c r="F50" t="s">
        <v>64</v>
      </c>
      <c r="M50"/>
    </row>
    <row r="51" spans="1:13">
      <c r="A51" t="str">
        <f t="shared" si="1"/>
        <v>Point ( 1.2177901541906115 6.127294796391453)</v>
      </c>
      <c r="B51">
        <v>50</v>
      </c>
      <c r="C51" s="22" t="s">
        <v>32</v>
      </c>
      <c r="E51" t="s">
        <v>65</v>
      </c>
      <c r="F51" t="s">
        <v>66</v>
      </c>
      <c r="M51"/>
    </row>
    <row r="52" spans="1:13">
      <c r="A52" t="str">
        <f t="shared" si="1"/>
        <v>Point ( 1.2177901541906115 6.21494796391453)</v>
      </c>
      <c r="B52">
        <v>51</v>
      </c>
      <c r="C52" s="22" t="s">
        <v>37</v>
      </c>
      <c r="E52" t="s">
        <v>67</v>
      </c>
      <c r="F52" t="s">
        <v>66</v>
      </c>
      <c r="M52"/>
    </row>
    <row r="53" spans="1:13">
      <c r="A53" t="str">
        <f t="shared" si="1"/>
        <v>Point ( 1.5713269352515131 6.237265928242092)</v>
      </c>
      <c r="B53">
        <v>52</v>
      </c>
      <c r="C53" s="22" t="s">
        <v>42</v>
      </c>
      <c r="E53" t="s">
        <v>68</v>
      </c>
      <c r="F53" t="s">
        <v>69</v>
      </c>
      <c r="M53"/>
    </row>
    <row r="54" spans="1:13">
      <c r="A54" t="str">
        <f t="shared" si="1"/>
        <v>Point ( 1.672305618314484 6.270782053118657)</v>
      </c>
      <c r="B54">
        <v>53</v>
      </c>
      <c r="C54" s="22" t="s">
        <v>43</v>
      </c>
      <c r="E54" t="s">
        <v>51</v>
      </c>
      <c r="F54" t="s">
        <v>52</v>
      </c>
      <c r="M54"/>
    </row>
    <row r="55" spans="1:13">
      <c r="A55" t="str">
        <f t="shared" si="1"/>
        <v>Point ( 1.6113269352515131 6.232565928242092)</v>
      </c>
      <c r="B55">
        <v>54</v>
      </c>
      <c r="C55" s="22" t="s">
        <v>48</v>
      </c>
      <c r="E55" t="s">
        <v>70</v>
      </c>
      <c r="F55" t="s">
        <v>71</v>
      </c>
      <c r="M55"/>
    </row>
    <row r="56" spans="1:13">
      <c r="A56" t="str">
        <f t="shared" si="1"/>
        <v>Point ( 1.615224647621934 6.234928331889)</v>
      </c>
      <c r="B56">
        <v>55</v>
      </c>
      <c r="C56" s="22" t="s">
        <v>50</v>
      </c>
      <c r="E56" t="s">
        <v>72</v>
      </c>
      <c r="F56" t="s">
        <v>73</v>
      </c>
      <c r="M56"/>
    </row>
    <row r="57" spans="1:13">
      <c r="A57" t="str">
        <f t="shared" si="1"/>
        <v>Point ( 1.615224647621934 6.234928331889)</v>
      </c>
      <c r="B57">
        <v>56</v>
      </c>
      <c r="C57" s="6" t="s">
        <v>74</v>
      </c>
      <c r="E57" t="s">
        <v>72</v>
      </c>
      <c r="F57" t="s">
        <v>73</v>
      </c>
      <c r="M57"/>
    </row>
    <row r="58" spans="1:13">
      <c r="A58" t="str">
        <f t="shared" si="1"/>
        <v>Point ( 1.317901541906115 6.185294796391453)</v>
      </c>
      <c r="B58">
        <v>57</v>
      </c>
      <c r="C58" s="22" t="s">
        <v>75</v>
      </c>
      <c r="E58" t="s">
        <v>76</v>
      </c>
      <c r="F58" t="s">
        <v>77</v>
      </c>
      <c r="I58" s="29" t="s">
        <v>78</v>
      </c>
      <c r="J58" s="29" t="s">
        <v>79</v>
      </c>
    </row>
    <row r="59" spans="1:13">
      <c r="A59" t="str">
        <f t="shared" si="1"/>
        <v>Point ( 1.762305618314484 6.280782053118657)</v>
      </c>
      <c r="B59">
        <v>58</v>
      </c>
      <c r="C59" s="22" t="s">
        <v>80</v>
      </c>
      <c r="E59" t="s">
        <v>81</v>
      </c>
      <c r="F59" t="s">
        <v>82</v>
      </c>
    </row>
    <row r="60" spans="1:13">
      <c r="A60" t="str">
        <f t="shared" si="1"/>
        <v>Point ( 1.762305618314484 6.280782053118657)</v>
      </c>
      <c r="B60">
        <v>59</v>
      </c>
      <c r="C60" s="22" t="s">
        <v>83</v>
      </c>
      <c r="E60" t="s">
        <v>81</v>
      </c>
      <c r="F60" t="s">
        <v>82</v>
      </c>
    </row>
    <row r="61" spans="1:13">
      <c r="A61" t="str">
        <f t="shared" si="1"/>
        <v>Point ( 1.5813269352515131 6.227265928242092)</v>
      </c>
      <c r="B61">
        <v>60</v>
      </c>
      <c r="C61" s="2" t="s">
        <v>84</v>
      </c>
      <c r="E61" t="s">
        <v>85</v>
      </c>
      <c r="F61" t="s">
        <v>86</v>
      </c>
    </row>
    <row r="62" spans="1:13">
      <c r="A62" t="str">
        <f t="shared" si="1"/>
        <v>Point ( 1.762305618314484 6.280782053118657)</v>
      </c>
      <c r="B62">
        <v>61</v>
      </c>
      <c r="C62" s="22" t="s">
        <v>80</v>
      </c>
      <c r="E62" t="s">
        <v>81</v>
      </c>
      <c r="F62" t="s">
        <v>82</v>
      </c>
    </row>
    <row r="63" spans="1:13">
      <c r="A63" t="str">
        <f t="shared" si="1"/>
        <v>Point ( 1.762305618314484 6.280782053118657)</v>
      </c>
      <c r="B63">
        <v>62</v>
      </c>
      <c r="C63" s="22" t="s">
        <v>80</v>
      </c>
      <c r="E63" t="s">
        <v>81</v>
      </c>
      <c r="F63" t="s">
        <v>82</v>
      </c>
    </row>
    <row r="64" spans="1:13">
      <c r="A64" t="str">
        <f t="shared" si="1"/>
        <v>Point ( 1.762305618314484 6.280782053118657)</v>
      </c>
      <c r="B64">
        <v>63</v>
      </c>
      <c r="C64" s="22" t="s">
        <v>87</v>
      </c>
      <c r="E64" t="s">
        <v>81</v>
      </c>
      <c r="F64" t="s">
        <v>82</v>
      </c>
    </row>
    <row r="65" spans="1:6">
      <c r="A65" t="str">
        <f t="shared" si="1"/>
        <v>Point ( 1.2177901541906115 6.21494796391453)</v>
      </c>
      <c r="B65">
        <v>64</v>
      </c>
      <c r="C65" s="22" t="s">
        <v>88</v>
      </c>
      <c r="E65" t="s">
        <v>67</v>
      </c>
      <c r="F65" t="s">
        <v>66</v>
      </c>
    </row>
    <row r="66" spans="1:6">
      <c r="A66" t="str">
        <f t="shared" ref="A66:A97" si="2">_xlfn.CONCAT("Point (",F66," ",E66,")")</f>
        <v>Point ( 1.2177901541906115 6.21494796391453)</v>
      </c>
      <c r="B66">
        <v>65</v>
      </c>
      <c r="C66" s="22" t="s">
        <v>89</v>
      </c>
      <c r="E66" t="s">
        <v>67</v>
      </c>
      <c r="F66" t="s">
        <v>66</v>
      </c>
    </row>
    <row r="67" spans="1:6">
      <c r="A67" t="str">
        <f t="shared" si="2"/>
        <v>Point ( 1.2177901541906115 6.21494796391453)</v>
      </c>
      <c r="B67">
        <v>66</v>
      </c>
      <c r="C67" s="22" t="s">
        <v>90</v>
      </c>
      <c r="E67" t="s">
        <v>67</v>
      </c>
      <c r="F67" t="s">
        <v>66</v>
      </c>
    </row>
    <row r="68" spans="1:6">
      <c r="A68" t="str">
        <f t="shared" si="2"/>
        <v>Point ( 1.3065224647621934 6.170206928331889)</v>
      </c>
      <c r="B68">
        <v>67</v>
      </c>
      <c r="C68" s="22" t="s">
        <v>91</v>
      </c>
      <c r="E68" t="s">
        <v>57</v>
      </c>
      <c r="F68" t="s">
        <v>58</v>
      </c>
    </row>
    <row r="69" spans="1:6" ht="30">
      <c r="A69" t="str">
        <f t="shared" si="2"/>
        <v>Point ( 1.76305618314484 6.310782053118657)</v>
      </c>
      <c r="B69">
        <v>68</v>
      </c>
      <c r="C69" s="22" t="s">
        <v>92</v>
      </c>
      <c r="E69" t="s">
        <v>93</v>
      </c>
      <c r="F69" t="s">
        <v>94</v>
      </c>
    </row>
    <row r="70" spans="1:6">
      <c r="A70" t="str">
        <f t="shared" si="2"/>
        <v>Point ( 1.5813269352515131 6.227265928242092)</v>
      </c>
      <c r="B70">
        <v>69</v>
      </c>
      <c r="C70" s="22" t="s">
        <v>95</v>
      </c>
      <c r="E70" t="s">
        <v>85</v>
      </c>
      <c r="F70" t="s">
        <v>86</v>
      </c>
    </row>
    <row r="71" spans="1:6">
      <c r="A71" t="str">
        <f t="shared" si="2"/>
        <v>Point ( 1.5813269352515131 6.227265928242092)</v>
      </c>
      <c r="B71">
        <v>70</v>
      </c>
      <c r="C71" s="22" t="s">
        <v>96</v>
      </c>
      <c r="E71" t="s">
        <v>85</v>
      </c>
      <c r="F71" t="s">
        <v>86</v>
      </c>
    </row>
    <row r="72" spans="1:6">
      <c r="A72" t="str">
        <f t="shared" si="2"/>
        <v>Point ( 1.76305618314484 6.310782053118657)</v>
      </c>
      <c r="B72">
        <v>71</v>
      </c>
      <c r="C72" s="22" t="s">
        <v>97</v>
      </c>
      <c r="E72" t="s">
        <v>93</v>
      </c>
      <c r="F72" t="s">
        <v>94</v>
      </c>
    </row>
    <row r="73" spans="1:6">
      <c r="A73" t="str">
        <f t="shared" si="2"/>
        <v>Point ( 1.45305618314484 6.20782053118657)</v>
      </c>
      <c r="B73">
        <v>72</v>
      </c>
      <c r="C73" s="29" t="s">
        <v>98</v>
      </c>
      <c r="E73" t="s">
        <v>99</v>
      </c>
      <c r="F73" t="s">
        <v>100</v>
      </c>
    </row>
    <row r="74" spans="1:6">
      <c r="A74" t="str">
        <f t="shared" si="2"/>
        <v>Point ( 1.61305618314484 6.25782053118657)</v>
      </c>
      <c r="B74">
        <v>73</v>
      </c>
      <c r="C74" s="2" t="s">
        <v>101</v>
      </c>
      <c r="E74" t="s">
        <v>102</v>
      </c>
      <c r="F74" t="s">
        <v>103</v>
      </c>
    </row>
    <row r="75" spans="1:6">
      <c r="A75" t="str">
        <f t="shared" si="2"/>
        <v>Point ( 1.5825646909844922 6.227396584278712)</v>
      </c>
      <c r="B75">
        <v>74</v>
      </c>
      <c r="C75" s="29" t="s">
        <v>104</v>
      </c>
      <c r="E75" s="31" t="s">
        <v>46</v>
      </c>
      <c r="F75" s="31" t="s">
        <v>47</v>
      </c>
    </row>
    <row r="76" spans="1:6">
      <c r="A76" t="str">
        <f t="shared" si="2"/>
        <v>Point ( 1.5813269352515131 6.227265928242092)</v>
      </c>
      <c r="C76" s="29" t="s">
        <v>96</v>
      </c>
      <c r="E76" t="s">
        <v>85</v>
      </c>
      <c r="F76" t="s">
        <v>86</v>
      </c>
    </row>
    <row r="77" spans="1:6">
      <c r="A77" t="str">
        <f t="shared" si="2"/>
        <v>Point ( 1.77305618314484 6.310782053118657)</v>
      </c>
      <c r="C77" s="32" t="s">
        <v>97</v>
      </c>
      <c r="E77" t="s">
        <v>93</v>
      </c>
      <c r="F77" t="s">
        <v>105</v>
      </c>
    </row>
    <row r="78" spans="1:6">
      <c r="A78" t="str">
        <f t="shared" si="2"/>
        <v>Point ( 1.532305618314484 6.210782053118657)</v>
      </c>
      <c r="C78" s="29" t="s">
        <v>98</v>
      </c>
      <c r="E78" t="s">
        <v>106</v>
      </c>
      <c r="F78" t="s">
        <v>107</v>
      </c>
    </row>
    <row r="79" spans="1:6">
      <c r="A79" t="str">
        <f t="shared" si="2"/>
        <v>Point ( 1.762305618314484 6.280782053118657)</v>
      </c>
      <c r="C79" s="2" t="s">
        <v>101</v>
      </c>
      <c r="E79" t="s">
        <v>81</v>
      </c>
      <c r="F79" t="s">
        <v>82</v>
      </c>
    </row>
    <row r="80" spans="1:6">
      <c r="A80" t="str">
        <f t="shared" si="2"/>
        <v>Point ( 1.5825646909844922 6.227396584278712)</v>
      </c>
      <c r="C80" s="33" t="s">
        <v>104</v>
      </c>
      <c r="E80" s="31" t="s">
        <v>46</v>
      </c>
      <c r="F80" s="31" t="s">
        <v>47</v>
      </c>
    </row>
    <row r="81" spans="1:8">
      <c r="A81" t="str">
        <f t="shared" si="2"/>
        <v>Point ( 1.622224647621934 6.23928331889)</v>
      </c>
      <c r="C81" s="29" t="s">
        <v>108</v>
      </c>
      <c r="E81" t="s">
        <v>1373</v>
      </c>
      <c r="F81" t="s">
        <v>1372</v>
      </c>
    </row>
    <row r="82" spans="1:8">
      <c r="A82" t="str">
        <f t="shared" si="2"/>
        <v>Point ( 1.6013269352515131 6.257265928242092)</v>
      </c>
      <c r="C82" s="29" t="s">
        <v>109</v>
      </c>
      <c r="E82" t="s">
        <v>110</v>
      </c>
      <c r="F82" t="s">
        <v>111</v>
      </c>
    </row>
    <row r="83" spans="1:8">
      <c r="A83" t="str">
        <f t="shared" si="2"/>
        <v>Point ( 1.6013269352515131 6.257265928242092)</v>
      </c>
      <c r="C83" s="2" t="s">
        <v>112</v>
      </c>
      <c r="E83" t="s">
        <v>110</v>
      </c>
      <c r="F83" t="s">
        <v>111</v>
      </c>
    </row>
    <row r="84" spans="1:8">
      <c r="A84" t="str">
        <f t="shared" si="2"/>
        <v>Point ( 1.6013269352515131 6.257265928242092)</v>
      </c>
      <c r="C84" s="29" t="s">
        <v>113</v>
      </c>
      <c r="E84" t="s">
        <v>110</v>
      </c>
      <c r="F84" t="s">
        <v>111</v>
      </c>
    </row>
    <row r="85" spans="1:8">
      <c r="A85" t="str">
        <f t="shared" si="2"/>
        <v>Point ( 1.622224647621934 6.23928331889)</v>
      </c>
      <c r="C85" s="2" t="s">
        <v>114</v>
      </c>
      <c r="E85" t="s">
        <v>1373</v>
      </c>
      <c r="F85" t="s">
        <v>1372</v>
      </c>
    </row>
    <row r="86" spans="1:8">
      <c r="A86" t="str">
        <f t="shared" si="2"/>
        <v>Point ( 1.292305618314484 6.240782053118657)</v>
      </c>
      <c r="C86" s="29" t="s">
        <v>115</v>
      </c>
      <c r="E86" t="s">
        <v>116</v>
      </c>
      <c r="F86" t="s">
        <v>117</v>
      </c>
    </row>
    <row r="87" spans="1:8">
      <c r="A87" t="str">
        <f t="shared" si="2"/>
        <v>Point ( 1.6113269352515131 6.232565928242092)</v>
      </c>
      <c r="C87" s="29" t="s">
        <v>48</v>
      </c>
      <c r="E87" t="s">
        <v>70</v>
      </c>
      <c r="F87" t="s">
        <v>71</v>
      </c>
    </row>
    <row r="88" spans="1:8">
      <c r="A88" t="str">
        <f t="shared" si="2"/>
        <v>Point ( 1.622224647621934 6.23928331889)</v>
      </c>
      <c r="C88" s="2" t="s">
        <v>118</v>
      </c>
      <c r="E88" t="s">
        <v>1373</v>
      </c>
      <c r="F88" t="s">
        <v>1372</v>
      </c>
    </row>
    <row r="89" spans="1:8">
      <c r="A89" t="str">
        <f t="shared" si="2"/>
        <v>Point ( 1.622224647621934 6.23928331889)</v>
      </c>
      <c r="C89" s="2" t="s">
        <v>119</v>
      </c>
      <c r="E89" t="s">
        <v>1373</v>
      </c>
      <c r="F89" t="s">
        <v>1372</v>
      </c>
    </row>
    <row r="90" spans="1:8">
      <c r="A90" t="str">
        <f t="shared" si="2"/>
        <v>Point (1.27075633519218346 6.186026591764903)</v>
      </c>
      <c r="C90" s="2" t="s">
        <v>120</v>
      </c>
      <c r="E90" t="s">
        <v>63</v>
      </c>
      <c r="F90" t="s">
        <v>121</v>
      </c>
    </row>
    <row r="91" spans="1:8">
      <c r="A91" t="str">
        <f t="shared" si="2"/>
        <v>Point (1.3075633519218346 6.186026591764903)</v>
      </c>
      <c r="C91" s="2" t="s">
        <v>29</v>
      </c>
      <c r="E91" s="7" t="s">
        <v>63</v>
      </c>
      <c r="F91" s="7" t="s">
        <v>64</v>
      </c>
    </row>
    <row r="92" spans="1:8">
      <c r="A92" t="str">
        <f t="shared" si="2"/>
        <v>Point ( 1.3065224647621934 6.170206928331889)</v>
      </c>
      <c r="C92" s="29" t="s">
        <v>25</v>
      </c>
      <c r="E92" t="s">
        <v>57</v>
      </c>
      <c r="F92" t="s">
        <v>58</v>
      </c>
      <c r="G92" t="s">
        <v>13</v>
      </c>
      <c r="H92" t="s">
        <v>14</v>
      </c>
    </row>
    <row r="93" spans="1:8">
      <c r="A93" t="str">
        <f t="shared" si="2"/>
        <v>Point ( 1.615224647621934 6.234928331889)</v>
      </c>
      <c r="C93" s="2" t="s">
        <v>122</v>
      </c>
      <c r="E93" t="s">
        <v>72</v>
      </c>
      <c r="F93" t="s">
        <v>73</v>
      </c>
    </row>
    <row r="94" spans="1:8">
      <c r="A94" t="str">
        <f t="shared" si="2"/>
        <v>Point ( 1.76305618314484 6.310782053118657)</v>
      </c>
      <c r="C94" s="29" t="s">
        <v>123</v>
      </c>
      <c r="E94" t="s">
        <v>93</v>
      </c>
      <c r="F94" t="s">
        <v>94</v>
      </c>
    </row>
    <row r="95" spans="1:8">
      <c r="A95" t="str">
        <f t="shared" si="2"/>
        <v>Point ( 1.622224647621934 6.23928331889)</v>
      </c>
      <c r="C95" s="32" t="s">
        <v>124</v>
      </c>
      <c r="E95" t="s">
        <v>1373</v>
      </c>
      <c r="F95" t="s">
        <v>1372</v>
      </c>
    </row>
    <row r="96" spans="1:8">
      <c r="A96" t="str">
        <f t="shared" si="2"/>
        <v>Point ( 1.615224647621934 6.234928331889)</v>
      </c>
      <c r="C96" s="29" t="s">
        <v>125</v>
      </c>
      <c r="E96" t="s">
        <v>72</v>
      </c>
      <c r="F96" t="s">
        <v>73</v>
      </c>
    </row>
    <row r="97" spans="1:8">
      <c r="A97" t="str">
        <f t="shared" si="2"/>
        <v>Point ( 1.522305618314484 6.210782053118657)</v>
      </c>
      <c r="C97" s="2" t="s">
        <v>126</v>
      </c>
      <c r="E97" t="s">
        <v>106</v>
      </c>
      <c r="F97" t="s">
        <v>127</v>
      </c>
    </row>
    <row r="98" spans="1:8">
      <c r="A98" t="str">
        <f t="shared" ref="A98:A129" si="3">_xlfn.CONCAT("Point (",F98," ",E98,")")</f>
        <v>Point ( 1.615224647621934 6.234928331889)</v>
      </c>
      <c r="C98" s="29" t="s">
        <v>128</v>
      </c>
      <c r="E98" t="s">
        <v>72</v>
      </c>
      <c r="F98" t="s">
        <v>73</v>
      </c>
    </row>
    <row r="99" spans="1:8">
      <c r="A99" t="str">
        <f t="shared" si="3"/>
        <v>Point ( 1.615224647621934 6.234928331889)</v>
      </c>
      <c r="C99" s="2" t="s">
        <v>129</v>
      </c>
      <c r="E99" t="s">
        <v>72</v>
      </c>
      <c r="F99" t="s">
        <v>73</v>
      </c>
    </row>
    <row r="100" spans="1:8">
      <c r="A100" t="str">
        <f t="shared" si="3"/>
        <v>Point ( 1.615224647621934 6.234928331889)</v>
      </c>
      <c r="C100" s="29" t="s">
        <v>130</v>
      </c>
      <c r="E100" t="s">
        <v>72</v>
      </c>
      <c r="F100" t="s">
        <v>73</v>
      </c>
    </row>
    <row r="101" spans="1:8">
      <c r="A101" t="str">
        <f t="shared" si="3"/>
        <v>Point ( 1.405860144572896 6.202570724620894)</v>
      </c>
      <c r="C101" s="2" t="s">
        <v>131</v>
      </c>
      <c r="E101" t="s">
        <v>59</v>
      </c>
      <c r="F101" t="s">
        <v>60</v>
      </c>
      <c r="G101" t="s">
        <v>13</v>
      </c>
      <c r="H101" t="s">
        <v>14</v>
      </c>
    </row>
    <row r="102" spans="1:8">
      <c r="A102" t="str">
        <f t="shared" si="3"/>
        <v>Point (1.711843 6.493375)</v>
      </c>
      <c r="C102" s="29" t="s">
        <v>132</v>
      </c>
      <c r="E102" t="str">
        <f>VLOOKUP(C102,Table1[[Quatrier de provenance]:[Longitude]],2,FALSE)</f>
        <v>6.493375</v>
      </c>
      <c r="F102" t="str">
        <f>VLOOKUP(C102,Table1[[Quatrier de provenance]:[Longitude]],3,FALSE)</f>
        <v>1.711843</v>
      </c>
    </row>
    <row r="103" spans="1:8">
      <c r="A103" t="str">
        <f t="shared" si="3"/>
        <v>Point (1.711426 6.497394)</v>
      </c>
      <c r="C103" s="29" t="s">
        <v>133</v>
      </c>
      <c r="E103" t="str">
        <f>VLOOKUP(C103,Table1[[Quatrier de provenance]:[Longitude]],2,FALSE)</f>
        <v>6.497394</v>
      </c>
      <c r="F103" t="str">
        <f>VLOOKUP(C103,Table1[[Quatrier de provenance]:[Longitude]],3,FALSE)</f>
        <v>1.711426</v>
      </c>
    </row>
    <row r="104" spans="1:8">
      <c r="A104" t="str">
        <f t="shared" si="3"/>
        <v>Point (1.695555 6.540833)</v>
      </c>
      <c r="C104" s="2" t="s">
        <v>134</v>
      </c>
      <c r="E104" t="str">
        <f>VLOOKUP(C104,Table1[[Quatrier de provenance]:[Longitude]],2,FALSE)</f>
        <v>6.540833</v>
      </c>
      <c r="F104" t="str">
        <f>VLOOKUP(C104,Table1[[Quatrier de provenance]:[Longitude]],3,FALSE)</f>
        <v>1.695555</v>
      </c>
    </row>
    <row r="105" spans="1:8">
      <c r="A105" t="str">
        <f t="shared" si="3"/>
        <v>Point (1.2756098362654944 6.164475693128914)</v>
      </c>
      <c r="C105" s="2" t="s">
        <v>135</v>
      </c>
      <c r="E105" t="s">
        <v>1371</v>
      </c>
      <c r="F105" t="s">
        <v>1370</v>
      </c>
    </row>
    <row r="106" spans="1:8">
      <c r="A106" t="str">
        <f t="shared" si="3"/>
        <v>Point (1.269512 6.169113)</v>
      </c>
      <c r="C106" s="29" t="s">
        <v>136</v>
      </c>
      <c r="E106" t="s">
        <v>137</v>
      </c>
      <c r="F106" t="s">
        <v>138</v>
      </c>
    </row>
    <row r="107" spans="1:8">
      <c r="A107" t="str">
        <f t="shared" si="3"/>
        <v>Point (1.3054846135860712 6.15306806591882)</v>
      </c>
      <c r="C107" s="2" t="s">
        <v>139</v>
      </c>
      <c r="E107" s="29" t="s">
        <v>1369</v>
      </c>
      <c r="F107" s="29" t="s">
        <v>1368</v>
      </c>
    </row>
    <row r="108" spans="1:8">
      <c r="A108" t="str">
        <f t="shared" si="3"/>
        <v>Point (1.3275633519218346 6.176026591764903)</v>
      </c>
      <c r="C108" s="33" t="s">
        <v>140</v>
      </c>
      <c r="E108" t="s">
        <v>19</v>
      </c>
      <c r="F108" t="s">
        <v>20</v>
      </c>
    </row>
    <row r="109" spans="1:8">
      <c r="A109" t="str">
        <f t="shared" si="3"/>
        <v>Point (1.7122219 6.4941669)</v>
      </c>
      <c r="C109" s="29" t="s">
        <v>132</v>
      </c>
      <c r="E109" s="77" t="s">
        <v>141</v>
      </c>
      <c r="F109" s="77" t="s">
        <v>142</v>
      </c>
    </row>
    <row r="110" spans="1:8">
      <c r="A110" t="str">
        <f t="shared" si="3"/>
        <v>Point (1.2129 6.2211)</v>
      </c>
      <c r="C110" s="2" t="s">
        <v>89</v>
      </c>
      <c r="E110" s="76" t="s">
        <v>143</v>
      </c>
      <c r="F110" s="76" t="s">
        <v>144</v>
      </c>
    </row>
    <row r="111" spans="1:8">
      <c r="A111" t="str">
        <f t="shared" si="3"/>
        <v>Point ( 1.1488334834691227 6.27315038934121)</v>
      </c>
      <c r="C111" s="29" t="s">
        <v>145</v>
      </c>
      <c r="E111" s="77" t="s">
        <v>146</v>
      </c>
      <c r="F111" s="77" t="s">
        <v>147</v>
      </c>
    </row>
    <row r="112" spans="1:8">
      <c r="A112" t="str">
        <f t="shared" si="3"/>
        <v>Point (1.546666 6.5227778)</v>
      </c>
      <c r="C112" s="2" t="s">
        <v>148</v>
      </c>
      <c r="E112" s="76" t="s">
        <v>149</v>
      </c>
      <c r="F112" s="76" t="s">
        <v>150</v>
      </c>
    </row>
    <row r="113" spans="1:6">
      <c r="A113" t="str">
        <f t="shared" si="3"/>
        <v>Point ( 1.7525687628133895 6.4423469782211)</v>
      </c>
      <c r="C113" s="29" t="s">
        <v>151</v>
      </c>
      <c r="E113" s="77" t="s">
        <v>152</v>
      </c>
      <c r="F113" s="77" t="s">
        <v>153</v>
      </c>
    </row>
    <row r="114" spans="1:6">
      <c r="A114" t="str">
        <f t="shared" si="3"/>
        <v>Point ( 1.212917 6.221111)</v>
      </c>
      <c r="C114" s="2" t="s">
        <v>154</v>
      </c>
      <c r="E114" s="76" t="s">
        <v>155</v>
      </c>
      <c r="F114" s="76" t="s">
        <v>156</v>
      </c>
    </row>
    <row r="115" spans="1:6">
      <c r="A115" t="str">
        <f t="shared" si="3"/>
        <v>Point ( 1.196261 6.207092)</v>
      </c>
      <c r="C115" s="29" t="s">
        <v>157</v>
      </c>
      <c r="E115" s="29" t="s">
        <v>158</v>
      </c>
      <c r="F115" s="29" t="s">
        <v>159</v>
      </c>
    </row>
    <row r="116" spans="1:6">
      <c r="A116" t="str">
        <f t="shared" si="3"/>
        <v>Point ( 1.203927 6.250142)</v>
      </c>
      <c r="C116" s="2" t="s">
        <v>160</v>
      </c>
      <c r="E116" s="2" t="s">
        <v>161</v>
      </c>
      <c r="F116" s="2" t="s">
        <v>162</v>
      </c>
    </row>
    <row r="117" spans="1:6">
      <c r="A117" t="str">
        <f t="shared" si="3"/>
        <v>Point ( 1.212917 6.221111)</v>
      </c>
      <c r="C117" s="2" t="s">
        <v>163</v>
      </c>
      <c r="E117" s="2" t="s">
        <v>155</v>
      </c>
      <c r="F117" s="2" t="s">
        <v>156</v>
      </c>
    </row>
    <row r="118" spans="1:6">
      <c r="A118" t="str">
        <f t="shared" si="3"/>
        <v>Point ( 1.205999 6.276389)</v>
      </c>
      <c r="C118" s="29" t="s">
        <v>164</v>
      </c>
      <c r="E118" s="29" t="s">
        <v>165</v>
      </c>
      <c r="F118" s="29" t="s">
        <v>166</v>
      </c>
    </row>
    <row r="119" spans="1:6">
      <c r="A119" t="str">
        <f t="shared" si="3"/>
        <v>Point ( 1.5825646909844922 6.227396584278712)</v>
      </c>
      <c r="C119" s="29" t="s">
        <v>167</v>
      </c>
      <c r="E119" s="48" t="s">
        <v>46</v>
      </c>
      <c r="F119" s="48" t="s">
        <v>47</v>
      </c>
    </row>
    <row r="120" spans="1:6">
      <c r="A120" t="str">
        <f t="shared" si="3"/>
        <v>Point ( 1.762305618314484 6.280782053118657)</v>
      </c>
      <c r="C120" s="2" t="s">
        <v>80</v>
      </c>
      <c r="E120" s="7" t="s">
        <v>81</v>
      </c>
      <c r="F120" s="49" t="s">
        <v>82</v>
      </c>
    </row>
    <row r="121" spans="1:6">
      <c r="A121" t="str">
        <f t="shared" si="3"/>
        <v>Point ( 1.6080765433497823 6.3322757043351965)</v>
      </c>
      <c r="C121" s="29" t="s">
        <v>168</v>
      </c>
      <c r="E121" s="7" t="s">
        <v>169</v>
      </c>
      <c r="F121" s="49" t="s">
        <v>170</v>
      </c>
    </row>
    <row r="122" spans="1:6">
      <c r="A122" t="str">
        <f t="shared" si="3"/>
        <v>Point ( 1.214042912968583 6.220533322103096)</v>
      </c>
      <c r="C122" s="2" t="s">
        <v>89</v>
      </c>
      <c r="E122" s="2" t="s">
        <v>171</v>
      </c>
      <c r="F122" s="46" t="s">
        <v>172</v>
      </c>
    </row>
    <row r="123" spans="1:6">
      <c r="A123" t="str">
        <f t="shared" si="3"/>
        <v>Point ( 1.60073062276193 6.266859652616071)</v>
      </c>
      <c r="C123" s="2" t="s">
        <v>173</v>
      </c>
      <c r="E123" s="2" t="s">
        <v>174</v>
      </c>
      <c r="F123" s="46" t="s">
        <v>175</v>
      </c>
    </row>
    <row r="124" spans="1:6">
      <c r="A124" t="str">
        <f t="shared" si="3"/>
        <v>Point ( 1.762305618314484 6.280782053118657)</v>
      </c>
      <c r="C124" s="2" t="s">
        <v>176</v>
      </c>
      <c r="E124" s="7" t="s">
        <v>81</v>
      </c>
      <c r="F124" s="49" t="s">
        <v>82</v>
      </c>
    </row>
    <row r="125" spans="1:6">
      <c r="A125" t="str">
        <f t="shared" si="3"/>
        <v>Point ( 1.615224647621934 6.234928331889)</v>
      </c>
      <c r="C125" s="29" t="s">
        <v>177</v>
      </c>
      <c r="E125" s="31" t="s">
        <v>72</v>
      </c>
      <c r="F125" s="78" t="s">
        <v>73</v>
      </c>
    </row>
    <row r="126" spans="1:6">
      <c r="A126" t="str">
        <f t="shared" si="3"/>
        <v>Point ( 1.6080765433497823 6.3322757043351965)</v>
      </c>
      <c r="C126" s="2" t="s">
        <v>178</v>
      </c>
      <c r="E126" s="2" t="s">
        <v>169</v>
      </c>
      <c r="F126" s="2" t="s">
        <v>170</v>
      </c>
    </row>
    <row r="127" spans="1:6">
      <c r="A127" t="str">
        <f t="shared" si="3"/>
        <v>Point ( 1.5168108854708426 6.24021500926842)</v>
      </c>
      <c r="C127" s="29" t="s">
        <v>179</v>
      </c>
      <c r="E127" s="77" t="s">
        <v>180</v>
      </c>
      <c r="F127" s="77" t="s">
        <v>181</v>
      </c>
    </row>
    <row r="128" spans="1:6">
      <c r="A128" t="str">
        <f t="shared" si="3"/>
        <v>Point ( 1.621966273453064 6.238850737152376)</v>
      </c>
      <c r="C128" s="2" t="s">
        <v>114</v>
      </c>
      <c r="E128" s="76" t="s">
        <v>182</v>
      </c>
      <c r="F128" s="76" t="s">
        <v>183</v>
      </c>
    </row>
    <row r="129" spans="1:6">
      <c r="A129" t="str">
        <f t="shared" si="3"/>
        <v>Point ( 1.583890712205296 6.231673273925775)</v>
      </c>
      <c r="C129" s="29" t="s">
        <v>130</v>
      </c>
      <c r="E129" s="29" t="s">
        <v>184</v>
      </c>
      <c r="F129" s="29" t="s">
        <v>185</v>
      </c>
    </row>
    <row r="130" spans="1:6">
      <c r="A130" t="str">
        <f t="shared" ref="A130:A151" si="4">_xlfn.CONCAT("Point (",F130," ",E130,")")</f>
        <v>Point ( 1.6439292283123141 6.3355526469012675)</v>
      </c>
      <c r="C130" s="2" t="s">
        <v>186</v>
      </c>
      <c r="E130" s="2" t="s">
        <v>187</v>
      </c>
      <c r="F130" s="2" t="s">
        <v>188</v>
      </c>
    </row>
    <row r="131" spans="1:6">
      <c r="A131" t="str">
        <f t="shared" si="4"/>
        <v>Point ( 1.7100843467076863 6.342400142208208)</v>
      </c>
      <c r="C131" s="29" t="s">
        <v>189</v>
      </c>
      <c r="E131" s="29" t="s">
        <v>190</v>
      </c>
      <c r="F131" s="29" t="s">
        <v>191</v>
      </c>
    </row>
    <row r="132" spans="1:6">
      <c r="A132" t="str">
        <f t="shared" si="4"/>
        <v>Point ( 1.510433835226274 6.2158120134552854)</v>
      </c>
      <c r="C132" s="2" t="s">
        <v>192</v>
      </c>
      <c r="E132" s="46" t="s">
        <v>193</v>
      </c>
      <c r="F132" s="46" t="s">
        <v>194</v>
      </c>
    </row>
    <row r="133" spans="1:6">
      <c r="A133" t="str">
        <f t="shared" si="4"/>
        <v>Point ( 1.6224774904513273 6.238011398698564)</v>
      </c>
      <c r="C133" s="2" t="s">
        <v>195</v>
      </c>
      <c r="E133" s="2" t="s">
        <v>196</v>
      </c>
      <c r="F133" s="2" t="s">
        <v>197</v>
      </c>
    </row>
    <row r="134" spans="1:6">
      <c r="A134" t="str">
        <f t="shared" si="4"/>
        <v>Point (1.315467 6.175878)</v>
      </c>
      <c r="C134" s="29" t="s">
        <v>25</v>
      </c>
      <c r="E134" s="29" t="s">
        <v>198</v>
      </c>
      <c r="F134" s="29" t="s">
        <v>199</v>
      </c>
    </row>
    <row r="135" spans="1:6">
      <c r="A135" t="str">
        <f t="shared" si="4"/>
        <v>Point ( 1.3273229467306735 6.175872350090687)</v>
      </c>
      <c r="C135" s="2" t="s">
        <v>140</v>
      </c>
      <c r="E135" s="46" t="s">
        <v>200</v>
      </c>
      <c r="F135" s="46" t="s">
        <v>201</v>
      </c>
    </row>
    <row r="136" spans="1:6">
      <c r="A136" t="str">
        <f t="shared" si="4"/>
        <v>Point ( 1.6080765433497823 6.3322757043351965)</v>
      </c>
      <c r="C136" s="29" t="s">
        <v>1294</v>
      </c>
      <c r="E136" s="45" t="s">
        <v>169</v>
      </c>
      <c r="F136" s="45" t="s">
        <v>170</v>
      </c>
    </row>
    <row r="137" spans="1:6">
      <c r="A137" t="str">
        <f t="shared" si="4"/>
        <v>Point ( 1.6080765433497823 6.3322757043351965)</v>
      </c>
      <c r="C137" s="2" t="s">
        <v>1296</v>
      </c>
      <c r="E137" s="46" t="s">
        <v>169</v>
      </c>
      <c r="F137" s="46" t="s">
        <v>170</v>
      </c>
    </row>
    <row r="138" spans="1:6">
      <c r="A138" t="str">
        <f t="shared" si="4"/>
        <v>Point ( 1.6080765433497823 6.3322757043351965)</v>
      </c>
      <c r="C138" s="29" t="s">
        <v>1298</v>
      </c>
      <c r="E138" s="29" t="s">
        <v>169</v>
      </c>
      <c r="F138" s="29" t="s">
        <v>170</v>
      </c>
    </row>
    <row r="139" spans="1:6">
      <c r="A139" t="str">
        <f t="shared" si="4"/>
        <v>Point ( 1.7100843467076863 6.342400142208208)</v>
      </c>
      <c r="C139" s="2" t="s">
        <v>1300</v>
      </c>
      <c r="E139" s="2" t="s">
        <v>190</v>
      </c>
      <c r="F139" s="2" t="s">
        <v>191</v>
      </c>
    </row>
    <row r="140" spans="1:6">
      <c r="A140" t="str">
        <f t="shared" si="4"/>
        <v>Point ( 1.6080765433497823 6.3322757043351965)</v>
      </c>
      <c r="C140" s="2" t="s">
        <v>1304</v>
      </c>
      <c r="E140" s="2" t="s">
        <v>169</v>
      </c>
      <c r="F140" s="2" t="s">
        <v>170</v>
      </c>
    </row>
    <row r="141" spans="1:6">
      <c r="A141" t="str">
        <f t="shared" si="4"/>
        <v>Point ( 1.453890712205296 6.221673273925775)</v>
      </c>
      <c r="C141" s="2" t="s">
        <v>1308</v>
      </c>
      <c r="E141" s="2" t="s">
        <v>1357</v>
      </c>
      <c r="F141" s="2" t="s">
        <v>1356</v>
      </c>
    </row>
    <row r="142" spans="1:6">
      <c r="A142" t="str">
        <f t="shared" si="4"/>
        <v>Point ( 1.453890712205296 6.211673273925775)</v>
      </c>
      <c r="C142" s="29" t="s">
        <v>126</v>
      </c>
      <c r="E142" s="29" t="s">
        <v>1355</v>
      </c>
      <c r="F142" s="29" t="s">
        <v>1356</v>
      </c>
    </row>
    <row r="143" spans="1:6">
      <c r="A143" t="str">
        <f t="shared" si="4"/>
        <v>Point ( 1.453890712205296 6.221673273925775)</v>
      </c>
      <c r="C143" s="2" t="s">
        <v>1313</v>
      </c>
      <c r="E143" s="2" t="s">
        <v>1357</v>
      </c>
      <c r="F143" s="2" t="s">
        <v>1356</v>
      </c>
    </row>
    <row r="144" spans="1:6">
      <c r="A144" t="str">
        <f t="shared" si="4"/>
        <v>Point ( 1.203927 6.250142)</v>
      </c>
      <c r="C144" s="75" t="s">
        <v>1322</v>
      </c>
      <c r="E144" s="29" t="s">
        <v>161</v>
      </c>
      <c r="F144" s="29" t="s">
        <v>162</v>
      </c>
    </row>
    <row r="145" spans="1:6">
      <c r="A145" t="str">
        <f t="shared" si="4"/>
        <v>Point ( 1.2423927 6.173142)</v>
      </c>
      <c r="C145" s="29" t="s">
        <v>1326</v>
      </c>
      <c r="E145" s="29" t="s">
        <v>1345</v>
      </c>
      <c r="F145" s="29" t="s">
        <v>1346</v>
      </c>
    </row>
    <row r="146" spans="1:6">
      <c r="A146" t="str">
        <f t="shared" si="4"/>
        <v>Point ( 1.2423928 6.173143)</v>
      </c>
      <c r="C146" s="2" t="s">
        <v>1326</v>
      </c>
      <c r="E146" s="2" t="s">
        <v>1347</v>
      </c>
      <c r="F146" s="2" t="s">
        <v>1348</v>
      </c>
    </row>
    <row r="147" spans="1:6">
      <c r="A147" t="str">
        <f t="shared" si="4"/>
        <v>Point ( 1.5923929 6.263144)</v>
      </c>
      <c r="C147" s="29" t="s">
        <v>1332</v>
      </c>
      <c r="E147" s="29" t="s">
        <v>1349</v>
      </c>
      <c r="F147" s="29" t="s">
        <v>1350</v>
      </c>
    </row>
    <row r="148" spans="1:6">
      <c r="A148" t="str">
        <f t="shared" si="4"/>
        <v>Point ( 1.5923930 6.263145)</v>
      </c>
      <c r="C148" s="2" t="s">
        <v>112</v>
      </c>
      <c r="E148" s="2" t="s">
        <v>1351</v>
      </c>
      <c r="F148" s="2" t="s">
        <v>1352</v>
      </c>
    </row>
    <row r="149" spans="1:6">
      <c r="A149" t="str">
        <f t="shared" si="4"/>
        <v>Point ( 1.3223931 6.1703146)</v>
      </c>
      <c r="C149" s="29" t="s">
        <v>140</v>
      </c>
      <c r="E149" s="29" t="s">
        <v>1353</v>
      </c>
      <c r="F149" s="29" t="s">
        <v>1354</v>
      </c>
    </row>
    <row r="150" spans="1:6">
      <c r="A150" t="str">
        <f t="shared" si="4"/>
        <v>Point ( 1.2277901541906115 6.137294796391453)</v>
      </c>
      <c r="C150" s="2" t="s">
        <v>1338</v>
      </c>
      <c r="E150" t="s">
        <v>61</v>
      </c>
      <c r="F150" t="s">
        <v>62</v>
      </c>
    </row>
    <row r="151" spans="1:6">
      <c r="A151" t="str">
        <f t="shared" si="4"/>
        <v>Point ( 1.453890712205296 6.211673273925775)</v>
      </c>
      <c r="C151" s="2" t="s">
        <v>1342</v>
      </c>
      <c r="E151" s="2" t="s">
        <v>1355</v>
      </c>
      <c r="F151" s="2" t="s">
        <v>1356</v>
      </c>
    </row>
    <row r="152" spans="1:6">
      <c r="A152" t="str">
        <f>_xlfn.CONCAT("Point (",F152," ",E152,")")</f>
        <v>Point ( 1.453890712205296 6.221673273925775)</v>
      </c>
      <c r="C152" t="s">
        <v>1358</v>
      </c>
      <c r="E152" s="2" t="s">
        <v>1357</v>
      </c>
      <c r="F152" s="2" t="s">
        <v>1356</v>
      </c>
    </row>
    <row r="153" spans="1:6">
      <c r="A153" t="str">
        <f t="shared" ref="A153:A191" si="5">_xlfn.CONCAT("Point (",F153," ",E153,")")</f>
        <v>Point (1.203167 6.248055)</v>
      </c>
      <c r="C153" s="125" t="s">
        <v>1322</v>
      </c>
      <c r="E153" s="120" t="s">
        <v>1459</v>
      </c>
      <c r="F153" s="120" t="s">
        <v>1460</v>
      </c>
    </row>
    <row r="154" spans="1:6">
      <c r="A154" t="str">
        <f t="shared" si="5"/>
        <v>Point (1.196672 6.283159)</v>
      </c>
      <c r="C154" s="75" t="s">
        <v>88</v>
      </c>
      <c r="E154" s="119" t="s">
        <v>1461</v>
      </c>
      <c r="F154" s="119" t="s">
        <v>1463</v>
      </c>
    </row>
    <row r="155" spans="1:6">
      <c r="A155" t="str">
        <f t="shared" si="5"/>
        <v>Point (1.196672 6.283160)</v>
      </c>
      <c r="C155" s="125" t="s">
        <v>1454</v>
      </c>
      <c r="E155" s="120" t="s">
        <v>1462</v>
      </c>
      <c r="F155" s="120" t="s">
        <v>1463</v>
      </c>
    </row>
    <row r="156" spans="1:6">
      <c r="A156" t="str">
        <f t="shared" si="5"/>
        <v>Point (1.212827 6.221182)</v>
      </c>
      <c r="C156" s="75" t="s">
        <v>1457</v>
      </c>
      <c r="E156" s="126" t="s">
        <v>1464</v>
      </c>
      <c r="F156" s="126" t="s">
        <v>1465</v>
      </c>
    </row>
    <row r="157" spans="1:6">
      <c r="A157" t="str">
        <f t="shared" si="5"/>
        <v>Point ( 1.60073062276193 6.266859652616071)</v>
      </c>
      <c r="C157" s="2" t="s">
        <v>109</v>
      </c>
      <c r="E157" s="2" t="s">
        <v>174</v>
      </c>
      <c r="F157" s="2" t="s">
        <v>175</v>
      </c>
    </row>
    <row r="158" spans="1:6">
      <c r="A158" t="str">
        <f t="shared" si="5"/>
        <v>Point ( 1.453890712205296 6.22273273925775)</v>
      </c>
      <c r="C158" s="2" t="s">
        <v>1450</v>
      </c>
      <c r="E158" s="2" t="s">
        <v>1466</v>
      </c>
      <c r="F158" s="2" t="s">
        <v>1356</v>
      </c>
    </row>
    <row r="159" spans="1:6">
      <c r="A159" t="str">
        <f t="shared" si="5"/>
        <v>Point ( 1.762305618314484 6.280782053118657)</v>
      </c>
      <c r="C159" s="2" t="s">
        <v>1397</v>
      </c>
      <c r="E159" s="127" t="s">
        <v>81</v>
      </c>
      <c r="F159" s="127" t="s">
        <v>82</v>
      </c>
    </row>
    <row r="160" spans="1:6">
      <c r="A160" t="str">
        <f t="shared" si="5"/>
        <v>Point ( 1.583890712205296 6.231673273925775)</v>
      </c>
      <c r="C160" s="2" t="s">
        <v>1444</v>
      </c>
      <c r="E160" s="2" t="s">
        <v>184</v>
      </c>
      <c r="F160" s="2" t="s">
        <v>185</v>
      </c>
    </row>
    <row r="161" spans="1:6">
      <c r="A161" t="str">
        <f t="shared" si="5"/>
        <v>Point ( 1.6080765433497823 6.3322757043351965)</v>
      </c>
      <c r="C161" s="2" t="s">
        <v>1393</v>
      </c>
      <c r="E161" s="2" t="s">
        <v>169</v>
      </c>
      <c r="F161" s="2" t="s">
        <v>170</v>
      </c>
    </row>
    <row r="162" spans="1:6">
      <c r="A162" t="str">
        <f t="shared" si="5"/>
        <v>Point ( 1.6080765433497823 6.3322757043351965)</v>
      </c>
      <c r="C162" s="29" t="s">
        <v>1402</v>
      </c>
      <c r="E162" s="29" t="s">
        <v>169</v>
      </c>
      <c r="F162" s="29" t="s">
        <v>170</v>
      </c>
    </row>
    <row r="163" spans="1:6">
      <c r="A163" t="str">
        <f t="shared" si="5"/>
        <v>Point ( 1.6080765433497823 6.3322757043351965)</v>
      </c>
      <c r="C163" s="2" t="s">
        <v>168</v>
      </c>
      <c r="E163" s="2" t="s">
        <v>169</v>
      </c>
      <c r="F163" s="2" t="s">
        <v>170</v>
      </c>
    </row>
    <row r="164" spans="1:6">
      <c r="A164" t="str">
        <f t="shared" si="5"/>
        <v>Point ( 1.583890712205296 6.231673273925775)</v>
      </c>
      <c r="C164" s="29" t="s">
        <v>50</v>
      </c>
      <c r="E164" s="29" t="s">
        <v>184</v>
      </c>
      <c r="F164" s="29" t="s">
        <v>185</v>
      </c>
    </row>
    <row r="165" spans="1:6">
      <c r="A165" t="str">
        <f t="shared" si="5"/>
        <v>Point ( 1.1523380381040775 6.177545627668431)</v>
      </c>
      <c r="C165" s="129" t="s">
        <v>1409</v>
      </c>
      <c r="E165" s="129" t="s">
        <v>1467</v>
      </c>
      <c r="F165" s="129" t="s">
        <v>1468</v>
      </c>
    </row>
    <row r="166" spans="1:6">
      <c r="A166" t="str">
        <f t="shared" si="5"/>
        <v>Point (1.196672 6.283159)</v>
      </c>
      <c r="C166" s="130" t="s">
        <v>88</v>
      </c>
      <c r="E166" s="119" t="s">
        <v>1461</v>
      </c>
      <c r="F166" s="119" t="s">
        <v>1463</v>
      </c>
    </row>
    <row r="167" spans="1:6">
      <c r="A167" t="str">
        <f t="shared" si="5"/>
        <v>Point (1.196672 6.283159)</v>
      </c>
      <c r="C167" s="125" t="s">
        <v>1415</v>
      </c>
      <c r="E167" s="120" t="s">
        <v>1461</v>
      </c>
      <c r="F167" s="120" t="s">
        <v>1463</v>
      </c>
    </row>
    <row r="168" spans="1:6">
      <c r="A168" t="str">
        <f t="shared" si="5"/>
        <v>Point ( 1.583890712205296 6.231673273925775)</v>
      </c>
      <c r="C168" s="29" t="s">
        <v>1385</v>
      </c>
      <c r="E168" s="29" t="s">
        <v>184</v>
      </c>
      <c r="F168" s="29" t="s">
        <v>185</v>
      </c>
    </row>
    <row r="169" spans="1:6">
      <c r="A169" t="str">
        <f t="shared" si="5"/>
        <v>Point (1.217697 6.247032)</v>
      </c>
      <c r="C169" t="s">
        <v>1501</v>
      </c>
      <c r="E169" t="s">
        <v>1516</v>
      </c>
      <c r="F169" t="s">
        <v>1517</v>
      </c>
    </row>
    <row r="170" spans="1:6">
      <c r="A170" t="str">
        <f t="shared" si="5"/>
        <v>Point (1.207219 6.252665)</v>
      </c>
      <c r="C170" t="s">
        <v>1322</v>
      </c>
      <c r="E170" t="s">
        <v>1518</v>
      </c>
      <c r="F170" t="s">
        <v>1521</v>
      </c>
    </row>
    <row r="171" spans="1:6">
      <c r="A171" t="str">
        <f t="shared" si="5"/>
        <v>Point (1.146475 6.248247)</v>
      </c>
      <c r="C171" t="s">
        <v>1510</v>
      </c>
      <c r="E171" t="s">
        <v>1520</v>
      </c>
      <c r="F171" t="s">
        <v>1523</v>
      </c>
    </row>
    <row r="172" spans="1:6">
      <c r="A172" t="str">
        <f t="shared" si="5"/>
        <v>Point (1.213525 6.250500)</v>
      </c>
      <c r="C172" t="s">
        <v>1501</v>
      </c>
      <c r="E172" t="s">
        <v>1519</v>
      </c>
      <c r="F172" t="s">
        <v>1522</v>
      </c>
    </row>
    <row r="173" spans="1:6">
      <c r="A173" t="str">
        <f t="shared" si="5"/>
        <v>Point (1.196672 6.283159)</v>
      </c>
      <c r="C173" s="125" t="s">
        <v>1415</v>
      </c>
      <c r="E173" s="120" t="s">
        <v>1461</v>
      </c>
      <c r="F173" s="120" t="s">
        <v>1463</v>
      </c>
    </row>
    <row r="174" spans="1:6">
      <c r="A174" t="str">
        <f t="shared" si="5"/>
        <v>Point (1.196672 6.283159)</v>
      </c>
      <c r="C174" s="130" t="s">
        <v>88</v>
      </c>
      <c r="E174" s="119" t="s">
        <v>1461</v>
      </c>
      <c r="F174" s="119" t="s">
        <v>1463</v>
      </c>
    </row>
    <row r="175" spans="1:6">
      <c r="A175" t="str">
        <f t="shared" si="5"/>
        <v>Point ( 1.6080765433497823 6.3322757043351965)</v>
      </c>
      <c r="C175" s="2" t="s">
        <v>168</v>
      </c>
      <c r="E175" s="2" t="s">
        <v>169</v>
      </c>
      <c r="F175" s="2" t="s">
        <v>170</v>
      </c>
    </row>
    <row r="176" spans="1:6">
      <c r="A176" t="str">
        <f t="shared" si="5"/>
        <v>Point ( 1.583890712205296 6.231673273925775)</v>
      </c>
      <c r="C176" s="29" t="s">
        <v>50</v>
      </c>
      <c r="E176" s="29" t="s">
        <v>184</v>
      </c>
      <c r="F176" s="29" t="s">
        <v>185</v>
      </c>
    </row>
    <row r="177" spans="1:6">
      <c r="A177" t="str">
        <f t="shared" si="5"/>
        <v>Point ( 1.5825646909844922 6.227396584278712)</v>
      </c>
      <c r="C177" s="2" t="s">
        <v>104</v>
      </c>
      <c r="E177" s="125" t="s">
        <v>46</v>
      </c>
      <c r="F177" s="125" t="s">
        <v>47</v>
      </c>
    </row>
    <row r="178" spans="1:6">
      <c r="A178" t="str">
        <f t="shared" si="5"/>
        <v>Point ( 1.6080765433497823 6.3322757043351965)</v>
      </c>
      <c r="C178" s="29" t="s">
        <v>168</v>
      </c>
      <c r="E178" s="29" t="s">
        <v>169</v>
      </c>
      <c r="F178" s="29" t="s">
        <v>170</v>
      </c>
    </row>
    <row r="179" spans="1:6">
      <c r="A179" t="str">
        <f t="shared" si="5"/>
        <v>Point ( 1.583890712205296 6.231673273925775)</v>
      </c>
      <c r="C179" s="2" t="s">
        <v>1444</v>
      </c>
      <c r="E179" s="2" t="s">
        <v>184</v>
      </c>
      <c r="F179" s="2" t="s">
        <v>185</v>
      </c>
    </row>
    <row r="180" spans="1:6">
      <c r="A180" t="str">
        <f t="shared" si="5"/>
        <v>Point ( 1.60073062276193 6.266859652616071)</v>
      </c>
      <c r="C180" s="29" t="s">
        <v>109</v>
      </c>
      <c r="E180" s="29" t="s">
        <v>174</v>
      </c>
      <c r="F180" s="29" t="s">
        <v>175</v>
      </c>
    </row>
    <row r="181" spans="1:6">
      <c r="A181" t="str">
        <f t="shared" si="5"/>
        <v>Point ( 1.60073062276193 6.266859652616071)</v>
      </c>
      <c r="C181" s="2" t="s">
        <v>109</v>
      </c>
      <c r="E181" s="2" t="s">
        <v>174</v>
      </c>
      <c r="F181" s="2" t="s">
        <v>175</v>
      </c>
    </row>
    <row r="182" spans="1:6">
      <c r="A182" t="str">
        <f t="shared" si="5"/>
        <v>Point ( 1.762305618314484 6.280782053118657)</v>
      </c>
      <c r="C182" s="29" t="s">
        <v>1397</v>
      </c>
      <c r="E182" s="119" t="s">
        <v>81</v>
      </c>
      <c r="F182" s="119" t="s">
        <v>82</v>
      </c>
    </row>
    <row r="183" spans="1:6">
      <c r="A183" t="str">
        <f t="shared" si="5"/>
        <v>Point ( 1.453890712205296 6.22273273925775)</v>
      </c>
      <c r="C183" s="2" t="s">
        <v>1450</v>
      </c>
      <c r="E183" s="2" t="s">
        <v>1466</v>
      </c>
      <c r="F183" s="2" t="s">
        <v>1356</v>
      </c>
    </row>
    <row r="184" spans="1:6">
      <c r="A184" t="str">
        <f t="shared" si="5"/>
        <v>Point ( 1.453890712205296 6.22273273925775)</v>
      </c>
      <c r="C184" s="33" t="s">
        <v>1450</v>
      </c>
      <c r="E184" s="29" t="s">
        <v>1466</v>
      </c>
      <c r="F184" s="29" t="s">
        <v>1356</v>
      </c>
    </row>
    <row r="185" spans="1:6">
      <c r="A185" t="str">
        <f t="shared" si="5"/>
        <v>Point (1.203167 6.248055)</v>
      </c>
      <c r="C185" s="125" t="s">
        <v>1322</v>
      </c>
      <c r="E185" s="120" t="s">
        <v>1459</v>
      </c>
      <c r="F185" s="120" t="s">
        <v>1460</v>
      </c>
    </row>
    <row r="186" spans="1:6">
      <c r="A186" t="str">
        <f t="shared" si="5"/>
        <v>Point (1.196672 6.283159)</v>
      </c>
      <c r="C186" s="75" t="s">
        <v>88</v>
      </c>
      <c r="E186" s="119" t="s">
        <v>1461</v>
      </c>
      <c r="F186" s="119" t="s">
        <v>1463</v>
      </c>
    </row>
    <row r="187" spans="1:6">
      <c r="A187" t="str">
        <f t="shared" si="5"/>
        <v>Point (1.196672 6.283160)</v>
      </c>
      <c r="C187" s="125" t="s">
        <v>1454</v>
      </c>
      <c r="E187" s="120" t="s">
        <v>1462</v>
      </c>
      <c r="F187" s="120" t="s">
        <v>1463</v>
      </c>
    </row>
    <row r="188" spans="1:6">
      <c r="A188" t="str">
        <f t="shared" si="5"/>
        <v>Point (1.212827 6.221182)</v>
      </c>
      <c r="C188" s="130" t="s">
        <v>1457</v>
      </c>
      <c r="E188" s="119" t="s">
        <v>1464</v>
      </c>
      <c r="F188" s="119" t="s">
        <v>1465</v>
      </c>
    </row>
    <row r="189" spans="1:6">
      <c r="A189" t="str">
        <f t="shared" si="5"/>
        <v>Point (1.2885405838783568 6.171169451806052)</v>
      </c>
      <c r="C189" s="129" t="s">
        <v>91</v>
      </c>
      <c r="E189" s="125" t="s">
        <v>11</v>
      </c>
      <c r="F189" s="125" t="s">
        <v>12</v>
      </c>
    </row>
    <row r="190" spans="1:6">
      <c r="A190" t="str">
        <f t="shared" si="5"/>
        <v>Point ( 1.583890712205296 6.231673273925775)</v>
      </c>
      <c r="C190" s="29" t="s">
        <v>50</v>
      </c>
      <c r="E190" s="29" t="s">
        <v>184</v>
      </c>
      <c r="F190" s="29" t="s">
        <v>185</v>
      </c>
    </row>
    <row r="191" spans="1:6">
      <c r="A191" t="str">
        <f t="shared" si="5"/>
        <v>Point ( 1.6439292283123141 6.3355526469012675)</v>
      </c>
      <c r="C191" s="2" t="s">
        <v>1487</v>
      </c>
      <c r="E191" s="2" t="s">
        <v>187</v>
      </c>
      <c r="F191" s="2" t="s">
        <v>188</v>
      </c>
    </row>
    <row r="192" spans="1:6">
      <c r="A192" t="str">
        <f t="shared" ref="A192:A231" si="6">_xlfn.CONCAT("Point (",F192," ",E192,")")</f>
        <v>Point ( 1.5923930 6.263145)</v>
      </c>
      <c r="C192" s="33" t="s">
        <v>101</v>
      </c>
      <c r="E192" s="29" t="s">
        <v>1351</v>
      </c>
      <c r="F192" s="45" t="s">
        <v>1352</v>
      </c>
    </row>
    <row r="193" spans="1:17">
      <c r="A193" t="str">
        <f t="shared" si="6"/>
        <v>Point (1.217697 6.247032)</v>
      </c>
      <c r="C193" s="75" t="s">
        <v>1501</v>
      </c>
      <c r="E193" s="141" t="s">
        <v>1516</v>
      </c>
      <c r="F193" s="141" t="s">
        <v>1517</v>
      </c>
    </row>
    <row r="194" spans="1:17">
      <c r="A194" t="str">
        <f t="shared" si="6"/>
        <v>Point (1.207219 6.252665)</v>
      </c>
      <c r="C194" s="125" t="s">
        <v>1322</v>
      </c>
      <c r="E194" s="142" t="s">
        <v>1518</v>
      </c>
      <c r="F194" s="142" t="s">
        <v>1521</v>
      </c>
    </row>
    <row r="195" spans="1:17">
      <c r="A195" t="str">
        <f t="shared" si="6"/>
        <v>Point (1.146475 6.248247)</v>
      </c>
      <c r="C195" s="75" t="s">
        <v>1510</v>
      </c>
      <c r="E195" s="75" t="s">
        <v>1520</v>
      </c>
      <c r="F195" s="75" t="s">
        <v>1523</v>
      </c>
    </row>
    <row r="196" spans="1:17">
      <c r="A196" t="str">
        <f t="shared" si="6"/>
        <v>Point (1.213525 6.250500)</v>
      </c>
      <c r="C196" s="143" t="s">
        <v>1501</v>
      </c>
      <c r="E196" s="143" t="s">
        <v>1519</v>
      </c>
      <c r="F196" s="143" t="s">
        <v>1522</v>
      </c>
    </row>
    <row r="197" spans="1:17">
      <c r="A197" t="str">
        <f t="shared" si="6"/>
        <v>Point (1.210323 6.276619)</v>
      </c>
      <c r="C197" s="75" t="s">
        <v>1546</v>
      </c>
      <c r="E197" s="119" t="s">
        <v>1563</v>
      </c>
      <c r="F197" s="141" t="s">
        <v>1564</v>
      </c>
    </row>
    <row r="198" spans="1:17">
      <c r="A198" t="str">
        <f t="shared" si="6"/>
        <v>Point (1.207219 6.252665)</v>
      </c>
      <c r="C198" s="125" t="s">
        <v>1501</v>
      </c>
      <c r="E198" s="142" t="s">
        <v>1518</v>
      </c>
      <c r="F198" s="142" t="s">
        <v>1521</v>
      </c>
    </row>
    <row r="199" spans="1:17">
      <c r="A199" t="str">
        <f t="shared" si="6"/>
        <v>Point (1.213465 6.250501)</v>
      </c>
      <c r="C199" s="125" t="s">
        <v>1593</v>
      </c>
      <c r="E199" s="125" t="s">
        <v>1684</v>
      </c>
      <c r="F199" s="125" t="s">
        <v>1685</v>
      </c>
    </row>
    <row r="200" spans="1:17">
      <c r="A200" t="str">
        <f t="shared" si="6"/>
        <v>Point (1.213495 6.250502)</v>
      </c>
      <c r="C200" s="75" t="s">
        <v>1593</v>
      </c>
      <c r="E200" s="75" t="s">
        <v>1686</v>
      </c>
      <c r="F200" s="75" t="s">
        <v>1687</v>
      </c>
    </row>
    <row r="201" spans="1:17">
      <c r="A201" t="str">
        <f t="shared" si="6"/>
        <v>Point (1.210323 6.276619)</v>
      </c>
      <c r="C201" s="125" t="s">
        <v>1631</v>
      </c>
      <c r="E201" s="142" t="s">
        <v>1563</v>
      </c>
      <c r="F201" s="142" t="s">
        <v>1564</v>
      </c>
      <c r="I201" s="1"/>
      <c r="M201" s="22"/>
      <c r="Q201"/>
    </row>
    <row r="202" spans="1:17">
      <c r="A202" t="str">
        <f t="shared" si="6"/>
        <v>Point (1.210323 6.276619)</v>
      </c>
      <c r="C202" s="75" t="s">
        <v>1635</v>
      </c>
      <c r="E202" s="141" t="s">
        <v>1563</v>
      </c>
      <c r="F202" s="141" t="s">
        <v>1564</v>
      </c>
      <c r="I202" s="1"/>
      <c r="M202" s="22"/>
      <c r="Q202"/>
    </row>
    <row r="203" spans="1:17">
      <c r="A203" t="str">
        <f t="shared" si="6"/>
        <v>Point (1.224485 6.255874)</v>
      </c>
      <c r="C203" s="125" t="s">
        <v>1638</v>
      </c>
      <c r="E203" s="125" t="s">
        <v>1688</v>
      </c>
      <c r="F203" s="125" t="s">
        <v>1689</v>
      </c>
      <c r="I203" s="1"/>
      <c r="M203" s="22"/>
      <c r="Q203"/>
    </row>
    <row r="204" spans="1:17">
      <c r="A204" t="str">
        <f t="shared" si="6"/>
        <v>Point (1.210861 6.250686)</v>
      </c>
      <c r="C204" s="75" t="s">
        <v>1641</v>
      </c>
      <c r="E204" s="75" t="s">
        <v>1690</v>
      </c>
      <c r="F204" s="75" t="s">
        <v>1691</v>
      </c>
      <c r="I204" s="1"/>
      <c r="M204" s="22"/>
      <c r="Q204"/>
    </row>
    <row r="205" spans="1:17">
      <c r="A205" t="str">
        <f t="shared" si="6"/>
        <v>Point (1.210323 6.276619)</v>
      </c>
      <c r="C205" s="125" t="s">
        <v>1692</v>
      </c>
      <c r="E205" s="142" t="s">
        <v>1563</v>
      </c>
      <c r="F205" s="142" t="s">
        <v>1564</v>
      </c>
      <c r="I205" s="1"/>
      <c r="M205" s="22"/>
      <c r="Q205"/>
    </row>
    <row r="206" spans="1:17">
      <c r="A206" t="str">
        <f t="shared" si="6"/>
        <v>Point (1.210333 6.276445)</v>
      </c>
      <c r="C206" s="75" t="s">
        <v>1322</v>
      </c>
      <c r="E206" s="141" t="s">
        <v>1693</v>
      </c>
      <c r="F206" s="141" t="s">
        <v>1694</v>
      </c>
      <c r="I206" s="1"/>
      <c r="M206" s="22"/>
      <c r="Q206"/>
    </row>
    <row r="207" spans="1:17">
      <c r="A207" t="str">
        <f t="shared" si="6"/>
        <v>Point (1.210334 6.276446)</v>
      </c>
      <c r="C207" s="125" t="s">
        <v>1322</v>
      </c>
      <c r="E207" s="142" t="s">
        <v>1701</v>
      </c>
      <c r="F207" s="142" t="s">
        <v>1702</v>
      </c>
      <c r="I207" s="1"/>
      <c r="M207" s="22"/>
      <c r="Q207"/>
    </row>
    <row r="208" spans="1:17">
      <c r="A208" t="str">
        <f t="shared" si="6"/>
        <v>Point (1.210335 6.276447)</v>
      </c>
      <c r="C208" s="150"/>
      <c r="E208" s="141" t="s">
        <v>1703</v>
      </c>
      <c r="F208" s="141" t="s">
        <v>1704</v>
      </c>
    </row>
    <row r="209" spans="1:6">
      <c r="A209" t="str">
        <f t="shared" si="6"/>
        <v>Point (1.210336 6.276448)</v>
      </c>
      <c r="C209" s="125" t="s">
        <v>1654</v>
      </c>
      <c r="E209" s="142" t="s">
        <v>1705</v>
      </c>
      <c r="F209" s="142" t="s">
        <v>1706</v>
      </c>
    </row>
    <row r="210" spans="1:6">
      <c r="A210" t="str">
        <f t="shared" si="6"/>
        <v>Point (1.210337 6.276449)</v>
      </c>
      <c r="C210" s="75" t="s">
        <v>1322</v>
      </c>
      <c r="E210" s="141" t="s">
        <v>1707</v>
      </c>
      <c r="F210" s="141" t="s">
        <v>1708</v>
      </c>
    </row>
    <row r="211" spans="1:6">
      <c r="A211" t="str">
        <f t="shared" si="6"/>
        <v>Point (1.210338 6.276450)</v>
      </c>
      <c r="C211" s="125" t="s">
        <v>1573</v>
      </c>
      <c r="E211" s="142" t="s">
        <v>1709</v>
      </c>
      <c r="F211" s="142" t="s">
        <v>1710</v>
      </c>
    </row>
    <row r="212" spans="1:6">
      <c r="A212" t="str">
        <f t="shared" si="6"/>
        <v>Point (1.210339 6.276451)</v>
      </c>
      <c r="C212" s="141"/>
      <c r="E212" s="141" t="s">
        <v>1711</v>
      </c>
      <c r="F212" s="141" t="s">
        <v>1712</v>
      </c>
    </row>
    <row r="213" spans="1:6">
      <c r="A213" t="str">
        <f t="shared" si="6"/>
        <v>Point (1.210340 6.276452)</v>
      </c>
      <c r="C213" s="125" t="s">
        <v>88</v>
      </c>
      <c r="E213" s="142" t="s">
        <v>1713</v>
      </c>
      <c r="F213" s="142" t="s">
        <v>1714</v>
      </c>
    </row>
    <row r="214" spans="1:6">
      <c r="A214" t="str">
        <f t="shared" si="6"/>
        <v>Point (1.210341 6.276453)</v>
      </c>
      <c r="C214" s="75" t="s">
        <v>1665</v>
      </c>
      <c r="E214" s="141" t="s">
        <v>1715</v>
      </c>
      <c r="F214" s="141" t="s">
        <v>1716</v>
      </c>
    </row>
    <row r="215" spans="1:6">
      <c r="A215" t="str">
        <f t="shared" si="6"/>
        <v>Point (1.210342 6.276454)</v>
      </c>
      <c r="C215" s="125" t="s">
        <v>1322</v>
      </c>
      <c r="E215" s="142" t="s">
        <v>1717</v>
      </c>
      <c r="F215" s="142" t="s">
        <v>1718</v>
      </c>
    </row>
    <row r="216" spans="1:6">
      <c r="A216" t="str">
        <f t="shared" si="6"/>
        <v>Point (1.210343 6.276455)</v>
      </c>
      <c r="C216" s="75" t="s">
        <v>1322</v>
      </c>
      <c r="E216" s="141" t="s">
        <v>1719</v>
      </c>
      <c r="F216" s="141" t="s">
        <v>1720</v>
      </c>
    </row>
    <row r="217" spans="1:6">
      <c r="A217" t="str">
        <f t="shared" si="6"/>
        <v>Point (1.210344 6.276456)</v>
      </c>
      <c r="C217" s="125" t="s">
        <v>1573</v>
      </c>
      <c r="E217" s="142" t="s">
        <v>1721</v>
      </c>
      <c r="F217" s="142" t="s">
        <v>1722</v>
      </c>
    </row>
    <row r="218" spans="1:6">
      <c r="A218" t="str">
        <f t="shared" si="6"/>
        <v>Point (1.210345 6.276457)</v>
      </c>
      <c r="C218" s="141" t="s">
        <v>1573</v>
      </c>
      <c r="E218" s="141" t="s">
        <v>1723</v>
      </c>
      <c r="F218" s="141" t="s">
        <v>1724</v>
      </c>
    </row>
    <row r="219" spans="1:6">
      <c r="A219" t="str">
        <f t="shared" si="6"/>
        <v>Point (1.210346 6.276458)</v>
      </c>
      <c r="C219" s="142" t="s">
        <v>1580</v>
      </c>
      <c r="E219" s="142" t="s">
        <v>1725</v>
      </c>
      <c r="F219" s="142" t="s">
        <v>1726</v>
      </c>
    </row>
    <row r="220" spans="1:6">
      <c r="A220" t="str">
        <f t="shared" si="6"/>
        <v>Point (1.210347 6.276459)</v>
      </c>
      <c r="C220" s="141" t="s">
        <v>1583</v>
      </c>
      <c r="E220" s="141" t="s">
        <v>1727</v>
      </c>
      <c r="F220" s="141" t="s">
        <v>1728</v>
      </c>
    </row>
    <row r="221" spans="1:6">
      <c r="A221" t="str">
        <f t="shared" si="6"/>
        <v>Point (1.210348 6.276460)</v>
      </c>
      <c r="C221" s="142" t="s">
        <v>164</v>
      </c>
      <c r="E221" s="142" t="s">
        <v>1729</v>
      </c>
      <c r="F221" s="142" t="s">
        <v>1730</v>
      </c>
    </row>
    <row r="222" spans="1:6">
      <c r="A222" t="str">
        <f t="shared" si="6"/>
        <v>Point (1.210349 6.276461)</v>
      </c>
      <c r="C222" s="141" t="s">
        <v>1589</v>
      </c>
      <c r="E222" s="141" t="s">
        <v>1731</v>
      </c>
      <c r="F222" s="141" t="s">
        <v>1732</v>
      </c>
    </row>
    <row r="223" spans="1:6">
      <c r="A223" t="str">
        <f t="shared" si="6"/>
        <v>Point (1.214837 6.250502)</v>
      </c>
      <c r="C223" s="142" t="s">
        <v>1593</v>
      </c>
      <c r="E223" s="142" t="s">
        <v>1686</v>
      </c>
      <c r="F223" s="142" t="s">
        <v>1695</v>
      </c>
    </row>
    <row r="224" spans="1:6">
      <c r="A224" t="str">
        <f t="shared" si="6"/>
        <v>Point (1.214837 6.250502)</v>
      </c>
      <c r="C224" s="141" t="s">
        <v>1696</v>
      </c>
      <c r="E224" s="141" t="s">
        <v>1686</v>
      </c>
      <c r="F224" s="141" t="s">
        <v>1695</v>
      </c>
    </row>
    <row r="225" spans="1:6">
      <c r="A225" t="str">
        <f t="shared" si="6"/>
        <v>Point (1.224485 6.255874)</v>
      </c>
      <c r="C225" s="142" t="s">
        <v>1600</v>
      </c>
      <c r="E225" s="125" t="s">
        <v>1688</v>
      </c>
      <c r="F225" s="125" t="s">
        <v>1689</v>
      </c>
    </row>
    <row r="226" spans="1:6">
      <c r="A226" t="str">
        <f t="shared" si="6"/>
        <v>Point (1.224485 6.255874)</v>
      </c>
      <c r="C226" s="141" t="s">
        <v>1573</v>
      </c>
      <c r="E226" s="75" t="s">
        <v>1688</v>
      </c>
      <c r="F226" s="75" t="s">
        <v>1689</v>
      </c>
    </row>
    <row r="227" spans="1:6" ht="30">
      <c r="A227" t="str">
        <f t="shared" si="6"/>
        <v>Point ( 1.3223931 6.1703146)</v>
      </c>
      <c r="C227" s="6" t="s">
        <v>1607</v>
      </c>
      <c r="E227" s="2" t="s">
        <v>1353</v>
      </c>
      <c r="F227" s="2" t="s">
        <v>1354</v>
      </c>
    </row>
    <row r="228" spans="1:6">
      <c r="A228" t="str">
        <f t="shared" si="6"/>
        <v>Point (1.214110 6.251458)</v>
      </c>
      <c r="C228" s="75" t="s">
        <v>1322</v>
      </c>
      <c r="E228" s="75" t="s">
        <v>1697</v>
      </c>
      <c r="F228" s="75" t="s">
        <v>1698</v>
      </c>
    </row>
    <row r="229" spans="1:6">
      <c r="A229" t="str">
        <f t="shared" si="6"/>
        <v>Point (1.210778 6.250896)</v>
      </c>
      <c r="C229" s="125" t="s">
        <v>1613</v>
      </c>
      <c r="E229" s="125" t="s">
        <v>1699</v>
      </c>
      <c r="F229" s="142" t="s">
        <v>1700</v>
      </c>
    </row>
    <row r="230" spans="1:6">
      <c r="A230" t="str">
        <f t="shared" si="6"/>
        <v>Point (1.214110 6.251458)</v>
      </c>
      <c r="C230" s="75" t="s">
        <v>1617</v>
      </c>
      <c r="E230" s="75" t="s">
        <v>1697</v>
      </c>
      <c r="F230" s="75" t="s">
        <v>1698</v>
      </c>
    </row>
    <row r="231" spans="1:6">
      <c r="A231" t="str">
        <f t="shared" si="6"/>
        <v>Point (1.214110 6.251458)</v>
      </c>
      <c r="C231" s="125" t="s">
        <v>1593</v>
      </c>
      <c r="E231" s="125" t="s">
        <v>1697</v>
      </c>
      <c r="F231" s="125" t="s">
        <v>1698</v>
      </c>
    </row>
    <row r="232" spans="1:6">
      <c r="C232"/>
    </row>
    <row r="233" spans="1:6">
      <c r="C233"/>
    </row>
    <row r="234" spans="1:6">
      <c r="C234"/>
    </row>
    <row r="235" spans="1:6">
      <c r="C235"/>
    </row>
    <row r="236" spans="1:6">
      <c r="C236"/>
    </row>
    <row r="237" spans="1:6">
      <c r="C237"/>
    </row>
    <row r="238" spans="1:6">
      <c r="C238"/>
    </row>
    <row r="239" spans="1:6">
      <c r="C239"/>
    </row>
    <row r="240" spans="1:6">
      <c r="C240"/>
    </row>
    <row r="241" spans="3:3">
      <c r="C241"/>
    </row>
    <row r="242" spans="3:3">
      <c r="C242"/>
    </row>
    <row r="243" spans="3:3">
      <c r="C243"/>
    </row>
  </sheetData>
  <autoFilter ref="A1:J231"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workbookViewId="0">
      <selection activeCell="F9" sqref="F9"/>
    </sheetView>
  </sheetViews>
  <sheetFormatPr defaultRowHeight="15"/>
  <cols>
    <col min="1" max="1" width="13.140625" bestFit="1" customWidth="1"/>
    <col min="2" max="2" width="16.28515625" bestFit="1" customWidth="1"/>
    <col min="3" max="3" width="6" bestFit="1" customWidth="1"/>
    <col min="4" max="4" width="7.28515625" bestFit="1" customWidth="1"/>
    <col min="5" max="5" width="9.140625" customWidth="1"/>
    <col min="6" max="6" width="11.28515625" bestFit="1"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0.35294117647058826</v>
      </c>
      <c r="I5" s="12" t="s">
        <v>1206</v>
      </c>
      <c r="J5" s="13">
        <f>B6/$D$10</f>
        <v>0</v>
      </c>
      <c r="K5" s="13">
        <f>C6/$D$10</f>
        <v>0.11764705882352941</v>
      </c>
      <c r="M5" s="12" t="s">
        <v>1206</v>
      </c>
      <c r="N5">
        <v>0</v>
      </c>
      <c r="O5" s="18">
        <f>-J5</f>
        <v>0</v>
      </c>
      <c r="P5">
        <v>7.0000000000000007E-2</v>
      </c>
      <c r="Q5">
        <f>+K5</f>
        <v>0.11764705882352941</v>
      </c>
    </row>
    <row r="6" spans="1:20">
      <c r="A6" s="12" t="s">
        <v>1206</v>
      </c>
      <c r="B6" s="60"/>
      <c r="C6" s="60">
        <v>2</v>
      </c>
      <c r="D6" s="60">
        <v>2</v>
      </c>
      <c r="G6" s="13">
        <f t="shared" ref="G6:G10" si="0">D6/$D$10</f>
        <v>0.11764705882352941</v>
      </c>
      <c r="I6" s="12" t="s">
        <v>1207</v>
      </c>
      <c r="J6" s="13">
        <f>B8/$D$10</f>
        <v>5.8823529411764705E-2</v>
      </c>
      <c r="K6" s="13">
        <f>C8/$D$10</f>
        <v>0.11764705882352941</v>
      </c>
      <c r="M6" s="12" t="s">
        <v>1207</v>
      </c>
      <c r="N6">
        <v>0</v>
      </c>
      <c r="O6" s="18">
        <f>-J6</f>
        <v>-5.8823529411764705E-2</v>
      </c>
      <c r="P6">
        <v>7.0000000000000007E-2</v>
      </c>
      <c r="Q6">
        <f>+K6</f>
        <v>0.11764705882352941</v>
      </c>
    </row>
    <row r="7" spans="1:20">
      <c r="A7" s="12" t="s">
        <v>1208</v>
      </c>
      <c r="B7" s="60">
        <v>2</v>
      </c>
      <c r="C7" s="60">
        <v>1</v>
      </c>
      <c r="D7" s="60">
        <v>3</v>
      </c>
      <c r="G7" s="13">
        <f t="shared" si="0"/>
        <v>0.17647058823529413</v>
      </c>
      <c r="I7" s="12" t="s">
        <v>1205</v>
      </c>
      <c r="J7" s="13">
        <f>B5/$D$10</f>
        <v>0</v>
      </c>
      <c r="K7" s="13">
        <f>C5/$D$10</f>
        <v>0.35294117647058826</v>
      </c>
      <c r="M7" s="12" t="s">
        <v>1205</v>
      </c>
      <c r="N7">
        <v>0</v>
      </c>
      <c r="O7" s="18">
        <f>-J7</f>
        <v>0</v>
      </c>
      <c r="P7">
        <v>7.0000000000000007E-2</v>
      </c>
      <c r="Q7">
        <f>+K7</f>
        <v>0.35294117647058826</v>
      </c>
    </row>
    <row r="8" spans="1:20">
      <c r="A8" s="12" t="s">
        <v>1207</v>
      </c>
      <c r="B8" s="60">
        <v>1</v>
      </c>
      <c r="C8" s="60">
        <v>2</v>
      </c>
      <c r="D8" s="60">
        <v>3</v>
      </c>
      <c r="G8" s="13">
        <f t="shared" si="0"/>
        <v>0.17647058823529413</v>
      </c>
      <c r="I8" s="12" t="s">
        <v>1208</v>
      </c>
      <c r="J8" s="13">
        <f>B7/$D$10</f>
        <v>0.11764705882352941</v>
      </c>
      <c r="K8" s="13">
        <f>C7/$D$10</f>
        <v>5.8823529411764705E-2</v>
      </c>
      <c r="M8" s="12" t="s">
        <v>1208</v>
      </c>
      <c r="N8">
        <v>0</v>
      </c>
      <c r="O8" s="18">
        <f>-J8</f>
        <v>-0.11764705882352941</v>
      </c>
      <c r="P8">
        <v>7.0000000000000007E-2</v>
      </c>
      <c r="Q8">
        <f>+K8</f>
        <v>5.8823529411764705E-2</v>
      </c>
    </row>
    <row r="9" spans="1:20">
      <c r="A9" s="12" t="s">
        <v>1209</v>
      </c>
      <c r="B9" s="60">
        <v>2</v>
      </c>
      <c r="C9" s="60">
        <v>1</v>
      </c>
      <c r="D9" s="60">
        <v>3</v>
      </c>
      <c r="G9" s="13">
        <f t="shared" si="0"/>
        <v>0.17647058823529413</v>
      </c>
      <c r="I9" s="12" t="s">
        <v>1210</v>
      </c>
      <c r="J9" s="13">
        <f>B9/$D$10</f>
        <v>0.11764705882352941</v>
      </c>
      <c r="K9" s="13">
        <f>C9/$D$10</f>
        <v>5.8823529411764705E-2</v>
      </c>
      <c r="M9" s="12" t="s">
        <v>1210</v>
      </c>
      <c r="N9">
        <v>0</v>
      </c>
      <c r="O9" s="18">
        <f>-J9</f>
        <v>-0.11764705882352941</v>
      </c>
      <c r="P9">
        <v>7.0000000000000007E-2</v>
      </c>
      <c r="Q9">
        <f>+K9</f>
        <v>5.8823529411764705E-2</v>
      </c>
    </row>
    <row r="10" spans="1:20">
      <c r="A10" s="12" t="s">
        <v>816</v>
      </c>
      <c r="B10" s="60">
        <v>5</v>
      </c>
      <c r="C10" s="60">
        <v>12</v>
      </c>
      <c r="D10" s="60">
        <v>17</v>
      </c>
      <c r="G10" s="13">
        <f t="shared" si="0"/>
        <v>1</v>
      </c>
    </row>
    <row r="16" spans="1:20">
      <c r="S16" s="10" t="s">
        <v>896</v>
      </c>
      <c r="T16" s="10" t="s">
        <v>865</v>
      </c>
    </row>
    <row r="17" spans="4:20">
      <c r="S17" s="14">
        <f>+GETPIVOTDATA("N°",$A$3,"Sexe","Féminin")</f>
        <v>5</v>
      </c>
      <c r="T17" s="14">
        <f>+GETPIVOTDATA("N°",$A$3,"Sexe","Masculin")</f>
        <v>12</v>
      </c>
    </row>
    <row r="29" spans="4:20" ht="26.25">
      <c r="D29" s="79">
        <v>6</v>
      </c>
      <c r="E29" s="79">
        <v>178</v>
      </c>
      <c r="F29" s="80">
        <f>+D29/E29</f>
        <v>3.3707865168539325E-2</v>
      </c>
    </row>
    <row r="30" spans="4:20" ht="26.25">
      <c r="D30" s="79">
        <v>11</v>
      </c>
      <c r="E30" s="79">
        <v>63</v>
      </c>
      <c r="F30" s="80">
        <f>+D30/E30</f>
        <v>0.17460317460317459</v>
      </c>
    </row>
    <row r="31" spans="4:20" ht="26.25">
      <c r="D31" s="79">
        <v>17</v>
      </c>
      <c r="E31" s="79">
        <v>241</v>
      </c>
      <c r="F31" s="80">
        <f>+D31/E31</f>
        <v>7.0539419087136929E-2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822</v>
      </c>
      <c r="E38" t="s">
        <v>1211</v>
      </c>
    </row>
    <row r="39" spans="1:6">
      <c r="A39" s="12" t="s">
        <v>1205</v>
      </c>
      <c r="B39" s="60">
        <v>6</v>
      </c>
      <c r="C39" s="60">
        <v>122</v>
      </c>
      <c r="D39" s="60">
        <v>13</v>
      </c>
      <c r="E39" s="60">
        <v>141</v>
      </c>
    </row>
    <row r="40" spans="1:6">
      <c r="A40" s="12" t="s">
        <v>1206</v>
      </c>
      <c r="B40" s="60">
        <v>2</v>
      </c>
      <c r="C40" s="60">
        <v>13</v>
      </c>
      <c r="D40" s="60"/>
      <c r="E40" s="60">
        <v>15</v>
      </c>
    </row>
    <row r="41" spans="1:6">
      <c r="A41" s="12" t="s">
        <v>1208</v>
      </c>
      <c r="B41" s="60">
        <v>3</v>
      </c>
      <c r="C41" s="60">
        <v>25</v>
      </c>
      <c r="D41" s="60">
        <v>2</v>
      </c>
      <c r="E41" s="60">
        <v>30</v>
      </c>
    </row>
    <row r="42" spans="1:6">
      <c r="A42" s="12" t="s">
        <v>1207</v>
      </c>
      <c r="B42" s="60">
        <v>3</v>
      </c>
      <c r="C42" s="60">
        <v>33</v>
      </c>
      <c r="D42" s="60">
        <v>6</v>
      </c>
      <c r="E42" s="60">
        <v>42</v>
      </c>
    </row>
    <row r="43" spans="1:6">
      <c r="A43" s="12" t="s">
        <v>1215</v>
      </c>
      <c r="B43" s="60"/>
      <c r="C43" s="60">
        <v>21</v>
      </c>
      <c r="D43" s="60">
        <v>1</v>
      </c>
      <c r="E43" s="60">
        <v>22</v>
      </c>
    </row>
    <row r="44" spans="1:6">
      <c r="A44" s="12" t="s">
        <v>1209</v>
      </c>
      <c r="B44" s="60">
        <v>3</v>
      </c>
      <c r="C44" s="60">
        <v>22</v>
      </c>
      <c r="D44" s="60">
        <v>1</v>
      </c>
      <c r="E44" s="60">
        <v>26</v>
      </c>
    </row>
    <row r="45" spans="1:6">
      <c r="A45" s="12" t="s">
        <v>1211</v>
      </c>
      <c r="B45" s="60">
        <v>17</v>
      </c>
      <c r="C45" s="60">
        <v>236</v>
      </c>
      <c r="D45" s="60">
        <v>23</v>
      </c>
      <c r="E45" s="60">
        <v>276</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822</v>
      </c>
      <c r="E53" t="s">
        <v>1211</v>
      </c>
    </row>
    <row r="54" spans="1:6">
      <c r="A54" s="12" t="s">
        <v>1068</v>
      </c>
      <c r="B54" s="60">
        <v>11</v>
      </c>
      <c r="C54" s="60">
        <v>52</v>
      </c>
      <c r="D54" s="60"/>
      <c r="E54" s="60">
        <v>63</v>
      </c>
      <c r="F54" s="131"/>
    </row>
    <row r="55" spans="1:6">
      <c r="A55" s="12" t="s">
        <v>834</v>
      </c>
      <c r="B55" s="60">
        <v>6</v>
      </c>
      <c r="C55" s="60">
        <v>184</v>
      </c>
      <c r="D55" s="60">
        <v>23</v>
      </c>
      <c r="E55" s="60">
        <v>213</v>
      </c>
      <c r="F55" s="131"/>
    </row>
    <row r="56" spans="1:6">
      <c r="A56" s="12" t="s">
        <v>1211</v>
      </c>
      <c r="B56" s="60">
        <v>17</v>
      </c>
      <c r="C56" s="60">
        <v>236</v>
      </c>
      <c r="D56" s="60">
        <v>23</v>
      </c>
      <c r="E56" s="60">
        <v>276</v>
      </c>
      <c r="F56" s="131"/>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8.5703125" bestFit="1" customWidth="1"/>
    <col min="2" max="2" width="16.28515625" bestFit="1" customWidth="1"/>
    <col min="3" max="3" width="6" bestFit="1" customWidth="1"/>
    <col min="4" max="4" width="7.28515625" bestFit="1" customWidth="1"/>
    <col min="5" max="5" width="5.42578125" bestFit="1" customWidth="1"/>
    <col min="6" max="6" width="6.140625" bestFit="1" customWidth="1"/>
    <col min="7"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54" t="s">
        <v>1212</v>
      </c>
      <c r="K2" s="153" t="s">
        <v>1213</v>
      </c>
      <c r="L2" s="153"/>
      <c r="M2" s="156" t="s">
        <v>1378</v>
      </c>
      <c r="N2" s="151" t="s">
        <v>1214</v>
      </c>
      <c r="O2" s="158" t="s">
        <v>1379</v>
      </c>
      <c r="P2" s="151" t="s">
        <v>1214</v>
      </c>
    </row>
    <row r="3" spans="1:16">
      <c r="A3" s="12" t="s">
        <v>1205</v>
      </c>
      <c r="B3" s="60">
        <v>59</v>
      </c>
      <c r="C3" s="60">
        <v>82</v>
      </c>
      <c r="D3" s="60">
        <v>141</v>
      </c>
      <c r="J3" s="155"/>
      <c r="K3" s="17" t="s">
        <v>896</v>
      </c>
      <c r="L3" s="17" t="s">
        <v>865</v>
      </c>
      <c r="M3" s="157"/>
      <c r="N3" s="152"/>
      <c r="O3" s="159"/>
      <c r="P3" s="152"/>
    </row>
    <row r="4" spans="1:16">
      <c r="A4" s="12" t="s">
        <v>1206</v>
      </c>
      <c r="B4" s="60">
        <v>6</v>
      </c>
      <c r="C4" s="60">
        <v>9</v>
      </c>
      <c r="D4" s="60">
        <v>15</v>
      </c>
      <c r="J4" s="82" t="str">
        <f>A7</f>
        <v>[0-2]</v>
      </c>
      <c r="K4" s="16">
        <f>B7</f>
        <v>6</v>
      </c>
      <c r="L4" s="16">
        <f>C7</f>
        <v>16</v>
      </c>
      <c r="M4" s="16">
        <f>D7</f>
        <v>22</v>
      </c>
      <c r="N4" s="81">
        <f t="shared" ref="N4:N10" si="0">+M4/$M$10</f>
        <v>7.9710144927536225E-2</v>
      </c>
      <c r="O4" s="86">
        <f>GETPIVOTDATA("N°",$A$17,"Tranche d'age","[0-2]","Mode de sortie (Guéri/Référé/dcd)","dcd")</f>
        <v>0</v>
      </c>
      <c r="P4" s="81">
        <f>+O4/$O$10</f>
        <v>0</v>
      </c>
    </row>
    <row r="5" spans="1:16">
      <c r="A5" s="12" t="s">
        <v>1208</v>
      </c>
      <c r="B5" s="60">
        <v>13</v>
      </c>
      <c r="C5" s="60">
        <v>17</v>
      </c>
      <c r="D5" s="60">
        <v>30</v>
      </c>
      <c r="J5" s="82" t="str">
        <f>A4</f>
        <v>[2-4]</v>
      </c>
      <c r="K5" s="16">
        <f>B4</f>
        <v>6</v>
      </c>
      <c r="L5" s="16">
        <f>C4</f>
        <v>9</v>
      </c>
      <c r="M5" s="16">
        <f>D4</f>
        <v>15</v>
      </c>
      <c r="N5" s="81">
        <f t="shared" si="0"/>
        <v>5.434782608695652E-2</v>
      </c>
      <c r="O5" s="86">
        <f>GETPIVOTDATA("N°",$A$17,"Tranche d'age","[2-4]","Mode de sortie (Guéri/Référé/dcd)","dcd")</f>
        <v>2</v>
      </c>
      <c r="P5" s="81">
        <f t="shared" ref="P5:P9" si="1">+O5/$O$10</f>
        <v>0.11764705882352941</v>
      </c>
    </row>
    <row r="6" spans="1:16">
      <c r="A6" s="12" t="s">
        <v>1207</v>
      </c>
      <c r="B6" s="60">
        <v>17</v>
      </c>
      <c r="C6" s="60">
        <v>25</v>
      </c>
      <c r="D6" s="60">
        <v>42</v>
      </c>
      <c r="J6" s="82" t="str">
        <f>A6</f>
        <v>[5-14]</v>
      </c>
      <c r="K6" s="16">
        <f>B6</f>
        <v>17</v>
      </c>
      <c r="L6" s="16">
        <f>C6</f>
        <v>25</v>
      </c>
      <c r="M6" s="16">
        <f>D6</f>
        <v>42</v>
      </c>
      <c r="N6" s="81">
        <f t="shared" si="0"/>
        <v>0.15217391304347827</v>
      </c>
      <c r="O6" s="86">
        <f>GETPIVOTDATA("N°",$A$17,"Tranche d'age","[5-14]","Mode de sortie (Guéri/Référé/dcd)","dcd")</f>
        <v>3</v>
      </c>
      <c r="P6" s="81">
        <f t="shared" si="1"/>
        <v>0.17647058823529413</v>
      </c>
    </row>
    <row r="7" spans="1:16">
      <c r="A7" s="12" t="s">
        <v>1215</v>
      </c>
      <c r="B7" s="60">
        <v>6</v>
      </c>
      <c r="C7" s="60">
        <v>16</v>
      </c>
      <c r="D7" s="60">
        <v>22</v>
      </c>
      <c r="J7" s="82" t="str">
        <f>A3</f>
        <v>[15-44]</v>
      </c>
      <c r="K7" s="16">
        <f>B3</f>
        <v>59</v>
      </c>
      <c r="L7" s="16">
        <f>C3</f>
        <v>82</v>
      </c>
      <c r="M7" s="16">
        <f>D3</f>
        <v>141</v>
      </c>
      <c r="N7" s="81">
        <f t="shared" si="0"/>
        <v>0.51086956521739135</v>
      </c>
      <c r="O7" s="86">
        <f>GETPIVOTDATA("N°",$A$17,"Tranche d'age","[15-44]","Mode de sortie (Guéri/Référé/dcd)","dcd")</f>
        <v>6</v>
      </c>
      <c r="P7" s="81">
        <f>+O7/$O$10</f>
        <v>0.35294117647058826</v>
      </c>
    </row>
    <row r="8" spans="1:16">
      <c r="A8" s="12" t="s">
        <v>1209</v>
      </c>
      <c r="B8" s="60">
        <v>13</v>
      </c>
      <c r="C8" s="60">
        <v>13</v>
      </c>
      <c r="D8" s="60">
        <v>26</v>
      </c>
      <c r="J8" s="82" t="str">
        <f>A5</f>
        <v>[45-59]</v>
      </c>
      <c r="K8" s="16">
        <f>B5</f>
        <v>13</v>
      </c>
      <c r="L8" s="16">
        <f>C5</f>
        <v>17</v>
      </c>
      <c r="M8" s="16">
        <f>D5</f>
        <v>30</v>
      </c>
      <c r="N8" s="81">
        <f t="shared" si="0"/>
        <v>0.10869565217391304</v>
      </c>
      <c r="O8" s="86">
        <f>GETPIVOTDATA("N°",$A$17,"Tranche d'age","[45-59]","Mode de sortie (Guéri/Référé/dcd)","dcd")</f>
        <v>3</v>
      </c>
      <c r="P8" s="81">
        <f t="shared" si="1"/>
        <v>0.17647058823529413</v>
      </c>
    </row>
    <row r="9" spans="1:16">
      <c r="A9" s="12" t="s">
        <v>1211</v>
      </c>
      <c r="B9" s="60">
        <v>114</v>
      </c>
      <c r="C9" s="60">
        <v>162</v>
      </c>
      <c r="D9" s="60">
        <v>276</v>
      </c>
      <c r="J9" s="82" t="str">
        <f>A8</f>
        <v>[60 et plus]</v>
      </c>
      <c r="K9" s="16">
        <f>B8</f>
        <v>13</v>
      </c>
      <c r="L9" s="16">
        <f>C8</f>
        <v>13</v>
      </c>
      <c r="M9" s="16">
        <f>D8</f>
        <v>26</v>
      </c>
      <c r="N9" s="81">
        <f t="shared" si="0"/>
        <v>9.420289855072464E-2</v>
      </c>
      <c r="O9" s="86">
        <f>GETPIVOTDATA("N°",$A$17,"Tranche d'age","[60 et plus]","Mode de sortie (Guéri/Référé/dcd)","dcd")</f>
        <v>3</v>
      </c>
      <c r="P9" s="81">
        <f t="shared" si="1"/>
        <v>0.17647058823529413</v>
      </c>
    </row>
    <row r="10" spans="1:16" ht="15.75" thickBot="1">
      <c r="J10" s="83" t="str">
        <f>A9</f>
        <v>Total</v>
      </c>
      <c r="K10" s="84">
        <f>B9</f>
        <v>114</v>
      </c>
      <c r="L10" s="84">
        <f>C9</f>
        <v>162</v>
      </c>
      <c r="M10" s="84">
        <f>SUM(M4:M9)</f>
        <v>276</v>
      </c>
      <c r="N10" s="85">
        <f t="shared" si="0"/>
        <v>1</v>
      </c>
      <c r="O10" s="87">
        <f>GETPIVOTDATA("N°",$A$17,"Mode de sortie (Guéri/Référé/dcd)","dcd")</f>
        <v>17</v>
      </c>
      <c r="P10" s="85">
        <f t="shared" ref="P10" si="2">+O10/$M$10</f>
        <v>6.1594202898550728E-2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817</v>
      </c>
      <c r="B17" s="11" t="s">
        <v>812</v>
      </c>
    </row>
    <row r="18" spans="1:5">
      <c r="A18" s="11" t="s">
        <v>813</v>
      </c>
      <c r="B18" t="s">
        <v>884</v>
      </c>
      <c r="C18" t="s">
        <v>877</v>
      </c>
      <c r="D18" t="s">
        <v>822</v>
      </c>
      <c r="E18" t="s">
        <v>1211</v>
      </c>
    </row>
    <row r="19" spans="1:5">
      <c r="A19" s="12" t="s">
        <v>1205</v>
      </c>
      <c r="B19" s="60">
        <v>6</v>
      </c>
      <c r="C19" s="60">
        <v>122</v>
      </c>
      <c r="D19" s="60">
        <v>13</v>
      </c>
      <c r="E19" s="60">
        <v>141</v>
      </c>
    </row>
    <row r="20" spans="1:5">
      <c r="A20" s="12" t="s">
        <v>1206</v>
      </c>
      <c r="B20" s="60">
        <v>2</v>
      </c>
      <c r="C20" s="60">
        <v>13</v>
      </c>
      <c r="D20" s="60"/>
      <c r="E20" s="60">
        <v>15</v>
      </c>
    </row>
    <row r="21" spans="1:5">
      <c r="A21" s="12" t="s">
        <v>1208</v>
      </c>
      <c r="B21" s="60">
        <v>3</v>
      </c>
      <c r="C21" s="60">
        <v>25</v>
      </c>
      <c r="D21" s="60">
        <v>2</v>
      </c>
      <c r="E21" s="60">
        <v>30</v>
      </c>
    </row>
    <row r="22" spans="1:5">
      <c r="A22" s="12" t="s">
        <v>1207</v>
      </c>
      <c r="B22" s="60">
        <v>3</v>
      </c>
      <c r="C22" s="60">
        <v>33</v>
      </c>
      <c r="D22" s="60">
        <v>6</v>
      </c>
      <c r="E22" s="60">
        <v>42</v>
      </c>
    </row>
    <row r="23" spans="1:5">
      <c r="A23" s="12" t="s">
        <v>1215</v>
      </c>
      <c r="B23" s="60"/>
      <c r="C23" s="60">
        <v>21</v>
      </c>
      <c r="D23" s="60">
        <v>1</v>
      </c>
      <c r="E23" s="60">
        <v>22</v>
      </c>
    </row>
    <row r="24" spans="1:5">
      <c r="A24" s="12" t="s">
        <v>1209</v>
      </c>
      <c r="B24" s="60">
        <v>3</v>
      </c>
      <c r="C24" s="60">
        <v>22</v>
      </c>
      <c r="D24" s="60">
        <v>1</v>
      </c>
      <c r="E24" s="60">
        <v>26</v>
      </c>
    </row>
    <row r="25" spans="1:5">
      <c r="A25" s="12" t="s">
        <v>1211</v>
      </c>
      <c r="B25" s="60">
        <v>17</v>
      </c>
      <c r="C25" s="60">
        <v>236</v>
      </c>
      <c r="D25" s="60">
        <v>23</v>
      </c>
      <c r="E25" s="60">
        <v>276</v>
      </c>
    </row>
    <row r="29" spans="1:5">
      <c r="A29" s="12"/>
      <c r="B29" s="60"/>
      <c r="C29" s="60"/>
      <c r="D29" s="60"/>
    </row>
    <row r="30" spans="1:5">
      <c r="A30" s="12"/>
      <c r="B30" s="60"/>
      <c r="C30" s="60"/>
      <c r="D30" s="60"/>
    </row>
    <row r="32" spans="1:5">
      <c r="A32" s="11" t="s">
        <v>817</v>
      </c>
      <c r="B32" s="11" t="s">
        <v>812</v>
      </c>
    </row>
    <row r="33" spans="1:6">
      <c r="A33" s="11" t="s">
        <v>813</v>
      </c>
      <c r="B33" t="s">
        <v>884</v>
      </c>
      <c r="C33" t="s">
        <v>877</v>
      </c>
      <c r="D33" t="s">
        <v>822</v>
      </c>
      <c r="E33" t="s">
        <v>1211</v>
      </c>
    </row>
    <row r="34" spans="1:6">
      <c r="A34" s="12" t="s">
        <v>1068</v>
      </c>
      <c r="B34" s="60">
        <v>11</v>
      </c>
      <c r="C34" s="60">
        <v>52</v>
      </c>
      <c r="D34" s="60"/>
      <c r="E34" s="60">
        <v>63</v>
      </c>
      <c r="F34" s="131">
        <f>+GETPIVOTDATA("N°",$A$32,"Mode de sortie (Guéri/Référé/dcd)","dcd","Type_fs_comm","Communautaire")/GETPIVOTDATA("N°",$A$32,"Type_fs_comm","Communautaire")</f>
        <v>0.17460317460317459</v>
      </c>
    </row>
    <row r="35" spans="1:6">
      <c r="A35" s="12" t="s">
        <v>834</v>
      </c>
      <c r="B35" s="60">
        <v>6</v>
      </c>
      <c r="C35" s="60">
        <v>184</v>
      </c>
      <c r="D35" s="60">
        <v>23</v>
      </c>
      <c r="E35" s="60">
        <v>213</v>
      </c>
      <c r="F35" s="131">
        <f>+GETPIVOTDATA("N°",$A$32,"Mode de sortie (Guéri/Référé/dcd)","dcd","Type_fs_comm","Formation sanitaire")/GETPIVOTDATA("N°",$A$32,"Type_fs_comm","Formation sanitaire")</f>
        <v>2.8169014084507043E-2</v>
      </c>
    </row>
    <row r="36" spans="1:6">
      <c r="A36" s="12" t="s">
        <v>1211</v>
      </c>
      <c r="B36" s="60">
        <v>17</v>
      </c>
      <c r="C36" s="60">
        <v>236</v>
      </c>
      <c r="D36" s="60">
        <v>23</v>
      </c>
      <c r="E36" s="60">
        <v>276</v>
      </c>
      <c r="F36" s="131">
        <f>+GETPIVOTDATA("N°",$A$32,"Mode de sortie (Guéri/Référé/dcd)","dcd")/GETPIVOTDATA("N°",$A$32)</f>
        <v>6.1594202898550728E-2</v>
      </c>
    </row>
    <row r="48" spans="1:6">
      <c r="A48" s="11" t="s">
        <v>817</v>
      </c>
      <c r="B48" s="11" t="s">
        <v>812</v>
      </c>
    </row>
    <row r="49" spans="1:4">
      <c r="A49" s="11" t="s">
        <v>813</v>
      </c>
      <c r="B49" t="s">
        <v>814</v>
      </c>
      <c r="C49" t="s">
        <v>815</v>
      </c>
      <c r="D49" t="s">
        <v>1211</v>
      </c>
    </row>
    <row r="50" spans="1:4">
      <c r="A50" s="12" t="s">
        <v>1068</v>
      </c>
      <c r="B50" s="60">
        <v>11</v>
      </c>
      <c r="C50" s="60">
        <v>52</v>
      </c>
      <c r="D50" s="60">
        <v>63</v>
      </c>
    </row>
    <row r="51" spans="1:4">
      <c r="A51" s="12" t="s">
        <v>834</v>
      </c>
      <c r="B51" s="60">
        <v>91</v>
      </c>
      <c r="C51" s="60">
        <v>122</v>
      </c>
      <c r="D51" s="60">
        <v>213</v>
      </c>
    </row>
    <row r="52" spans="1:4">
      <c r="A52" s="12" t="s">
        <v>1211</v>
      </c>
      <c r="B52" s="60">
        <v>102</v>
      </c>
      <c r="C52" s="60">
        <v>174</v>
      </c>
      <c r="D52" s="60">
        <v>276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K28" sqref="K28"/>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59</v>
      </c>
      <c r="C5" s="60">
        <v>82</v>
      </c>
      <c r="D5" s="60">
        <v>141</v>
      </c>
      <c r="H5" s="12" t="s">
        <v>1216</v>
      </c>
      <c r="I5" s="13">
        <f>B9/$D$11</f>
        <v>2.1739130434782608E-2</v>
      </c>
      <c r="J5" s="13">
        <f>C9/$D$11</f>
        <v>5.7971014492753624E-2</v>
      </c>
      <c r="L5" s="12" t="s">
        <v>1216</v>
      </c>
      <c r="M5">
        <v>0</v>
      </c>
      <c r="N5" s="18">
        <f>-I5</f>
        <v>-2.1739130434782608E-2</v>
      </c>
      <c r="O5">
        <v>7.0000000000000007E-2</v>
      </c>
      <c r="P5">
        <f>+J5</f>
        <v>5.7971014492753624E-2</v>
      </c>
    </row>
    <row r="6" spans="1:19">
      <c r="A6" s="12" t="s">
        <v>1206</v>
      </c>
      <c r="B6" s="60">
        <v>6</v>
      </c>
      <c r="C6" s="60">
        <v>9</v>
      </c>
      <c r="D6" s="60">
        <v>15</v>
      </c>
      <c r="H6" s="12" t="s">
        <v>1206</v>
      </c>
      <c r="I6" s="13">
        <f>B6/$D$11</f>
        <v>2.1739130434782608E-2</v>
      </c>
      <c r="J6" s="13">
        <f>C6/$D$11</f>
        <v>3.2608695652173912E-2</v>
      </c>
      <c r="L6" s="12" t="s">
        <v>1206</v>
      </c>
      <c r="M6">
        <v>0</v>
      </c>
      <c r="N6" s="18">
        <f t="shared" ref="N6:N10" si="0">-I6</f>
        <v>-2.1739130434782608E-2</v>
      </c>
      <c r="O6">
        <v>7.0000000000000007E-2</v>
      </c>
      <c r="P6">
        <f t="shared" ref="P6:P10" si="1">+J6</f>
        <v>3.2608695652173912E-2</v>
      </c>
    </row>
    <row r="7" spans="1:19">
      <c r="A7" s="12" t="s">
        <v>1208</v>
      </c>
      <c r="B7" s="60">
        <v>13</v>
      </c>
      <c r="C7" s="60">
        <v>17</v>
      </c>
      <c r="D7" s="60">
        <v>30</v>
      </c>
      <c r="H7" s="12" t="s">
        <v>1207</v>
      </c>
      <c r="I7" s="13">
        <f>B8/$D$11</f>
        <v>6.1594202898550728E-2</v>
      </c>
      <c r="J7" s="13">
        <f>C8/$D$11</f>
        <v>9.0579710144927536E-2</v>
      </c>
      <c r="L7" s="12" t="s">
        <v>1207</v>
      </c>
      <c r="M7">
        <v>0</v>
      </c>
      <c r="N7" s="18">
        <f t="shared" si="0"/>
        <v>-6.1594202898550728E-2</v>
      </c>
      <c r="O7">
        <v>7.0000000000000007E-2</v>
      </c>
      <c r="P7">
        <f t="shared" si="1"/>
        <v>9.0579710144927536E-2</v>
      </c>
    </row>
    <row r="8" spans="1:19">
      <c r="A8" s="12" t="s">
        <v>1207</v>
      </c>
      <c r="B8" s="60">
        <v>17</v>
      </c>
      <c r="C8" s="60">
        <v>25</v>
      </c>
      <c r="D8" s="60">
        <v>42</v>
      </c>
      <c r="H8" s="12" t="s">
        <v>1205</v>
      </c>
      <c r="I8" s="13">
        <f>B5/$D$11</f>
        <v>0.21376811594202899</v>
      </c>
      <c r="J8" s="13">
        <f>C5/$D$11</f>
        <v>0.29710144927536231</v>
      </c>
      <c r="L8" s="12" t="s">
        <v>1205</v>
      </c>
      <c r="M8">
        <v>0</v>
      </c>
      <c r="N8" s="18">
        <f t="shared" si="0"/>
        <v>-0.21376811594202899</v>
      </c>
      <c r="O8">
        <v>7.0000000000000007E-2</v>
      </c>
      <c r="P8">
        <f t="shared" si="1"/>
        <v>0.29710144927536231</v>
      </c>
    </row>
    <row r="9" spans="1:19">
      <c r="A9" s="12" t="s">
        <v>1215</v>
      </c>
      <c r="B9" s="60">
        <v>6</v>
      </c>
      <c r="C9" s="60">
        <v>16</v>
      </c>
      <c r="D9" s="60">
        <v>22</v>
      </c>
      <c r="H9" s="12" t="s">
        <v>1208</v>
      </c>
      <c r="I9" s="13">
        <f>B7/$D$11</f>
        <v>4.710144927536232E-2</v>
      </c>
      <c r="J9" s="13">
        <f>C7/$D$11</f>
        <v>6.1594202898550728E-2</v>
      </c>
      <c r="L9" s="12" t="s">
        <v>1208</v>
      </c>
      <c r="M9">
        <v>0</v>
      </c>
      <c r="N9" s="18">
        <f t="shared" si="0"/>
        <v>-4.710144927536232E-2</v>
      </c>
      <c r="O9">
        <v>7.0000000000000007E-2</v>
      </c>
      <c r="P9">
        <f t="shared" si="1"/>
        <v>6.1594202898550728E-2</v>
      </c>
    </row>
    <row r="10" spans="1:19">
      <c r="A10" s="12" t="s">
        <v>1209</v>
      </c>
      <c r="B10" s="60">
        <v>13</v>
      </c>
      <c r="C10" s="60">
        <v>13</v>
      </c>
      <c r="D10" s="60">
        <v>26</v>
      </c>
      <c r="H10" s="12" t="s">
        <v>1210</v>
      </c>
      <c r="I10" s="13">
        <f>B10/$D$11</f>
        <v>4.710144927536232E-2</v>
      </c>
      <c r="J10" s="13">
        <f>C10/$D$11</f>
        <v>4.710144927536232E-2</v>
      </c>
      <c r="L10" s="12" t="s">
        <v>1210</v>
      </c>
      <c r="M10">
        <v>0</v>
      </c>
      <c r="N10" s="18">
        <f t="shared" si="0"/>
        <v>-4.710144927536232E-2</v>
      </c>
      <c r="O10">
        <v>7.0000000000000007E-2</v>
      </c>
      <c r="P10">
        <f t="shared" si="1"/>
        <v>4.710144927536232E-2</v>
      </c>
    </row>
    <row r="11" spans="1:19">
      <c r="A11" s="12" t="s">
        <v>816</v>
      </c>
      <c r="B11" s="60">
        <v>114</v>
      </c>
      <c r="C11" s="60">
        <v>162</v>
      </c>
      <c r="D11" s="60">
        <v>276</v>
      </c>
    </row>
    <row r="16" spans="1:19">
      <c r="R16" s="10" t="s">
        <v>896</v>
      </c>
      <c r="S16" s="10" t="s">
        <v>865</v>
      </c>
    </row>
    <row r="17" spans="1:19">
      <c r="R17" s="14">
        <f>+GETPIVOTDATA("N°",$A$3,"Sexe","Féminin")</f>
        <v>114</v>
      </c>
      <c r="S17" s="14">
        <f>+GETPIVOTDATA("N°",$A$3,"Sexe","Masculin")</f>
        <v>162</v>
      </c>
    </row>
    <row r="29" spans="1:19">
      <c r="A29" s="11" t="s">
        <v>817</v>
      </c>
      <c r="B29" s="11" t="s">
        <v>812</v>
      </c>
    </row>
    <row r="30" spans="1:19">
      <c r="A30" s="11" t="s">
        <v>813</v>
      </c>
      <c r="B30" t="s">
        <v>814</v>
      </c>
      <c r="C30" t="s">
        <v>815</v>
      </c>
      <c r="D30" t="s">
        <v>816</v>
      </c>
    </row>
    <row r="31" spans="1:19">
      <c r="A31" s="12" t="s">
        <v>1205</v>
      </c>
      <c r="B31" s="60">
        <v>55</v>
      </c>
      <c r="C31" s="60">
        <v>86</v>
      </c>
      <c r="D31" s="60">
        <v>141</v>
      </c>
    </row>
    <row r="32" spans="1:19">
      <c r="A32" s="12" t="s">
        <v>1206</v>
      </c>
      <c r="B32" s="60">
        <v>3</v>
      </c>
      <c r="C32" s="60">
        <v>12</v>
      </c>
      <c r="D32" s="60">
        <v>15</v>
      </c>
    </row>
    <row r="33" spans="1:16">
      <c r="A33" s="12" t="s">
        <v>1208</v>
      </c>
      <c r="B33" s="60">
        <v>13</v>
      </c>
      <c r="C33" s="60">
        <v>17</v>
      </c>
      <c r="D33" s="60">
        <v>30</v>
      </c>
      <c r="N33" s="12" t="s">
        <v>13</v>
      </c>
      <c r="O33">
        <v>14</v>
      </c>
      <c r="P33">
        <v>39</v>
      </c>
    </row>
    <row r="34" spans="1:16">
      <c r="A34" s="12" t="s">
        <v>1207</v>
      </c>
      <c r="B34" s="60">
        <v>16</v>
      </c>
      <c r="C34" s="60">
        <v>26</v>
      </c>
      <c r="D34" s="60">
        <v>42</v>
      </c>
      <c r="N34" s="12" t="s">
        <v>41</v>
      </c>
      <c r="O34">
        <v>25</v>
      </c>
      <c r="P34">
        <v>33</v>
      </c>
    </row>
    <row r="35" spans="1:16">
      <c r="A35" s="12" t="s">
        <v>1215</v>
      </c>
      <c r="B35" s="60">
        <v>7</v>
      </c>
      <c r="C35" s="60">
        <v>15</v>
      </c>
      <c r="D35" s="60">
        <v>22</v>
      </c>
      <c r="N35" s="12" t="s">
        <v>778</v>
      </c>
    </row>
    <row r="36" spans="1:16">
      <c r="A36" s="12" t="s">
        <v>1209</v>
      </c>
      <c r="B36" s="60">
        <v>8</v>
      </c>
      <c r="C36" s="60">
        <v>18</v>
      </c>
      <c r="D36" s="60">
        <v>26</v>
      </c>
      <c r="N36" s="12" t="s">
        <v>789</v>
      </c>
      <c r="O36">
        <v>5</v>
      </c>
      <c r="P36">
        <v>7</v>
      </c>
    </row>
    <row r="37" spans="1:16">
      <c r="A37" s="12" t="s">
        <v>816</v>
      </c>
      <c r="B37" s="60">
        <v>102</v>
      </c>
      <c r="C37" s="60">
        <v>174</v>
      </c>
      <c r="D37" s="60">
        <v>276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43"/>
  <sheetViews>
    <sheetView zoomScale="70" zoomScaleNormal="70" workbookViewId="0">
      <selection activeCell="B30" sqref="B30"/>
    </sheetView>
  </sheetViews>
  <sheetFormatPr defaultRowHeight="15"/>
  <cols>
    <col min="1" max="1" width="17.85546875" bestFit="1" customWidth="1"/>
    <col min="2" max="2" width="21.7109375" bestFit="1" customWidth="1"/>
    <col min="3" max="3" width="7.7109375" bestFit="1" customWidth="1"/>
    <col min="4" max="4" width="9.5703125" bestFit="1" customWidth="1"/>
    <col min="5" max="6" width="15" bestFit="1" customWidth="1"/>
    <col min="7" max="7" width="11.28515625" bestFit="1" customWidth="1"/>
    <col min="8" max="8" width="6.28515625" bestFit="1" customWidth="1"/>
    <col min="9" max="9" width="11.28515625" bestFit="1" customWidth="1"/>
    <col min="10" max="10" width="9.140625" bestFit="1" customWidth="1"/>
    <col min="11" max="11" width="6.7109375" bestFit="1"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J2" s="10" t="s">
        <v>813</v>
      </c>
      <c r="K2" s="10" t="s">
        <v>1218</v>
      </c>
      <c r="L2" t="s">
        <v>1219</v>
      </c>
      <c r="M2" t="s">
        <v>1220</v>
      </c>
    </row>
    <row r="3" spans="1:13">
      <c r="A3" s="11" t="s">
        <v>817</v>
      </c>
      <c r="B3" s="11" t="s">
        <v>812</v>
      </c>
      <c r="J3" t="str">
        <f>A5</f>
        <v>S33</v>
      </c>
      <c r="K3">
        <f>B5</f>
        <v>1</v>
      </c>
      <c r="L3">
        <v>9</v>
      </c>
      <c r="M3" s="13">
        <f>K3/SUM(K3:L3)</f>
        <v>0.1</v>
      </c>
    </row>
    <row r="4" spans="1:13">
      <c r="A4" s="11" t="s">
        <v>813</v>
      </c>
      <c r="B4" t="s">
        <v>884</v>
      </c>
      <c r="C4" t="s">
        <v>877</v>
      </c>
      <c r="D4" t="s">
        <v>822</v>
      </c>
      <c r="E4" t="s">
        <v>816</v>
      </c>
      <c r="J4" t="s">
        <v>1221</v>
      </c>
      <c r="L4">
        <f t="shared" ref="L4" si="0">SUM(B4:E4)</f>
        <v>0</v>
      </c>
      <c r="M4" s="13">
        <v>0</v>
      </c>
    </row>
    <row r="5" spans="1:13">
      <c r="A5" s="12" t="s">
        <v>1222</v>
      </c>
      <c r="B5" s="60">
        <v>1</v>
      </c>
      <c r="C5" s="60">
        <v>9</v>
      </c>
      <c r="D5" s="60"/>
      <c r="E5" s="60">
        <v>10</v>
      </c>
      <c r="J5" t="str">
        <f>A6</f>
        <v>S35</v>
      </c>
      <c r="L5">
        <v>1</v>
      </c>
      <c r="M5" s="13">
        <v>0</v>
      </c>
    </row>
    <row r="6" spans="1:13">
      <c r="A6" s="12" t="s">
        <v>1223</v>
      </c>
      <c r="B6" s="60"/>
      <c r="C6" s="60">
        <v>1</v>
      </c>
      <c r="D6" s="60"/>
      <c r="E6" s="60">
        <v>1</v>
      </c>
      <c r="J6" t="s">
        <v>1224</v>
      </c>
      <c r="L6">
        <v>0</v>
      </c>
      <c r="M6" s="13">
        <v>0</v>
      </c>
    </row>
    <row r="7" spans="1:13">
      <c r="A7" s="12" t="s">
        <v>1225</v>
      </c>
      <c r="B7" s="60"/>
      <c r="C7" s="60">
        <v>2</v>
      </c>
      <c r="D7" s="60"/>
      <c r="E7" s="60">
        <v>2</v>
      </c>
      <c r="J7" t="str">
        <f t="shared" ref="J7:J16" si="1">A7</f>
        <v>S37</v>
      </c>
      <c r="L7">
        <f t="shared" ref="L7:L17" si="2">SUM(C7:D7)</f>
        <v>2</v>
      </c>
      <c r="M7" s="13">
        <v>0</v>
      </c>
    </row>
    <row r="8" spans="1:13">
      <c r="A8" s="12" t="s">
        <v>1226</v>
      </c>
      <c r="B8" s="60"/>
      <c r="C8" s="60">
        <v>2</v>
      </c>
      <c r="D8" s="60"/>
      <c r="E8" s="60">
        <v>2</v>
      </c>
      <c r="J8" t="str">
        <f t="shared" si="1"/>
        <v>S38</v>
      </c>
      <c r="L8">
        <f t="shared" si="2"/>
        <v>2</v>
      </c>
      <c r="M8" s="13">
        <v>0</v>
      </c>
    </row>
    <row r="9" spans="1:13">
      <c r="A9" s="12" t="s">
        <v>1227</v>
      </c>
      <c r="B9" s="60">
        <v>3</v>
      </c>
      <c r="C9" s="60">
        <v>16</v>
      </c>
      <c r="D9" s="60"/>
      <c r="E9" s="60">
        <v>19</v>
      </c>
      <c r="J9" t="str">
        <f t="shared" si="1"/>
        <v>S39</v>
      </c>
      <c r="K9">
        <f t="shared" ref="K9:K12" si="3">B9</f>
        <v>3</v>
      </c>
      <c r="L9">
        <f t="shared" si="2"/>
        <v>16</v>
      </c>
      <c r="M9" s="13">
        <f t="shared" ref="M9:M16" si="4">K9/SUM(K9:L9)</f>
        <v>0.15789473684210525</v>
      </c>
    </row>
    <row r="10" spans="1:13">
      <c r="A10" s="12" t="s">
        <v>1228</v>
      </c>
      <c r="B10" s="60">
        <v>2</v>
      </c>
      <c r="C10" s="60">
        <v>20</v>
      </c>
      <c r="D10" s="60"/>
      <c r="E10" s="60">
        <v>22</v>
      </c>
      <c r="J10" t="str">
        <f t="shared" si="1"/>
        <v>S40</v>
      </c>
      <c r="K10">
        <f t="shared" si="3"/>
        <v>2</v>
      </c>
      <c r="L10">
        <f t="shared" si="2"/>
        <v>20</v>
      </c>
      <c r="M10" s="13">
        <f t="shared" si="4"/>
        <v>9.0909090909090912E-2</v>
      </c>
    </row>
    <row r="11" spans="1:13">
      <c r="A11" s="12" t="s">
        <v>1229</v>
      </c>
      <c r="B11" s="60">
        <v>2</v>
      </c>
      <c r="C11" s="60">
        <v>15</v>
      </c>
      <c r="D11" s="60"/>
      <c r="E11" s="60">
        <v>17</v>
      </c>
      <c r="J11" t="str">
        <f t="shared" si="1"/>
        <v>S41</v>
      </c>
      <c r="K11">
        <f t="shared" si="3"/>
        <v>2</v>
      </c>
      <c r="L11">
        <f t="shared" si="2"/>
        <v>15</v>
      </c>
      <c r="M11" s="13">
        <f t="shared" si="4"/>
        <v>0.11764705882352941</v>
      </c>
    </row>
    <row r="12" spans="1:13">
      <c r="A12" s="12" t="s">
        <v>1230</v>
      </c>
      <c r="B12" s="60">
        <v>2</v>
      </c>
      <c r="C12" s="60">
        <v>8</v>
      </c>
      <c r="D12" s="60"/>
      <c r="E12" s="60">
        <v>10</v>
      </c>
      <c r="J12" t="str">
        <f t="shared" si="1"/>
        <v>S42</v>
      </c>
      <c r="K12">
        <f t="shared" si="3"/>
        <v>2</v>
      </c>
      <c r="L12">
        <f t="shared" si="2"/>
        <v>8</v>
      </c>
      <c r="M12" s="13">
        <f t="shared" si="4"/>
        <v>0.2</v>
      </c>
    </row>
    <row r="13" spans="1:13">
      <c r="A13" s="12" t="s">
        <v>1231</v>
      </c>
      <c r="B13" s="60">
        <v>1</v>
      </c>
      <c r="C13" s="60">
        <v>24</v>
      </c>
      <c r="D13" s="60"/>
      <c r="E13" s="60">
        <v>25</v>
      </c>
      <c r="J13" t="str">
        <f t="shared" si="1"/>
        <v>S43</v>
      </c>
      <c r="K13">
        <f>B13</f>
        <v>1</v>
      </c>
      <c r="L13">
        <f t="shared" si="2"/>
        <v>24</v>
      </c>
      <c r="M13" s="13">
        <f t="shared" si="4"/>
        <v>0.04</v>
      </c>
    </row>
    <row r="14" spans="1:13">
      <c r="A14" s="12" t="s">
        <v>1232</v>
      </c>
      <c r="B14" s="60">
        <v>1</v>
      </c>
      <c r="C14" s="60">
        <v>28</v>
      </c>
      <c r="D14" s="60"/>
      <c r="E14" s="60">
        <v>29</v>
      </c>
      <c r="J14" t="str">
        <f t="shared" si="1"/>
        <v>S44</v>
      </c>
      <c r="K14">
        <f>B14</f>
        <v>1</v>
      </c>
      <c r="L14">
        <f t="shared" si="2"/>
        <v>28</v>
      </c>
      <c r="M14" s="13">
        <f t="shared" si="4"/>
        <v>3.4482758620689655E-2</v>
      </c>
    </row>
    <row r="15" spans="1:13">
      <c r="A15" s="12" t="s">
        <v>1233</v>
      </c>
      <c r="B15" s="60"/>
      <c r="C15" s="60">
        <v>37</v>
      </c>
      <c r="D15" s="60"/>
      <c r="E15" s="60">
        <v>37</v>
      </c>
      <c r="J15" t="str">
        <f t="shared" si="1"/>
        <v>S45</v>
      </c>
      <c r="L15">
        <f t="shared" si="2"/>
        <v>37</v>
      </c>
      <c r="M15" s="13">
        <f t="shared" si="4"/>
        <v>0</v>
      </c>
    </row>
    <row r="16" spans="1:13">
      <c r="A16" s="12" t="s">
        <v>1290</v>
      </c>
      <c r="B16" s="60">
        <v>1</v>
      </c>
      <c r="C16" s="60">
        <v>13</v>
      </c>
      <c r="D16" s="60"/>
      <c r="E16" s="60">
        <v>14</v>
      </c>
      <c r="J16" t="str">
        <f t="shared" si="1"/>
        <v>S46</v>
      </c>
      <c r="K16">
        <f>B16</f>
        <v>1</v>
      </c>
      <c r="L16">
        <f t="shared" si="2"/>
        <v>13</v>
      </c>
      <c r="M16" s="13">
        <f t="shared" si="4"/>
        <v>7.1428571428571425E-2</v>
      </c>
    </row>
    <row r="17" spans="1:13">
      <c r="A17" s="12" t="s">
        <v>1363</v>
      </c>
      <c r="B17" s="60">
        <v>1</v>
      </c>
      <c r="C17" s="60">
        <v>9</v>
      </c>
      <c r="D17" s="60"/>
      <c r="E17" s="60">
        <v>10</v>
      </c>
      <c r="J17" t="str">
        <f t="shared" ref="J17:J22" si="5">A17</f>
        <v>S47</v>
      </c>
      <c r="K17">
        <f t="shared" ref="K17:K18" si="6">B17</f>
        <v>1</v>
      </c>
      <c r="L17">
        <f t="shared" si="2"/>
        <v>9</v>
      </c>
      <c r="M17" s="13">
        <f t="shared" ref="M17:M18" si="7">K17/SUM(K17:L17)</f>
        <v>0.1</v>
      </c>
    </row>
    <row r="18" spans="1:13">
      <c r="A18" s="12" t="s">
        <v>1387</v>
      </c>
      <c r="B18" s="60">
        <v>1</v>
      </c>
      <c r="C18" s="60">
        <v>16</v>
      </c>
      <c r="D18" s="60"/>
      <c r="E18" s="60">
        <v>17</v>
      </c>
      <c r="J18" t="str">
        <f t="shared" si="5"/>
        <v>S48</v>
      </c>
      <c r="K18">
        <f t="shared" si="6"/>
        <v>1</v>
      </c>
      <c r="L18">
        <f t="shared" ref="L18:L21" si="8">SUM(C18:D18)</f>
        <v>16</v>
      </c>
      <c r="M18" s="13">
        <f t="shared" si="7"/>
        <v>5.8823529411764705E-2</v>
      </c>
    </row>
    <row r="19" spans="1:13">
      <c r="A19" s="12" t="s">
        <v>1441</v>
      </c>
      <c r="B19" s="60"/>
      <c r="C19" s="60">
        <v>8</v>
      </c>
      <c r="D19" s="60"/>
      <c r="E19" s="60">
        <v>8</v>
      </c>
      <c r="I19" s="44">
        <f>+GETPIVOTDATA("N°",$A$3,"Mode de sortie (Guéri/Référé/dcd)","dcd")/GETPIVOTDATA("N°",$A$3)</f>
        <v>6.1594202898550728E-2</v>
      </c>
      <c r="J19" t="str">
        <f t="shared" si="5"/>
        <v>S49</v>
      </c>
      <c r="K19">
        <f t="shared" ref="K19" si="9">B19</f>
        <v>0</v>
      </c>
      <c r="L19">
        <f t="shared" si="8"/>
        <v>8</v>
      </c>
      <c r="M19" s="13">
        <f t="shared" ref="M19" si="10">K19/SUM(K19:L19)</f>
        <v>0</v>
      </c>
    </row>
    <row r="20" spans="1:13">
      <c r="A20" s="12" t="s">
        <v>1494</v>
      </c>
      <c r="B20" s="60"/>
      <c r="C20" s="60">
        <v>2</v>
      </c>
      <c r="D20" s="60">
        <v>2</v>
      </c>
      <c r="E20" s="60">
        <v>4</v>
      </c>
      <c r="J20" t="str">
        <f t="shared" si="5"/>
        <v>S50</v>
      </c>
      <c r="K20">
        <f t="shared" ref="K20:K21" si="11">B20</f>
        <v>0</v>
      </c>
      <c r="L20">
        <f>SUM(C20:D20)</f>
        <v>4</v>
      </c>
      <c r="M20" s="13">
        <f t="shared" ref="M20" si="12">K20/SUM(K20:L20)</f>
        <v>0</v>
      </c>
    </row>
    <row r="21" spans="1:13">
      <c r="A21" s="12" t="s">
        <v>1530</v>
      </c>
      <c r="B21" s="60">
        <v>2</v>
      </c>
      <c r="C21" s="60">
        <v>2</v>
      </c>
      <c r="D21" s="60">
        <v>9</v>
      </c>
      <c r="E21" s="60">
        <v>13</v>
      </c>
      <c r="J21" t="str">
        <f t="shared" si="5"/>
        <v>S51</v>
      </c>
      <c r="K21">
        <f t="shared" si="11"/>
        <v>2</v>
      </c>
      <c r="L21">
        <f t="shared" si="8"/>
        <v>11</v>
      </c>
      <c r="M21" s="13">
        <f>K21/SUM(K21:L21)</f>
        <v>0.15384615384615385</v>
      </c>
    </row>
    <row r="22" spans="1:13">
      <c r="A22" s="12" t="s">
        <v>1570</v>
      </c>
      <c r="B22" s="60"/>
      <c r="C22" s="60">
        <v>24</v>
      </c>
      <c r="D22" s="60">
        <v>12</v>
      </c>
      <c r="E22" s="60">
        <v>36</v>
      </c>
      <c r="J22" t="str">
        <f t="shared" si="5"/>
        <v>S52</v>
      </c>
      <c r="K22">
        <f t="shared" ref="K22" si="13">B22</f>
        <v>0</v>
      </c>
      <c r="L22">
        <f t="shared" ref="L22" si="14">SUM(C22:D22)</f>
        <v>36</v>
      </c>
      <c r="M22" s="13">
        <f t="shared" ref="M22" si="15">K22/SUM(K22:L22)</f>
        <v>0</v>
      </c>
    </row>
    <row r="23" spans="1:13">
      <c r="A23" s="12" t="s">
        <v>816</v>
      </c>
      <c r="B23" s="60">
        <v>17</v>
      </c>
      <c r="C23" s="60">
        <v>236</v>
      </c>
      <c r="D23" s="60">
        <v>23</v>
      </c>
      <c r="E23" s="60">
        <v>276</v>
      </c>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822</v>
      </c>
      <c r="E35" t="s">
        <v>816</v>
      </c>
      <c r="J35" s="15"/>
      <c r="M35" s="13"/>
    </row>
    <row r="36" spans="1:13">
      <c r="A36" s="15" t="s">
        <v>1234</v>
      </c>
      <c r="B36" s="60">
        <v>1</v>
      </c>
      <c r="C36" s="60"/>
      <c r="D36" s="60"/>
      <c r="E36" s="60">
        <v>1</v>
      </c>
      <c r="J36" s="15"/>
      <c r="M36" s="13"/>
    </row>
    <row r="37" spans="1:13">
      <c r="A37" s="15" t="s">
        <v>1235</v>
      </c>
      <c r="B37" s="60"/>
      <c r="C37" s="60">
        <v>6</v>
      </c>
      <c r="D37" s="60"/>
      <c r="E37" s="60">
        <v>6</v>
      </c>
      <c r="J37" s="15"/>
      <c r="M37" s="13"/>
    </row>
    <row r="38" spans="1:13">
      <c r="A38" s="15" t="s">
        <v>1236</v>
      </c>
      <c r="B38" s="60"/>
      <c r="C38" s="60">
        <v>2</v>
      </c>
      <c r="D38" s="60"/>
      <c r="E38" s="60">
        <v>2</v>
      </c>
      <c r="J38" s="15"/>
      <c r="M38" s="13"/>
    </row>
    <row r="39" spans="1:13">
      <c r="A39" s="15" t="s">
        <v>1237</v>
      </c>
      <c r="B39" s="60"/>
      <c r="C39" s="60">
        <v>1</v>
      </c>
      <c r="D39" s="60"/>
      <c r="E39" s="60">
        <v>1</v>
      </c>
      <c r="J39" s="15"/>
      <c r="M39" s="13"/>
    </row>
    <row r="40" spans="1:13">
      <c r="A40" s="15" t="s">
        <v>1238</v>
      </c>
      <c r="B40" s="60"/>
      <c r="C40" s="60">
        <v>1</v>
      </c>
      <c r="D40" s="60"/>
      <c r="E40" s="60">
        <v>1</v>
      </c>
    </row>
    <row r="41" spans="1:13">
      <c r="A41" s="15" t="s">
        <v>1239</v>
      </c>
      <c r="B41" s="60"/>
      <c r="C41" s="60">
        <v>1</v>
      </c>
      <c r="D41" s="60"/>
      <c r="E41" s="60">
        <v>1</v>
      </c>
    </row>
    <row r="42" spans="1:13">
      <c r="A42" s="15" t="s">
        <v>1240</v>
      </c>
      <c r="B42" s="60"/>
      <c r="C42" s="60">
        <v>1</v>
      </c>
      <c r="D42" s="60"/>
      <c r="E42" s="60">
        <v>1</v>
      </c>
    </row>
    <row r="43" spans="1:13">
      <c r="A43" s="15" t="s">
        <v>1241</v>
      </c>
      <c r="B43" s="60"/>
      <c r="C43" s="60">
        <v>2</v>
      </c>
      <c r="D43" s="60"/>
      <c r="E43" s="60">
        <v>2</v>
      </c>
    </row>
    <row r="44" spans="1:13">
      <c r="A44" s="15" t="s">
        <v>1242</v>
      </c>
      <c r="B44" s="60"/>
      <c r="C44" s="60">
        <v>1</v>
      </c>
      <c r="D44" s="60"/>
      <c r="E44" s="60">
        <v>1</v>
      </c>
    </row>
    <row r="45" spans="1:13">
      <c r="A45" s="15" t="s">
        <v>1243</v>
      </c>
      <c r="B45" s="60">
        <v>3</v>
      </c>
      <c r="C45" s="60">
        <v>2</v>
      </c>
      <c r="D45" s="60"/>
      <c r="E45" s="60">
        <v>5</v>
      </c>
    </row>
    <row r="46" spans="1:13">
      <c r="A46" s="15" t="s">
        <v>1244</v>
      </c>
      <c r="B46" s="60"/>
      <c r="C46" s="60">
        <v>2</v>
      </c>
      <c r="D46" s="60"/>
      <c r="E46" s="60">
        <v>2</v>
      </c>
    </row>
    <row r="47" spans="1:13">
      <c r="A47" s="15" t="s">
        <v>1245</v>
      </c>
      <c r="B47" s="60"/>
      <c r="C47" s="60">
        <v>3</v>
      </c>
      <c r="D47" s="60"/>
      <c r="E47" s="60">
        <v>3</v>
      </c>
    </row>
    <row r="48" spans="1:13">
      <c r="A48" s="15" t="s">
        <v>1246</v>
      </c>
      <c r="B48" s="60"/>
      <c r="C48" s="60">
        <v>6</v>
      </c>
      <c r="D48" s="60"/>
      <c r="E48" s="60">
        <v>6</v>
      </c>
    </row>
    <row r="49" spans="1:5">
      <c r="A49" s="15" t="s">
        <v>1247</v>
      </c>
      <c r="B49" s="60"/>
      <c r="C49" s="60">
        <v>2</v>
      </c>
      <c r="D49" s="60"/>
      <c r="E49" s="60">
        <v>2</v>
      </c>
    </row>
    <row r="50" spans="1:5">
      <c r="A50" s="15" t="s">
        <v>1248</v>
      </c>
      <c r="B50" s="60">
        <v>1</v>
      </c>
      <c r="C50" s="60">
        <v>1</v>
      </c>
      <c r="D50" s="60"/>
      <c r="E50" s="60">
        <v>2</v>
      </c>
    </row>
    <row r="51" spans="1:5">
      <c r="A51" s="15" t="s">
        <v>1249</v>
      </c>
      <c r="B51" s="60"/>
      <c r="C51" s="60">
        <v>2</v>
      </c>
      <c r="D51" s="60"/>
      <c r="E51" s="60">
        <v>2</v>
      </c>
    </row>
    <row r="52" spans="1:5">
      <c r="A52" s="15" t="s">
        <v>1250</v>
      </c>
      <c r="B52" s="60">
        <v>1</v>
      </c>
      <c r="C52" s="60">
        <v>5</v>
      </c>
      <c r="D52" s="60"/>
      <c r="E52" s="60">
        <v>6</v>
      </c>
    </row>
    <row r="53" spans="1:5">
      <c r="A53" s="15" t="s">
        <v>1251</v>
      </c>
      <c r="B53" s="60"/>
      <c r="C53" s="60">
        <v>8</v>
      </c>
      <c r="D53" s="60"/>
      <c r="E53" s="60">
        <v>8</v>
      </c>
    </row>
    <row r="54" spans="1:5">
      <c r="A54" s="15" t="s">
        <v>1252</v>
      </c>
      <c r="B54" s="60"/>
      <c r="C54" s="60">
        <v>1</v>
      </c>
      <c r="D54" s="60"/>
      <c r="E54" s="60">
        <v>1</v>
      </c>
    </row>
    <row r="55" spans="1:5">
      <c r="A55" s="15" t="s">
        <v>1253</v>
      </c>
      <c r="B55" s="60"/>
      <c r="C55" s="60">
        <v>1</v>
      </c>
      <c r="D55" s="60"/>
      <c r="E55" s="60">
        <v>1</v>
      </c>
    </row>
    <row r="56" spans="1:5">
      <c r="A56" s="15" t="s">
        <v>1254</v>
      </c>
      <c r="B56" s="60"/>
      <c r="C56" s="60">
        <v>2</v>
      </c>
      <c r="D56" s="60"/>
      <c r="E56" s="60">
        <v>2</v>
      </c>
    </row>
    <row r="57" spans="1:5">
      <c r="A57" s="15" t="s">
        <v>1255</v>
      </c>
      <c r="B57" s="60">
        <v>1</v>
      </c>
      <c r="C57" s="60">
        <v>1</v>
      </c>
      <c r="D57" s="60"/>
      <c r="E57" s="60">
        <v>2</v>
      </c>
    </row>
    <row r="58" spans="1:5">
      <c r="A58" s="15" t="s">
        <v>1256</v>
      </c>
      <c r="B58" s="60">
        <v>1</v>
      </c>
      <c r="C58" s="60">
        <v>2</v>
      </c>
      <c r="D58" s="60"/>
      <c r="E58" s="60">
        <v>3</v>
      </c>
    </row>
    <row r="59" spans="1:5">
      <c r="A59" s="15" t="s">
        <v>1257</v>
      </c>
      <c r="B59" s="60"/>
      <c r="C59" s="60">
        <v>1</v>
      </c>
      <c r="D59" s="60"/>
      <c r="E59" s="60">
        <v>1</v>
      </c>
    </row>
    <row r="60" spans="1:5">
      <c r="A60" s="15" t="s">
        <v>1258</v>
      </c>
      <c r="B60" s="60"/>
      <c r="C60" s="60">
        <v>6</v>
      </c>
      <c r="D60" s="60"/>
      <c r="E60" s="60">
        <v>6</v>
      </c>
    </row>
    <row r="61" spans="1:5">
      <c r="A61" s="15" t="s">
        <v>1259</v>
      </c>
      <c r="B61" s="60"/>
      <c r="C61" s="60">
        <v>2</v>
      </c>
      <c r="D61" s="60"/>
      <c r="E61" s="60">
        <v>2</v>
      </c>
    </row>
    <row r="62" spans="1:5">
      <c r="A62" s="15" t="s">
        <v>1260</v>
      </c>
      <c r="B62" s="60"/>
      <c r="C62" s="60">
        <v>3</v>
      </c>
      <c r="D62" s="60"/>
      <c r="E62" s="60">
        <v>3</v>
      </c>
    </row>
    <row r="63" spans="1:5">
      <c r="A63" s="15" t="s">
        <v>1261</v>
      </c>
      <c r="B63" s="60"/>
      <c r="C63" s="60">
        <v>1</v>
      </c>
      <c r="D63" s="60"/>
      <c r="E63" s="60">
        <v>1</v>
      </c>
    </row>
    <row r="64" spans="1:5">
      <c r="A64" s="15" t="s">
        <v>1262</v>
      </c>
      <c r="B64" s="60">
        <v>2</v>
      </c>
      <c r="C64" s="60">
        <v>1</v>
      </c>
      <c r="D64" s="60"/>
      <c r="E64" s="60">
        <v>3</v>
      </c>
    </row>
    <row r="65" spans="1:5">
      <c r="A65" s="15" t="s">
        <v>1263</v>
      </c>
      <c r="B65" s="60"/>
      <c r="C65" s="60">
        <v>2</v>
      </c>
      <c r="D65" s="60"/>
      <c r="E65" s="60">
        <v>2</v>
      </c>
    </row>
    <row r="66" spans="1:5">
      <c r="A66" s="15" t="s">
        <v>1264</v>
      </c>
      <c r="B66" s="60"/>
      <c r="C66" s="60">
        <v>4</v>
      </c>
      <c r="D66" s="60"/>
      <c r="E66" s="60">
        <v>4</v>
      </c>
    </row>
    <row r="67" spans="1:5">
      <c r="A67" s="15" t="s">
        <v>1265</v>
      </c>
      <c r="B67" s="60"/>
      <c r="C67" s="60">
        <v>3</v>
      </c>
      <c r="D67" s="60"/>
      <c r="E67" s="60">
        <v>3</v>
      </c>
    </row>
    <row r="68" spans="1:5">
      <c r="A68" s="15" t="s">
        <v>1266</v>
      </c>
      <c r="B68" s="60">
        <v>1</v>
      </c>
      <c r="C68" s="60">
        <v>2</v>
      </c>
      <c r="D68" s="60"/>
      <c r="E68" s="60">
        <v>3</v>
      </c>
    </row>
    <row r="69" spans="1:5">
      <c r="A69" s="15" t="s">
        <v>1267</v>
      </c>
      <c r="B69" s="60"/>
      <c r="C69" s="60">
        <v>4</v>
      </c>
      <c r="D69" s="60"/>
      <c r="E69" s="60">
        <v>4</v>
      </c>
    </row>
    <row r="70" spans="1:5">
      <c r="A70" s="15" t="s">
        <v>1268</v>
      </c>
      <c r="B70" s="60"/>
      <c r="C70" s="60">
        <v>3</v>
      </c>
      <c r="D70" s="60"/>
      <c r="E70" s="60">
        <v>3</v>
      </c>
    </row>
    <row r="71" spans="1:5">
      <c r="A71" s="15" t="s">
        <v>1269</v>
      </c>
      <c r="B71" s="60"/>
      <c r="C71" s="60">
        <v>5</v>
      </c>
      <c r="D71" s="60"/>
      <c r="E71" s="60">
        <v>5</v>
      </c>
    </row>
    <row r="72" spans="1:5">
      <c r="A72" s="15" t="s">
        <v>1270</v>
      </c>
      <c r="B72" s="60"/>
      <c r="C72" s="60">
        <v>4</v>
      </c>
      <c r="D72" s="60"/>
      <c r="E72" s="60">
        <v>4</v>
      </c>
    </row>
    <row r="73" spans="1:5">
      <c r="A73" s="15" t="s">
        <v>1271</v>
      </c>
      <c r="B73" s="60"/>
      <c r="C73" s="60">
        <v>3</v>
      </c>
      <c r="D73" s="60"/>
      <c r="E73" s="60">
        <v>3</v>
      </c>
    </row>
    <row r="74" spans="1:5">
      <c r="A74" s="15" t="s">
        <v>1272</v>
      </c>
      <c r="B74" s="60">
        <v>1</v>
      </c>
      <c r="C74" s="60">
        <v>3</v>
      </c>
      <c r="D74" s="60"/>
      <c r="E74" s="60">
        <v>4</v>
      </c>
    </row>
    <row r="75" spans="1:5">
      <c r="A75" s="15" t="s">
        <v>1273</v>
      </c>
      <c r="B75" s="60"/>
      <c r="C75" s="60">
        <v>3</v>
      </c>
      <c r="D75" s="60"/>
      <c r="E75" s="60">
        <v>3</v>
      </c>
    </row>
    <row r="76" spans="1:5">
      <c r="A76" s="15" t="s">
        <v>1274</v>
      </c>
      <c r="B76" s="60"/>
      <c r="C76" s="60">
        <v>1</v>
      </c>
      <c r="D76" s="60"/>
      <c r="E76" s="60">
        <v>1</v>
      </c>
    </row>
    <row r="77" spans="1:5">
      <c r="A77" s="15" t="s">
        <v>1275</v>
      </c>
      <c r="B77" s="60"/>
      <c r="C77" s="60">
        <v>5</v>
      </c>
      <c r="D77" s="60"/>
      <c r="E77" s="60">
        <v>5</v>
      </c>
    </row>
    <row r="78" spans="1:5">
      <c r="A78" s="15" t="s">
        <v>1276</v>
      </c>
      <c r="B78" s="60"/>
      <c r="C78" s="60">
        <v>6</v>
      </c>
      <c r="D78" s="60"/>
      <c r="E78" s="60">
        <v>6</v>
      </c>
    </row>
    <row r="79" spans="1:5">
      <c r="A79" s="15" t="s">
        <v>1277</v>
      </c>
      <c r="B79" s="60"/>
      <c r="C79" s="60">
        <v>4</v>
      </c>
      <c r="D79" s="60"/>
      <c r="E79" s="60">
        <v>4</v>
      </c>
    </row>
    <row r="80" spans="1:5">
      <c r="A80" s="15" t="s">
        <v>1278</v>
      </c>
      <c r="B80" s="60"/>
      <c r="C80" s="60">
        <v>6</v>
      </c>
      <c r="D80" s="60"/>
      <c r="E80" s="60">
        <v>6</v>
      </c>
    </row>
    <row r="81" spans="1:5">
      <c r="A81" s="15" t="s">
        <v>1279</v>
      </c>
      <c r="B81" s="60"/>
      <c r="C81" s="60">
        <v>5</v>
      </c>
      <c r="D81" s="60"/>
      <c r="E81" s="60">
        <v>5</v>
      </c>
    </row>
    <row r="82" spans="1:5">
      <c r="A82" s="15" t="s">
        <v>1280</v>
      </c>
      <c r="B82" s="60"/>
      <c r="C82" s="60">
        <v>8</v>
      </c>
      <c r="D82" s="60"/>
      <c r="E82" s="60">
        <v>8</v>
      </c>
    </row>
    <row r="83" spans="1:5">
      <c r="A83" s="15" t="s">
        <v>1281</v>
      </c>
      <c r="B83" s="60"/>
      <c r="C83" s="60">
        <v>4</v>
      </c>
      <c r="D83" s="60"/>
      <c r="E83" s="60">
        <v>4</v>
      </c>
    </row>
    <row r="84" spans="1:5">
      <c r="A84" s="15" t="s">
        <v>1282</v>
      </c>
      <c r="B84" s="60"/>
      <c r="C84" s="60">
        <v>3</v>
      </c>
      <c r="D84" s="60"/>
      <c r="E84" s="60">
        <v>3</v>
      </c>
    </row>
    <row r="85" spans="1:5">
      <c r="A85" s="15" t="s">
        <v>1283</v>
      </c>
      <c r="B85" s="60"/>
      <c r="C85" s="60">
        <v>3</v>
      </c>
      <c r="D85" s="60"/>
      <c r="E85" s="60">
        <v>3</v>
      </c>
    </row>
    <row r="86" spans="1:5">
      <c r="A86" s="15" t="s">
        <v>1284</v>
      </c>
      <c r="B86" s="60"/>
      <c r="C86" s="60">
        <v>12</v>
      </c>
      <c r="D86" s="60"/>
      <c r="E86" s="60">
        <v>12</v>
      </c>
    </row>
    <row r="87" spans="1:5">
      <c r="A87" s="15" t="s">
        <v>1314</v>
      </c>
      <c r="B87" s="60"/>
      <c r="C87" s="60">
        <v>2</v>
      </c>
      <c r="D87" s="60"/>
      <c r="E87" s="60">
        <v>2</v>
      </c>
    </row>
    <row r="88" spans="1:5">
      <c r="A88" s="15" t="s">
        <v>1315</v>
      </c>
      <c r="B88" s="60"/>
      <c r="C88" s="60">
        <v>1</v>
      </c>
      <c r="D88" s="60"/>
      <c r="E88" s="60">
        <v>1</v>
      </c>
    </row>
    <row r="89" spans="1:5">
      <c r="A89" s="15" t="s">
        <v>1316</v>
      </c>
      <c r="B89" s="60"/>
      <c r="C89" s="60">
        <v>2</v>
      </c>
      <c r="D89" s="60"/>
      <c r="E89" s="60">
        <v>2</v>
      </c>
    </row>
    <row r="90" spans="1:5">
      <c r="A90" s="15" t="s">
        <v>1317</v>
      </c>
      <c r="B90" s="60"/>
      <c r="C90" s="60">
        <v>3</v>
      </c>
      <c r="D90" s="60"/>
      <c r="E90" s="60">
        <v>3</v>
      </c>
    </row>
    <row r="91" spans="1:5">
      <c r="A91" s="15" t="s">
        <v>1318</v>
      </c>
      <c r="B91" s="60">
        <v>1</v>
      </c>
      <c r="C91" s="60">
        <v>2</v>
      </c>
      <c r="D91" s="60"/>
      <c r="E91" s="60">
        <v>3</v>
      </c>
    </row>
    <row r="92" spans="1:5">
      <c r="A92" s="15" t="s">
        <v>1319</v>
      </c>
      <c r="B92" s="60"/>
      <c r="C92" s="60">
        <v>1</v>
      </c>
      <c r="D92" s="60"/>
      <c r="E92" s="60">
        <v>1</v>
      </c>
    </row>
    <row r="93" spans="1:5">
      <c r="A93" s="15" t="s">
        <v>1320</v>
      </c>
      <c r="B93" s="60"/>
      <c r="C93" s="60">
        <v>2</v>
      </c>
      <c r="D93" s="60"/>
      <c r="E93" s="60">
        <v>2</v>
      </c>
    </row>
    <row r="94" spans="1:5">
      <c r="A94" s="15" t="s">
        <v>1364</v>
      </c>
      <c r="B94" s="60"/>
      <c r="C94" s="60">
        <v>2</v>
      </c>
      <c r="D94" s="60"/>
      <c r="E94" s="60">
        <v>2</v>
      </c>
    </row>
    <row r="95" spans="1:5">
      <c r="A95" s="15" t="s">
        <v>1420</v>
      </c>
      <c r="B95" s="60"/>
      <c r="C95" s="60">
        <v>1</v>
      </c>
      <c r="D95" s="60"/>
      <c r="E95" s="60">
        <v>1</v>
      </c>
    </row>
    <row r="96" spans="1:5">
      <c r="A96" s="15" t="s">
        <v>1365</v>
      </c>
      <c r="B96" s="60"/>
      <c r="C96" s="60">
        <v>1</v>
      </c>
      <c r="D96" s="60"/>
      <c r="E96" s="60">
        <v>1</v>
      </c>
    </row>
    <row r="97" spans="1:5">
      <c r="A97" s="15" t="s">
        <v>1366</v>
      </c>
      <c r="B97" s="60"/>
      <c r="C97" s="60">
        <v>2</v>
      </c>
      <c r="D97" s="60"/>
      <c r="E97" s="60">
        <v>2</v>
      </c>
    </row>
    <row r="98" spans="1:5">
      <c r="A98" s="15" t="s">
        <v>1421</v>
      </c>
      <c r="B98" s="60"/>
      <c r="C98" s="60">
        <v>2</v>
      </c>
      <c r="D98" s="60"/>
      <c r="E98" s="60">
        <v>2</v>
      </c>
    </row>
    <row r="99" spans="1:5">
      <c r="A99" s="15" t="s">
        <v>1422</v>
      </c>
      <c r="B99" s="60">
        <v>1</v>
      </c>
      <c r="C99" s="60">
        <v>1</v>
      </c>
      <c r="D99" s="60"/>
      <c r="E99" s="60">
        <v>2</v>
      </c>
    </row>
    <row r="100" spans="1:5">
      <c r="A100" s="15" t="s">
        <v>1423</v>
      </c>
      <c r="B100" s="60"/>
      <c r="C100" s="60">
        <v>2</v>
      </c>
      <c r="D100" s="60"/>
      <c r="E100" s="60">
        <v>2</v>
      </c>
    </row>
    <row r="101" spans="1:5">
      <c r="A101" s="15" t="s">
        <v>1424</v>
      </c>
      <c r="B101" s="60"/>
      <c r="C101" s="60">
        <v>4</v>
      </c>
      <c r="D101" s="60"/>
      <c r="E101" s="60">
        <v>4</v>
      </c>
    </row>
    <row r="102" spans="1:5">
      <c r="A102" s="15" t="s">
        <v>1425</v>
      </c>
      <c r="B102" s="60"/>
      <c r="C102" s="60">
        <v>2</v>
      </c>
      <c r="D102" s="60"/>
      <c r="E102" s="60">
        <v>2</v>
      </c>
    </row>
    <row r="103" spans="1:5">
      <c r="A103" s="15" t="s">
        <v>1426</v>
      </c>
      <c r="B103" s="60">
        <v>1</v>
      </c>
      <c r="C103" s="60">
        <v>5</v>
      </c>
      <c r="D103" s="60"/>
      <c r="E103" s="60">
        <v>6</v>
      </c>
    </row>
    <row r="104" spans="1:5">
      <c r="A104" s="15" t="s">
        <v>1427</v>
      </c>
      <c r="B104" s="60"/>
      <c r="C104" s="60">
        <v>4</v>
      </c>
      <c r="D104" s="60"/>
      <c r="E104" s="60">
        <v>4</v>
      </c>
    </row>
    <row r="105" spans="1:5">
      <c r="A105" s="15" t="s">
        <v>1475</v>
      </c>
      <c r="B105" s="60"/>
      <c r="C105" s="60">
        <v>1</v>
      </c>
      <c r="D105" s="60"/>
      <c r="E105" s="60">
        <v>1</v>
      </c>
    </row>
    <row r="106" spans="1:5">
      <c r="A106" s="15" t="s">
        <v>1476</v>
      </c>
      <c r="B106" s="60"/>
      <c r="C106" s="60">
        <v>1</v>
      </c>
      <c r="D106" s="60"/>
      <c r="E106" s="60">
        <v>1</v>
      </c>
    </row>
    <row r="107" spans="1:5">
      <c r="A107" s="15" t="s">
        <v>1477</v>
      </c>
      <c r="B107" s="60"/>
      <c r="C107" s="60">
        <v>1</v>
      </c>
      <c r="D107" s="60"/>
      <c r="E107" s="60">
        <v>1</v>
      </c>
    </row>
    <row r="108" spans="1:5">
      <c r="A108" s="15" t="s">
        <v>1478</v>
      </c>
      <c r="B108" s="60"/>
      <c r="C108" s="60">
        <v>2</v>
      </c>
      <c r="D108" s="60"/>
      <c r="E108" s="60">
        <v>2</v>
      </c>
    </row>
    <row r="109" spans="1:5">
      <c r="A109" s="15" t="s">
        <v>1479</v>
      </c>
      <c r="B109" s="60"/>
      <c r="C109" s="60">
        <v>3</v>
      </c>
      <c r="D109" s="60"/>
      <c r="E109" s="60">
        <v>3</v>
      </c>
    </row>
    <row r="110" spans="1:5">
      <c r="A110" s="15" t="s">
        <v>1495</v>
      </c>
      <c r="B110" s="60"/>
      <c r="C110" s="60">
        <v>1</v>
      </c>
      <c r="D110" s="60"/>
      <c r="E110" s="60">
        <v>1</v>
      </c>
    </row>
    <row r="111" spans="1:5">
      <c r="A111" s="15" t="s">
        <v>1496</v>
      </c>
      <c r="B111" s="60"/>
      <c r="C111" s="60">
        <v>1</v>
      </c>
      <c r="D111" s="60">
        <v>1</v>
      </c>
      <c r="E111" s="60">
        <v>2</v>
      </c>
    </row>
    <row r="112" spans="1:5">
      <c r="A112" s="15" t="s">
        <v>1497</v>
      </c>
      <c r="B112" s="60"/>
      <c r="C112" s="60">
        <v>1</v>
      </c>
      <c r="D112" s="60"/>
      <c r="E112" s="60">
        <v>1</v>
      </c>
    </row>
    <row r="113" spans="1:5">
      <c r="A113" s="15" t="s">
        <v>1531</v>
      </c>
      <c r="B113" s="60"/>
      <c r="C113" s="60"/>
      <c r="D113" s="60">
        <v>1</v>
      </c>
      <c r="E113" s="60">
        <v>1</v>
      </c>
    </row>
    <row r="114" spans="1:5">
      <c r="A114" s="15" t="s">
        <v>1532</v>
      </c>
      <c r="B114" s="60">
        <v>1</v>
      </c>
      <c r="C114" s="60"/>
      <c r="D114" s="60"/>
      <c r="E114" s="60">
        <v>1</v>
      </c>
    </row>
    <row r="115" spans="1:5">
      <c r="A115" s="15" t="s">
        <v>1533</v>
      </c>
      <c r="B115" s="60">
        <v>1</v>
      </c>
      <c r="C115" s="60"/>
      <c r="D115" s="60">
        <v>2</v>
      </c>
      <c r="E115" s="60">
        <v>3</v>
      </c>
    </row>
    <row r="116" spans="1:5">
      <c r="A116" s="15" t="s">
        <v>1566</v>
      </c>
      <c r="B116" s="60"/>
      <c r="C116" s="60">
        <v>1</v>
      </c>
      <c r="D116" s="60">
        <v>3</v>
      </c>
      <c r="E116" s="60">
        <v>4</v>
      </c>
    </row>
    <row r="117" spans="1:5">
      <c r="A117" s="15" t="s">
        <v>1567</v>
      </c>
      <c r="B117" s="60"/>
      <c r="C117" s="60"/>
      <c r="D117" s="60">
        <v>2</v>
      </c>
      <c r="E117" s="60">
        <v>2</v>
      </c>
    </row>
    <row r="118" spans="1:5">
      <c r="A118" s="15" t="s">
        <v>1568</v>
      </c>
      <c r="B118" s="60"/>
      <c r="C118" s="60">
        <v>1</v>
      </c>
      <c r="D118" s="60">
        <v>2</v>
      </c>
      <c r="E118" s="60">
        <v>3</v>
      </c>
    </row>
    <row r="119" spans="1:5">
      <c r="A119" s="15" t="s">
        <v>1569</v>
      </c>
      <c r="B119" s="60"/>
      <c r="C119" s="60">
        <v>1</v>
      </c>
      <c r="D119" s="60">
        <v>3</v>
      </c>
      <c r="E119" s="60">
        <v>4</v>
      </c>
    </row>
    <row r="120" spans="1:5">
      <c r="A120" s="15" t="s">
        <v>1678</v>
      </c>
      <c r="B120" s="60"/>
      <c r="C120" s="60">
        <v>1</v>
      </c>
      <c r="D120" s="60">
        <v>1</v>
      </c>
      <c r="E120" s="60">
        <v>2</v>
      </c>
    </row>
    <row r="121" spans="1:5">
      <c r="A121" s="15" t="s">
        <v>1679</v>
      </c>
      <c r="B121" s="60"/>
      <c r="C121" s="60">
        <v>6</v>
      </c>
      <c r="D121" s="60">
        <v>4</v>
      </c>
      <c r="E121" s="60">
        <v>10</v>
      </c>
    </row>
    <row r="122" spans="1:5">
      <c r="A122" s="15" t="s">
        <v>1680</v>
      </c>
      <c r="B122" s="60"/>
      <c r="C122" s="60">
        <v>6</v>
      </c>
      <c r="D122" s="60"/>
      <c r="E122" s="60">
        <v>6</v>
      </c>
    </row>
    <row r="123" spans="1:5">
      <c r="A123" s="15" t="s">
        <v>1681</v>
      </c>
      <c r="B123" s="60"/>
      <c r="C123" s="60">
        <v>2</v>
      </c>
      <c r="D123" s="60">
        <v>1</v>
      </c>
      <c r="E123" s="60">
        <v>3</v>
      </c>
    </row>
    <row r="124" spans="1:5">
      <c r="A124" s="15" t="s">
        <v>1682</v>
      </c>
      <c r="B124" s="60"/>
      <c r="C124" s="60">
        <v>7</v>
      </c>
      <c r="D124" s="60">
        <v>2</v>
      </c>
      <c r="E124" s="60">
        <v>9</v>
      </c>
    </row>
    <row r="125" spans="1:5">
      <c r="A125" s="15" t="s">
        <v>1683</v>
      </c>
      <c r="B125" s="60"/>
      <c r="C125" s="60">
        <v>1</v>
      </c>
      <c r="D125" s="60">
        <v>1</v>
      </c>
      <c r="E125" s="60">
        <v>2</v>
      </c>
    </row>
    <row r="126" spans="1:5">
      <c r="A126" s="15" t="s">
        <v>816</v>
      </c>
      <c r="B126" s="60">
        <v>17</v>
      </c>
      <c r="C126" s="60">
        <v>236</v>
      </c>
      <c r="D126" s="60">
        <v>23</v>
      </c>
      <c r="E126" s="60">
        <v>276</v>
      </c>
    </row>
    <row r="127" spans="1:5">
      <c r="A127" s="15"/>
    </row>
    <row r="128" spans="1:5">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4">
      <c r="A145" s="15"/>
    </row>
    <row r="146" spans="1:4">
      <c r="A146" s="15"/>
    </row>
    <row r="147" spans="1:4">
      <c r="A147" s="15"/>
    </row>
    <row r="148" spans="1:4">
      <c r="A148" s="15"/>
    </row>
    <row r="149" spans="1:4">
      <c r="A149" s="11" t="s">
        <v>837</v>
      </c>
      <c r="B149" t="s">
        <v>1217</v>
      </c>
    </row>
    <row r="151" spans="1:4">
      <c r="A151" s="11" t="s">
        <v>817</v>
      </c>
      <c r="B151" s="11" t="s">
        <v>812</v>
      </c>
    </row>
    <row r="152" spans="1:4">
      <c r="A152" s="11" t="s">
        <v>813</v>
      </c>
      <c r="B152" t="s">
        <v>18</v>
      </c>
      <c r="C152" t="s">
        <v>10</v>
      </c>
      <c r="D152" t="s">
        <v>816</v>
      </c>
    </row>
    <row r="153" spans="1:4">
      <c r="A153" s="15" t="s">
        <v>1234</v>
      </c>
      <c r="B153" s="60"/>
      <c r="C153" s="60">
        <v>1</v>
      </c>
      <c r="D153" s="60">
        <v>1</v>
      </c>
    </row>
    <row r="154" spans="1:4">
      <c r="A154" s="15" t="s">
        <v>1235</v>
      </c>
      <c r="B154" s="60">
        <v>4</v>
      </c>
      <c r="C154" s="60">
        <v>2</v>
      </c>
      <c r="D154" s="60">
        <v>6</v>
      </c>
    </row>
    <row r="155" spans="1:4">
      <c r="A155" s="15" t="s">
        <v>1236</v>
      </c>
      <c r="B155" s="60">
        <v>1</v>
      </c>
      <c r="C155" s="60">
        <v>1</v>
      </c>
      <c r="D155" s="60">
        <v>2</v>
      </c>
    </row>
    <row r="156" spans="1:4">
      <c r="A156" s="15" t="s">
        <v>1237</v>
      </c>
      <c r="B156" s="60">
        <v>1</v>
      </c>
      <c r="C156" s="60"/>
      <c r="D156" s="60">
        <v>1</v>
      </c>
    </row>
    <row r="157" spans="1:4">
      <c r="A157" s="15" t="s">
        <v>1238</v>
      </c>
      <c r="B157" s="60">
        <v>1</v>
      </c>
      <c r="C157" s="60"/>
      <c r="D157" s="60">
        <v>1</v>
      </c>
    </row>
    <row r="158" spans="1:4">
      <c r="A158" s="15" t="s">
        <v>1239</v>
      </c>
      <c r="B158" s="60">
        <v>1</v>
      </c>
      <c r="C158" s="60"/>
      <c r="D158" s="60">
        <v>1</v>
      </c>
    </row>
    <row r="159" spans="1:4">
      <c r="A159" s="15" t="s">
        <v>1240</v>
      </c>
      <c r="B159" s="60"/>
      <c r="C159" s="60">
        <v>1</v>
      </c>
      <c r="D159" s="60">
        <v>1</v>
      </c>
    </row>
    <row r="160" spans="1:4">
      <c r="A160" s="15" t="s">
        <v>1241</v>
      </c>
      <c r="B160" s="60">
        <v>1</v>
      </c>
      <c r="C160" s="60">
        <v>1</v>
      </c>
      <c r="D160" s="60">
        <v>2</v>
      </c>
    </row>
    <row r="161" spans="1:4">
      <c r="A161" s="15" t="s">
        <v>1242</v>
      </c>
      <c r="B161" s="60">
        <v>1</v>
      </c>
      <c r="C161" s="60"/>
      <c r="D161" s="60">
        <v>1</v>
      </c>
    </row>
    <row r="162" spans="1:4">
      <c r="A162" s="15" t="s">
        <v>1243</v>
      </c>
      <c r="B162" s="60">
        <v>4</v>
      </c>
      <c r="C162" s="60">
        <v>1</v>
      </c>
      <c r="D162" s="60">
        <v>5</v>
      </c>
    </row>
    <row r="163" spans="1:4">
      <c r="A163" s="15" t="s">
        <v>1244</v>
      </c>
      <c r="B163" s="60">
        <v>2</v>
      </c>
      <c r="C163" s="60"/>
      <c r="D163" s="60">
        <v>2</v>
      </c>
    </row>
    <row r="164" spans="1:4">
      <c r="A164" s="15" t="s">
        <v>1245</v>
      </c>
      <c r="B164" s="60">
        <v>3</v>
      </c>
      <c r="C164" s="60"/>
      <c r="D164" s="60">
        <v>3</v>
      </c>
    </row>
    <row r="165" spans="1:4">
      <c r="A165" s="15" t="s">
        <v>1246</v>
      </c>
      <c r="B165" s="60">
        <v>2</v>
      </c>
      <c r="C165" s="60">
        <v>4</v>
      </c>
      <c r="D165" s="60">
        <v>6</v>
      </c>
    </row>
    <row r="166" spans="1:4">
      <c r="A166" s="15" t="s">
        <v>1247</v>
      </c>
      <c r="B166" s="60">
        <v>1</v>
      </c>
      <c r="C166" s="60">
        <v>1</v>
      </c>
      <c r="D166" s="60">
        <v>2</v>
      </c>
    </row>
    <row r="167" spans="1:4">
      <c r="A167" s="15" t="s">
        <v>1248</v>
      </c>
      <c r="B167" s="60">
        <v>1</v>
      </c>
      <c r="C167" s="60">
        <v>1</v>
      </c>
      <c r="D167" s="60">
        <v>2</v>
      </c>
    </row>
    <row r="168" spans="1:4">
      <c r="A168" s="15" t="s">
        <v>1249</v>
      </c>
      <c r="B168" s="60">
        <v>2</v>
      </c>
      <c r="C168" s="60"/>
      <c r="D168" s="60">
        <v>2</v>
      </c>
    </row>
    <row r="169" spans="1:4">
      <c r="A169" s="15" t="s">
        <v>1250</v>
      </c>
      <c r="B169" s="60">
        <v>3</v>
      </c>
      <c r="C169" s="60">
        <v>3</v>
      </c>
      <c r="D169" s="60">
        <v>6</v>
      </c>
    </row>
    <row r="170" spans="1:4">
      <c r="A170" s="15" t="s">
        <v>1251</v>
      </c>
      <c r="B170" s="60">
        <v>8</v>
      </c>
      <c r="C170" s="60"/>
      <c r="D170" s="60">
        <v>8</v>
      </c>
    </row>
    <row r="171" spans="1:4">
      <c r="A171" s="15" t="s">
        <v>1252</v>
      </c>
      <c r="B171" s="60">
        <v>1</v>
      </c>
      <c r="C171" s="60"/>
      <c r="D171" s="60">
        <v>1</v>
      </c>
    </row>
    <row r="172" spans="1:4">
      <c r="A172" s="15" t="s">
        <v>1253</v>
      </c>
      <c r="B172" s="60">
        <v>1</v>
      </c>
      <c r="C172" s="60"/>
      <c r="D172" s="60">
        <v>1</v>
      </c>
    </row>
    <row r="173" spans="1:4">
      <c r="A173" s="15" t="s">
        <v>1254</v>
      </c>
      <c r="B173" s="60"/>
      <c r="C173" s="60">
        <v>2</v>
      </c>
      <c r="D173" s="60">
        <v>2</v>
      </c>
    </row>
    <row r="174" spans="1:4">
      <c r="A174" s="15" t="s">
        <v>1255</v>
      </c>
      <c r="B174" s="60">
        <v>1</v>
      </c>
      <c r="C174" s="60">
        <v>1</v>
      </c>
      <c r="D174" s="60">
        <v>2</v>
      </c>
    </row>
    <row r="175" spans="1:4">
      <c r="A175" s="15" t="s">
        <v>1256</v>
      </c>
      <c r="B175" s="60"/>
      <c r="C175" s="60">
        <v>3</v>
      </c>
      <c r="D175" s="60">
        <v>3</v>
      </c>
    </row>
    <row r="176" spans="1:4">
      <c r="A176" s="15" t="s">
        <v>1257</v>
      </c>
      <c r="B176" s="60"/>
      <c r="C176" s="60">
        <v>1</v>
      </c>
      <c r="D176" s="60">
        <v>1</v>
      </c>
    </row>
    <row r="177" spans="1:4">
      <c r="A177" s="15" t="s">
        <v>1258</v>
      </c>
      <c r="B177" s="60"/>
      <c r="C177" s="60">
        <v>6</v>
      </c>
      <c r="D177" s="60">
        <v>6</v>
      </c>
    </row>
    <row r="178" spans="1:4">
      <c r="A178" s="15" t="s">
        <v>1259</v>
      </c>
      <c r="B178" s="60">
        <v>2</v>
      </c>
      <c r="C178" s="60"/>
      <c r="D178" s="60">
        <v>2</v>
      </c>
    </row>
    <row r="179" spans="1:4">
      <c r="A179" s="15" t="s">
        <v>1260</v>
      </c>
      <c r="B179" s="60">
        <v>2</v>
      </c>
      <c r="C179" s="60">
        <v>1</v>
      </c>
      <c r="D179" s="60">
        <v>3</v>
      </c>
    </row>
    <row r="180" spans="1:4">
      <c r="A180" s="15" t="s">
        <v>1261</v>
      </c>
      <c r="B180" s="60"/>
      <c r="C180" s="60">
        <v>1</v>
      </c>
      <c r="D180" s="60">
        <v>1</v>
      </c>
    </row>
    <row r="181" spans="1:4">
      <c r="A181" s="15" t="s">
        <v>1262</v>
      </c>
      <c r="B181" s="60">
        <v>2</v>
      </c>
      <c r="C181" s="60">
        <v>1</v>
      </c>
      <c r="D181" s="60">
        <v>3</v>
      </c>
    </row>
    <row r="182" spans="1:4">
      <c r="A182" s="15" t="s">
        <v>1263</v>
      </c>
      <c r="B182" s="60">
        <v>2</v>
      </c>
      <c r="C182" s="60"/>
      <c r="D182" s="60">
        <v>2</v>
      </c>
    </row>
    <row r="183" spans="1:4">
      <c r="A183" s="15" t="s">
        <v>1264</v>
      </c>
      <c r="B183" s="60">
        <v>2</v>
      </c>
      <c r="C183" s="60">
        <v>2</v>
      </c>
      <c r="D183" s="60">
        <v>4</v>
      </c>
    </row>
    <row r="184" spans="1:4">
      <c r="A184" s="15" t="s">
        <v>1265</v>
      </c>
      <c r="B184" s="60">
        <v>1</v>
      </c>
      <c r="C184" s="60">
        <v>2</v>
      </c>
      <c r="D184" s="60">
        <v>3</v>
      </c>
    </row>
    <row r="185" spans="1:4">
      <c r="A185" s="15" t="s">
        <v>1266</v>
      </c>
      <c r="B185" s="60">
        <v>3</v>
      </c>
      <c r="C185" s="60"/>
      <c r="D185" s="60">
        <v>3</v>
      </c>
    </row>
    <row r="186" spans="1:4">
      <c r="A186" s="15" t="s">
        <v>1267</v>
      </c>
      <c r="B186" s="60">
        <v>3</v>
      </c>
      <c r="C186" s="60">
        <v>1</v>
      </c>
      <c r="D186" s="60">
        <v>4</v>
      </c>
    </row>
    <row r="187" spans="1:4">
      <c r="A187" s="15" t="s">
        <v>1268</v>
      </c>
      <c r="B187" s="60">
        <v>2</v>
      </c>
      <c r="C187" s="60">
        <v>1</v>
      </c>
      <c r="D187" s="60">
        <v>3</v>
      </c>
    </row>
    <row r="188" spans="1:4">
      <c r="A188" s="15" t="s">
        <v>1269</v>
      </c>
      <c r="B188" s="60">
        <v>4</v>
      </c>
      <c r="C188" s="60">
        <v>1</v>
      </c>
      <c r="D188" s="60">
        <v>5</v>
      </c>
    </row>
    <row r="189" spans="1:4">
      <c r="A189" s="15" t="s">
        <v>1270</v>
      </c>
      <c r="B189" s="60">
        <v>3</v>
      </c>
      <c r="C189" s="60">
        <v>1</v>
      </c>
      <c r="D189" s="60">
        <v>4</v>
      </c>
    </row>
    <row r="190" spans="1:4">
      <c r="A190" s="15" t="s">
        <v>1271</v>
      </c>
      <c r="B190" s="60">
        <v>2</v>
      </c>
      <c r="C190" s="60">
        <v>1</v>
      </c>
      <c r="D190" s="60">
        <v>3</v>
      </c>
    </row>
    <row r="191" spans="1:4">
      <c r="A191" s="15" t="s">
        <v>1272</v>
      </c>
      <c r="B191" s="60">
        <v>3</v>
      </c>
      <c r="C191" s="60">
        <v>1</v>
      </c>
      <c r="D191" s="60">
        <v>4</v>
      </c>
    </row>
    <row r="192" spans="1:4">
      <c r="A192" s="15" t="s">
        <v>1273</v>
      </c>
      <c r="B192" s="60">
        <v>3</v>
      </c>
      <c r="C192" s="60"/>
      <c r="D192" s="60">
        <v>3</v>
      </c>
    </row>
    <row r="193" spans="1:4">
      <c r="A193" s="15" t="s">
        <v>1274</v>
      </c>
      <c r="B193" s="60">
        <v>1</v>
      </c>
      <c r="C193" s="60"/>
      <c r="D193" s="60">
        <v>1</v>
      </c>
    </row>
    <row r="194" spans="1:4">
      <c r="A194" s="15" t="s">
        <v>1275</v>
      </c>
      <c r="B194" s="60">
        <v>4</v>
      </c>
      <c r="C194" s="60">
        <v>1</v>
      </c>
      <c r="D194" s="60">
        <v>5</v>
      </c>
    </row>
    <row r="195" spans="1:4">
      <c r="A195" s="15" t="s">
        <v>1276</v>
      </c>
      <c r="B195" s="60">
        <v>6</v>
      </c>
      <c r="C195" s="60"/>
      <c r="D195" s="60">
        <v>6</v>
      </c>
    </row>
    <row r="196" spans="1:4">
      <c r="A196" s="15" t="s">
        <v>1277</v>
      </c>
      <c r="B196" s="60">
        <v>3</v>
      </c>
      <c r="C196" s="60">
        <v>1</v>
      </c>
      <c r="D196" s="60">
        <v>4</v>
      </c>
    </row>
    <row r="197" spans="1:4">
      <c r="A197" s="15" t="s">
        <v>1278</v>
      </c>
      <c r="B197" s="60">
        <v>4</v>
      </c>
      <c r="C197" s="60">
        <v>2</v>
      </c>
      <c r="D197" s="60">
        <v>6</v>
      </c>
    </row>
    <row r="198" spans="1:4">
      <c r="A198" s="15" t="s">
        <v>1279</v>
      </c>
      <c r="B198" s="60">
        <v>1</v>
      </c>
      <c r="C198" s="60">
        <v>4</v>
      </c>
      <c r="D198" s="60">
        <v>5</v>
      </c>
    </row>
    <row r="199" spans="1:4">
      <c r="A199" s="15" t="s">
        <v>1280</v>
      </c>
      <c r="B199" s="60">
        <v>3</v>
      </c>
      <c r="C199" s="60">
        <v>5</v>
      </c>
      <c r="D199" s="60">
        <v>8</v>
      </c>
    </row>
    <row r="200" spans="1:4">
      <c r="A200" s="15" t="s">
        <v>1281</v>
      </c>
      <c r="B200" s="60">
        <v>2</v>
      </c>
      <c r="C200" s="60">
        <v>2</v>
      </c>
      <c r="D200" s="60">
        <v>4</v>
      </c>
    </row>
    <row r="201" spans="1:4">
      <c r="A201" s="15" t="s">
        <v>1282</v>
      </c>
      <c r="B201" s="60"/>
      <c r="C201" s="60">
        <v>3</v>
      </c>
      <c r="D201" s="60">
        <v>3</v>
      </c>
    </row>
    <row r="202" spans="1:4">
      <c r="A202" s="15" t="s">
        <v>1283</v>
      </c>
      <c r="B202" s="60">
        <v>3</v>
      </c>
      <c r="C202" s="60"/>
      <c r="D202" s="60">
        <v>3</v>
      </c>
    </row>
    <row r="203" spans="1:4">
      <c r="A203" s="15" t="s">
        <v>1284</v>
      </c>
      <c r="B203" s="60">
        <v>4</v>
      </c>
      <c r="C203" s="60">
        <v>8</v>
      </c>
      <c r="D203" s="60">
        <v>12</v>
      </c>
    </row>
    <row r="204" spans="1:4">
      <c r="A204" s="15" t="s">
        <v>1314</v>
      </c>
      <c r="B204" s="60"/>
      <c r="C204" s="60">
        <v>2</v>
      </c>
      <c r="D204" s="60">
        <v>2</v>
      </c>
    </row>
    <row r="205" spans="1:4">
      <c r="A205" s="15" t="s">
        <v>1315</v>
      </c>
      <c r="B205" s="60">
        <v>1</v>
      </c>
      <c r="C205" s="60"/>
      <c r="D205" s="60">
        <v>1</v>
      </c>
    </row>
    <row r="206" spans="1:4">
      <c r="A206" s="15" t="s">
        <v>1316</v>
      </c>
      <c r="B206" s="60">
        <v>2</v>
      </c>
      <c r="C206" s="60"/>
      <c r="D206" s="60">
        <v>2</v>
      </c>
    </row>
    <row r="207" spans="1:4">
      <c r="A207" s="15" t="s">
        <v>1317</v>
      </c>
      <c r="B207" s="60">
        <v>3</v>
      </c>
      <c r="C207" s="60"/>
      <c r="D207" s="60">
        <v>3</v>
      </c>
    </row>
    <row r="208" spans="1:4">
      <c r="A208" s="15" t="s">
        <v>1318</v>
      </c>
      <c r="B208" s="60">
        <v>2</v>
      </c>
      <c r="C208" s="60">
        <v>1</v>
      </c>
      <c r="D208" s="60">
        <v>3</v>
      </c>
    </row>
    <row r="209" spans="1:4">
      <c r="A209" s="15" t="s">
        <v>1319</v>
      </c>
      <c r="B209" s="60">
        <v>1</v>
      </c>
      <c r="C209" s="60"/>
      <c r="D209" s="60">
        <v>1</v>
      </c>
    </row>
    <row r="210" spans="1:4">
      <c r="A210" s="15" t="s">
        <v>1320</v>
      </c>
      <c r="B210" s="60">
        <v>1</v>
      </c>
      <c r="C210" s="60">
        <v>1</v>
      </c>
      <c r="D210" s="60">
        <v>2</v>
      </c>
    </row>
    <row r="211" spans="1:4">
      <c r="A211" s="15" t="s">
        <v>1364</v>
      </c>
      <c r="B211" s="60">
        <v>2</v>
      </c>
      <c r="C211" s="60"/>
      <c r="D211" s="60">
        <v>2</v>
      </c>
    </row>
    <row r="212" spans="1:4">
      <c r="A212" s="15" t="s">
        <v>1420</v>
      </c>
      <c r="B212" s="60">
        <v>1</v>
      </c>
      <c r="C212" s="60"/>
      <c r="D212" s="60">
        <v>1</v>
      </c>
    </row>
    <row r="213" spans="1:4">
      <c r="A213" s="15" t="s">
        <v>1365</v>
      </c>
      <c r="B213" s="60">
        <v>1</v>
      </c>
      <c r="C213" s="60"/>
      <c r="D213" s="60">
        <v>1</v>
      </c>
    </row>
    <row r="214" spans="1:4">
      <c r="A214" s="15" t="s">
        <v>1366</v>
      </c>
      <c r="B214" s="60">
        <v>2</v>
      </c>
      <c r="C214" s="60"/>
      <c r="D214" s="60">
        <v>2</v>
      </c>
    </row>
    <row r="215" spans="1:4">
      <c r="A215" s="15" t="s">
        <v>1421</v>
      </c>
      <c r="B215" s="60">
        <v>2</v>
      </c>
      <c r="C215" s="60"/>
      <c r="D215" s="60">
        <v>2</v>
      </c>
    </row>
    <row r="216" spans="1:4">
      <c r="A216" s="15" t="s">
        <v>1422</v>
      </c>
      <c r="B216" s="60">
        <v>1</v>
      </c>
      <c r="C216" s="60">
        <v>1</v>
      </c>
      <c r="D216" s="60">
        <v>2</v>
      </c>
    </row>
    <row r="217" spans="1:4">
      <c r="A217" s="15" t="s">
        <v>1423</v>
      </c>
      <c r="B217" s="60"/>
      <c r="C217" s="60">
        <v>2</v>
      </c>
      <c r="D217" s="60">
        <v>2</v>
      </c>
    </row>
    <row r="218" spans="1:4">
      <c r="A218" s="15" t="s">
        <v>1424</v>
      </c>
      <c r="B218" s="60">
        <v>1</v>
      </c>
      <c r="C218" s="60">
        <v>3</v>
      </c>
      <c r="D218" s="60">
        <v>4</v>
      </c>
    </row>
    <row r="219" spans="1:4">
      <c r="A219" s="15" t="s">
        <v>1425</v>
      </c>
      <c r="B219" s="60">
        <v>1</v>
      </c>
      <c r="C219" s="60">
        <v>1</v>
      </c>
      <c r="D219" s="60">
        <v>2</v>
      </c>
    </row>
    <row r="220" spans="1:4">
      <c r="A220" s="15" t="s">
        <v>1426</v>
      </c>
      <c r="B220" s="60">
        <v>5</v>
      </c>
      <c r="C220" s="60">
        <v>1</v>
      </c>
      <c r="D220" s="60">
        <v>6</v>
      </c>
    </row>
    <row r="221" spans="1:4">
      <c r="A221" s="15" t="s">
        <v>1427</v>
      </c>
      <c r="B221" s="60">
        <v>4</v>
      </c>
      <c r="C221" s="60"/>
      <c r="D221" s="60">
        <v>4</v>
      </c>
    </row>
    <row r="222" spans="1:4">
      <c r="A222" s="15" t="s">
        <v>1475</v>
      </c>
      <c r="B222" s="60">
        <v>1</v>
      </c>
      <c r="C222" s="60"/>
      <c r="D222" s="60">
        <v>1</v>
      </c>
    </row>
    <row r="223" spans="1:4">
      <c r="A223" s="15" t="s">
        <v>1476</v>
      </c>
      <c r="B223" s="60">
        <v>1</v>
      </c>
      <c r="C223" s="60"/>
      <c r="D223" s="60">
        <v>1</v>
      </c>
    </row>
    <row r="224" spans="1:4">
      <c r="A224" s="15" t="s">
        <v>1477</v>
      </c>
      <c r="B224" s="60">
        <v>1</v>
      </c>
      <c r="C224" s="60"/>
      <c r="D224" s="60">
        <v>1</v>
      </c>
    </row>
    <row r="225" spans="1:4">
      <c r="A225" s="15" t="s">
        <v>1478</v>
      </c>
      <c r="B225" s="60">
        <v>1</v>
      </c>
      <c r="C225" s="60">
        <v>1</v>
      </c>
      <c r="D225" s="60">
        <v>2</v>
      </c>
    </row>
    <row r="226" spans="1:4">
      <c r="A226" s="15" t="s">
        <v>1479</v>
      </c>
      <c r="B226" s="60">
        <v>3</v>
      </c>
      <c r="C226" s="60"/>
      <c r="D226" s="60">
        <v>3</v>
      </c>
    </row>
    <row r="227" spans="1:4">
      <c r="A227" s="15" t="s">
        <v>1495</v>
      </c>
      <c r="B227" s="60">
        <v>1</v>
      </c>
      <c r="C227" s="60"/>
      <c r="D227" s="60">
        <v>1</v>
      </c>
    </row>
    <row r="228" spans="1:4">
      <c r="A228" s="15" t="s">
        <v>1496</v>
      </c>
      <c r="B228" s="60">
        <v>1</v>
      </c>
      <c r="C228" s="60">
        <v>1</v>
      </c>
      <c r="D228" s="60">
        <v>2</v>
      </c>
    </row>
    <row r="229" spans="1:4">
      <c r="A229" s="15" t="s">
        <v>1497</v>
      </c>
      <c r="B229" s="60">
        <v>1</v>
      </c>
      <c r="C229" s="60"/>
      <c r="D229" s="60">
        <v>1</v>
      </c>
    </row>
    <row r="230" spans="1:4">
      <c r="A230" s="15" t="s">
        <v>1531</v>
      </c>
      <c r="B230" s="60">
        <v>1</v>
      </c>
      <c r="C230" s="60"/>
      <c r="D230" s="60">
        <v>1</v>
      </c>
    </row>
    <row r="231" spans="1:4">
      <c r="A231" s="15" t="s">
        <v>1532</v>
      </c>
      <c r="B231" s="60"/>
      <c r="C231" s="60">
        <v>1</v>
      </c>
      <c r="D231" s="60">
        <v>1</v>
      </c>
    </row>
    <row r="232" spans="1:4">
      <c r="A232" s="15" t="s">
        <v>1533</v>
      </c>
      <c r="B232" s="60"/>
      <c r="C232" s="60">
        <v>3</v>
      </c>
      <c r="D232" s="60">
        <v>3</v>
      </c>
    </row>
    <row r="233" spans="1:4">
      <c r="A233" s="15" t="s">
        <v>1566</v>
      </c>
      <c r="B233" s="60">
        <v>2</v>
      </c>
      <c r="C233" s="60">
        <v>2</v>
      </c>
      <c r="D233" s="60">
        <v>4</v>
      </c>
    </row>
    <row r="234" spans="1:4">
      <c r="A234" s="15" t="s">
        <v>1567</v>
      </c>
      <c r="B234" s="60"/>
      <c r="C234" s="60">
        <v>2</v>
      </c>
      <c r="D234" s="60">
        <v>2</v>
      </c>
    </row>
    <row r="235" spans="1:4">
      <c r="A235" s="15" t="s">
        <v>1568</v>
      </c>
      <c r="B235" s="60">
        <v>1</v>
      </c>
      <c r="C235" s="60">
        <v>2</v>
      </c>
      <c r="D235" s="60">
        <v>3</v>
      </c>
    </row>
    <row r="236" spans="1:4">
      <c r="A236" s="15" t="s">
        <v>1569</v>
      </c>
      <c r="B236" s="60">
        <v>3</v>
      </c>
      <c r="C236" s="60">
        <v>1</v>
      </c>
      <c r="D236" s="60">
        <v>4</v>
      </c>
    </row>
    <row r="237" spans="1:4">
      <c r="A237" s="15" t="s">
        <v>1678</v>
      </c>
      <c r="B237" s="60"/>
      <c r="C237" s="60">
        <v>2</v>
      </c>
      <c r="D237" s="60">
        <v>2</v>
      </c>
    </row>
    <row r="238" spans="1:4">
      <c r="A238" s="15" t="s">
        <v>1679</v>
      </c>
      <c r="B238" s="60">
        <v>5</v>
      </c>
      <c r="C238" s="60">
        <v>5</v>
      </c>
      <c r="D238" s="60">
        <v>10</v>
      </c>
    </row>
    <row r="239" spans="1:4">
      <c r="A239" s="15" t="s">
        <v>1680</v>
      </c>
      <c r="B239" s="60">
        <v>6</v>
      </c>
      <c r="C239" s="60"/>
      <c r="D239" s="60">
        <v>6</v>
      </c>
    </row>
    <row r="240" spans="1:4">
      <c r="A240" s="15" t="s">
        <v>1681</v>
      </c>
      <c r="B240" s="60">
        <v>2</v>
      </c>
      <c r="C240" s="60">
        <v>1</v>
      </c>
      <c r="D240" s="60">
        <v>3</v>
      </c>
    </row>
    <row r="241" spans="1:4">
      <c r="A241" s="15" t="s">
        <v>1682</v>
      </c>
      <c r="B241" s="60">
        <v>7</v>
      </c>
      <c r="C241" s="60">
        <v>2</v>
      </c>
      <c r="D241" s="60">
        <v>9</v>
      </c>
    </row>
    <row r="242" spans="1:4">
      <c r="A242" s="15" t="s">
        <v>1683</v>
      </c>
      <c r="B242" s="60">
        <v>1</v>
      </c>
      <c r="C242" s="60">
        <v>1</v>
      </c>
      <c r="D242" s="60">
        <v>2</v>
      </c>
    </row>
    <row r="243" spans="1:4">
      <c r="A243" s="15" t="s">
        <v>816</v>
      </c>
      <c r="B243" s="60">
        <v>172</v>
      </c>
      <c r="C243" s="60">
        <v>104</v>
      </c>
      <c r="D243" s="60">
        <v>276</v>
      </c>
    </row>
  </sheetData>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workbookViewId="0">
      <selection activeCell="O32" sqref="O3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J3" t="str">
        <f>A5</f>
        <v>S33</v>
      </c>
      <c r="K3">
        <f>B5</f>
        <v>1</v>
      </c>
      <c r="L3">
        <f>SUM(C5)</f>
        <v>9</v>
      </c>
      <c r="M3" s="13">
        <f>K3/SUM(K3:L3)</f>
        <v>0.1</v>
      </c>
    </row>
    <row r="4" spans="1:13">
      <c r="A4" s="11" t="s">
        <v>813</v>
      </c>
      <c r="B4" t="s">
        <v>884</v>
      </c>
      <c r="C4" t="s">
        <v>877</v>
      </c>
      <c r="D4" t="s">
        <v>816</v>
      </c>
      <c r="J4" t="s">
        <v>1221</v>
      </c>
    </row>
    <row r="5" spans="1:13">
      <c r="A5" s="12" t="s">
        <v>1222</v>
      </c>
      <c r="B5" s="60">
        <v>1</v>
      </c>
      <c r="C5" s="60">
        <v>9</v>
      </c>
      <c r="D5" s="60">
        <v>10</v>
      </c>
      <c r="J5" t="str">
        <f>A6</f>
        <v>S35</v>
      </c>
      <c r="K5">
        <f>B6</f>
        <v>0</v>
      </c>
      <c r="L5">
        <f>SUM(C6)</f>
        <v>1</v>
      </c>
      <c r="M5" s="13">
        <f>K5/SUM(K5:L5)</f>
        <v>0</v>
      </c>
    </row>
    <row r="6" spans="1:13">
      <c r="A6" s="12" t="s">
        <v>1223</v>
      </c>
      <c r="B6" s="60"/>
      <c r="C6" s="60">
        <v>1</v>
      </c>
      <c r="D6" s="60">
        <v>1</v>
      </c>
      <c r="J6" t="s">
        <v>1224</v>
      </c>
    </row>
    <row r="7" spans="1:13">
      <c r="A7" s="12" t="s">
        <v>1225</v>
      </c>
      <c r="B7" s="60"/>
      <c r="C7" s="60">
        <v>1</v>
      </c>
      <c r="D7" s="60">
        <v>1</v>
      </c>
      <c r="J7" t="str">
        <f t="shared" ref="J7:J14" si="0">A7</f>
        <v>S37</v>
      </c>
      <c r="K7">
        <f t="shared" ref="K7:K9" si="1">B7</f>
        <v>0</v>
      </c>
      <c r="L7">
        <f>SUM(C7)</f>
        <v>1</v>
      </c>
      <c r="M7" s="13">
        <f t="shared" ref="M7:M8" si="2">K7/SUM(K7:L7)</f>
        <v>0</v>
      </c>
    </row>
    <row r="8" spans="1:13">
      <c r="A8" s="12" t="s">
        <v>1226</v>
      </c>
      <c r="B8" s="60"/>
      <c r="C8" s="60">
        <v>2</v>
      </c>
      <c r="D8" s="60">
        <v>2</v>
      </c>
      <c r="J8" t="str">
        <f t="shared" si="0"/>
        <v>S38</v>
      </c>
      <c r="K8">
        <f t="shared" si="1"/>
        <v>0</v>
      </c>
      <c r="L8">
        <f t="shared" ref="L8:L18" si="3">SUM(C8)</f>
        <v>2</v>
      </c>
      <c r="M8" s="13">
        <f t="shared" si="2"/>
        <v>0</v>
      </c>
    </row>
    <row r="9" spans="1:13">
      <c r="A9" s="12" t="s">
        <v>1227</v>
      </c>
      <c r="B9" s="60">
        <v>3</v>
      </c>
      <c r="C9" s="60">
        <v>14</v>
      </c>
      <c r="D9" s="60">
        <v>17</v>
      </c>
      <c r="J9" t="str">
        <f t="shared" si="0"/>
        <v>S39</v>
      </c>
      <c r="K9">
        <f t="shared" si="1"/>
        <v>3</v>
      </c>
      <c r="L9">
        <f t="shared" si="3"/>
        <v>14</v>
      </c>
      <c r="M9" s="13">
        <f>K9/SUM(K9:L9)</f>
        <v>0.17647058823529413</v>
      </c>
    </row>
    <row r="10" spans="1:13">
      <c r="A10" s="12" t="s">
        <v>1228</v>
      </c>
      <c r="B10" s="60">
        <v>2</v>
      </c>
      <c r="C10" s="60">
        <v>3</v>
      </c>
      <c r="D10" s="60">
        <v>5</v>
      </c>
      <c r="J10" t="str">
        <f t="shared" si="0"/>
        <v>S40</v>
      </c>
      <c r="K10">
        <f>B10</f>
        <v>2</v>
      </c>
      <c r="L10">
        <f t="shared" si="3"/>
        <v>3</v>
      </c>
      <c r="M10" s="13">
        <f>K10/SUM(K10:L10)</f>
        <v>0.4</v>
      </c>
    </row>
    <row r="11" spans="1:13">
      <c r="A11" s="12" t="s">
        <v>1229</v>
      </c>
      <c r="B11" s="60">
        <v>2</v>
      </c>
      <c r="C11" s="60">
        <v>2</v>
      </c>
      <c r="D11" s="60">
        <v>4</v>
      </c>
      <c r="J11" t="str">
        <f t="shared" si="0"/>
        <v>S41</v>
      </c>
      <c r="K11">
        <f>B11</f>
        <v>2</v>
      </c>
      <c r="L11">
        <f t="shared" si="3"/>
        <v>2</v>
      </c>
      <c r="M11" s="13">
        <f>K11/SUM(K11:L11)</f>
        <v>0.5</v>
      </c>
    </row>
    <row r="12" spans="1:13">
      <c r="A12" s="12" t="s">
        <v>1230</v>
      </c>
      <c r="B12" s="60"/>
      <c r="C12" s="60">
        <v>2</v>
      </c>
      <c r="D12" s="60">
        <v>2</v>
      </c>
      <c r="J12" t="str">
        <f t="shared" si="0"/>
        <v>S42</v>
      </c>
      <c r="L12">
        <f t="shared" si="3"/>
        <v>2</v>
      </c>
      <c r="M12" s="13">
        <f t="shared" ref="M12:M22" si="4">K12/SUM(K12:L12)</f>
        <v>0</v>
      </c>
    </row>
    <row r="13" spans="1:13">
      <c r="A13" s="12" t="s">
        <v>1231</v>
      </c>
      <c r="B13" s="60"/>
      <c r="C13" s="60">
        <v>4</v>
      </c>
      <c r="D13" s="60">
        <v>4</v>
      </c>
      <c r="J13" t="str">
        <f t="shared" si="0"/>
        <v>S43</v>
      </c>
      <c r="L13">
        <f t="shared" si="3"/>
        <v>4</v>
      </c>
      <c r="M13" s="13">
        <f t="shared" si="4"/>
        <v>0</v>
      </c>
    </row>
    <row r="14" spans="1:13">
      <c r="A14" s="12" t="s">
        <v>1232</v>
      </c>
      <c r="B14" s="60"/>
      <c r="C14" s="60">
        <v>7</v>
      </c>
      <c r="D14" s="60">
        <v>7</v>
      </c>
      <c r="J14" t="str">
        <f t="shared" si="0"/>
        <v>S44</v>
      </c>
      <c r="L14">
        <f t="shared" si="3"/>
        <v>7</v>
      </c>
      <c r="M14" s="13">
        <f t="shared" si="4"/>
        <v>0</v>
      </c>
    </row>
    <row r="15" spans="1:13">
      <c r="A15" s="12" t="s">
        <v>1233</v>
      </c>
      <c r="B15" s="60"/>
      <c r="C15" s="60">
        <v>2</v>
      </c>
      <c r="D15" s="60">
        <v>2</v>
      </c>
      <c r="J15" s="15" t="s">
        <v>1233</v>
      </c>
      <c r="L15">
        <f t="shared" si="3"/>
        <v>2</v>
      </c>
      <c r="M15" s="13">
        <f t="shared" si="4"/>
        <v>0</v>
      </c>
    </row>
    <row r="16" spans="1:13">
      <c r="A16" s="12" t="s">
        <v>1290</v>
      </c>
      <c r="B16" s="60"/>
      <c r="C16" s="60">
        <v>2</v>
      </c>
      <c r="D16" s="60">
        <v>2</v>
      </c>
      <c r="J16" s="15" t="s">
        <v>1290</v>
      </c>
      <c r="L16">
        <f t="shared" si="3"/>
        <v>2</v>
      </c>
      <c r="M16" s="13">
        <f t="shared" si="4"/>
        <v>0</v>
      </c>
    </row>
    <row r="17" spans="1:13">
      <c r="A17" s="12" t="s">
        <v>1363</v>
      </c>
      <c r="B17" s="60"/>
      <c r="C17" s="60">
        <v>1</v>
      </c>
      <c r="D17" s="60">
        <v>1</v>
      </c>
      <c r="J17" s="15" t="s">
        <v>1363</v>
      </c>
      <c r="L17">
        <f t="shared" si="3"/>
        <v>1</v>
      </c>
      <c r="M17" s="13">
        <f t="shared" si="4"/>
        <v>0</v>
      </c>
    </row>
    <row r="18" spans="1:13">
      <c r="A18" s="12" t="s">
        <v>1387</v>
      </c>
      <c r="B18" s="60"/>
      <c r="C18" s="60">
        <v>1</v>
      </c>
      <c r="D18" s="60">
        <v>1</v>
      </c>
      <c r="J18" s="15" t="s">
        <v>1387</v>
      </c>
      <c r="L18">
        <f t="shared" si="3"/>
        <v>1</v>
      </c>
      <c r="M18" s="13">
        <f t="shared" si="4"/>
        <v>0</v>
      </c>
    </row>
    <row r="19" spans="1:13">
      <c r="A19" s="12" t="s">
        <v>1494</v>
      </c>
      <c r="B19" s="60"/>
      <c r="C19" s="60">
        <v>1</v>
      </c>
      <c r="D19" s="60">
        <v>1</v>
      </c>
      <c r="J19" s="15" t="s">
        <v>1441</v>
      </c>
      <c r="M19" s="13" t="e">
        <f t="shared" si="4"/>
        <v>#DIV/0!</v>
      </c>
    </row>
    <row r="20" spans="1:13">
      <c r="A20" s="12" t="s">
        <v>1570</v>
      </c>
      <c r="B20" s="60"/>
      <c r="C20" s="60">
        <v>1</v>
      </c>
      <c r="D20" s="60">
        <v>1</v>
      </c>
      <c r="J20" s="15" t="s">
        <v>1494</v>
      </c>
      <c r="L20">
        <f>SUM(C19)</f>
        <v>1</v>
      </c>
      <c r="M20" s="13">
        <f t="shared" si="4"/>
        <v>0</v>
      </c>
    </row>
    <row r="21" spans="1:13">
      <c r="A21" s="12" t="s">
        <v>816</v>
      </c>
      <c r="B21" s="60">
        <v>8</v>
      </c>
      <c r="C21" s="60">
        <v>53</v>
      </c>
      <c r="D21" s="60">
        <v>61</v>
      </c>
      <c r="J21" s="15" t="s">
        <v>1530</v>
      </c>
      <c r="M21" s="13" t="e">
        <f t="shared" si="4"/>
        <v>#DIV/0!</v>
      </c>
    </row>
    <row r="22" spans="1:13">
      <c r="A22" s="12"/>
      <c r="J22" s="15" t="s">
        <v>1570</v>
      </c>
      <c r="L22">
        <f>SUM(C20)</f>
        <v>1</v>
      </c>
      <c r="M22" s="13">
        <f t="shared" si="4"/>
        <v>0</v>
      </c>
    </row>
    <row r="23" spans="1:13">
      <c r="A23" s="12"/>
      <c r="J23" s="15"/>
      <c r="M23" s="13"/>
    </row>
    <row r="24" spans="1:13">
      <c r="A24" s="12"/>
      <c r="J24" s="15"/>
      <c r="M24" s="13"/>
    </row>
    <row r="25" spans="1:13">
      <c r="A25" s="12"/>
      <c r="J25" s="15"/>
      <c r="M25" s="13"/>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6</v>
      </c>
      <c r="D44" s="60">
        <v>6</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1497</v>
      </c>
      <c r="B69" s="60"/>
      <c r="C69" s="60">
        <v>1</v>
      </c>
      <c r="D69" s="60">
        <v>1</v>
      </c>
    </row>
    <row r="70" spans="1:4">
      <c r="A70" s="15" t="s">
        <v>1678</v>
      </c>
      <c r="B70" s="60"/>
      <c r="C70" s="60">
        <v>1</v>
      </c>
      <c r="D70" s="60">
        <v>1</v>
      </c>
    </row>
    <row r="71" spans="1:4">
      <c r="A71" s="15" t="s">
        <v>816</v>
      </c>
      <c r="B71" s="60">
        <v>8</v>
      </c>
      <c r="C71" s="60">
        <v>53</v>
      </c>
      <c r="D71" s="60">
        <v>61</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v>1</v>
      </c>
      <c r="C98" s="60">
        <v>1</v>
      </c>
      <c r="D98" s="60">
        <v>2</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22</v>
      </c>
      <c r="C121" s="60">
        <v>39</v>
      </c>
      <c r="D121" s="60">
        <v>61</v>
      </c>
    </row>
  </sheetData>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F36" sqref="F36"/>
    </sheetView>
  </sheetViews>
  <sheetFormatPr defaultRowHeight="15"/>
  <cols>
    <col min="1" max="1" width="14.140625" bestFit="1" customWidth="1"/>
    <col min="2" max="2" width="16.7109375" bestFit="1" customWidth="1"/>
    <col min="3" max="3" width="6" bestFit="1" customWidth="1"/>
    <col min="4" max="4" width="7.42578125" bestFit="1" customWidth="1"/>
    <col min="5"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822</v>
      </c>
      <c r="E4" t="s">
        <v>816</v>
      </c>
      <c r="J4" s="10" t="s">
        <v>813</v>
      </c>
      <c r="K4" s="10" t="s">
        <v>1218</v>
      </c>
      <c r="L4" t="s">
        <v>1285</v>
      </c>
      <c r="M4" t="s">
        <v>1220</v>
      </c>
    </row>
    <row r="5" spans="1:13">
      <c r="A5" s="12" t="s">
        <v>1227</v>
      </c>
      <c r="B5" s="60"/>
      <c r="C5" s="60">
        <v>2</v>
      </c>
      <c r="D5" s="60"/>
      <c r="E5" s="60">
        <v>2</v>
      </c>
      <c r="J5" t="str">
        <f>A5</f>
        <v>S39</v>
      </c>
      <c r="K5">
        <f>B5</f>
        <v>0</v>
      </c>
      <c r="L5">
        <f>SUM(C5:D5)</f>
        <v>2</v>
      </c>
      <c r="M5" s="13">
        <f>+K5/SUM(K5:L5)</f>
        <v>0</v>
      </c>
    </row>
    <row r="6" spans="1:13">
      <c r="A6" s="12" t="s">
        <v>1228</v>
      </c>
      <c r="B6" s="60"/>
      <c r="C6" s="60">
        <v>15</v>
      </c>
      <c r="D6" s="60"/>
      <c r="E6" s="60">
        <v>15</v>
      </c>
      <c r="J6" t="str">
        <f t="shared" ref="J6:J7" si="0">A6</f>
        <v>S40</v>
      </c>
      <c r="K6">
        <f t="shared" ref="K6:K16" si="1">B6</f>
        <v>0</v>
      </c>
      <c r="L6">
        <f t="shared" ref="L6:L16" si="2">SUM(C6:D6)</f>
        <v>15</v>
      </c>
      <c r="M6" s="13">
        <f t="shared" ref="M6:M18" si="3">+K6/SUM(K6:L6)</f>
        <v>0</v>
      </c>
    </row>
    <row r="7" spans="1:13">
      <c r="A7" s="12" t="s">
        <v>1229</v>
      </c>
      <c r="B7" s="60"/>
      <c r="C7" s="60">
        <v>12</v>
      </c>
      <c r="D7" s="60"/>
      <c r="E7" s="60">
        <v>12</v>
      </c>
      <c r="J7" t="str">
        <f t="shared" si="0"/>
        <v>S41</v>
      </c>
      <c r="K7">
        <f t="shared" si="1"/>
        <v>0</v>
      </c>
      <c r="L7">
        <f t="shared" si="2"/>
        <v>12</v>
      </c>
      <c r="M7" s="13">
        <f t="shared" si="3"/>
        <v>0</v>
      </c>
    </row>
    <row r="8" spans="1:13">
      <c r="A8" s="12" t="s">
        <v>1230</v>
      </c>
      <c r="B8" s="60"/>
      <c r="C8" s="60">
        <v>6</v>
      </c>
      <c r="D8" s="60"/>
      <c r="E8" s="60">
        <v>6</v>
      </c>
      <c r="J8" t="str">
        <f t="shared" ref="J8:J12" si="4">A8</f>
        <v>S42</v>
      </c>
      <c r="K8">
        <f t="shared" si="1"/>
        <v>0</v>
      </c>
      <c r="L8">
        <f t="shared" si="2"/>
        <v>6</v>
      </c>
      <c r="M8" s="13">
        <f t="shared" si="3"/>
        <v>0</v>
      </c>
    </row>
    <row r="9" spans="1:13">
      <c r="A9" s="12" t="s">
        <v>1231</v>
      </c>
      <c r="B9" s="60"/>
      <c r="C9" s="60">
        <v>12</v>
      </c>
      <c r="D9" s="60"/>
      <c r="E9" s="60">
        <v>12</v>
      </c>
      <c r="J9" t="str">
        <f t="shared" si="4"/>
        <v>S43</v>
      </c>
      <c r="K9">
        <f t="shared" si="1"/>
        <v>0</v>
      </c>
      <c r="L9">
        <f t="shared" si="2"/>
        <v>12</v>
      </c>
      <c r="M9" s="13">
        <f t="shared" si="3"/>
        <v>0</v>
      </c>
    </row>
    <row r="10" spans="1:13">
      <c r="A10" s="12" t="s">
        <v>1232</v>
      </c>
      <c r="B10" s="60">
        <v>1</v>
      </c>
      <c r="C10" s="60">
        <v>15</v>
      </c>
      <c r="D10" s="60"/>
      <c r="E10" s="60">
        <v>16</v>
      </c>
      <c r="J10" t="str">
        <f t="shared" si="4"/>
        <v>S44</v>
      </c>
      <c r="K10">
        <f t="shared" si="1"/>
        <v>1</v>
      </c>
      <c r="L10">
        <f t="shared" si="2"/>
        <v>15</v>
      </c>
      <c r="M10" s="13">
        <f t="shared" si="3"/>
        <v>6.25E-2</v>
      </c>
    </row>
    <row r="11" spans="1:13">
      <c r="A11" s="12" t="s">
        <v>1233</v>
      </c>
      <c r="B11" s="60"/>
      <c r="C11" s="60">
        <v>28</v>
      </c>
      <c r="D11" s="60"/>
      <c r="E11" s="60">
        <v>28</v>
      </c>
      <c r="J11" t="str">
        <f t="shared" si="4"/>
        <v>S45</v>
      </c>
      <c r="K11">
        <f t="shared" si="1"/>
        <v>0</v>
      </c>
      <c r="L11">
        <f t="shared" si="2"/>
        <v>28</v>
      </c>
      <c r="M11" s="13">
        <f t="shared" si="3"/>
        <v>0</v>
      </c>
    </row>
    <row r="12" spans="1:13">
      <c r="A12" s="12" t="s">
        <v>1290</v>
      </c>
      <c r="B12" s="60">
        <v>1</v>
      </c>
      <c r="C12" s="60">
        <v>11</v>
      </c>
      <c r="D12" s="60"/>
      <c r="E12" s="60">
        <v>12</v>
      </c>
      <c r="J12" t="str">
        <f t="shared" si="4"/>
        <v>S46</v>
      </c>
      <c r="K12">
        <f t="shared" si="1"/>
        <v>1</v>
      </c>
      <c r="L12">
        <f t="shared" si="2"/>
        <v>11</v>
      </c>
      <c r="M12" s="13">
        <f t="shared" si="3"/>
        <v>8.3333333333333329E-2</v>
      </c>
    </row>
    <row r="13" spans="1:13">
      <c r="A13" s="12" t="s">
        <v>1363</v>
      </c>
      <c r="B13" s="60"/>
      <c r="C13" s="60">
        <v>6</v>
      </c>
      <c r="D13" s="60"/>
      <c r="E13" s="60">
        <v>6</v>
      </c>
      <c r="J13" t="str">
        <f t="shared" ref="J13:J16" si="5">A13</f>
        <v>S47</v>
      </c>
      <c r="K13">
        <f t="shared" si="1"/>
        <v>0</v>
      </c>
      <c r="L13">
        <f t="shared" si="2"/>
        <v>6</v>
      </c>
      <c r="M13" s="13">
        <f t="shared" si="3"/>
        <v>0</v>
      </c>
    </row>
    <row r="14" spans="1:13">
      <c r="A14" s="12" t="s">
        <v>1387</v>
      </c>
      <c r="B14" s="60">
        <v>1</v>
      </c>
      <c r="C14" s="60">
        <v>14</v>
      </c>
      <c r="D14" s="60"/>
      <c r="E14" s="60">
        <v>15</v>
      </c>
      <c r="J14" t="str">
        <f t="shared" si="5"/>
        <v>S48</v>
      </c>
      <c r="K14">
        <f t="shared" si="1"/>
        <v>1</v>
      </c>
      <c r="L14">
        <f t="shared" si="2"/>
        <v>14</v>
      </c>
      <c r="M14" s="13">
        <f t="shared" si="3"/>
        <v>6.6666666666666666E-2</v>
      </c>
    </row>
    <row r="15" spans="1:13">
      <c r="A15" s="12" t="s">
        <v>1441</v>
      </c>
      <c r="B15" s="60"/>
      <c r="C15" s="60">
        <v>7</v>
      </c>
      <c r="D15" s="60"/>
      <c r="E15" s="60">
        <v>7</v>
      </c>
      <c r="J15" t="str">
        <f t="shared" si="5"/>
        <v>S49</v>
      </c>
      <c r="K15">
        <f t="shared" si="1"/>
        <v>0</v>
      </c>
      <c r="L15">
        <f t="shared" si="2"/>
        <v>7</v>
      </c>
      <c r="M15" s="13">
        <f t="shared" si="3"/>
        <v>0</v>
      </c>
    </row>
    <row r="16" spans="1:13">
      <c r="A16" s="12" t="s">
        <v>1494</v>
      </c>
      <c r="B16" s="60"/>
      <c r="C16" s="60">
        <v>1</v>
      </c>
      <c r="D16" s="60">
        <v>1</v>
      </c>
      <c r="E16" s="60">
        <v>2</v>
      </c>
      <c r="J16" t="str">
        <f t="shared" si="5"/>
        <v>S50</v>
      </c>
      <c r="K16">
        <f t="shared" si="1"/>
        <v>0</v>
      </c>
      <c r="L16">
        <f t="shared" si="2"/>
        <v>2</v>
      </c>
      <c r="M16" s="13">
        <f t="shared" si="3"/>
        <v>0</v>
      </c>
    </row>
    <row r="17" spans="1:13">
      <c r="A17" s="12" t="s">
        <v>816</v>
      </c>
      <c r="B17" s="60">
        <v>3</v>
      </c>
      <c r="C17" s="60">
        <v>129</v>
      </c>
      <c r="D17" s="60">
        <v>1</v>
      </c>
      <c r="E17" s="60">
        <v>133</v>
      </c>
      <c r="J17" s="15" t="s">
        <v>1530</v>
      </c>
      <c r="M17" s="13" t="e">
        <f t="shared" si="3"/>
        <v>#DIV/0!</v>
      </c>
    </row>
    <row r="18" spans="1:13">
      <c r="J18" s="15" t="s">
        <v>1570</v>
      </c>
      <c r="M18" s="13" t="e">
        <f t="shared" si="3"/>
        <v>#DIV/0!</v>
      </c>
    </row>
    <row r="19" spans="1:13" ht="15.75" customHeight="1">
      <c r="J19" s="15"/>
      <c r="M19" s="13"/>
    </row>
    <row r="20" spans="1:13">
      <c r="J20" s="15"/>
      <c r="M20" s="13"/>
    </row>
    <row r="21" spans="1:13">
      <c r="J21" s="15"/>
      <c r="M21" s="13"/>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822</v>
      </c>
      <c r="E28" t="s">
        <v>816</v>
      </c>
      <c r="J28" s="15"/>
      <c r="M28" s="13"/>
    </row>
    <row r="29" spans="1:13">
      <c r="A29" s="15" t="s">
        <v>1245</v>
      </c>
      <c r="B29" s="60"/>
      <c r="C29" s="60">
        <v>1</v>
      </c>
      <c r="D29" s="60"/>
      <c r="E29" s="60">
        <v>1</v>
      </c>
      <c r="J29" s="15"/>
      <c r="M29" s="13"/>
    </row>
    <row r="30" spans="1:13">
      <c r="A30" s="15" t="s">
        <v>1247</v>
      </c>
      <c r="B30" s="60"/>
      <c r="C30" s="60">
        <v>1</v>
      </c>
      <c r="D30" s="60"/>
      <c r="E30" s="60">
        <v>1</v>
      </c>
      <c r="J30" s="15"/>
      <c r="M30" s="13"/>
    </row>
    <row r="31" spans="1:13">
      <c r="A31" s="15" t="s">
        <v>1249</v>
      </c>
      <c r="B31" s="60"/>
      <c r="C31" s="60">
        <v>1</v>
      </c>
      <c r="D31" s="60"/>
      <c r="E31" s="60">
        <v>1</v>
      </c>
      <c r="J31" s="15"/>
      <c r="M31" s="13"/>
    </row>
    <row r="32" spans="1:13">
      <c r="A32" s="15" t="s">
        <v>1250</v>
      </c>
      <c r="B32" s="60"/>
      <c r="C32" s="60">
        <v>3</v>
      </c>
      <c r="D32" s="60"/>
      <c r="E32" s="60">
        <v>3</v>
      </c>
      <c r="J32" s="15"/>
      <c r="M32" s="13"/>
    </row>
    <row r="33" spans="1:13">
      <c r="A33" s="15" t="s">
        <v>1251</v>
      </c>
      <c r="B33" s="60"/>
      <c r="C33" s="60">
        <v>7</v>
      </c>
      <c r="D33" s="60"/>
      <c r="E33" s="60">
        <v>7</v>
      </c>
      <c r="J33" s="15"/>
      <c r="M33" s="13"/>
    </row>
    <row r="34" spans="1:13">
      <c r="A34" s="15" t="s">
        <v>1252</v>
      </c>
      <c r="B34" s="60"/>
      <c r="C34" s="60">
        <v>1</v>
      </c>
      <c r="D34" s="60"/>
      <c r="E34" s="60">
        <v>1</v>
      </c>
      <c r="J34" s="15"/>
      <c r="M34" s="13"/>
    </row>
    <row r="35" spans="1:13">
      <c r="A35" s="15" t="s">
        <v>1253</v>
      </c>
      <c r="B35" s="60"/>
      <c r="C35" s="60">
        <v>1</v>
      </c>
      <c r="D35" s="60"/>
      <c r="E35" s="60">
        <v>1</v>
      </c>
      <c r="J35" s="15"/>
      <c r="M35" s="13"/>
    </row>
    <row r="36" spans="1:13">
      <c r="A36" s="15" t="s">
        <v>1254</v>
      </c>
      <c r="B36" s="60"/>
      <c r="C36" s="60">
        <v>2</v>
      </c>
      <c r="D36" s="60"/>
      <c r="E36" s="60">
        <v>2</v>
      </c>
      <c r="J36" s="15"/>
      <c r="M36" s="13"/>
    </row>
    <row r="37" spans="1:13">
      <c r="A37" s="15" t="s">
        <v>1255</v>
      </c>
      <c r="B37" s="60"/>
      <c r="C37" s="60">
        <v>1</v>
      </c>
      <c r="D37" s="60"/>
      <c r="E37" s="60">
        <v>1</v>
      </c>
    </row>
    <row r="38" spans="1:13">
      <c r="A38" s="15" t="s">
        <v>1256</v>
      </c>
      <c r="B38" s="60"/>
      <c r="C38" s="60">
        <v>1</v>
      </c>
      <c r="D38" s="60"/>
      <c r="E38" s="60">
        <v>1</v>
      </c>
    </row>
    <row r="39" spans="1:13">
      <c r="A39" s="15" t="s">
        <v>1257</v>
      </c>
      <c r="B39" s="60"/>
      <c r="C39" s="60">
        <v>1</v>
      </c>
      <c r="D39" s="60"/>
      <c r="E39" s="60">
        <v>1</v>
      </c>
    </row>
    <row r="40" spans="1:13">
      <c r="A40" s="15" t="s">
        <v>1258</v>
      </c>
      <c r="B40" s="60"/>
      <c r="C40" s="60">
        <v>6</v>
      </c>
      <c r="D40" s="60"/>
      <c r="E40" s="60">
        <v>6</v>
      </c>
    </row>
    <row r="41" spans="1:13">
      <c r="A41" s="15" t="s">
        <v>1259</v>
      </c>
      <c r="B41" s="60"/>
      <c r="C41" s="60">
        <v>1</v>
      </c>
      <c r="D41" s="60"/>
      <c r="E41" s="60">
        <v>1</v>
      </c>
    </row>
    <row r="42" spans="1:13">
      <c r="A42" s="15" t="s">
        <v>1260</v>
      </c>
      <c r="B42" s="60"/>
      <c r="C42" s="60">
        <v>2</v>
      </c>
      <c r="D42" s="60"/>
      <c r="E42" s="60">
        <v>2</v>
      </c>
    </row>
    <row r="43" spans="1:13">
      <c r="A43" s="15" t="s">
        <v>1261</v>
      </c>
      <c r="B43" s="60"/>
      <c r="C43" s="60">
        <v>1</v>
      </c>
      <c r="D43" s="60"/>
      <c r="E43" s="60">
        <v>1</v>
      </c>
    </row>
    <row r="44" spans="1:13">
      <c r="A44" s="15" t="s">
        <v>1263</v>
      </c>
      <c r="B44" s="60"/>
      <c r="C44" s="60">
        <v>1</v>
      </c>
      <c r="D44" s="60"/>
      <c r="E44" s="60">
        <v>1</v>
      </c>
    </row>
    <row r="45" spans="1:13">
      <c r="A45" s="15" t="s">
        <v>1264</v>
      </c>
      <c r="B45" s="60"/>
      <c r="C45" s="60">
        <v>4</v>
      </c>
      <c r="D45" s="60"/>
      <c r="E45" s="60">
        <v>4</v>
      </c>
    </row>
    <row r="46" spans="1:13">
      <c r="A46" s="15" t="s">
        <v>1265</v>
      </c>
      <c r="B46" s="60"/>
      <c r="C46" s="60">
        <v>2</v>
      </c>
      <c r="D46" s="60"/>
      <c r="E46" s="60">
        <v>2</v>
      </c>
    </row>
    <row r="47" spans="1:13">
      <c r="A47" s="15" t="s">
        <v>1266</v>
      </c>
      <c r="B47" s="60"/>
      <c r="C47" s="60">
        <v>2</v>
      </c>
      <c r="D47" s="60"/>
      <c r="E47" s="60">
        <v>2</v>
      </c>
    </row>
    <row r="48" spans="1:13">
      <c r="A48" s="15" t="s">
        <v>1267</v>
      </c>
      <c r="B48" s="60"/>
      <c r="C48" s="60">
        <v>3</v>
      </c>
      <c r="D48" s="60"/>
      <c r="E48" s="60">
        <v>3</v>
      </c>
    </row>
    <row r="49" spans="1:5">
      <c r="A49" s="15" t="s">
        <v>1268</v>
      </c>
      <c r="B49" s="60"/>
      <c r="C49" s="60">
        <v>1</v>
      </c>
      <c r="D49" s="60"/>
      <c r="E49" s="60">
        <v>1</v>
      </c>
    </row>
    <row r="50" spans="1:5">
      <c r="A50" s="15" t="s">
        <v>1269</v>
      </c>
      <c r="B50" s="60"/>
      <c r="C50" s="60">
        <v>2</v>
      </c>
      <c r="D50" s="60"/>
      <c r="E50" s="60">
        <v>2</v>
      </c>
    </row>
    <row r="51" spans="1:5">
      <c r="A51" s="15" t="s">
        <v>1270</v>
      </c>
      <c r="B51" s="60"/>
      <c r="C51" s="60">
        <v>2</v>
      </c>
      <c r="D51" s="60"/>
      <c r="E51" s="60">
        <v>2</v>
      </c>
    </row>
    <row r="52" spans="1:5">
      <c r="A52" s="15" t="s">
        <v>1272</v>
      </c>
      <c r="B52" s="60">
        <v>1</v>
      </c>
      <c r="C52" s="60"/>
      <c r="D52" s="60"/>
      <c r="E52" s="60">
        <v>1</v>
      </c>
    </row>
    <row r="53" spans="1:5">
      <c r="A53" s="15" t="s">
        <v>1275</v>
      </c>
      <c r="B53" s="60"/>
      <c r="C53" s="60">
        <v>5</v>
      </c>
      <c r="D53" s="60"/>
      <c r="E53" s="60">
        <v>5</v>
      </c>
    </row>
    <row r="54" spans="1:5">
      <c r="A54" s="15" t="s">
        <v>1276</v>
      </c>
      <c r="B54" s="60"/>
      <c r="C54" s="60">
        <v>3</v>
      </c>
      <c r="D54" s="60"/>
      <c r="E54" s="60">
        <v>3</v>
      </c>
    </row>
    <row r="55" spans="1:5">
      <c r="A55" s="15" t="s">
        <v>1277</v>
      </c>
      <c r="B55" s="60"/>
      <c r="C55" s="60">
        <v>3</v>
      </c>
      <c r="D55" s="60"/>
      <c r="E55" s="60">
        <v>3</v>
      </c>
    </row>
    <row r="56" spans="1:5">
      <c r="A56" s="15" t="s">
        <v>1278</v>
      </c>
      <c r="B56" s="60"/>
      <c r="C56" s="60">
        <v>4</v>
      </c>
      <c r="D56" s="60"/>
      <c r="E56" s="60">
        <v>4</v>
      </c>
    </row>
    <row r="57" spans="1:5">
      <c r="A57" s="15" t="s">
        <v>1279</v>
      </c>
      <c r="B57" s="60"/>
      <c r="C57" s="60">
        <v>5</v>
      </c>
      <c r="D57" s="60"/>
      <c r="E57" s="60">
        <v>5</v>
      </c>
    </row>
    <row r="58" spans="1:5">
      <c r="A58" s="15" t="s">
        <v>1280</v>
      </c>
      <c r="B58" s="60"/>
      <c r="C58" s="60">
        <v>4</v>
      </c>
      <c r="D58" s="60"/>
      <c r="E58" s="60">
        <v>4</v>
      </c>
    </row>
    <row r="59" spans="1:5">
      <c r="A59" s="15" t="s">
        <v>1281</v>
      </c>
      <c r="B59" s="60"/>
      <c r="C59" s="60">
        <v>4</v>
      </c>
      <c r="D59" s="60"/>
      <c r="E59" s="60">
        <v>4</v>
      </c>
    </row>
    <row r="60" spans="1:5">
      <c r="A60" s="15" t="s">
        <v>1282</v>
      </c>
      <c r="B60" s="60"/>
      <c r="C60" s="60">
        <v>3</v>
      </c>
      <c r="D60" s="60"/>
      <c r="E60" s="60">
        <v>3</v>
      </c>
    </row>
    <row r="61" spans="1:5">
      <c r="A61" s="15" t="s">
        <v>1283</v>
      </c>
      <c r="B61" s="60"/>
      <c r="C61" s="60">
        <v>3</v>
      </c>
      <c r="D61" s="60"/>
      <c r="E61" s="60">
        <v>3</v>
      </c>
    </row>
    <row r="62" spans="1:5">
      <c r="A62" s="15" t="s">
        <v>1284</v>
      </c>
      <c r="B62" s="60"/>
      <c r="C62" s="60">
        <v>8</v>
      </c>
      <c r="D62" s="60"/>
      <c r="E62" s="60">
        <v>8</v>
      </c>
    </row>
    <row r="63" spans="1:5">
      <c r="A63" s="15" t="s">
        <v>1314</v>
      </c>
      <c r="B63" s="60"/>
      <c r="C63" s="60">
        <v>1</v>
      </c>
      <c r="D63" s="60"/>
      <c r="E63" s="60">
        <v>1</v>
      </c>
    </row>
    <row r="64" spans="1:5">
      <c r="A64" s="15" t="s">
        <v>1315</v>
      </c>
      <c r="B64" s="60"/>
      <c r="C64" s="60">
        <v>1</v>
      </c>
      <c r="D64" s="60"/>
      <c r="E64" s="60">
        <v>1</v>
      </c>
    </row>
    <row r="65" spans="1:5">
      <c r="A65" s="15" t="s">
        <v>1316</v>
      </c>
      <c r="B65" s="60"/>
      <c r="C65" s="60">
        <v>2</v>
      </c>
      <c r="D65" s="60"/>
      <c r="E65" s="60">
        <v>2</v>
      </c>
    </row>
    <row r="66" spans="1:5">
      <c r="A66" s="15" t="s">
        <v>1317</v>
      </c>
      <c r="B66" s="60"/>
      <c r="C66" s="60">
        <v>2</v>
      </c>
      <c r="D66" s="60"/>
      <c r="E66" s="60">
        <v>2</v>
      </c>
    </row>
    <row r="67" spans="1:5">
      <c r="A67" s="15" t="s">
        <v>1318</v>
      </c>
      <c r="B67" s="60">
        <v>1</v>
      </c>
      <c r="C67" s="60">
        <v>2</v>
      </c>
      <c r="D67" s="60"/>
      <c r="E67" s="60">
        <v>3</v>
      </c>
    </row>
    <row r="68" spans="1:5">
      <c r="A68" s="15" t="s">
        <v>1319</v>
      </c>
      <c r="B68" s="60"/>
      <c r="C68" s="60">
        <v>1</v>
      </c>
      <c r="D68" s="60"/>
      <c r="E68" s="60">
        <v>1</v>
      </c>
    </row>
    <row r="69" spans="1:5">
      <c r="A69" s="15" t="s">
        <v>1320</v>
      </c>
      <c r="B69" s="60"/>
      <c r="C69" s="60">
        <v>1</v>
      </c>
      <c r="D69" s="60"/>
      <c r="E69" s="60">
        <v>1</v>
      </c>
    </row>
    <row r="70" spans="1:5">
      <c r="A70" s="15" t="s">
        <v>1364</v>
      </c>
      <c r="B70" s="60"/>
      <c r="C70" s="60">
        <v>2</v>
      </c>
      <c r="D70" s="60"/>
      <c r="E70" s="60">
        <v>2</v>
      </c>
    </row>
    <row r="71" spans="1:5">
      <c r="A71" s="15" t="s">
        <v>1365</v>
      </c>
      <c r="B71" s="60"/>
      <c r="C71" s="60">
        <v>1</v>
      </c>
      <c r="D71" s="60"/>
      <c r="E71" s="60">
        <v>1</v>
      </c>
    </row>
    <row r="72" spans="1:5">
      <c r="A72" s="15" t="s">
        <v>1366</v>
      </c>
      <c r="B72" s="60"/>
      <c r="C72" s="60">
        <v>2</v>
      </c>
      <c r="D72" s="60"/>
      <c r="E72" s="60">
        <v>2</v>
      </c>
    </row>
    <row r="73" spans="1:5">
      <c r="A73" s="15" t="s">
        <v>1421</v>
      </c>
      <c r="B73" s="60"/>
      <c r="C73" s="60">
        <v>2</v>
      </c>
      <c r="D73" s="60"/>
      <c r="E73" s="60">
        <v>2</v>
      </c>
    </row>
    <row r="74" spans="1:5">
      <c r="A74" s="15" t="s">
        <v>1423</v>
      </c>
      <c r="B74" s="60"/>
      <c r="C74" s="60">
        <v>1</v>
      </c>
      <c r="D74" s="60"/>
      <c r="E74" s="60">
        <v>1</v>
      </c>
    </row>
    <row r="75" spans="1:5">
      <c r="A75" s="15" t="s">
        <v>1424</v>
      </c>
      <c r="B75" s="60"/>
      <c r="C75" s="60">
        <v>3</v>
      </c>
      <c r="D75" s="60"/>
      <c r="E75" s="60">
        <v>3</v>
      </c>
    </row>
    <row r="76" spans="1:5">
      <c r="A76" s="15" t="s">
        <v>1425</v>
      </c>
      <c r="B76" s="60"/>
      <c r="C76" s="60">
        <v>2</v>
      </c>
      <c r="D76" s="60"/>
      <c r="E76" s="60">
        <v>2</v>
      </c>
    </row>
    <row r="77" spans="1:5">
      <c r="A77" s="15" t="s">
        <v>1426</v>
      </c>
      <c r="B77" s="60">
        <v>1</v>
      </c>
      <c r="C77" s="60">
        <v>5</v>
      </c>
      <c r="D77" s="60"/>
      <c r="E77" s="60">
        <v>6</v>
      </c>
    </row>
    <row r="78" spans="1:5">
      <c r="A78" s="15" t="s">
        <v>1427</v>
      </c>
      <c r="B78" s="60"/>
      <c r="C78" s="60">
        <v>3</v>
      </c>
      <c r="D78" s="60"/>
      <c r="E78" s="60">
        <v>3</v>
      </c>
    </row>
    <row r="79" spans="1:5">
      <c r="A79" s="15" t="s">
        <v>1475</v>
      </c>
      <c r="B79" s="60"/>
      <c r="C79" s="60">
        <v>1</v>
      </c>
      <c r="D79" s="60"/>
      <c r="E79" s="60">
        <v>1</v>
      </c>
    </row>
    <row r="80" spans="1:5">
      <c r="A80" s="15" t="s">
        <v>1477</v>
      </c>
      <c r="B80" s="60"/>
      <c r="C80" s="60">
        <v>1</v>
      </c>
      <c r="D80" s="60"/>
      <c r="E80" s="60">
        <v>1</v>
      </c>
    </row>
    <row r="81" spans="1:5">
      <c r="A81" s="15" t="s">
        <v>1478</v>
      </c>
      <c r="B81" s="60"/>
      <c r="C81" s="60">
        <v>2</v>
      </c>
      <c r="D81" s="60"/>
      <c r="E81" s="60">
        <v>2</v>
      </c>
    </row>
    <row r="82" spans="1:5">
      <c r="A82" s="15" t="s">
        <v>1479</v>
      </c>
      <c r="B82" s="60"/>
      <c r="C82" s="60">
        <v>3</v>
      </c>
      <c r="D82" s="60"/>
      <c r="E82" s="60">
        <v>3</v>
      </c>
    </row>
    <row r="83" spans="1:5">
      <c r="A83" s="15" t="s">
        <v>1495</v>
      </c>
      <c r="B83" s="60"/>
      <c r="C83" s="60">
        <v>1</v>
      </c>
      <c r="D83" s="60"/>
      <c r="E83" s="60">
        <v>1</v>
      </c>
    </row>
    <row r="84" spans="1:5">
      <c r="A84" s="15" t="s">
        <v>1496</v>
      </c>
      <c r="B84" s="60"/>
      <c r="C84" s="60">
        <v>1</v>
      </c>
      <c r="D84" s="60">
        <v>1</v>
      </c>
      <c r="E84" s="60">
        <v>2</v>
      </c>
    </row>
    <row r="85" spans="1:5">
      <c r="A85" s="15" t="s">
        <v>816</v>
      </c>
      <c r="B85" s="60">
        <v>3</v>
      </c>
      <c r="C85" s="60">
        <v>129</v>
      </c>
      <c r="D85" s="60">
        <v>1</v>
      </c>
      <c r="E85" s="60">
        <v>133</v>
      </c>
    </row>
    <row r="86" spans="1:5">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1247</v>
      </c>
      <c r="B104" s="60"/>
      <c r="C104" s="60">
        <v>1</v>
      </c>
      <c r="D104" s="60">
        <v>1</v>
      </c>
    </row>
    <row r="105" spans="1:5">
      <c r="A105" s="15" t="s">
        <v>1249</v>
      </c>
      <c r="B105" s="60"/>
      <c r="C105" s="60">
        <v>1</v>
      </c>
      <c r="D105" s="60">
        <v>1</v>
      </c>
    </row>
    <row r="106" spans="1:5">
      <c r="A106" s="15" t="s">
        <v>1250</v>
      </c>
      <c r="B106" s="60">
        <v>2</v>
      </c>
      <c r="C106" s="60">
        <v>1</v>
      </c>
      <c r="D106" s="60">
        <v>3</v>
      </c>
    </row>
    <row r="107" spans="1:5">
      <c r="A107" s="15" t="s">
        <v>1251</v>
      </c>
      <c r="B107" s="60"/>
      <c r="C107" s="60">
        <v>7</v>
      </c>
      <c r="D107" s="60">
        <v>7</v>
      </c>
    </row>
    <row r="108" spans="1:5">
      <c r="A108" s="15" t="s">
        <v>1252</v>
      </c>
      <c r="B108" s="60"/>
      <c r="C108" s="60">
        <v>1</v>
      </c>
      <c r="D108" s="60">
        <v>1</v>
      </c>
    </row>
    <row r="109" spans="1:5">
      <c r="A109" s="15" t="s">
        <v>1253</v>
      </c>
      <c r="B109" s="60"/>
      <c r="C109" s="60">
        <v>1</v>
      </c>
      <c r="D109" s="60">
        <v>1</v>
      </c>
    </row>
    <row r="110" spans="1:5">
      <c r="A110" s="15" t="s">
        <v>1254</v>
      </c>
      <c r="B110" s="60">
        <v>2</v>
      </c>
      <c r="C110" s="60"/>
      <c r="D110" s="60">
        <v>2</v>
      </c>
    </row>
    <row r="111" spans="1:5">
      <c r="A111" s="15" t="s">
        <v>1255</v>
      </c>
      <c r="B111" s="60">
        <v>1</v>
      </c>
      <c r="C111" s="60"/>
      <c r="D111" s="60">
        <v>1</v>
      </c>
    </row>
    <row r="112" spans="1:5">
      <c r="A112" s="15" t="s">
        <v>1256</v>
      </c>
      <c r="B112" s="60">
        <v>1</v>
      </c>
      <c r="C112" s="60"/>
      <c r="D112" s="60">
        <v>1</v>
      </c>
    </row>
    <row r="113" spans="1:4">
      <c r="A113" s="15" t="s">
        <v>1257</v>
      </c>
      <c r="B113" s="60">
        <v>1</v>
      </c>
      <c r="C113" s="60"/>
      <c r="D113" s="60">
        <v>1</v>
      </c>
    </row>
    <row r="114" spans="1:4">
      <c r="A114" s="15" t="s">
        <v>1258</v>
      </c>
      <c r="B114" s="60">
        <v>4</v>
      </c>
      <c r="C114" s="60">
        <v>2</v>
      </c>
      <c r="D114" s="60">
        <v>6</v>
      </c>
    </row>
    <row r="115" spans="1:4">
      <c r="A115" s="15" t="s">
        <v>1259</v>
      </c>
      <c r="B115" s="60"/>
      <c r="C115" s="60">
        <v>1</v>
      </c>
      <c r="D115" s="60">
        <v>1</v>
      </c>
    </row>
    <row r="116" spans="1:4">
      <c r="A116" s="15" t="s">
        <v>1260</v>
      </c>
      <c r="B116" s="60"/>
      <c r="C116" s="60">
        <v>2</v>
      </c>
      <c r="D116" s="60">
        <v>2</v>
      </c>
    </row>
    <row r="117" spans="1:4">
      <c r="A117" s="15" t="s">
        <v>1261</v>
      </c>
      <c r="B117" s="60">
        <v>1</v>
      </c>
      <c r="C117" s="60"/>
      <c r="D117" s="60">
        <v>1</v>
      </c>
    </row>
    <row r="118" spans="1:4">
      <c r="A118" s="15" t="s">
        <v>1263</v>
      </c>
      <c r="B118" s="60"/>
      <c r="C118" s="60">
        <v>1</v>
      </c>
      <c r="D118" s="60">
        <v>1</v>
      </c>
    </row>
    <row r="119" spans="1:4">
      <c r="A119" s="15" t="s">
        <v>1264</v>
      </c>
      <c r="B119" s="60">
        <v>2</v>
      </c>
      <c r="C119" s="60">
        <v>2</v>
      </c>
      <c r="D119" s="60">
        <v>4</v>
      </c>
    </row>
    <row r="120" spans="1:4">
      <c r="A120" s="15" t="s">
        <v>1265</v>
      </c>
      <c r="B120" s="60">
        <v>1</v>
      </c>
      <c r="C120" s="60">
        <v>1</v>
      </c>
      <c r="D120" s="60">
        <v>2</v>
      </c>
    </row>
    <row r="121" spans="1:4">
      <c r="A121" s="15" t="s">
        <v>1266</v>
      </c>
      <c r="B121" s="60"/>
      <c r="C121" s="60">
        <v>2</v>
      </c>
      <c r="D121" s="60">
        <v>2</v>
      </c>
    </row>
    <row r="122" spans="1:4">
      <c r="A122" s="15" t="s">
        <v>1267</v>
      </c>
      <c r="B122" s="60">
        <v>1</v>
      </c>
      <c r="C122" s="60">
        <v>2</v>
      </c>
      <c r="D122" s="60">
        <v>3</v>
      </c>
    </row>
    <row r="123" spans="1:4">
      <c r="A123" s="15" t="s">
        <v>1268</v>
      </c>
      <c r="B123" s="60"/>
      <c r="C123" s="60">
        <v>1</v>
      </c>
      <c r="D123" s="60">
        <v>1</v>
      </c>
    </row>
    <row r="124" spans="1:4">
      <c r="A124" s="15" t="s">
        <v>1269</v>
      </c>
      <c r="B124" s="60"/>
      <c r="C124" s="60">
        <v>2</v>
      </c>
      <c r="D124" s="60">
        <v>2</v>
      </c>
    </row>
    <row r="125" spans="1:4">
      <c r="A125" s="15" t="s">
        <v>1270</v>
      </c>
      <c r="B125" s="60"/>
      <c r="C125" s="60">
        <v>2</v>
      </c>
      <c r="D125" s="60">
        <v>2</v>
      </c>
    </row>
    <row r="126" spans="1:4">
      <c r="A126" s="15" t="s">
        <v>1272</v>
      </c>
      <c r="B126" s="60"/>
      <c r="C126" s="60">
        <v>1</v>
      </c>
      <c r="D126" s="60">
        <v>1</v>
      </c>
    </row>
    <row r="127" spans="1:4">
      <c r="A127" s="15" t="s">
        <v>1275</v>
      </c>
      <c r="B127" s="60">
        <v>1</v>
      </c>
      <c r="C127" s="60">
        <v>4</v>
      </c>
      <c r="D127" s="60">
        <v>5</v>
      </c>
    </row>
    <row r="128" spans="1:4">
      <c r="A128" s="15" t="s">
        <v>1276</v>
      </c>
      <c r="B128" s="60"/>
      <c r="C128" s="60">
        <v>3</v>
      </c>
      <c r="D128" s="60">
        <v>3</v>
      </c>
    </row>
    <row r="129" spans="1:4">
      <c r="A129" s="15" t="s">
        <v>1277</v>
      </c>
      <c r="B129" s="60">
        <v>1</v>
      </c>
      <c r="C129" s="60">
        <v>2</v>
      </c>
      <c r="D129" s="60">
        <v>3</v>
      </c>
    </row>
    <row r="130" spans="1:4">
      <c r="A130" s="15" t="s">
        <v>1278</v>
      </c>
      <c r="B130" s="60">
        <v>2</v>
      </c>
      <c r="C130" s="60">
        <v>2</v>
      </c>
      <c r="D130" s="60">
        <v>4</v>
      </c>
    </row>
    <row r="131" spans="1:4">
      <c r="A131" s="15" t="s">
        <v>1279</v>
      </c>
      <c r="B131" s="60">
        <v>4</v>
      </c>
      <c r="C131" s="60">
        <v>1</v>
      </c>
      <c r="D131" s="60">
        <v>5</v>
      </c>
    </row>
    <row r="132" spans="1:4">
      <c r="A132" s="15" t="s">
        <v>1280</v>
      </c>
      <c r="B132" s="60">
        <v>2</v>
      </c>
      <c r="C132" s="60">
        <v>2</v>
      </c>
      <c r="D132" s="60">
        <v>4</v>
      </c>
    </row>
    <row r="133" spans="1:4">
      <c r="A133" s="15" t="s">
        <v>1281</v>
      </c>
      <c r="B133" s="60">
        <v>2</v>
      </c>
      <c r="C133" s="60">
        <v>2</v>
      </c>
      <c r="D133" s="60">
        <v>4</v>
      </c>
    </row>
    <row r="134" spans="1:4">
      <c r="A134" s="15" t="s">
        <v>1282</v>
      </c>
      <c r="B134" s="60">
        <v>3</v>
      </c>
      <c r="C134" s="60"/>
      <c r="D134" s="60">
        <v>3</v>
      </c>
    </row>
    <row r="135" spans="1:4">
      <c r="A135" s="15" t="s">
        <v>1283</v>
      </c>
      <c r="B135" s="60"/>
      <c r="C135" s="60">
        <v>3</v>
      </c>
      <c r="D135" s="60">
        <v>3</v>
      </c>
    </row>
    <row r="136" spans="1:4">
      <c r="A136" s="15" t="s">
        <v>1284</v>
      </c>
      <c r="B136" s="60">
        <v>5</v>
      </c>
      <c r="C136" s="60">
        <v>3</v>
      </c>
      <c r="D136" s="60">
        <v>8</v>
      </c>
    </row>
    <row r="137" spans="1:4">
      <c r="A137" s="15" t="s">
        <v>1314</v>
      </c>
      <c r="B137" s="60">
        <v>1</v>
      </c>
      <c r="C137" s="60"/>
      <c r="D137" s="60">
        <v>1</v>
      </c>
    </row>
    <row r="138" spans="1:4">
      <c r="A138" s="15" t="s">
        <v>1315</v>
      </c>
      <c r="B138" s="60"/>
      <c r="C138" s="60">
        <v>1</v>
      </c>
      <c r="D138" s="60">
        <v>1</v>
      </c>
    </row>
    <row r="139" spans="1:4">
      <c r="A139" s="15" t="s">
        <v>1316</v>
      </c>
      <c r="B139" s="60"/>
      <c r="C139" s="60">
        <v>2</v>
      </c>
      <c r="D139" s="60">
        <v>2</v>
      </c>
    </row>
    <row r="140" spans="1:4">
      <c r="A140" s="15" t="s">
        <v>1317</v>
      </c>
      <c r="B140" s="60"/>
      <c r="C140" s="60">
        <v>2</v>
      </c>
      <c r="D140" s="60">
        <v>2</v>
      </c>
    </row>
    <row r="141" spans="1:4">
      <c r="A141" s="15" t="s">
        <v>1318</v>
      </c>
      <c r="B141" s="60">
        <v>1</v>
      </c>
      <c r="C141" s="60">
        <v>2</v>
      </c>
      <c r="D141" s="60">
        <v>3</v>
      </c>
    </row>
    <row r="142" spans="1:4">
      <c r="A142" s="15" t="s">
        <v>1319</v>
      </c>
      <c r="B142" s="60"/>
      <c r="C142" s="60">
        <v>1</v>
      </c>
      <c r="D142" s="60">
        <v>1</v>
      </c>
    </row>
    <row r="143" spans="1:4">
      <c r="A143" s="15" t="s">
        <v>1320</v>
      </c>
      <c r="B143" s="60">
        <v>1</v>
      </c>
      <c r="C143" s="60"/>
      <c r="D143" s="60">
        <v>1</v>
      </c>
    </row>
    <row r="144" spans="1:4">
      <c r="A144" s="15" t="s">
        <v>1364</v>
      </c>
      <c r="B144" s="60"/>
      <c r="C144" s="60">
        <v>2</v>
      </c>
      <c r="D144" s="60">
        <v>2</v>
      </c>
    </row>
    <row r="145" spans="1:4">
      <c r="A145" s="15" t="s">
        <v>1365</v>
      </c>
      <c r="B145" s="60"/>
      <c r="C145" s="60">
        <v>1</v>
      </c>
      <c r="D145" s="60">
        <v>1</v>
      </c>
    </row>
    <row r="146" spans="1:4">
      <c r="A146" s="15" t="s">
        <v>1366</v>
      </c>
      <c r="B146" s="60"/>
      <c r="C146" s="60">
        <v>2</v>
      </c>
      <c r="D146" s="60">
        <v>2</v>
      </c>
    </row>
    <row r="147" spans="1:4">
      <c r="A147" s="15" t="s">
        <v>1421</v>
      </c>
      <c r="B147" s="60"/>
      <c r="C147" s="60">
        <v>2</v>
      </c>
      <c r="D147" s="60">
        <v>2</v>
      </c>
    </row>
    <row r="148" spans="1:4">
      <c r="A148" s="15" t="s">
        <v>1423</v>
      </c>
      <c r="B148" s="60">
        <v>1</v>
      </c>
      <c r="C148" s="60"/>
      <c r="D148" s="60">
        <v>1</v>
      </c>
    </row>
    <row r="149" spans="1:4">
      <c r="A149" s="15" t="s">
        <v>1424</v>
      </c>
      <c r="B149" s="60">
        <v>3</v>
      </c>
      <c r="C149" s="60"/>
      <c r="D149" s="60">
        <v>3</v>
      </c>
    </row>
    <row r="150" spans="1:4">
      <c r="A150" s="15" t="s">
        <v>1425</v>
      </c>
      <c r="B150" s="60">
        <v>1</v>
      </c>
      <c r="C150" s="60">
        <v>1</v>
      </c>
      <c r="D150" s="60">
        <v>2</v>
      </c>
    </row>
    <row r="151" spans="1:4">
      <c r="A151" s="15" t="s">
        <v>1426</v>
      </c>
      <c r="B151" s="60">
        <v>1</v>
      </c>
      <c r="C151" s="60">
        <v>5</v>
      </c>
      <c r="D151" s="60">
        <v>6</v>
      </c>
    </row>
    <row r="152" spans="1:4">
      <c r="A152" s="15" t="s">
        <v>1427</v>
      </c>
      <c r="B152" s="60"/>
      <c r="C152" s="60">
        <v>3</v>
      </c>
      <c r="D152" s="60">
        <v>3</v>
      </c>
    </row>
    <row r="153" spans="1:4">
      <c r="A153" s="15" t="s">
        <v>1475</v>
      </c>
      <c r="B153" s="60"/>
      <c r="C153" s="60">
        <v>1</v>
      </c>
      <c r="D153" s="60">
        <v>1</v>
      </c>
    </row>
    <row r="154" spans="1:4">
      <c r="A154" s="15" t="s">
        <v>1477</v>
      </c>
      <c r="B154" s="60"/>
      <c r="C154" s="60">
        <v>1</v>
      </c>
      <c r="D154" s="60">
        <v>1</v>
      </c>
    </row>
    <row r="155" spans="1:4">
      <c r="A155" s="15" t="s">
        <v>1478</v>
      </c>
      <c r="B155" s="60">
        <v>1</v>
      </c>
      <c r="C155" s="60">
        <v>1</v>
      </c>
      <c r="D155" s="60">
        <v>2</v>
      </c>
    </row>
    <row r="156" spans="1:4">
      <c r="A156" s="15" t="s">
        <v>1479</v>
      </c>
      <c r="B156" s="60"/>
      <c r="C156" s="60">
        <v>3</v>
      </c>
      <c r="D156" s="60">
        <v>3</v>
      </c>
    </row>
    <row r="157" spans="1:4">
      <c r="A157" s="15" t="s">
        <v>1495</v>
      </c>
      <c r="B157" s="60"/>
      <c r="C157" s="60">
        <v>1</v>
      </c>
      <c r="D157" s="60">
        <v>1</v>
      </c>
    </row>
    <row r="158" spans="1:4">
      <c r="A158" s="15" t="s">
        <v>1496</v>
      </c>
      <c r="B158" s="60">
        <v>1</v>
      </c>
      <c r="C158" s="60">
        <v>1</v>
      </c>
      <c r="D158" s="60">
        <v>2</v>
      </c>
    </row>
    <row r="159" spans="1:4">
      <c r="A159" s="15" t="s">
        <v>816</v>
      </c>
      <c r="B159" s="60">
        <v>47</v>
      </c>
      <c r="C159" s="60">
        <v>86</v>
      </c>
      <c r="D159" s="60">
        <v>133</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1</v>
      </c>
      <c r="E177" s="60">
        <v>21</v>
      </c>
      <c r="L177" s="12"/>
      <c r="M177" s="60"/>
      <c r="N177" s="60"/>
      <c r="O177" s="60"/>
      <c r="P177" s="60"/>
      <c r="T177" s="160" t="s">
        <v>1428</v>
      </c>
      <c r="U177" s="160"/>
      <c r="V177" s="160"/>
      <c r="W177" s="160"/>
    </row>
    <row r="178" spans="1:23">
      <c r="A178" s="12" t="s">
        <v>1486</v>
      </c>
      <c r="B178" s="60"/>
      <c r="C178" s="60"/>
      <c r="D178" s="60">
        <v>1</v>
      </c>
      <c r="E178" s="60">
        <v>1</v>
      </c>
      <c r="L178" s="12"/>
      <c r="M178" s="60"/>
      <c r="N178" s="60"/>
      <c r="O178" s="60"/>
      <c r="P178" s="60"/>
      <c r="S178" s="112" t="s">
        <v>1429</v>
      </c>
      <c r="T178" s="113" t="s">
        <v>892</v>
      </c>
      <c r="U178" s="113" t="s">
        <v>909</v>
      </c>
      <c r="V178" s="113" t="s">
        <v>875</v>
      </c>
      <c r="W178" s="113" t="s">
        <v>816</v>
      </c>
    </row>
    <row r="179" spans="1:23">
      <c r="A179" s="12" t="s">
        <v>1066</v>
      </c>
      <c r="B179" s="60">
        <v>14</v>
      </c>
      <c r="C179" s="60">
        <v>11</v>
      </c>
      <c r="D179" s="60">
        <v>5</v>
      </c>
      <c r="E179" s="60">
        <v>30</v>
      </c>
      <c r="L179" s="12"/>
      <c r="M179" s="60"/>
      <c r="N179" s="60"/>
      <c r="O179" s="60"/>
      <c r="P179" s="60"/>
      <c r="S179" s="114" t="s">
        <v>1114</v>
      </c>
      <c r="T179" s="115">
        <v>30</v>
      </c>
      <c r="U179" s="115"/>
      <c r="V179" s="115">
        <v>16</v>
      </c>
      <c r="W179" s="115">
        <v>46</v>
      </c>
    </row>
    <row r="180" spans="1:23">
      <c r="A180" s="12" t="s">
        <v>876</v>
      </c>
      <c r="B180" s="60">
        <v>6</v>
      </c>
      <c r="C180" s="60">
        <v>6</v>
      </c>
      <c r="D180" s="60">
        <v>12</v>
      </c>
      <c r="E180" s="60">
        <v>24</v>
      </c>
      <c r="L180" s="12"/>
      <c r="M180" s="60"/>
      <c r="N180" s="60"/>
      <c r="O180" s="60"/>
      <c r="P180" s="60"/>
      <c r="S180" s="116" t="s">
        <v>903</v>
      </c>
      <c r="T180" s="117">
        <v>18</v>
      </c>
      <c r="U180" s="117">
        <v>2</v>
      </c>
      <c r="V180" s="117">
        <v>1</v>
      </c>
      <c r="W180" s="117">
        <v>21</v>
      </c>
    </row>
    <row r="181" spans="1:23">
      <c r="A181" s="12" t="s">
        <v>816</v>
      </c>
      <c r="B181" s="60">
        <v>78</v>
      </c>
      <c r="C181" s="60">
        <v>19</v>
      </c>
      <c r="D181" s="60">
        <v>36</v>
      </c>
      <c r="E181" s="60">
        <v>133</v>
      </c>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61" t="s">
        <v>1428</v>
      </c>
      <c r="U185" s="161"/>
    </row>
    <row r="186" spans="1:23">
      <c r="T186" t="s">
        <v>1434</v>
      </c>
      <c r="U186" s="113" t="s">
        <v>875</v>
      </c>
      <c r="V186" t="s">
        <v>1436</v>
      </c>
    </row>
    <row r="187" spans="1:23">
      <c r="R187" s="161" t="s">
        <v>1435</v>
      </c>
      <c r="S187" t="s">
        <v>1434</v>
      </c>
      <c r="T187">
        <f>SUM(T179:U181)</f>
        <v>75</v>
      </c>
      <c r="U187">
        <f>SUM(V179:V181)</f>
        <v>22</v>
      </c>
      <c r="V187">
        <f>SUM(T187:U187)</f>
        <v>97</v>
      </c>
    </row>
    <row r="188" spans="1:23">
      <c r="R188" s="161"/>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3">
    <mergeCell ref="T177:W177"/>
    <mergeCell ref="R187:R188"/>
    <mergeCell ref="T185:U185"/>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1:M113"/>
  <sheetViews>
    <sheetView zoomScale="90" zoomScaleNormal="90" workbookViewId="0">
      <selection activeCell="J35" sqref="J35"/>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778</v>
      </c>
    </row>
    <row r="2" spans="1:13">
      <c r="J2" s="10" t="s">
        <v>813</v>
      </c>
      <c r="K2" s="10" t="s">
        <v>1218</v>
      </c>
      <c r="L2" t="s">
        <v>1285</v>
      </c>
      <c r="M2" t="s">
        <v>1220</v>
      </c>
    </row>
    <row r="3" spans="1:13">
      <c r="A3" s="11" t="s">
        <v>817</v>
      </c>
      <c r="B3" s="11" t="s">
        <v>812</v>
      </c>
      <c r="J3" t="str">
        <f>A5</f>
        <v>S37</v>
      </c>
      <c r="L3">
        <v>1</v>
      </c>
      <c r="M3" s="13">
        <f>+K3/SUM(K3:L3)</f>
        <v>0</v>
      </c>
    </row>
    <row r="4" spans="1:13">
      <c r="A4" s="11" t="s">
        <v>813</v>
      </c>
      <c r="B4" t="s">
        <v>884</v>
      </c>
      <c r="C4" t="s">
        <v>877</v>
      </c>
      <c r="D4" t="s">
        <v>822</v>
      </c>
      <c r="E4" t="s">
        <v>816</v>
      </c>
      <c r="J4" t="s">
        <v>1226</v>
      </c>
      <c r="M4" s="13" t="e">
        <f t="shared" ref="M4:M10" si="0">+K4/SUM(K4:L4)</f>
        <v>#DIV/0!</v>
      </c>
    </row>
    <row r="5" spans="1:13">
      <c r="A5" s="12" t="s">
        <v>1225</v>
      </c>
      <c r="B5" s="60"/>
      <c r="C5" s="60">
        <v>1</v>
      </c>
      <c r="D5" s="60"/>
      <c r="E5" s="60">
        <v>1</v>
      </c>
      <c r="J5" t="s">
        <v>1227</v>
      </c>
      <c r="M5" s="13" t="e">
        <f t="shared" si="0"/>
        <v>#DIV/0!</v>
      </c>
    </row>
    <row r="6" spans="1:13">
      <c r="A6" s="12" t="s">
        <v>1228</v>
      </c>
      <c r="B6" s="60"/>
      <c r="C6" s="60">
        <v>2</v>
      </c>
      <c r="D6" s="60"/>
      <c r="E6" s="60">
        <v>2</v>
      </c>
      <c r="J6" t="str">
        <f t="shared" ref="J6:J7" si="1">A6</f>
        <v>S40</v>
      </c>
      <c r="L6">
        <v>2</v>
      </c>
      <c r="M6" s="13">
        <f t="shared" si="0"/>
        <v>0</v>
      </c>
    </row>
    <row r="7" spans="1:13">
      <c r="A7" s="12" t="s">
        <v>1229</v>
      </c>
      <c r="B7" s="60"/>
      <c r="C7" s="60">
        <v>1</v>
      </c>
      <c r="D7" s="60"/>
      <c r="E7" s="60">
        <v>1</v>
      </c>
      <c r="J7" t="str">
        <f t="shared" si="1"/>
        <v>S41</v>
      </c>
      <c r="L7">
        <v>1</v>
      </c>
      <c r="M7" s="13">
        <f t="shared" si="0"/>
        <v>0</v>
      </c>
    </row>
    <row r="8" spans="1:13">
      <c r="A8" s="12" t="s">
        <v>1230</v>
      </c>
      <c r="B8" s="60">
        <v>1</v>
      </c>
      <c r="C8" s="60"/>
      <c r="D8" s="60"/>
      <c r="E8" s="60">
        <v>1</v>
      </c>
      <c r="J8" t="s">
        <v>1230</v>
      </c>
      <c r="K8">
        <v>1</v>
      </c>
      <c r="M8" s="13">
        <f t="shared" si="0"/>
        <v>1</v>
      </c>
    </row>
    <row r="9" spans="1:13">
      <c r="A9" s="12" t="s">
        <v>1231</v>
      </c>
      <c r="B9" s="60"/>
      <c r="C9" s="60">
        <v>2</v>
      </c>
      <c r="D9" s="60"/>
      <c r="E9" s="60">
        <v>2</v>
      </c>
      <c r="J9" t="s">
        <v>1231</v>
      </c>
      <c r="L9">
        <v>2</v>
      </c>
      <c r="M9" s="13">
        <f t="shared" si="0"/>
        <v>0</v>
      </c>
    </row>
    <row r="10" spans="1:13">
      <c r="A10" s="12" t="s">
        <v>1232</v>
      </c>
      <c r="B10" s="60"/>
      <c r="C10" s="60">
        <v>1</v>
      </c>
      <c r="D10" s="60"/>
      <c r="E10" s="60">
        <v>1</v>
      </c>
      <c r="J10" t="s">
        <v>1232</v>
      </c>
      <c r="L10">
        <v>1</v>
      </c>
      <c r="M10" s="13">
        <f t="shared" si="0"/>
        <v>0</v>
      </c>
    </row>
    <row r="11" spans="1:13">
      <c r="A11" s="12" t="s">
        <v>1233</v>
      </c>
      <c r="B11" s="60"/>
      <c r="C11" s="60">
        <v>6</v>
      </c>
      <c r="D11" s="60"/>
      <c r="E11" s="60">
        <v>6</v>
      </c>
      <c r="J11" t="s">
        <v>1233</v>
      </c>
      <c r="L11">
        <v>7</v>
      </c>
      <c r="M11" s="13">
        <f>+K11/SUM(K11:L11)</f>
        <v>0</v>
      </c>
    </row>
    <row r="12" spans="1:13">
      <c r="A12" s="12" t="s">
        <v>1363</v>
      </c>
      <c r="B12" s="60">
        <v>1</v>
      </c>
      <c r="C12" s="60">
        <v>2</v>
      </c>
      <c r="D12" s="60"/>
      <c r="E12" s="60">
        <v>3</v>
      </c>
      <c r="J12" s="15" t="s">
        <v>1290</v>
      </c>
      <c r="M12" s="13" t="e">
        <f t="shared" ref="M12:M18" si="2">+K12/SUM(K12:L12)</f>
        <v>#DIV/0!</v>
      </c>
    </row>
    <row r="13" spans="1:13">
      <c r="A13" s="12" t="s">
        <v>1387</v>
      </c>
      <c r="B13" s="60"/>
      <c r="C13" s="60">
        <v>1</v>
      </c>
      <c r="D13" s="60"/>
      <c r="E13" s="60">
        <v>1</v>
      </c>
      <c r="J13" s="15" t="s">
        <v>1363</v>
      </c>
      <c r="K13">
        <f>B12</f>
        <v>1</v>
      </c>
      <c r="L13">
        <f>SUM(C12:D12)</f>
        <v>2</v>
      </c>
      <c r="M13" s="13">
        <f t="shared" si="2"/>
        <v>0.33333333333333331</v>
      </c>
    </row>
    <row r="14" spans="1:13">
      <c r="A14" s="12" t="s">
        <v>1441</v>
      </c>
      <c r="B14" s="60"/>
      <c r="C14" s="60">
        <v>1</v>
      </c>
      <c r="D14" s="60"/>
      <c r="E14" s="60">
        <v>1</v>
      </c>
      <c r="J14" s="15" t="s">
        <v>1387</v>
      </c>
      <c r="K14">
        <f t="shared" ref="K14:K17" si="3">B13</f>
        <v>0</v>
      </c>
      <c r="L14">
        <f>SUM(C13:D13)</f>
        <v>1</v>
      </c>
      <c r="M14" s="13">
        <f t="shared" si="2"/>
        <v>0</v>
      </c>
    </row>
    <row r="15" spans="1:13">
      <c r="A15" s="12" t="s">
        <v>1494</v>
      </c>
      <c r="B15" s="60"/>
      <c r="C15" s="60"/>
      <c r="D15" s="60">
        <v>1</v>
      </c>
      <c r="E15" s="60">
        <v>1</v>
      </c>
      <c r="J15" s="15" t="s">
        <v>1441</v>
      </c>
      <c r="K15">
        <f t="shared" si="3"/>
        <v>0</v>
      </c>
      <c r="L15">
        <f t="shared" ref="L15:L17" si="4">SUM(C14:D14)</f>
        <v>1</v>
      </c>
      <c r="M15" s="13">
        <f t="shared" si="2"/>
        <v>0</v>
      </c>
    </row>
    <row r="16" spans="1:13">
      <c r="A16" s="12" t="s">
        <v>1530</v>
      </c>
      <c r="B16" s="60">
        <v>2</v>
      </c>
      <c r="C16" s="60">
        <v>2</v>
      </c>
      <c r="D16" s="60">
        <v>9</v>
      </c>
      <c r="E16" s="60">
        <v>13</v>
      </c>
      <c r="J16" s="15" t="s">
        <v>1494</v>
      </c>
      <c r="K16">
        <f t="shared" si="3"/>
        <v>0</v>
      </c>
      <c r="L16">
        <f t="shared" si="4"/>
        <v>1</v>
      </c>
      <c r="M16" s="13">
        <f t="shared" si="2"/>
        <v>0</v>
      </c>
    </row>
    <row r="17" spans="1:13">
      <c r="A17" s="12" t="s">
        <v>1570</v>
      </c>
      <c r="B17" s="60"/>
      <c r="C17" s="60">
        <v>23</v>
      </c>
      <c r="D17" s="60">
        <v>12</v>
      </c>
      <c r="E17" s="60">
        <v>35</v>
      </c>
      <c r="J17" s="15" t="s">
        <v>1530</v>
      </c>
      <c r="K17">
        <f t="shared" si="3"/>
        <v>2</v>
      </c>
      <c r="L17">
        <f t="shared" si="4"/>
        <v>11</v>
      </c>
      <c r="M17" s="13">
        <f t="shared" si="2"/>
        <v>0.15384615384615385</v>
      </c>
    </row>
    <row r="18" spans="1:13">
      <c r="A18" s="12" t="s">
        <v>816</v>
      </c>
      <c r="B18" s="60">
        <v>4</v>
      </c>
      <c r="C18" s="60">
        <v>42</v>
      </c>
      <c r="D18" s="60">
        <v>22</v>
      </c>
      <c r="E18" s="60">
        <v>68</v>
      </c>
      <c r="J18" s="15" t="s">
        <v>1570</v>
      </c>
      <c r="K18">
        <f t="shared" ref="K18" si="5">B17</f>
        <v>0</v>
      </c>
      <c r="L18">
        <f t="shared" ref="L18" si="6">SUM(C17:D17)</f>
        <v>35</v>
      </c>
      <c r="M18" s="13">
        <f t="shared" si="2"/>
        <v>0</v>
      </c>
    </row>
    <row r="19" spans="1:13">
      <c r="J19" s="15"/>
      <c r="M19" s="13"/>
    </row>
    <row r="20" spans="1:13">
      <c r="J20" s="15"/>
      <c r="M20" s="13"/>
    </row>
    <row r="21" spans="1:13">
      <c r="J21" s="15"/>
      <c r="M21" s="13"/>
    </row>
    <row r="22" spans="1:13">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822</v>
      </c>
      <c r="E34" t="s">
        <v>816</v>
      </c>
      <c r="J34" s="15"/>
      <c r="M34" s="13"/>
    </row>
    <row r="35" spans="1:13">
      <c r="A35" s="15" t="s">
        <v>1239</v>
      </c>
      <c r="B35" s="60"/>
      <c r="C35" s="60">
        <v>1</v>
      </c>
      <c r="D35" s="60"/>
      <c r="E35" s="60">
        <v>1</v>
      </c>
      <c r="J35" s="15"/>
      <c r="M35" s="13"/>
    </row>
    <row r="36" spans="1:13">
      <c r="A36" s="15" t="s">
        <v>1250</v>
      </c>
      <c r="B36" s="60"/>
      <c r="C36" s="60">
        <v>1</v>
      </c>
      <c r="D36" s="60"/>
      <c r="E36" s="60">
        <v>1</v>
      </c>
      <c r="J36" s="15"/>
      <c r="M36" s="13"/>
    </row>
    <row r="37" spans="1:13">
      <c r="A37" s="15" t="s">
        <v>1251</v>
      </c>
      <c r="B37" s="60"/>
      <c r="C37" s="60">
        <v>1</v>
      </c>
      <c r="D37" s="60"/>
      <c r="E37" s="60">
        <v>1</v>
      </c>
      <c r="J37" s="15"/>
      <c r="M37" s="13"/>
    </row>
    <row r="38" spans="1:13">
      <c r="A38" s="15" t="s">
        <v>1256</v>
      </c>
      <c r="B38" s="60"/>
      <c r="C38" s="60">
        <v>1</v>
      </c>
      <c r="D38" s="60"/>
      <c r="E38" s="60">
        <v>1</v>
      </c>
      <c r="J38" s="15"/>
      <c r="M38" s="13"/>
    </row>
    <row r="39" spans="1:13">
      <c r="A39" s="15" t="s">
        <v>1262</v>
      </c>
      <c r="B39" s="60">
        <v>1</v>
      </c>
      <c r="C39" s="60"/>
      <c r="D39" s="60"/>
      <c r="E39" s="60">
        <v>1</v>
      </c>
      <c r="J39" s="15"/>
      <c r="M39" s="13"/>
    </row>
    <row r="40" spans="1:13">
      <c r="A40" s="15" t="s">
        <v>1268</v>
      </c>
      <c r="B40" s="60"/>
      <c r="C40" s="60">
        <v>1</v>
      </c>
      <c r="D40" s="60"/>
      <c r="E40" s="60">
        <v>1</v>
      </c>
      <c r="J40" s="15"/>
      <c r="M40" s="13"/>
    </row>
    <row r="41" spans="1:13">
      <c r="A41" s="15" t="s">
        <v>1271</v>
      </c>
      <c r="B41" s="60"/>
      <c r="C41" s="60">
        <v>1</v>
      </c>
      <c r="D41" s="60"/>
      <c r="E41" s="60">
        <v>1</v>
      </c>
    </row>
    <row r="42" spans="1:13">
      <c r="A42" s="15" t="s">
        <v>1276</v>
      </c>
      <c r="B42" s="60"/>
      <c r="C42" s="60">
        <v>1</v>
      </c>
      <c r="D42" s="60"/>
      <c r="E42" s="60">
        <v>1</v>
      </c>
    </row>
    <row r="43" spans="1:13">
      <c r="A43" s="15" t="s">
        <v>1280</v>
      </c>
      <c r="B43" s="60"/>
      <c r="C43" s="60">
        <v>4</v>
      </c>
      <c r="D43" s="60"/>
      <c r="E43" s="60">
        <v>4</v>
      </c>
    </row>
    <row r="44" spans="1:13">
      <c r="A44" s="15" t="s">
        <v>1284</v>
      </c>
      <c r="B44" s="60"/>
      <c r="C44" s="60">
        <v>2</v>
      </c>
      <c r="D44" s="60"/>
      <c r="E44" s="60">
        <v>2</v>
      </c>
    </row>
    <row r="45" spans="1:13">
      <c r="A45" s="15" t="s">
        <v>1422</v>
      </c>
      <c r="B45" s="60">
        <v>1</v>
      </c>
      <c r="C45" s="60">
        <v>1</v>
      </c>
      <c r="D45" s="60"/>
      <c r="E45" s="60">
        <v>2</v>
      </c>
    </row>
    <row r="46" spans="1:13">
      <c r="A46" s="15" t="s">
        <v>1423</v>
      </c>
      <c r="B46" s="60"/>
      <c r="C46" s="60">
        <v>1</v>
      </c>
      <c r="D46" s="60"/>
      <c r="E46" s="60">
        <v>1</v>
      </c>
    </row>
    <row r="47" spans="1:13">
      <c r="A47" s="15" t="s">
        <v>1427</v>
      </c>
      <c r="B47" s="60"/>
      <c r="C47" s="60">
        <v>1</v>
      </c>
      <c r="D47" s="60"/>
      <c r="E47" s="60">
        <v>1</v>
      </c>
    </row>
    <row r="48" spans="1:13">
      <c r="A48" s="15" t="s">
        <v>1476</v>
      </c>
      <c r="B48" s="60"/>
      <c r="C48" s="60">
        <v>1</v>
      </c>
      <c r="D48" s="60"/>
      <c r="E48" s="60">
        <v>1</v>
      </c>
    </row>
    <row r="49" spans="1:5">
      <c r="A49" s="15" t="s">
        <v>1531</v>
      </c>
      <c r="B49" s="60"/>
      <c r="C49" s="60"/>
      <c r="D49" s="60">
        <v>1</v>
      </c>
      <c r="E49" s="60">
        <v>1</v>
      </c>
    </row>
    <row r="50" spans="1:5">
      <c r="A50" s="15" t="s">
        <v>1532</v>
      </c>
      <c r="B50" s="60">
        <v>1</v>
      </c>
      <c r="C50" s="60"/>
      <c r="D50" s="60"/>
      <c r="E50" s="60">
        <v>1</v>
      </c>
    </row>
    <row r="51" spans="1:5">
      <c r="A51" s="15" t="s">
        <v>1533</v>
      </c>
      <c r="B51" s="60">
        <v>1</v>
      </c>
      <c r="C51" s="60"/>
      <c r="D51" s="60">
        <v>2</v>
      </c>
      <c r="E51" s="60">
        <v>3</v>
      </c>
    </row>
    <row r="52" spans="1:5">
      <c r="A52" s="15" t="s">
        <v>1566</v>
      </c>
      <c r="B52" s="60"/>
      <c r="C52" s="60">
        <v>1</v>
      </c>
      <c r="D52" s="60">
        <v>3</v>
      </c>
      <c r="E52" s="60">
        <v>4</v>
      </c>
    </row>
    <row r="53" spans="1:5">
      <c r="A53" s="15" t="s">
        <v>1567</v>
      </c>
      <c r="B53" s="60"/>
      <c r="C53" s="60"/>
      <c r="D53" s="60">
        <v>2</v>
      </c>
      <c r="E53" s="60">
        <v>2</v>
      </c>
    </row>
    <row r="54" spans="1:5">
      <c r="A54" s="15" t="s">
        <v>1568</v>
      </c>
      <c r="B54" s="60"/>
      <c r="C54" s="60">
        <v>1</v>
      </c>
      <c r="D54" s="60">
        <v>2</v>
      </c>
      <c r="E54" s="60">
        <v>3</v>
      </c>
    </row>
    <row r="55" spans="1:5">
      <c r="A55" s="15" t="s">
        <v>1569</v>
      </c>
      <c r="B55" s="60"/>
      <c r="C55" s="60">
        <v>1</v>
      </c>
      <c r="D55" s="60">
        <v>3</v>
      </c>
      <c r="E55" s="60">
        <v>4</v>
      </c>
    </row>
    <row r="56" spans="1:5">
      <c r="A56" s="15" t="s">
        <v>1678</v>
      </c>
      <c r="B56" s="60"/>
      <c r="C56" s="60"/>
      <c r="D56" s="60">
        <v>1</v>
      </c>
      <c r="E56" s="60">
        <v>1</v>
      </c>
    </row>
    <row r="57" spans="1:5">
      <c r="A57" s="15" t="s">
        <v>1679</v>
      </c>
      <c r="B57" s="60"/>
      <c r="C57" s="60">
        <v>6</v>
      </c>
      <c r="D57" s="60">
        <v>4</v>
      </c>
      <c r="E57" s="60">
        <v>10</v>
      </c>
    </row>
    <row r="58" spans="1:5">
      <c r="A58" s="15" t="s">
        <v>1680</v>
      </c>
      <c r="B58" s="60"/>
      <c r="C58" s="60">
        <v>6</v>
      </c>
      <c r="D58" s="60"/>
      <c r="E58" s="60">
        <v>6</v>
      </c>
    </row>
    <row r="59" spans="1:5">
      <c r="A59" s="15" t="s">
        <v>1681</v>
      </c>
      <c r="B59" s="60"/>
      <c r="C59" s="60">
        <v>2</v>
      </c>
      <c r="D59" s="60">
        <v>1</v>
      </c>
      <c r="E59" s="60">
        <v>3</v>
      </c>
    </row>
    <row r="60" spans="1:5">
      <c r="A60" s="15" t="s">
        <v>1682</v>
      </c>
      <c r="B60" s="60"/>
      <c r="C60" s="60">
        <v>7</v>
      </c>
      <c r="D60" s="60">
        <v>2</v>
      </c>
      <c r="E60" s="60">
        <v>9</v>
      </c>
    </row>
    <row r="61" spans="1:5">
      <c r="A61" s="15" t="s">
        <v>1683</v>
      </c>
      <c r="B61" s="60"/>
      <c r="C61" s="60">
        <v>1</v>
      </c>
      <c r="D61" s="60">
        <v>1</v>
      </c>
      <c r="E61" s="60">
        <v>2</v>
      </c>
    </row>
    <row r="62" spans="1:5">
      <c r="A62" s="15" t="s">
        <v>816</v>
      </c>
      <c r="B62" s="60">
        <v>4</v>
      </c>
      <c r="C62" s="60">
        <v>42</v>
      </c>
      <c r="D62" s="60">
        <v>22</v>
      </c>
      <c r="E62" s="60">
        <v>68</v>
      </c>
    </row>
    <row r="80" spans="1:2">
      <c r="A80" s="11" t="s">
        <v>836</v>
      </c>
      <c r="B80" t="s">
        <v>778</v>
      </c>
    </row>
    <row r="82" spans="1:4">
      <c r="A82" s="11" t="s">
        <v>817</v>
      </c>
      <c r="B82" s="11" t="s">
        <v>812</v>
      </c>
    </row>
    <row r="83" spans="1:4">
      <c r="A83" s="11" t="s">
        <v>813</v>
      </c>
      <c r="B83" t="s">
        <v>814</v>
      </c>
      <c r="C83" t="s">
        <v>815</v>
      </c>
      <c r="D83" t="s">
        <v>816</v>
      </c>
    </row>
    <row r="84" spans="1:4">
      <c r="A84" s="15">
        <v>45548</v>
      </c>
      <c r="B84" s="60"/>
      <c r="C84" s="60">
        <v>1</v>
      </c>
      <c r="D84" s="60">
        <v>1</v>
      </c>
    </row>
    <row r="85" spans="1:4">
      <c r="A85" s="15">
        <v>45569</v>
      </c>
      <c r="B85" s="60"/>
      <c r="C85" s="60">
        <v>1</v>
      </c>
      <c r="D85" s="60">
        <v>1</v>
      </c>
    </row>
    <row r="86" spans="1:4">
      <c r="A86" s="15">
        <v>45575</v>
      </c>
      <c r="B86" s="60">
        <v>1</v>
      </c>
      <c r="C86" s="60"/>
      <c r="D86" s="60">
        <v>1</v>
      </c>
    </row>
    <row r="87" spans="1:4">
      <c r="A87" s="15">
        <v>45576</v>
      </c>
      <c r="B87" s="60"/>
      <c r="C87" s="60">
        <v>1</v>
      </c>
      <c r="D87" s="60">
        <v>1</v>
      </c>
    </row>
    <row r="88" spans="1:4">
      <c r="A88" s="15">
        <v>45585</v>
      </c>
      <c r="B88" s="60"/>
      <c r="C88" s="60">
        <v>1</v>
      </c>
      <c r="D88" s="60">
        <v>1</v>
      </c>
    </row>
    <row r="89" spans="1:4">
      <c r="A89" s="15">
        <v>45595</v>
      </c>
      <c r="B89" s="60"/>
      <c r="C89" s="60">
        <v>1</v>
      </c>
      <c r="D89" s="60">
        <v>1</v>
      </c>
    </row>
    <row r="90" spans="1:4">
      <c r="A90" s="15">
        <v>45596</v>
      </c>
      <c r="B90" s="60"/>
      <c r="C90" s="60">
        <v>1</v>
      </c>
      <c r="D90" s="60">
        <v>1</v>
      </c>
    </row>
    <row r="91" spans="1:4">
      <c r="A91" s="15">
        <v>45601</v>
      </c>
      <c r="B91" s="60"/>
      <c r="C91" s="60">
        <v>1</v>
      </c>
      <c r="D91" s="60">
        <v>1</v>
      </c>
    </row>
    <row r="92" spans="1:4">
      <c r="A92" s="15">
        <v>45602</v>
      </c>
      <c r="B92" s="60">
        <v>2</v>
      </c>
      <c r="C92" s="60">
        <v>1</v>
      </c>
      <c r="D92" s="60">
        <v>3</v>
      </c>
    </row>
    <row r="93" spans="1:4">
      <c r="A93" s="15">
        <v>45604</v>
      </c>
      <c r="B93" s="60">
        <v>1</v>
      </c>
      <c r="C93" s="60"/>
      <c r="D93" s="60">
        <v>1</v>
      </c>
    </row>
    <row r="94" spans="1:4">
      <c r="A94" s="15">
        <v>45605</v>
      </c>
      <c r="B94" s="60">
        <v>2</v>
      </c>
      <c r="C94" s="60"/>
      <c r="D94" s="60">
        <v>2</v>
      </c>
    </row>
    <row r="95" spans="1:4">
      <c r="A95" s="15">
        <v>45623</v>
      </c>
      <c r="B95" s="60">
        <v>1</v>
      </c>
      <c r="C95" s="60"/>
      <c r="D95" s="60">
        <v>1</v>
      </c>
    </row>
    <row r="96" spans="1:4">
      <c r="A96" s="15">
        <v>45626</v>
      </c>
      <c r="B96" s="60"/>
      <c r="C96" s="60">
        <v>1</v>
      </c>
      <c r="D96" s="60">
        <v>1</v>
      </c>
    </row>
    <row r="97" spans="1:4">
      <c r="A97" s="15">
        <v>45620</v>
      </c>
      <c r="B97" s="60"/>
      <c r="C97" s="60">
        <v>1</v>
      </c>
      <c r="D97" s="60">
        <v>1</v>
      </c>
    </row>
    <row r="98" spans="1:4">
      <c r="A98" s="15">
        <v>45622</v>
      </c>
      <c r="B98" s="60">
        <v>1</v>
      </c>
      <c r="C98" s="60"/>
      <c r="D98" s="60">
        <v>1</v>
      </c>
    </row>
    <row r="99" spans="1:4">
      <c r="A99" s="15">
        <v>45628</v>
      </c>
      <c r="B99" s="60"/>
      <c r="C99" s="60">
        <v>1</v>
      </c>
      <c r="D99" s="60">
        <v>1</v>
      </c>
    </row>
    <row r="100" spans="1:4">
      <c r="A100" s="15">
        <v>45643</v>
      </c>
      <c r="B100" s="60">
        <v>2</v>
      </c>
      <c r="C100" s="60">
        <v>1</v>
      </c>
      <c r="D100" s="60">
        <v>3</v>
      </c>
    </row>
    <row r="101" spans="1:4">
      <c r="A101" s="15">
        <v>45644</v>
      </c>
      <c r="B101" s="60">
        <v>1</v>
      </c>
      <c r="C101" s="60"/>
      <c r="D101" s="60">
        <v>1</v>
      </c>
    </row>
    <row r="102" spans="1:4">
      <c r="A102" s="15">
        <v>45646</v>
      </c>
      <c r="B102" s="60">
        <v>2</v>
      </c>
      <c r="C102" s="60"/>
      <c r="D102" s="60">
        <v>2</v>
      </c>
    </row>
    <row r="103" spans="1:4">
      <c r="A103" s="15">
        <v>45647</v>
      </c>
      <c r="B103" s="60">
        <v>2</v>
      </c>
      <c r="C103" s="60">
        <v>1</v>
      </c>
      <c r="D103" s="60">
        <v>3</v>
      </c>
    </row>
    <row r="104" spans="1:4">
      <c r="A104" s="15">
        <v>45648</v>
      </c>
      <c r="B104" s="60">
        <v>2</v>
      </c>
      <c r="C104" s="60">
        <v>1</v>
      </c>
      <c r="D104" s="60">
        <v>3</v>
      </c>
    </row>
    <row r="105" spans="1:4">
      <c r="A105" s="15">
        <v>45649</v>
      </c>
      <c r="B105" s="60">
        <v>1</v>
      </c>
      <c r="C105" s="60">
        <v>2</v>
      </c>
      <c r="D105" s="60">
        <v>3</v>
      </c>
    </row>
    <row r="106" spans="1:4">
      <c r="A106" s="15">
        <v>45650</v>
      </c>
      <c r="B106" s="60">
        <v>1</v>
      </c>
      <c r="C106" s="60">
        <v>1</v>
      </c>
      <c r="D106" s="60">
        <v>2</v>
      </c>
    </row>
    <row r="107" spans="1:4">
      <c r="A107" s="15">
        <v>45652</v>
      </c>
      <c r="B107" s="60">
        <v>2</v>
      </c>
      <c r="C107" s="60"/>
      <c r="D107" s="60">
        <v>2</v>
      </c>
    </row>
    <row r="108" spans="1:4">
      <c r="A108" s="15">
        <v>46017</v>
      </c>
      <c r="B108" s="60">
        <v>4</v>
      </c>
      <c r="C108" s="60">
        <v>1</v>
      </c>
      <c r="D108" s="60">
        <v>5</v>
      </c>
    </row>
    <row r="109" spans="1:4">
      <c r="A109" s="15">
        <v>46018</v>
      </c>
      <c r="B109" s="60"/>
      <c r="C109" s="60">
        <v>9</v>
      </c>
      <c r="D109" s="60">
        <v>9</v>
      </c>
    </row>
    <row r="110" spans="1:4">
      <c r="A110" s="15">
        <v>45654</v>
      </c>
      <c r="B110" s="60">
        <v>2</v>
      </c>
      <c r="C110" s="60">
        <v>7</v>
      </c>
      <c r="D110" s="60">
        <v>9</v>
      </c>
    </row>
    <row r="111" spans="1:4">
      <c r="A111" s="15">
        <v>45655</v>
      </c>
      <c r="B111" s="60">
        <v>1</v>
      </c>
      <c r="C111" s="60">
        <v>2</v>
      </c>
      <c r="D111" s="60">
        <v>3</v>
      </c>
    </row>
    <row r="112" spans="1:4">
      <c r="A112" s="15">
        <v>45656</v>
      </c>
      <c r="B112" s="60">
        <v>1</v>
      </c>
      <c r="C112" s="60">
        <v>3</v>
      </c>
      <c r="D112" s="60">
        <v>4</v>
      </c>
    </row>
    <row r="113" spans="1:4">
      <c r="A113" s="12" t="s">
        <v>816</v>
      </c>
      <c r="B113" s="60">
        <v>29</v>
      </c>
      <c r="C113" s="60">
        <v>39</v>
      </c>
      <c r="D113" s="60">
        <v>68</v>
      </c>
    </row>
  </sheetData>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J21" sqref="J21"/>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J5" t="str">
        <f>A5</f>
        <v>S42</v>
      </c>
      <c r="K5">
        <f>B5</f>
        <v>1</v>
      </c>
      <c r="L5">
        <f>SUM(C5:D5)</f>
        <v>1</v>
      </c>
      <c r="M5" s="13">
        <f t="shared" ref="M5" si="0">K5/SUM(K5:L5)</f>
        <v>0.5</v>
      </c>
    </row>
    <row r="6" spans="1:13">
      <c r="A6" s="12" t="s">
        <v>1231</v>
      </c>
      <c r="B6" s="60">
        <v>1</v>
      </c>
      <c r="C6" s="60">
        <v>6</v>
      </c>
      <c r="D6" s="60">
        <v>7</v>
      </c>
      <c r="J6" t="str">
        <f t="shared" ref="J6:K8" si="1">A6</f>
        <v>S43</v>
      </c>
      <c r="K6">
        <f t="shared" si="1"/>
        <v>1</v>
      </c>
      <c r="L6">
        <f t="shared" ref="L6:L7" si="2">SUM(C6:D6)</f>
        <v>13</v>
      </c>
      <c r="M6" s="13">
        <f>K6/SUM(K6:L6)</f>
        <v>7.1428571428571425E-2</v>
      </c>
    </row>
    <row r="7" spans="1:13">
      <c r="A7" s="12" t="s">
        <v>1232</v>
      </c>
      <c r="B7" s="60"/>
      <c r="C7" s="60">
        <v>5</v>
      </c>
      <c r="D7" s="60">
        <v>5</v>
      </c>
      <c r="J7" t="str">
        <f t="shared" si="1"/>
        <v>S44</v>
      </c>
      <c r="K7">
        <f t="shared" si="1"/>
        <v>0</v>
      </c>
      <c r="L7">
        <f t="shared" si="2"/>
        <v>10</v>
      </c>
      <c r="M7" s="13">
        <f t="shared" ref="M7:M15" si="3">K7/SUM(K7:L7)</f>
        <v>0</v>
      </c>
    </row>
    <row r="8" spans="1:13">
      <c r="A8" s="12" t="s">
        <v>1233</v>
      </c>
      <c r="B8" s="60"/>
      <c r="C8" s="60">
        <v>1</v>
      </c>
      <c r="D8" s="60">
        <v>1</v>
      </c>
      <c r="J8" t="str">
        <f t="shared" si="1"/>
        <v>S45</v>
      </c>
      <c r="K8">
        <f t="shared" ref="K8" si="4">B8</f>
        <v>0</v>
      </c>
      <c r="L8">
        <f t="shared" ref="L8" si="5">SUM(C8:D8)</f>
        <v>2</v>
      </c>
      <c r="M8" s="13">
        <f t="shared" si="3"/>
        <v>0</v>
      </c>
    </row>
    <row r="9" spans="1:13">
      <c r="A9" s="12" t="s">
        <v>816</v>
      </c>
      <c r="B9" s="60">
        <v>2</v>
      </c>
      <c r="C9" s="60">
        <v>12</v>
      </c>
      <c r="D9" s="60">
        <v>14</v>
      </c>
      <c r="J9" t="s">
        <v>1290</v>
      </c>
      <c r="M9" s="13" t="e">
        <f t="shared" si="3"/>
        <v>#DIV/0!</v>
      </c>
    </row>
    <row r="10" spans="1:13">
      <c r="J10" t="s">
        <v>1363</v>
      </c>
      <c r="M10" s="13" t="e">
        <f t="shared" si="3"/>
        <v>#DIV/0!</v>
      </c>
    </row>
    <row r="11" spans="1:13">
      <c r="J11" t="s">
        <v>1387</v>
      </c>
      <c r="M11" s="13" t="e">
        <f t="shared" si="3"/>
        <v>#DIV/0!</v>
      </c>
    </row>
    <row r="12" spans="1:13">
      <c r="J12" t="s">
        <v>1441</v>
      </c>
      <c r="M12" s="13" t="e">
        <f t="shared" si="3"/>
        <v>#DIV/0!</v>
      </c>
    </row>
    <row r="13" spans="1:13">
      <c r="J13" t="s">
        <v>1494</v>
      </c>
      <c r="M13" s="13" t="e">
        <f t="shared" si="3"/>
        <v>#DIV/0!</v>
      </c>
    </row>
    <row r="14" spans="1:13">
      <c r="J14" t="s">
        <v>1530</v>
      </c>
      <c r="M14" s="13" t="e">
        <f t="shared" si="3"/>
        <v>#DIV/0!</v>
      </c>
    </row>
    <row r="15" spans="1:13">
      <c r="J15" t="s">
        <v>1570</v>
      </c>
      <c r="M15" s="13" t="e">
        <f t="shared" si="3"/>
        <v>#DIV/0!</v>
      </c>
    </row>
    <row r="16" spans="1:13">
      <c r="J16" s="15"/>
      <c r="M16" s="13"/>
    </row>
    <row r="17" spans="1:13">
      <c r="J17" s="15"/>
      <c r="M17" s="13"/>
    </row>
    <row r="18" spans="1:13">
      <c r="A18" s="12"/>
      <c r="J18" s="15"/>
      <c r="M18" s="13"/>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NEGATIVE</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f>'Liste Linéaire_Togo'!AJ226</f>
        <v>0</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f>'Liste Linéaire_Togo'!AJ230</f>
        <v>0</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f>'Liste Linéaire_Togo'!AJ231</f>
        <v>0</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280"/>
  <sheetViews>
    <sheetView topLeftCell="A250" zoomScale="85" zoomScaleNormal="85" workbookViewId="0">
      <selection activeCell="B256" sqref="B256"/>
    </sheetView>
  </sheetViews>
  <sheetFormatPr defaultRowHeight="15"/>
  <cols>
    <col min="1" max="1" width="12.42578125" customWidth="1"/>
    <col min="5" max="5" width="14.4257812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VLOOKUP(E2,CARTE!$C$1:$F$248,3,FALSE)</f>
        <v>6.171169451806052</v>
      </c>
      <c r="G2" s="22" t="str">
        <f>VLOOKUP(E2,CARTE!$C$1:$F$248,4,FALSE)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45">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VLOOKUP(E3,CARTE!$C$1:$F$248,3,FALSE)</f>
        <v>6.171169451806052</v>
      </c>
      <c r="G3" s="22" t="str">
        <f>VLOOKUP(E3,CARTE!$C$1:$F$248,4,FALSE)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VLOOKUP(E4,CARTE!$C$1:$F$248,3,FALSE)</f>
        <v>6.171169451806052</v>
      </c>
      <c r="G4" s="22" t="str">
        <f>VLOOKUP(E4,CARTE!$C$1:$F$248,4,FALSE)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VLOOKUP(E5,CARTE!$C$1:$F$248,3,FALSE)</f>
        <v>6.176026591764903</v>
      </c>
      <c r="G5" s="22" t="str">
        <f>VLOOKUP(E5,CARTE!$C$1:$F$248,4,FALSE)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45">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VLOOKUP(E6,CARTE!$C$1:$F$248,3,FALSE)</f>
        <v>6.171169451806052</v>
      </c>
      <c r="G6" s="22" t="str">
        <f>VLOOKUP(E6,CARTE!$C$1:$F$248,4,FALSE)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45">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VLOOKUP(E7,CARTE!$C$1:$F$248,3,FALSE)</f>
        <v>6.171169451806052</v>
      </c>
      <c r="G7" s="22" t="str">
        <f>VLOOKUP(E7,CARTE!$C$1:$F$248,4,FALSE)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45">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VLOOKUP(E8,CARTE!$C$1:$F$248,3,FALSE)</f>
        <v>6.171169451806052</v>
      </c>
      <c r="G8" s="22" t="str">
        <f>VLOOKUP(E8,CARTE!$C$1:$F$248,4,FALSE)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VLOOKUP(E9,CARTE!$C$1:$F$248,3,FALSE)</f>
        <v>6.171169451806052</v>
      </c>
      <c r="G9" s="22" t="str">
        <f>VLOOKUP(E9,CARTE!$C$1:$F$248,4,FALSE)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45">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VLOOKUP(E10,CARTE!$C$1:$F$248,3,FALSE)</f>
        <v>6.171169451806052</v>
      </c>
      <c r="G10" s="22" t="str">
        <f>VLOOKUP(E10,CARTE!$C$1:$F$248,4,FALSE)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VLOOKUP(E11,CARTE!$C$1:$F$248,3,FALSE)</f>
        <v>6.183180898769146</v>
      </c>
      <c r="G11" s="22" t="str">
        <f>VLOOKUP(E11,CARTE!$C$1:$F$248,4,FALSE)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6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VLOOKUP(E12,CARTE!$C$1:$F$248,3,FALSE)</f>
        <v>6.182220746458153</v>
      </c>
      <c r="G12" s="22" t="str">
        <f>VLOOKUP(E12,CARTE!$C$1:$F$248,4,FALSE)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60">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VLOOKUP(E13,CARTE!$C$1:$F$248,3,FALSE)</f>
        <v>6.1468187729290475</v>
      </c>
      <c r="G13" s="22" t="str">
        <f>VLOOKUP(E13,CARTE!$C$1:$F$248,4,FALSE)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6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VLOOKUP(E14,CARTE!$C$1:$F$248,3,FALSE)</f>
        <v>6.1468187729290475</v>
      </c>
      <c r="G14" s="22" t="str">
        <f>VLOOKUP(E14,CARTE!$C$1:$F$248,4,FALSE)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VLOOKUP(E15,CARTE!$C$1:$F$248,3,FALSE)</f>
        <v>6.170206928331889</v>
      </c>
      <c r="G15" s="22" t="str">
        <f>VLOOKUP(E15,CARTE!$C$1:$F$248,4,FALSE)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VLOOKUP(E16,CARTE!$C$1:$F$248,3,FALSE)</f>
        <v>6.202570724620894</v>
      </c>
      <c r="G16" s="22" t="str">
        <f>VLOOKUP(E16,CARTE!$C$1:$F$248,4,FALSE)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VLOOKUP(E17,CARTE!$C$1:$F$248,3,FALSE)</f>
        <v>6.171169451806052</v>
      </c>
      <c r="G17" s="22" t="str">
        <f>VLOOKUP(E17,CARTE!$C$1:$F$248,4,FALSE)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6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VLOOKUP(E18,CARTE!$C$1:$F$248,3,FALSE)</f>
        <v>6.170206928331889</v>
      </c>
      <c r="G18" s="22" t="str">
        <f>VLOOKUP(E18,CARTE!$C$1:$F$248,4,FALSE)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6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VLOOKUP(E19,CARTE!$C$1:$F$248,3,FALSE)</f>
        <v>6.170206928331889</v>
      </c>
      <c r="G19" s="22" t="str">
        <f>VLOOKUP(E19,CARTE!$C$1:$F$248,4,FALSE)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6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VLOOKUP(E20,CARTE!$C$1:$F$248,3,FALSE)</f>
        <v>6.170206928331889</v>
      </c>
      <c r="G20" s="22" t="str">
        <f>VLOOKUP(E20,CARTE!$C$1:$F$248,4,FALSE)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VLOOKUP(E21,CARTE!$C$1:$F$248,3,FALSE)</f>
        <v>6.170206928331889</v>
      </c>
      <c r="G21" s="22" t="str">
        <f>VLOOKUP(E21,CARTE!$C$1:$F$248,4,FALSE)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6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VLOOKUP(E22,CARTE!$C$1:$F$248,3,FALSE)</f>
        <v>6.137294796391453</v>
      </c>
      <c r="G22" s="22" t="str">
        <f>VLOOKUP(E22,CARTE!$C$1:$F$248,4,FALSE)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6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VLOOKUP(E23,CARTE!$C$1:$F$248,3,FALSE)</f>
        <v>6.137294796391453</v>
      </c>
      <c r="G23" s="22" t="str">
        <f>VLOOKUP(E23,CARTE!$C$1:$F$248,4,FALSE)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6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VLOOKUP(E24,CARTE!$C$1:$F$248,3,FALSE)</f>
        <v>6.137294796391453</v>
      </c>
      <c r="G24" s="22" t="str">
        <f>VLOOKUP(E24,CARTE!$C$1:$F$248,4,FALSE)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6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VLOOKUP(E25,CARTE!$C$1:$F$248,3,FALSE)</f>
        <v>6.137294796391453</v>
      </c>
      <c r="G25" s="22" t="str">
        <f>VLOOKUP(E25,CARTE!$C$1:$F$248,4,FALSE)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60">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VLOOKUP(E26,CARTE!$C$1:$F$248,3,FALSE)</f>
        <v>6.137294796391453</v>
      </c>
      <c r="G26" s="22" t="str">
        <f>VLOOKUP(E26,CARTE!$C$1:$F$248,4,FALSE)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60">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VLOOKUP(E27,CARTE!$C$1:$F$248,3,FALSE)</f>
        <v>6.137294796391453</v>
      </c>
      <c r="G27" s="22" t="str">
        <f>VLOOKUP(E27,CARTE!$C$1:$F$248,4,FALSE)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VLOOKUP(E28,CARTE!$C$1:$F$248,3,FALSE)</f>
        <v>6.171169451806052</v>
      </c>
      <c r="G28" s="22" t="str">
        <f>VLOOKUP(E28,CARTE!$C$1:$F$248,4,FALSE)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6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VLOOKUP(E29,CARTE!$C$1:$F$248,3,FALSE)</f>
        <v>6.170206928331889</v>
      </c>
      <c r="G29" s="22" t="str">
        <f>VLOOKUP(E29,CARTE!$C$1:$F$248,4,FALSE)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VLOOKUP(E30,CARTE!$C$1:$F$248,3,FALSE)</f>
        <v>6.171169451806052</v>
      </c>
      <c r="G30" s="22" t="str">
        <f>VLOOKUP(E30,CARTE!$C$1:$F$248,4,FALSE)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6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VLOOKUP(E31,CARTE!$C$1:$F$248,3,FALSE)</f>
        <v>6.170206928331889</v>
      </c>
      <c r="G31" s="22" t="str">
        <f>VLOOKUP(E31,CARTE!$C$1:$F$248,4,FALSE)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60">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VLOOKUP(E32,CARTE!$C$1:$F$248,3,FALSE)</f>
        <v>6.170206928331889</v>
      </c>
      <c r="G32" s="22" t="str">
        <f>VLOOKUP(E32,CARTE!$C$1:$F$248,4,FALSE)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6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VLOOKUP(E33,CARTE!$C$1:$F$248,3,FALSE)</f>
        <v>6.170206928331889</v>
      </c>
      <c r="G33" s="22" t="str">
        <f>VLOOKUP(E33,CARTE!$C$1:$F$248,4,FALSE)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45">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VLOOKUP(E34,CARTE!$C$1:$F$248,3,FALSE)</f>
        <v>6.186026591764903</v>
      </c>
      <c r="G34" s="22" t="str">
        <f>VLOOKUP(E34,CARTE!$C$1:$F$248,4,FALSE)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6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VLOOKUP(E35,CARTE!$C$1:$F$248,3,FALSE)</f>
        <v>6.127294796391453</v>
      </c>
      <c r="G35" s="22" t="str">
        <f>VLOOKUP(E35,CARTE!$C$1:$F$248,4,FALSE)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VLOOKUP(E36,CARTE!$C$1:$F$248,3,FALSE)</f>
        <v>6.183180898769146</v>
      </c>
      <c r="G36" s="22" t="str">
        <f>VLOOKUP(E36,CARTE!$C$1:$F$248,4,FALSE)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6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VLOOKUP(E37,CARTE!$C$1:$F$248,3,FALSE)</f>
        <v>6.237265928242092</v>
      </c>
      <c r="G37" s="22" t="str">
        <f>VLOOKUP(E37,CARTE!$C$1:$F$248,4,FALSE)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60">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VLOOKUP(E38,CARTE!$C$1:$F$248,3,FALSE)</f>
        <v>6.237265928242092</v>
      </c>
      <c r="G38" s="22" t="str">
        <f>VLOOKUP(E38,CARTE!$C$1:$F$248,4,FALSE)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VLOOKUP(E39,CARTE!$C$1:$F$248,3,FALSE)</f>
        <v>6.237265928242092</v>
      </c>
      <c r="G39" s="22" t="str">
        <f>VLOOKUP(E39,CARTE!$C$1:$F$248,4,FALSE)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6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VLOOKUP(E40,CARTE!$C$1:$F$248,3,FALSE)</f>
        <v>6.237265928242092</v>
      </c>
      <c r="G40" s="22" t="str">
        <f>VLOOKUP(E40,CARTE!$C$1:$F$248,4,FALSE)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6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VLOOKUP(E41,CARTE!$C$1:$F$248,3,FALSE)</f>
        <v>6.237265928242092</v>
      </c>
      <c r="G41" s="22" t="str">
        <f>VLOOKUP(E41,CARTE!$C$1:$F$248,4,FALSE)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6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VLOOKUP(E42,CARTE!$C$1:$F$248,3,FALSE)</f>
        <v>6.237265928242092</v>
      </c>
      <c r="G42" s="22" t="str">
        <f>VLOOKUP(E42,CARTE!$C$1:$F$248,4,FALSE)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60">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VLOOKUP(E43,CARTE!$C$1:$F$248,3,FALSE)</f>
        <v>6.270782053118657</v>
      </c>
      <c r="G43" s="22" t="str">
        <f>VLOOKUP(E43,CARTE!$C$1:$F$248,4,FALSE)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6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VLOOKUP(E44,CARTE!$C$1:$F$248,3,FALSE)</f>
        <v>6.270782053118657</v>
      </c>
      <c r="G44" s="22" t="str">
        <f>VLOOKUP(E44,CARTE!$C$1:$F$248,4,FALSE)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6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VLOOKUP(E45,CARTE!$C$1:$F$248,3,FALSE)</f>
        <v>6.270782053118657</v>
      </c>
      <c r="G45" s="22" t="str">
        <f>VLOOKUP(E45,CARTE!$C$1:$F$248,4,FALSE)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VLOOKUP(E46,CARTE!$C$1:$F$248,3,FALSE)</f>
        <v>6.270782053118657</v>
      </c>
      <c r="G46" s="22" t="str">
        <f>VLOOKUP(E46,CARTE!$C$1:$F$248,4,FALSE)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6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VLOOKUP(E47,CARTE!$C$1:$F$248,3,FALSE)</f>
        <v>6.270782053118657</v>
      </c>
      <c r="G47" s="22" t="str">
        <f>VLOOKUP(E47,CARTE!$C$1:$F$248,4,FALSE)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60">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VLOOKUP(E48,CARTE!$C$1:$F$248,3,FALSE)</f>
        <v>6.270782053118657</v>
      </c>
      <c r="G48" s="22" t="str">
        <f>VLOOKUP(E48,CARTE!$C$1:$F$248,4,FALSE)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60">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VLOOKUP(E49,CARTE!$C$1:$F$248,3,FALSE)</f>
        <v>6.270782053118657</v>
      </c>
      <c r="G49" s="22" t="str">
        <f>VLOOKUP(E49,CARTE!$C$1:$F$248,4,FALSE)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60">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VLOOKUP(E50,CARTE!$C$1:$F$248,3,FALSE)</f>
        <v>6.270782053118657</v>
      </c>
      <c r="G50" s="22" t="str">
        <f>VLOOKUP(E50,CARTE!$C$1:$F$248,4,FALSE)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6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VLOOKUP(E51,CARTE!$C$1:$F$248,3,FALSE)</f>
        <v>6.232565928242092</v>
      </c>
      <c r="G51" s="22" t="str">
        <f>VLOOKUP(E51,CARTE!$C$1:$F$248,4,FALSE)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6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VLOOKUP(E52,CARTE!$C$1:$F$248,3,FALSE)</f>
        <v>6.227396584278712</v>
      </c>
      <c r="G52" s="22" t="str">
        <f>VLOOKUP(E52,CARTE!$C$1:$F$248,4,FALSE)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60">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VLOOKUP(E53,CARTE!$C$1:$F$248,3,FALSE)</f>
        <v>6.234928331889</v>
      </c>
      <c r="G53" s="22" t="str">
        <f>VLOOKUP(E53,CARTE!$C$1:$F$248,4,FALSE)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60">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VLOOKUP(E54,CARTE!$C$1:$F$248,3,FALSE)</f>
        <v>6.234928331889</v>
      </c>
      <c r="G54" s="22" t="str">
        <f>VLOOKUP(E54,CARTE!$C$1:$F$248,4,FALSE)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6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VLOOKUP(E55,CARTE!$C$1:$F$248,3,FALSE)</f>
        <v>6.185294796391453</v>
      </c>
      <c r="G55" s="22" t="str">
        <f>VLOOKUP(E55,CARTE!$C$1:$F$248,4,FALSE)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45">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VLOOKUP(E56,CARTE!$C$1:$F$248,3,FALSE)</f>
        <v>6.186026591764903</v>
      </c>
      <c r="G56" s="22" t="str">
        <f>VLOOKUP(E56,CARTE!$C$1:$F$248,4,FALSE)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VLOOKUP(E57,CARTE!$C$1:$F$248,3,FALSE)</f>
        <v>6.237265928242092</v>
      </c>
      <c r="G57" s="22" t="str">
        <f>VLOOKUP(E57,CARTE!$C$1:$F$248,4,FALSE)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6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VLOOKUP(E58,CARTE!$C$1:$F$248,3,FALSE)</f>
        <v>6.280782053118657</v>
      </c>
      <c r="G58" s="22" t="str">
        <f>VLOOKUP(E58,CARTE!$C$1:$F$248,4,FALSE)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VLOOKUP(E59,CARTE!$C$1:$F$248,3,FALSE)</f>
        <v>6.280782053118657</v>
      </c>
      <c r="G59" s="22" t="str">
        <f>VLOOKUP(E59,CARTE!$C$1:$F$248,4,FALSE)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6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VLOOKUP(E60,CARTE!$C$1:$F$248,3,FALSE)</f>
        <v>6.227265928242092</v>
      </c>
      <c r="G60" s="22" t="str">
        <f>VLOOKUP(E60,CARTE!$C$1:$F$248,4,FALSE)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6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VLOOKUP(E61,CARTE!$C$1:$F$248,3,FALSE)</f>
        <v>6.280782053118657</v>
      </c>
      <c r="G61" s="22" t="str">
        <f>VLOOKUP(E61,CARTE!$C$1:$F$248,4,FALSE)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VLOOKUP(E62,CARTE!$C$1:$F$248,3,FALSE)</f>
        <v>6.280782053118657</v>
      </c>
      <c r="G62" s="22" t="str">
        <f>VLOOKUP(E62,CARTE!$C$1:$F$248,4,FALSE)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6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VLOOKUP(E63,CARTE!$C$1:$F$248,3,FALSE)</f>
        <v>6.234928331889</v>
      </c>
      <c r="G63" s="22" t="str">
        <f>VLOOKUP(E63,CARTE!$C$1:$F$248,4,FALSE)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60">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VLOOKUP(E64,CARTE!$C$1:$F$248,3,FALSE)</f>
        <v>6.280782053118657</v>
      </c>
      <c r="G64" s="22" t="str">
        <f>VLOOKUP(E64,CARTE!$C$1:$F$248,4,FALSE)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6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VLOOKUP(E65,CARTE!$C$1:$F$248,3,FALSE)</f>
        <v>6.21494796391453</v>
      </c>
      <c r="G65" s="22" t="str">
        <f>VLOOKUP(E65,CARTE!$C$1:$F$248,4,FALSE)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VLOOKUP(E66,CARTE!$C$1:$F$248,3,FALSE)</f>
        <v>6.21494796391453</v>
      </c>
      <c r="G66" s="22" t="str">
        <f>VLOOKUP(E66,CARTE!$C$1:$F$248,4,FALSE)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6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VLOOKUP(E67,CARTE!$C$1:$F$248,3,FALSE)</f>
        <v>6.21494796391453</v>
      </c>
      <c r="G67" s="22" t="str">
        <f>VLOOKUP(E67,CARTE!$C$1:$F$248,4,FALSE)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6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VLOOKUP(E68,CARTE!$C$1:$F$248,3,FALSE)</f>
        <v>6.21494796391453</v>
      </c>
      <c r="G68" s="22" t="str">
        <f>VLOOKUP(E68,CARTE!$C$1:$F$248,4,FALSE)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6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VLOOKUP(E69,CARTE!$C$1:$F$248,3,FALSE)</f>
        <v>6.170206928331889</v>
      </c>
      <c r="G69" s="22" t="str">
        <f>VLOOKUP(E69,CARTE!$C$1:$F$248,4,FALSE)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6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VLOOKUP(E70,CARTE!$C$1:$F$248,3,FALSE)</f>
        <v>6.170206928331889</v>
      </c>
      <c r="G70" s="22" t="str">
        <f>VLOOKUP(E70,CARTE!$C$1:$F$248,4,FALSE)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VLOOKUP(E71,CARTE!$C$1:$F$248,3,FALSE)</f>
        <v>6.310782053118657</v>
      </c>
      <c r="G71" s="22" t="str">
        <f>VLOOKUP(E71,CARTE!$C$1:$F$248,4,FALSE)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60">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VLOOKUP(E72,CARTE!$C$1:$F$248,3,FALSE)</f>
        <v>6.227265928242092</v>
      </c>
      <c r="G72" s="22" t="str">
        <f>VLOOKUP(E72,CARTE!$C$1:$F$248,4,FALSE)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60">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VLOOKUP(E73,CARTE!$C$1:$F$248,3,FALSE)</f>
        <v>6.227265928242092</v>
      </c>
      <c r="G73" s="22" t="str">
        <f>VLOOKUP(E73,CARTE!$C$1:$F$248,4,FALSE)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45">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VLOOKUP(E74,CARTE!$C$1:$F$248,3,FALSE)</f>
        <v>6.310782053118657</v>
      </c>
      <c r="G74" s="22" t="str">
        <f>VLOOKUP(E74,CARTE!$C$1:$F$248,4,FALSE)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45">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VLOOKUP(E75,CARTE!$C$1:$F$248,3,FALSE)</f>
        <v>6.20782053118657</v>
      </c>
      <c r="G75" s="22" t="str">
        <f>VLOOKUP(E75,CARTE!$C$1:$F$248,4,FALSE)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45">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VLOOKUP(E76,CARTE!$C$1:$F$248,3,FALSE)</f>
        <v>6.25782053118657</v>
      </c>
      <c r="G76" s="22" t="str">
        <f>VLOOKUP(E76,CARTE!$C$1:$F$248,4,FALSE)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6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VLOOKUP(E77,CARTE!$C$1:$F$248,3,FALSE)</f>
        <v>6.227396584278712</v>
      </c>
      <c r="G77" s="22" t="str">
        <f>VLOOKUP(E77,CARTE!$C$1:$F$248,4,FALSE)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60">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VLOOKUP(E78,CARTE!$C$1:$F$248,3,FALSE)</f>
        <v>6.23928331889</v>
      </c>
      <c r="G78" s="22" t="str">
        <f>VLOOKUP(E78,CARTE!$C$1:$F$248,4,FALSE)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VLOOKUP(E79,CARTE!$C$1:$F$248,3,FALSE)</f>
        <v>6.227396584278712</v>
      </c>
      <c r="G79" s="22" t="str">
        <f>VLOOKUP(E79,CARTE!$C$1:$F$248,4,FALSE)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60">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VLOOKUP(E80,CARTE!$C$1:$F$248,3,FALSE)</f>
        <v>6.257265928242092</v>
      </c>
      <c r="G80" s="22" t="str">
        <f>VLOOKUP(E80,CARTE!$C$1:$F$248,4,FALSE)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6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VLOOKUP(E81,CARTE!$C$1:$F$248,3,FALSE)</f>
        <v>6.257265928242092</v>
      </c>
      <c r="G81" s="22" t="str">
        <f>VLOOKUP(E81,CARTE!$C$1:$F$248,4,FALSE)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6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VLOOKUP(E82,CARTE!$C$1:$F$248,3,FALSE)</f>
        <v>6.257265928242092</v>
      </c>
      <c r="G82" s="22" t="str">
        <f>VLOOKUP(E82,CARTE!$C$1:$F$248,4,FALSE)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60">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VLOOKUP(E83,CARTE!$C$1:$F$248,3,FALSE)</f>
        <v>6.257265928242092</v>
      </c>
      <c r="G83" s="22" t="str">
        <f>VLOOKUP(E83,CARTE!$C$1:$F$248,4,FALSE)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60">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VLOOKUP(E84,CARTE!$C$1:$F$248,3,FALSE)</f>
        <v>6.227396584278712</v>
      </c>
      <c r="G84" s="22" t="str">
        <f>VLOOKUP(E84,CARTE!$C$1:$F$248,4,FALSE)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6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VLOOKUP(E85,CARTE!$C$1:$F$248,3,FALSE)</f>
        <v>6.23928331889</v>
      </c>
      <c r="G85" s="22" t="str">
        <f>VLOOKUP(E85,CARTE!$C$1:$F$248,4,FALSE)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60">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VLOOKUP(E86,CARTE!$C$1:$F$248,3,FALSE)</f>
        <v>6.240782053118657</v>
      </c>
      <c r="G86" s="22" t="str">
        <f>VLOOKUP(E86,CARTE!$C$1:$F$248,4,FALSE)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6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VLOOKUP(E87,CARTE!$C$1:$F$248,3,FALSE)</f>
        <v>6.227396584278712</v>
      </c>
      <c r="G87" s="22" t="str">
        <f>VLOOKUP(E87,CARTE!$C$1:$F$248,4,FALSE)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6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VLOOKUP(E88,CARTE!$C$1:$F$248,3,FALSE)</f>
        <v>6.232565928242092</v>
      </c>
      <c r="G88" s="22" t="str">
        <f>VLOOKUP(E88,CARTE!$C$1:$F$248,4,FALSE)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6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VLOOKUP(E89,CARTE!$C$1:$F$248,3,FALSE)</f>
        <v>6.23928331889</v>
      </c>
      <c r="G89" s="22" t="str">
        <f>VLOOKUP(E89,CARTE!$C$1:$F$248,4,FALSE)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60">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VLOOKUP(E90,CARTE!$C$1:$F$248,3,FALSE)</f>
        <v>6.227396584278712</v>
      </c>
      <c r="G90" s="22" t="str">
        <f>VLOOKUP(E90,CARTE!$C$1:$F$248,4,FALSE)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60">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VLOOKUP(E91,CARTE!$C$1:$F$248,3,FALSE)</f>
        <v>6.23928331889</v>
      </c>
      <c r="G91" s="22" t="str">
        <f>VLOOKUP(E91,CARTE!$C$1:$F$248,4,FALSE)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VLOOKUP(E92,CARTE!$C$1:$F$248,3,FALSE)</f>
        <v>6.186026591764903</v>
      </c>
      <c r="G92" s="22" t="str">
        <f>VLOOKUP(E92,CARTE!$C$1:$F$248,4,FALSE)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VLOOKUP(E93,CARTE!$C$1:$F$248,3,FALSE)</f>
        <v>6.186026591764903</v>
      </c>
      <c r="G93" s="22" t="str">
        <f>VLOOKUP(E93,CARTE!$C$1:$F$248,4,FALSE)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VLOOKUP(E94,CARTE!$C$1:$F$248,3,FALSE)</f>
        <v>6.186026591764903</v>
      </c>
      <c r="G94" s="22" t="str">
        <f>VLOOKUP(E94,CARTE!$C$1:$F$248,4,FALSE)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6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VLOOKUP(E95,CARTE!$C$1:$F$248,3,FALSE)</f>
        <v>6.170206928331889</v>
      </c>
      <c r="G95" s="22" t="str">
        <f>VLOOKUP(E95,CARTE!$C$1:$F$248,4,FALSE)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6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VLOOKUP(E96,CARTE!$C$1:$F$248,3,FALSE)</f>
        <v>6.234928331889</v>
      </c>
      <c r="G96" s="22" t="str">
        <f>VLOOKUP(E96,CARTE!$C$1:$F$248,4,FALSE)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VLOOKUP(E97,CARTE!$C$1:$F$248,3,FALSE)</f>
        <v>6.310782053118657</v>
      </c>
      <c r="G97" s="22" t="str">
        <f>VLOOKUP(E97,CARTE!$C$1:$F$248,4,FALSE)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VLOOKUP(E98,CARTE!$C$1:$F$248,3,FALSE)</f>
        <v>6.23928331889</v>
      </c>
      <c r="G98" s="22" t="str">
        <f>VLOOKUP(E98,CARTE!$C$1:$F$248,4,FALSE)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VLOOKUP(E99,CARTE!$C$1:$F$248,3,FALSE)</f>
        <v>6.234928331889</v>
      </c>
      <c r="G99" s="22" t="str">
        <f>VLOOKUP(E99,CARTE!$C$1:$F$248,4,FALSE)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6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VLOOKUP(E100,CARTE!$C$1:$F$248,3,FALSE)</f>
        <v>6.210782053118657</v>
      </c>
      <c r="G100" s="22" t="str">
        <f>VLOOKUP(E100,CARTE!$C$1:$F$248,4,FALSE)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6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VLOOKUP(E101,CARTE!$C$1:$F$248,3,FALSE)</f>
        <v>6.234928331889</v>
      </c>
      <c r="G101" s="22" t="str">
        <f>VLOOKUP(E101,CARTE!$C$1:$F$248,4,FALSE)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6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VLOOKUP(E102,CARTE!$C$1:$F$248,3,FALSE)</f>
        <v>6.234928331889</v>
      </c>
      <c r="G102" s="22" t="str">
        <f>VLOOKUP(E102,CARTE!$C$1:$F$248,4,FALSE)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VLOOKUP(E103,CARTE!$C$1:$F$248,3,FALSE)</f>
        <v>6.234928331889</v>
      </c>
      <c r="G103" s="22" t="str">
        <f>VLOOKUP(E103,CARTE!$C$1:$F$248,4,FALSE)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6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VLOOKUP(E104,CARTE!$C$1:$F$248,3,FALSE)</f>
        <v>6.221673273925775</v>
      </c>
      <c r="G104" s="22" t="str">
        <f>VLOOKUP(E104,CARTE!$C$1:$F$248,4,FALSE)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VLOOKUP(E105,CARTE!$C$1:$F$248,3,FALSE)</f>
        <v>6.493375</v>
      </c>
      <c r="G105" s="22" t="str">
        <f>VLOOKUP(E105,CARTE!$C$1:$F$248,4,FALSE)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VLOOKUP(E106,CARTE!$C$1:$F$248,3,FALSE)</f>
        <v>6.493375</v>
      </c>
      <c r="G106" s="22" t="str">
        <f>VLOOKUP(E106,CARTE!$C$1:$F$248,4,FALSE)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VLOOKUP(E107,CARTE!$C$1:$F$248,3,FALSE)</f>
        <v>6.497394</v>
      </c>
      <c r="G107" s="22" t="str">
        <f>VLOOKUP(E107,CARTE!$C$1:$F$248,4,FALSE)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VLOOKUP(E108,CARTE!$C$1:$F$248,3,FALSE)</f>
        <v>6.493375</v>
      </c>
      <c r="G108" s="22" t="str">
        <f>VLOOKUP(E108,CARTE!$C$1:$F$248,4,FALSE)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VLOOKUP(E109,CARTE!$C$1:$F$248,3,FALSE)</f>
        <v>6.497394</v>
      </c>
      <c r="G109" s="22" t="str">
        <f>VLOOKUP(E109,CARTE!$C$1:$F$248,4,FALSE)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VLOOKUP(E110,CARTE!$C$1:$F$248,3,FALSE)</f>
        <v>6.497394</v>
      </c>
      <c r="G110" s="22" t="str">
        <f>VLOOKUP(E110,CARTE!$C$1:$F$248,4,FALSE)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VLOOKUP(E111,CARTE!$C$1:$F$248,3,FALSE)</f>
        <v>6.493375</v>
      </c>
      <c r="G111" s="22" t="str">
        <f>VLOOKUP(E111,CARTE!$C$1:$F$248,4,FALSE)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VLOOKUP(E112,CARTE!$C$1:$F$248,3,FALSE)</f>
        <v>6.540833</v>
      </c>
      <c r="G112" s="22" t="str">
        <f>VLOOKUP(E112,CARTE!$C$1:$F$248,4,FALSE)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VLOOKUP(E113,CARTE!$C$1:$F$248,3,FALSE)</f>
        <v>6.540833</v>
      </c>
      <c r="G113" s="22" t="str">
        <f>VLOOKUP(E113,CARTE!$C$1:$F$248,4,FALSE)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VLOOKUP(E114,CARTE!$C$1:$F$248,3,FALSE)</f>
        <v>6.493375</v>
      </c>
      <c r="G114" s="22" t="str">
        <f>VLOOKUP(E114,CARTE!$C$1:$F$248,4,FALSE)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VLOOKUP(E115,CARTE!$C$1:$F$248,3,FALSE)</f>
        <v>6.493375</v>
      </c>
      <c r="G115" s="22" t="str">
        <f>VLOOKUP(E115,CARTE!$C$1:$F$248,4,FALSE)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VLOOKUP(E116,CARTE!$C$1:$F$248,3,FALSE)</f>
        <v>6.164475693128914</v>
      </c>
      <c r="G116" s="22" t="str">
        <f>VLOOKUP(E116,CARTE!$C$1:$F$248,4,FALSE)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VLOOKUP(E117,CARTE!$C$1:$F$248,3,FALSE)</f>
        <v>6.169113</v>
      </c>
      <c r="G117" s="22" t="str">
        <f>VLOOKUP(E117,CARTE!$C$1:$F$248,4,FALSE)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VLOOKUP(E118,CARTE!$C$1:$F$248,3,FALSE)</f>
        <v>6.171169451806052</v>
      </c>
      <c r="G118" s="22" t="str">
        <f>VLOOKUP(E118,CARTE!$C$1:$F$248,4,FALSE)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45">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VLOOKUP(E119,CARTE!$C$1:$F$248,3,FALSE)</f>
        <v>6.171169451806052</v>
      </c>
      <c r="G119" s="22" t="str">
        <f>VLOOKUP(E119,CARTE!$C$1:$F$248,4,FALSE)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VLOOKUP(E120,CARTE!$C$1:$F$248,3,FALSE)</f>
        <v>6.15306806591882</v>
      </c>
      <c r="G120" s="22" t="str">
        <f>VLOOKUP(E120,CARTE!$C$1:$F$248,4,FALSE)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6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VLOOKUP(E121,CARTE!$C$1:$F$248,3,FALSE)</f>
        <v>6.170206928331889</v>
      </c>
      <c r="G121" s="22" t="str">
        <f>VLOOKUP(E121,CARTE!$C$1:$F$248,4,FALSE)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60">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VLOOKUP(E122,CARTE!$C$1:$F$248,3,FALSE)</f>
        <v>6.170206928331889</v>
      </c>
      <c r="G122" s="22" t="str">
        <f>VLOOKUP(E122,CARTE!$C$1:$F$248,4,FALSE)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VLOOKUP(E123,CARTE!$C$1:$F$248,3,FALSE)</f>
        <v>6.176026591764903</v>
      </c>
      <c r="G123" s="22" t="str">
        <f>VLOOKUP(E123,CARTE!$C$1:$F$248,4,FALSE)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60">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VLOOKUP(E124,CARTE!$C$1:$F$248,3,FALSE)</f>
        <v>6.234928331889</v>
      </c>
      <c r="G124" s="22" t="str">
        <f>VLOOKUP(E124,CARTE!$C$1:$F$248,4,FALSE)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VLOOKUP(E125,CARTE!$C$1:$F$248,3,FALSE)</f>
        <v>6.493375</v>
      </c>
      <c r="G125" s="22" t="str">
        <f>VLOOKUP(E125,CARTE!$C$1:$F$248,4,FALSE)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6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VLOOKUP(E126,CARTE!$C$1:$F$248,3,FALSE)</f>
        <v>6.21494796391453</v>
      </c>
      <c r="G126" s="22" t="str">
        <f>VLOOKUP(E126,CARTE!$C$1:$F$248,4,FALSE)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VLOOKUP(E127,CARTE!$C$1:$F$248,3,FALSE)</f>
        <v>6.27315038934121</v>
      </c>
      <c r="G127" s="22" t="str">
        <f>VLOOKUP(E127,CARTE!$C$1:$F$248,4,FALSE)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60">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VLOOKUP(E128,CARTE!$C$1:$F$248,3,FALSE)</f>
        <v>6.234928331889</v>
      </c>
      <c r="G128" s="22" t="str">
        <f>VLOOKUP(E128,CARTE!$C$1:$F$248,4,FALSE)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60">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VLOOKUP(E129,CARTE!$C$1:$F$248,3,FALSE)</f>
        <v>6.227396584278712</v>
      </c>
      <c r="G129" s="22" t="str">
        <f>VLOOKUP(E129,CARTE!$C$1:$F$248,4,FALSE)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VLOOKUP(E130,CARTE!$C$1:$F$248,3,FALSE)</f>
        <v>6.266859652616071</v>
      </c>
      <c r="G130" s="22" t="str">
        <f>VLOOKUP(E130,CARTE!$C$1:$F$248,4,FALSE)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6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VLOOKUP(E131,CARTE!$C$1:$F$248,3,FALSE)</f>
        <v>6.234928331889</v>
      </c>
      <c r="G131" s="22" t="str">
        <f>VLOOKUP(E131,CARTE!$C$1:$F$248,4,FALSE)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60">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VLOOKUP(E132,CARTE!$C$1:$F$248,3,FALSE)</f>
        <v>6.280782053118657</v>
      </c>
      <c r="G132" s="22" t="str">
        <f>VLOOKUP(E132,CARTE!$C$1:$F$248,4,FALSE)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VLOOKUP(E133,CARTE!$C$1:$F$248,3,FALSE)</f>
        <v>6.234928331889</v>
      </c>
      <c r="G133" s="22" t="str">
        <f>VLOOKUP(E133,CARTE!$C$1:$F$248,4,FALSE)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6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VLOOKUP(E134,CARTE!$C$1:$F$248,3,FALSE)</f>
        <v>6.227396584278712</v>
      </c>
      <c r="G134" s="22" t="str">
        <f>VLOOKUP(E134,CARTE!$C$1:$F$248,4,FALSE)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60">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VLOOKUP(E135,CARTE!$C$1:$F$248,3,FALSE)</f>
        <v>6.227396584278712</v>
      </c>
      <c r="G135" s="22" t="str">
        <f>VLOOKUP(E135,CARTE!$C$1:$F$248,4,FALSE)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6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VLOOKUP(E136,CARTE!$C$1:$F$248,3,FALSE)</f>
        <v>6.227396584278712</v>
      </c>
      <c r="G136" s="22" t="str">
        <f>VLOOKUP(E136,CARTE!$C$1:$F$248,4,FALSE)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6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VLOOKUP(E137,CARTE!$C$1:$F$248,3,FALSE)</f>
        <v>6.227396584278712</v>
      </c>
      <c r="G137" s="22" t="str">
        <f>VLOOKUP(E137,CARTE!$C$1:$F$248,4,FALSE)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VLOOKUP(E138,CARTE!$C$1:$F$248,3,FALSE)</f>
        <v>6.3322757043351965</v>
      </c>
      <c r="G138" s="22" t="str">
        <f>VLOOKUP(E138,CARTE!$C$1:$F$248,4,FALSE)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VLOOKUP(E139,CARTE!$C$1:$F$248,3,FALSE)</f>
        <v>6.24021500926842</v>
      </c>
      <c r="G139" s="22" t="str">
        <f>VLOOKUP(E139,CARTE!$C$1:$F$248,4,FALSE)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60">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VLOOKUP(E140,CARTE!$C$1:$F$248,3,FALSE)</f>
        <v>6.23928331889</v>
      </c>
      <c r="G140" s="22" t="str">
        <f>VLOOKUP(E140,CARTE!$C$1:$F$248,4,FALSE)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60">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VLOOKUP(E141,CARTE!$C$1:$F$248,3,FALSE)</f>
        <v>6.234928331889</v>
      </c>
      <c r="G141" s="22" t="str">
        <f>VLOOKUP(E141,CARTE!$C$1:$F$248,4,FALSE)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VLOOKUP(E142,CARTE!$C$1:$F$248,3,FALSE)</f>
        <v>6.3355526469012675</v>
      </c>
      <c r="G142" s="22" t="str">
        <f>VLOOKUP(E142,CARTE!$C$1:$F$248,4,FALSE)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6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VLOOKUP(E143,CARTE!$C$1:$F$248,3,FALSE)</f>
        <v>6.227396584278712</v>
      </c>
      <c r="G143" s="22" t="str">
        <f>VLOOKUP(E143,CARTE!$C$1:$F$248,4,FALSE)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60">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VLOOKUP(E144,CARTE!$C$1:$F$248,3,FALSE)</f>
        <v>6.227396584278712</v>
      </c>
      <c r="G144" s="22" t="str">
        <f>VLOOKUP(E144,CARTE!$C$1:$F$248,4,FALSE)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60">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VLOOKUP(E145,CARTE!$C$1:$F$248,3,FALSE)</f>
        <v>6.227396584278712</v>
      </c>
      <c r="G145" s="22" t="str">
        <f>VLOOKUP(E145,CARTE!$C$1:$F$248,4,FALSE)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6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VLOOKUP(E146,CARTE!$C$1:$F$248,3,FALSE)</f>
        <v>6.227396584278712</v>
      </c>
      <c r="G146" s="22" t="str">
        <f>VLOOKUP(E146,CARTE!$C$1:$F$248,4,FALSE)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60">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VLOOKUP(E147,CARTE!$C$1:$F$248,3,FALSE)</f>
        <v>6.342400142208208</v>
      </c>
      <c r="G147" s="22" t="str">
        <f>VLOOKUP(E147,CARTE!$C$1:$F$248,4,FALSE)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6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VLOOKUP(E148,CARTE!$C$1:$F$248,3,FALSE)</f>
        <v>6.2158120134552854</v>
      </c>
      <c r="G148" s="22" t="str">
        <f>VLOOKUP(E148,CARTE!$C$1:$F$248,4,FALSE)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VLOOKUP(E149,CARTE!$C$1:$F$248,3,FALSE)</f>
        <v>6.3322757043351965</v>
      </c>
      <c r="G149" s="22" t="str">
        <f>VLOOKUP(E149,CARTE!$C$1:$F$248,4,FALSE)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60">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VLOOKUP(E150,CARTE!$C$1:$F$248,3,FALSE)</f>
        <v>6.238011398698564</v>
      </c>
      <c r="G150" s="22" t="str">
        <f>VLOOKUP(E150,CARTE!$C$1:$F$248,4,FALSE)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6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VLOOKUP(E151,CARTE!$C$1:$F$248,3,FALSE)</f>
        <v>6.227396584278712</v>
      </c>
      <c r="G151" s="22" t="str">
        <f>VLOOKUP(E151,CARTE!$C$1:$F$248,4,FALSE)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60">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VLOOKUP(E152,CARTE!$C$1:$F$248,3,FALSE)</f>
        <v>6.227396584278712</v>
      </c>
      <c r="G152" s="22" t="str">
        <f>VLOOKUP(E152,CARTE!$C$1:$F$248,4,FALSE)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VLOOKUP(E153,CARTE!$C$1:$F$248,3,FALSE)</f>
        <v>6.227396584278712</v>
      </c>
      <c r="G153" s="22" t="str">
        <f>VLOOKUP(E153,CARTE!$C$1:$F$248,4,FALSE)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60">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VLOOKUP(E154,CARTE!$C$1:$F$248,3,FALSE)</f>
        <v>6.3322757043351965</v>
      </c>
      <c r="G154" s="22" t="str">
        <f>VLOOKUP(E154,CARTE!$C$1:$F$248,4,FALSE)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6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VLOOKUP(E155,CARTE!$C$1:$F$248,3,FALSE)</f>
        <v>6.280782053118657</v>
      </c>
      <c r="G155" s="22" t="str">
        <f>VLOOKUP(E155,CARTE!$C$1:$F$248,4,FALSE)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6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VLOOKUP(E156,CARTE!$C$1:$F$248,3,FALSE)</f>
        <v>6.280782053118657</v>
      </c>
      <c r="G156" s="22" t="str">
        <f>VLOOKUP(E156,CARTE!$C$1:$F$248,4,FALSE)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60">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VLOOKUP(E157,CARTE!$C$1:$F$248,3,FALSE)</f>
        <v>6.170206928331889</v>
      </c>
      <c r="G157" s="22" t="str">
        <f>VLOOKUP(E157,CARTE!$C$1:$F$248,4,FALSE)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VLOOKUP(E158,CARTE!$C$1:$F$248,3,FALSE)</f>
        <v>6.176026591764903</v>
      </c>
      <c r="G158" s="22" t="str">
        <f>VLOOKUP(E158,CARTE!$C$1:$F$248,4,FALSE)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VLOOKUP(E159,CARTE!$C$1:$F$248,3,FALSE)</f>
        <v>6.5227778</v>
      </c>
      <c r="G159" s="22" t="str">
        <f>VLOOKUP(E159,CARTE!$C$1:$F$248,4,FALSE)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6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VLOOKUP(E160,CARTE!$C$1:$F$248,3,FALSE)</f>
        <v>6.4423469782211</v>
      </c>
      <c r="G160" s="22" t="str">
        <f>VLOOKUP(E160,CARTE!$C$1:$F$248,4,FALSE)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VLOOKUP(E161,CARTE!$C$1:$F$248,3,FALSE)</f>
        <v>6.221111</v>
      </c>
      <c r="G161" s="22" t="str">
        <f>VLOOKUP(E161,CARTE!$C$1:$F$248,4,FALSE)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VLOOKUP(E162,CARTE!$C$1:$F$248,3,FALSE)</f>
        <v>6.207092</v>
      </c>
      <c r="G162" s="22" t="str">
        <f>VLOOKUP(E162,CARTE!$C$1:$F$248,4,FALSE)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VLOOKUP(E163,CARTE!$C$1:$F$248,3,FALSE)</f>
        <v>6.250142</v>
      </c>
      <c r="G163" s="22" t="str">
        <f>VLOOKUP(E163,CARTE!$C$1:$F$248,4,FALSE)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VLOOKUP(E164,CARTE!$C$1:$F$248,3,FALSE)</f>
        <v>6.250142</v>
      </c>
      <c r="G164" s="22" t="str">
        <f>VLOOKUP(E164,CARTE!$C$1:$F$248,4,FALSE)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VLOOKUP(E165,CARTE!$C$1:$F$248,3,FALSE)</f>
        <v>6.221111</v>
      </c>
      <c r="G165" s="22" t="str">
        <f>VLOOKUP(E165,CARTE!$C$1:$F$248,4,FALSE)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VLOOKUP(E166,CARTE!$C$1:$F$248,3,FALSE)</f>
        <v>6.276389</v>
      </c>
      <c r="G166" s="22" t="str">
        <f>VLOOKUP(E166,CARTE!$C$1:$F$248,4,FALSE)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6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VLOOKUP(E167,CARTE!$C$1:$F$248,3,FALSE)</f>
        <v>6.280782053118657</v>
      </c>
      <c r="G167" s="22" t="str">
        <f>VLOOKUP(E167,CARTE!$C$1:$F$248,4,FALSE)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60">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VLOOKUP(E168,CARTE!$C$1:$F$248,3,FALSE)</f>
        <v>6.227396584278712</v>
      </c>
      <c r="G168" s="22" t="str">
        <f>VLOOKUP(E168,CARTE!$C$1:$F$248,4,FALSE)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6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VLOOKUP(E169,CARTE!$C$1:$F$248,3,FALSE)</f>
        <v>6.227396584278712</v>
      </c>
      <c r="G169" s="22" t="str">
        <f>VLOOKUP(E169,CARTE!$C$1:$F$248,4,FALSE)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60">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VLOOKUP(E170,CARTE!$C$1:$F$248,3,FALSE)</f>
        <v>6.227396584278712</v>
      </c>
      <c r="G170" s="22" t="str">
        <f>VLOOKUP(E170,CARTE!$C$1:$F$248,4,FALSE)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60">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VLOOKUP(E171,CARTE!$C$1:$F$248,3,FALSE)</f>
        <v>6.280782053118657</v>
      </c>
      <c r="G171" s="22" t="str">
        <f>VLOOKUP(E171,CARTE!$C$1:$F$248,4,FALSE)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6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VLOOKUP(E172,CARTE!$C$1:$F$248,3,FALSE)</f>
        <v>6.3322757043351965</v>
      </c>
      <c r="G172" s="22" t="str">
        <f>VLOOKUP(E172,CARTE!$C$1:$F$248,4,FALSE)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6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VLOOKUP(E173,CARTE!$C$1:$F$248,3,FALSE)</f>
        <v>6.3322757043351965</v>
      </c>
      <c r="G173" s="22" t="str">
        <f>VLOOKUP(E173,CARTE!$C$1:$F$248,4,FALSE)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6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VLOOKUP(E174,CARTE!$C$1:$F$248,3,FALSE)</f>
        <v>6.3322757043351965</v>
      </c>
      <c r="G174" s="22" t="str">
        <f>VLOOKUP(E174,CARTE!$C$1:$F$248,4,FALSE)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6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VLOOKUP(E175,CARTE!$C$1:$F$248,3,FALSE)</f>
        <v>6.342400142208208</v>
      </c>
      <c r="G175" s="22" t="str">
        <f>VLOOKUP(E175,CARTE!$C$1:$F$248,4,FALSE)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60">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VLOOKUP(E176,CARTE!$C$1:$F$248,3,FALSE)</f>
        <v>6.280782053118657</v>
      </c>
      <c r="G176" s="22" t="str">
        <f>VLOOKUP(E176,CARTE!$C$1:$F$248,4,FALSE)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VLOOKUP(E177,CARTE!$C$1:$F$248,3,FALSE)</f>
        <v>6.3322757043351965</v>
      </c>
      <c r="G177" s="22" t="str">
        <f>VLOOKUP(E177,CARTE!$C$1:$F$248,4,FALSE)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60">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VLOOKUP(E178,CARTE!$C$1:$F$248,3,FALSE)</f>
        <v>6.2158120134552854</v>
      </c>
      <c r="G178" s="22" t="str">
        <f>VLOOKUP(E178,CARTE!$C$1:$F$248,4,FALSE)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6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VLOOKUP(E179,CARTE!$C$1:$F$248,3,FALSE)</f>
        <v>6.221673273925775</v>
      </c>
      <c r="G179" s="22" t="str">
        <f>VLOOKUP(E179,CARTE!$C$1:$F$248,4,FALSE)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6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VLOOKUP(E180,CARTE!$C$1:$F$248,3,FALSE)</f>
        <v>6.210782053118657</v>
      </c>
      <c r="G180" s="22" t="str">
        <f>VLOOKUP(E180,CARTE!$C$1:$F$248,4,FALSE)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6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VLOOKUP(E181,CARTE!$C$1:$F$248,3,FALSE)</f>
        <v>6.221673273925775</v>
      </c>
      <c r="G181" s="22" t="str">
        <f>VLOOKUP(E181,CARTE!$C$1:$F$248,4,FALSE)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VLOOKUP(E182,CARTE!$C$1:$F$248,3,FALSE)</f>
        <v>6.250142</v>
      </c>
      <c r="G182" s="22" t="str">
        <f>VLOOKUP(E182,CARTE!$C$1:$F$248,4,FALSE)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VLOOKUP(E183,CARTE!$C$1:$F$248,3,FALSE)</f>
        <v>6.250142</v>
      </c>
      <c r="G183" s="22" t="str">
        <f>VLOOKUP(E183,CARTE!$C$1:$F$248,4,FALSE)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45">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VLOOKUP(E184,CARTE!$C$1:$F$248,3,FALSE)</f>
        <v>6.173142</v>
      </c>
      <c r="G184" s="22" t="str">
        <f>VLOOKUP(E184,CARTE!$C$1:$F$248,4,FALSE)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45">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VLOOKUP(E185,CARTE!$C$1:$F$248,3,FALSE)</f>
        <v>6.173142</v>
      </c>
      <c r="G185" s="22" t="str">
        <f>VLOOKUP(E185,CARTE!$C$1:$F$248,4,FALSE)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VLOOKUP(E186,CARTE!$C$1:$F$248,3,FALSE)</f>
        <v>6.263144</v>
      </c>
      <c r="G186" s="22" t="str">
        <f>VLOOKUP(E186,CARTE!$C$1:$F$248,4,FALSE)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60">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VLOOKUP(E187,CARTE!$C$1:$F$248,3,FALSE)</f>
        <v>6.257265928242092</v>
      </c>
      <c r="G187" s="22" t="str">
        <f>VLOOKUP(E187,CARTE!$C$1:$F$248,4,FALSE)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VLOOKUP(E188,CARTE!$C$1:$F$248,3,FALSE)</f>
        <v>6.176026591764903</v>
      </c>
      <c r="G188" s="22" t="str">
        <f>VLOOKUP(E188,CARTE!$C$1:$F$248,4,FALSE)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6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VLOOKUP(E189,CARTE!$C$1:$F$248,3,FALSE)</f>
        <v>6.137294796391453</v>
      </c>
      <c r="G189" s="22" t="str">
        <f>VLOOKUP(E189,CARTE!$C$1:$F$248,4,FALSE)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60">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VLOOKUP(E190,CARTE!$C$1:$F$248,3,FALSE)</f>
        <v>6.234928331889</v>
      </c>
      <c r="G190" s="22" t="str">
        <f>VLOOKUP(E190,CARTE!$C$1:$F$248,4,FALSE)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VLOOKUP(E191,CARTE!$C$1:$F$248,3,FALSE)</f>
        <v>6.211673273925775</v>
      </c>
      <c r="G191" s="22" t="str">
        <f>VLOOKUP(E191,CARTE!$C$1:$F$248,4,FALSE)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6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VLOOKUP(E192,CARTE!$C$1:$F$248,3,FALSE)</f>
        <v>6.257265928242092</v>
      </c>
      <c r="G192" s="22" t="str">
        <f>VLOOKUP(E192,CARTE!$C$1:$F$248,4,FALSE)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6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VLOOKUP(E193,CARTE!$C$1:$F$248,3,FALSE)</f>
        <v>6.227265928242092</v>
      </c>
      <c r="G193" s="22" t="str">
        <f>VLOOKUP(E193,CARTE!$C$1:$F$248,4,FALSE)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60">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VLOOKUP(E194,CARTE!$C$1:$F$248,3,FALSE)</f>
        <v>6.231673273925775</v>
      </c>
      <c r="G194" s="22" t="str">
        <f>VLOOKUP(E194,CARTE!$C$1:$F$248,4,FALSE)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60">
      <c r="A195" t="str">
        <f t="shared" ref="A195:A242"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VLOOKUP(E195,CARTE!$C$1:$F$248,3,FALSE)</f>
        <v>6.210782053118657</v>
      </c>
      <c r="G195" s="22" t="str">
        <f>VLOOKUP(E195,CARTE!$C$1:$F$248,4,FALSE)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60">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VLOOKUP(E196,CARTE!$C$1:$F$248,3,FALSE)</f>
        <v>6.210782053118657</v>
      </c>
      <c r="G196" s="22" t="str">
        <f>VLOOKUP(E196,CARTE!$C$1:$F$248,4,FALSE)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VLOOKUP(E197,CARTE!$C$1:$F$248,3,FALSE)</f>
        <v>6.210782053118657</v>
      </c>
      <c r="G197" s="22" t="str">
        <f>VLOOKUP(E197,CARTE!$C$1:$F$248,4,FALSE)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6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VLOOKUP(E198,CARTE!$C$1:$F$248,3,FALSE)</f>
        <v>6.210782053118657</v>
      </c>
      <c r="G198" s="22" t="str">
        <f>VLOOKUP(E198,CARTE!$C$1:$F$248,4,FALSE)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VLOOKUP(E199,CARTE!$C$1:$F$248,3,FALSE)</f>
        <v>6.3322757043351965</v>
      </c>
      <c r="G199" s="22" t="str">
        <f>VLOOKUP(E199,CARTE!$C$1:$F$248,4,FALSE)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60">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VLOOKUP(E200,CARTE!$C$1:$F$248,3,FALSE)</f>
        <v>6.23928331889</v>
      </c>
      <c r="G200" s="22" t="str">
        <f>VLOOKUP(E200,CARTE!$C$1:$F$248,4,FALSE)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6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VLOOKUP(E201,CARTE!$C$1:$F$248,3,FALSE)</f>
        <v>6.227396584278712</v>
      </c>
      <c r="G201" s="22" t="str">
        <f>VLOOKUP(E201,CARTE!$C$1:$F$248,4,FALSE)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6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VLOOKUP(E202,CARTE!$C$1:$F$248,3,FALSE)</f>
        <v>6.280782053118657</v>
      </c>
      <c r="G202" s="22" t="str">
        <f>VLOOKUP(E202,CARTE!$C$1:$F$248,4,FALSE)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6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VLOOKUP(E203,CARTE!$C$1:$F$248,3,FALSE)</f>
        <v>6.210782053118657</v>
      </c>
      <c r="G203" s="22" t="str">
        <f>VLOOKUP(E203,CARTE!$C$1:$F$248,4,FALSE)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60">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VLOOKUP(E204,CARTE!$C$1:$F$248,3,FALSE)</f>
        <v>6.210782053118657</v>
      </c>
      <c r="G204" s="22" t="str">
        <f>VLOOKUP(E204,CARTE!$C$1:$F$248,4,FALSE)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6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VLOOKUP(E205,CARTE!$C$1:$F$248,3,FALSE)</f>
        <v>6.3322757043351965</v>
      </c>
      <c r="G205" s="22" t="str">
        <f>VLOOKUP(E205,CARTE!$C$1:$F$248,4,FALSE)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6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VLOOKUP(E206,CARTE!$C$1:$F$248,3,FALSE)</f>
        <v>6.210782053118657</v>
      </c>
      <c r="G206" s="22" t="str">
        <f>VLOOKUP(E206,CARTE!$C$1:$F$248,4,FALSE)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45">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VLOOKUP(E207,CARTE!$C$1:$F$248,3,FALSE)</f>
        <v>6.171169451806052</v>
      </c>
      <c r="G207" s="22" t="str">
        <f>VLOOKUP(E207,CARTE!$C$1:$F$248,4,FALSE)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6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VLOOKUP(E208,CARTE!$C$1:$F$248,3,FALSE)</f>
        <v>6.177545627668431</v>
      </c>
      <c r="G208" s="22" t="str">
        <f>VLOOKUP(E208,CARTE!$C$1:$F$248,4,FALSE)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VLOOKUP(E209,CARTE!$C$1:$F$248,3,FALSE)</f>
        <v>6.250142</v>
      </c>
      <c r="G209" s="22" t="str">
        <f>VLOOKUP(E209,CARTE!$C$1:$F$248,4,FALSE)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VLOOKUP(E210,CARTE!$C$1:$F$248,3,FALSE)</f>
        <v>6.283159</v>
      </c>
      <c r="G210" s="22" t="str">
        <f>VLOOKUP(E210,CARTE!$C$1:$F$248,4,FALSE)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60">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VLOOKUP(E211,CARTE!$C$1:$F$248,3,FALSE)</f>
        <v>6.21494796391453</v>
      </c>
      <c r="G211" s="22" t="str">
        <f>VLOOKUP(E211,CARTE!$C$1:$F$248,4,FALSE)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60">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VLOOKUP(E212,CARTE!$C$1:$F$248,3,FALSE)</f>
        <v>6.3322757043351965</v>
      </c>
      <c r="G212" s="22" t="str">
        <f>VLOOKUP(E212,CARTE!$C$1:$F$248,4,FALSE)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60">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VLOOKUP(E213,CARTE!$C$1:$F$248,3,FALSE)</f>
        <v>6.234928331889</v>
      </c>
      <c r="G213" s="22" t="str">
        <f>VLOOKUP(E213,CARTE!$C$1:$F$248,4,FALSE)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6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VLOOKUP(E214,CARTE!$C$1:$F$248,3,FALSE)</f>
        <v>6.227396584278712</v>
      </c>
      <c r="G214" s="22" t="str">
        <f>VLOOKUP(E214,CARTE!$C$1:$F$248,4,FALSE)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60">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VLOOKUP(E215,CARTE!$C$1:$F$248,3,FALSE)</f>
        <v>6.3322757043351965</v>
      </c>
      <c r="G215" s="22" t="str">
        <f>VLOOKUP(E215,CARTE!$C$1:$F$248,4,FALSE)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60">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VLOOKUP(E216,CARTE!$C$1:$F$248,3,FALSE)</f>
        <v>6.231673273925775</v>
      </c>
      <c r="G216" s="22" t="str">
        <f>VLOOKUP(E216,CARTE!$C$1:$F$248,4,FALSE)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60">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VLOOKUP(E217,CARTE!$C$1:$F$248,3,FALSE)</f>
        <v>6.257265928242092</v>
      </c>
      <c r="G217" s="22" t="str">
        <f>VLOOKUP(E217,CARTE!$C$1:$F$248,4,FALSE)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VLOOKUP(E218,CARTE!$C$1:$F$248,3,FALSE)</f>
        <v>6.257265928242092</v>
      </c>
      <c r="G218" s="22" t="str">
        <f>VLOOKUP(E218,CARTE!$C$1:$F$248,4,FALSE)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6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VLOOKUP(E219,CARTE!$C$1:$F$248,3,FALSE)</f>
        <v>6.280782053118657</v>
      </c>
      <c r="G219" s="22" t="str">
        <f>VLOOKUP(E219,CARTE!$C$1:$F$248,4,FALSE)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6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VLOOKUP(E220,CARTE!$C$1:$F$248,3,FALSE)</f>
        <v>6.22273273925775</v>
      </c>
      <c r="G220" s="22" t="str">
        <f>VLOOKUP(E220,CARTE!$C$1:$F$248,4,FALSE)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6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VLOOKUP(E221,CARTE!$C$1:$F$248,3,FALSE)</f>
        <v>6.22273273925775</v>
      </c>
      <c r="G221" s="22" t="str">
        <f>VLOOKUP(E221,CARTE!$C$1:$F$248,4,FALSE)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VLOOKUP(E222,CARTE!$C$1:$F$248,3,FALSE)</f>
        <v>6.283160</v>
      </c>
      <c r="G222" s="22" t="str">
        <f>VLOOKUP(E222,CARTE!$C$1:$F$248,4,FALSE)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VLOOKUP(E223,CARTE!$C$1:$F$248,3,FALSE)</f>
        <v>6.221182</v>
      </c>
      <c r="G223" s="22" t="str">
        <f>VLOOKUP(E223,CARTE!$C$1:$F$248,4,FALSE)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6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VLOOKUP(E224,CARTE!$C$1:$F$248,3,FALSE)</f>
        <v>6.170206928331889</v>
      </c>
      <c r="G224" s="22" t="str">
        <f>VLOOKUP(E224,CARTE!$C$1:$F$248,4,FALSE)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6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VLOOKUP(E225,CARTE!$C$1:$F$248,3,FALSE)</f>
        <v>6.234928331889</v>
      </c>
      <c r="G225" s="22" t="str">
        <f>VLOOKUP(E225,CARTE!$C$1:$F$248,4,FALSE)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6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VLOOKUP(E226,CARTE!$C$1:$F$248,3,FALSE)</f>
        <v>6.3355526469012675</v>
      </c>
      <c r="G226" s="22" t="str">
        <f>VLOOKUP(E226,CARTE!$C$1:$F$248,4,FALSE)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f>'Liste Linéaire_Togo'!AJ226</f>
        <v>0</v>
      </c>
      <c r="R226" s="22" t="str">
        <f>'Liste Linéaire_Togo'!AO226</f>
        <v>Positif</v>
      </c>
      <c r="S226" s="22" t="str">
        <f>'Liste Linéaire_Togo'!AN226</f>
        <v>Anfoin</v>
      </c>
    </row>
    <row r="227" spans="1:19" ht="45">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VLOOKUP(E227,CARTE!$C$1:$F$248,3,FALSE)</f>
        <v>6.25782053118657</v>
      </c>
      <c r="G227" s="22" t="str">
        <f>VLOOKUP(E227,CARTE!$C$1:$F$248,4,FALSE)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VLOOKUP(E228,CARTE!$C$1:$F$248,3,FALSE)</f>
        <v>6.247032</v>
      </c>
      <c r="G228" s="22" t="str">
        <f>VLOOKUP(E228,CARTE!$C$1:$F$248,4,FALSE)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VLOOKUP(E229,CARTE!$C$1:$F$248,3,FALSE)</f>
        <v>6.250142</v>
      </c>
      <c r="G229" s="22" t="str">
        <f>VLOOKUP(E229,CARTE!$C$1:$F$248,4,FALSE)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VLOOKUP(E230,CARTE!$C$1:$F$248,3,FALSE)</f>
        <v>6.248247</v>
      </c>
      <c r="G230" s="22" t="str">
        <f>VLOOKUP(E230,CARTE!$C$1:$F$248,4,FALSE)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f>'Liste Linéaire_Togo'!AJ230</f>
        <v>0</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VLOOKUP(E231,CARTE!$C$1:$F$248,3,FALSE)</f>
        <v>6.247032</v>
      </c>
      <c r="G231" s="22" t="str">
        <f>VLOOKUP(E231,CARTE!$C$1:$F$248,4,FALSE)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f>'Liste Linéaire_Togo'!AJ231</f>
        <v>0</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VLOOKUP(E232,CARTE!$C$1:$F$248,3,FALSE)</f>
        <v>6.276619</v>
      </c>
      <c r="G232" s="22" t="str">
        <f>VLOOKUP(E232,CARTE!$C$1:$F$248,4,FALSE)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VLOOKUP(E233,CARTE!$C$1:$F$248,3,FALSE)</f>
        <v>6.250142</v>
      </c>
      <c r="G233" s="22" t="str">
        <f>VLOOKUP(E233,CARTE!$C$1:$F$248,4,FALSE)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f>'Liste Linéaire_Togo'!AJ233</f>
        <v>0</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VLOOKUP(E234,CARTE!$C$1:$F$248,3,FALSE)</f>
        <v>6.250142</v>
      </c>
      <c r="G234" s="22" t="str">
        <f>VLOOKUP(E234,CARTE!$C$1:$F$248,4,FALSE)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f>'Liste Linéaire_Togo'!AJ234</f>
        <v>0</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VLOOKUP(E235,CARTE!$C$1:$F$248,3,FALSE)</f>
        <v>6.247032</v>
      </c>
      <c r="G235" s="22" t="str">
        <f>VLOOKUP(E235,CARTE!$C$1:$F$248,4,FALSE)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f>'Liste Linéaire_Togo'!AJ235</f>
        <v>0</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VLOOKUP(E236,CARTE!$C$1:$F$248,3,FALSE)</f>
        <v>6.250142</v>
      </c>
      <c r="G236" s="22" t="str">
        <f>VLOOKUP(E236,CARTE!$C$1:$F$248,4,FALSE)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f>'Liste Linéaire_Togo'!AJ236</f>
        <v>0</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VLOOKUP(E237,CARTE!$C$1:$F$248,3,FALSE)</f>
        <v>6.250142</v>
      </c>
      <c r="G237" s="22" t="str">
        <f>VLOOKUP(E237,CARTE!$C$1:$F$248,4,FALSE)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f>'Liste Linéaire_Togo'!AJ237</f>
        <v>0</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VLOOKUP(E238,CARTE!$C$1:$F$248,3,FALSE)</f>
        <v>6.250142</v>
      </c>
      <c r="G238" s="22" t="str">
        <f>VLOOKUP(E238,CARTE!$C$1:$F$248,4,FALSE)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f>'Liste Linéaire_Togo'!AJ238</f>
        <v>0</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VLOOKUP(E239,CARTE!$C$1:$F$248,3,FALSE)</f>
        <v>6.250142</v>
      </c>
      <c r="G239" s="22" t="str">
        <f>VLOOKUP(E239,CARTE!$C$1:$F$248,4,FALSE)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f>'Liste Linéaire_Togo'!AJ239</f>
        <v>0</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VLOOKUP(E240,CARTE!$C$1:$F$248,3,FALSE)</f>
        <v>6.250142</v>
      </c>
      <c r="G240" s="22" t="str">
        <f>VLOOKUP(E240,CARTE!$C$1:$F$248,4,FALSE)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f>'Liste Linéaire_Togo'!AJ240</f>
        <v>0</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VLOOKUP(E241,CARTE!$C$1:$F$248,3,FALSE)</f>
        <v>6.250142</v>
      </c>
      <c r="G241" s="22" t="str">
        <f>VLOOKUP(E241,CARTE!$C$1:$F$248,4,FALSE)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f>'Liste Linéaire_Togo'!AJ241</f>
        <v>0</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VLOOKUP(E242,CARTE!$C$1:$F$248,3,FALSE)</f>
        <v>6.250142</v>
      </c>
      <c r="G242" s="22" t="str">
        <f>VLOOKUP(E242,CARTE!$C$1:$F$248,4,FALSE)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f>'Liste Linéaire_Togo'!AJ242</f>
        <v>0</v>
      </c>
      <c r="R242" s="22" t="str">
        <f>'Liste Linéaire_Togo'!AO242</f>
        <v>negatif</v>
      </c>
      <c r="S242" s="22" t="str">
        <f>'Liste Linéaire_Togo'!AN242</f>
        <v>Togblekope</v>
      </c>
    </row>
    <row r="243" spans="1:19" ht="60">
      <c r="A243" t="str">
        <f t="shared" ref="A243:A277" si="4">_xlfn.CONCAT("Point (",G243," ",F243,")")</f>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VLOOKUP(E243,CARTE!$C$1:$F$248,3,FALSE)</f>
        <v>6.250501</v>
      </c>
      <c r="G243" s="22" t="str">
        <f>VLOOKUP(E243,CARTE!$C$1:$F$248,4,FALSE)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f>'Liste Linéaire_Togo'!AJ243</f>
        <v>0</v>
      </c>
      <c r="R243" s="22" t="str">
        <f>'Liste Linéaire_Togo'!AO243</f>
        <v>Positif</v>
      </c>
      <c r="S243" s="22" t="str">
        <f>'Liste Linéaire_Togo'!AN243</f>
        <v>Togblekope</v>
      </c>
    </row>
    <row r="244" spans="1:19" ht="45">
      <c r="A244" t="str">
        <f t="shared" si="4"/>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VLOOKUP(E244,CARTE!$C$1:$F$248,3,FALSE)</f>
        <v>6.250501</v>
      </c>
      <c r="G244" s="22" t="str">
        <f>VLOOKUP(E244,CARTE!$C$1:$F$248,4,FALSE)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NEGATIF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4"/>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VLOOKUP(E245,CARTE!$C$1:$F$248,3,FALSE)</f>
        <v>6.276619</v>
      </c>
      <c r="G245" s="22" t="str">
        <f>VLOOKUP(E245,CARTE!$C$1:$F$248,4,FALSE)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f>'Liste Linéaire_Togo'!AJ245</f>
        <v>0</v>
      </c>
      <c r="R245" s="22" t="str">
        <f>'Liste Linéaire_Togo'!AO245</f>
        <v>Positif</v>
      </c>
      <c r="S245" s="22" t="str">
        <f>'Liste Linéaire_Togo'!AN245</f>
        <v>Togblekope</v>
      </c>
    </row>
    <row r="246" spans="1:19" ht="45">
      <c r="A246" t="str">
        <f t="shared" si="4"/>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VLOOKUP(E246,CARTE!$C$1:$F$248,3,FALSE)</f>
        <v>6.276619</v>
      </c>
      <c r="G246" s="22" t="str">
        <f>VLOOKUP(E246,CARTE!$C$1:$F$248,4,FALSE)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f>'Liste Linéaire_Togo'!AJ246</f>
        <v>0</v>
      </c>
      <c r="R246" s="22" t="str">
        <f>'Liste Linéaire_Togo'!AO246</f>
        <v>Positif</v>
      </c>
      <c r="S246" s="22" t="str">
        <f>'Liste Linéaire_Togo'!AN246</f>
        <v>Togblekope</v>
      </c>
    </row>
    <row r="247" spans="1:19" ht="60">
      <c r="A247" t="str">
        <f t="shared" si="4"/>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VLOOKUP(E247,CARTE!$C$1:$F$248,3,FALSE)</f>
        <v>6.255874</v>
      </c>
      <c r="G247" s="22" t="str">
        <f>VLOOKUP(E247,CARTE!$C$1:$F$248,4,FALSE)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60">
      <c r="A248" t="str">
        <f t="shared" si="4"/>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VLOOKUP(E248,CARTE!$C$1:$F$248,3,FALSE)</f>
        <v>6.250686</v>
      </c>
      <c r="G248" s="22" t="str">
        <f>VLOOKUP(E248,CARTE!$C$1:$F$248,4,FALSE)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f>'Liste Linéaire_Togo'!AJ248</f>
        <v>0</v>
      </c>
      <c r="R248" s="22" t="str">
        <f>'Liste Linéaire_Togo'!AO248</f>
        <v>Positif</v>
      </c>
      <c r="S248" s="22" t="str">
        <f>'Liste Linéaire_Togo'!AN248</f>
        <v>Togblekope</v>
      </c>
    </row>
    <row r="249" spans="1:19" ht="45">
      <c r="A249" t="str">
        <f t="shared" si="4"/>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VLOOKUP(E249,CARTE!$C$1:$F$248,3,FALSE)</f>
        <v>6.276619</v>
      </c>
      <c r="G249" s="22" t="str">
        <f>VLOOKUP(E249,CARTE!$C$1:$F$248,4,FALSE)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f>'Liste Linéaire_Togo'!AJ249</f>
        <v>0</v>
      </c>
      <c r="R249" s="22" t="str">
        <f>'Liste Linéaire_Togo'!AO249</f>
        <v>Positif</v>
      </c>
      <c r="S249" s="22" t="str">
        <f>'Liste Linéaire_Togo'!AN249</f>
        <v>Togblekope</v>
      </c>
    </row>
    <row r="250" spans="1:19" ht="45">
      <c r="A250" t="str">
        <f t="shared" si="4"/>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VLOOKUP(E250,CARTE!$C$1:$F$248,3,FALSE)</f>
        <v>6.250142</v>
      </c>
      <c r="G250" s="22" t="str">
        <f>VLOOKUP(E250,CARTE!$C$1:$F$248,4,FALSE)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f>'Liste Linéaire_Togo'!AJ250</f>
        <v>0</v>
      </c>
      <c r="R250" s="22" t="str">
        <f>'Liste Linéaire_Togo'!AO250</f>
        <v>Positif</v>
      </c>
      <c r="S250" s="22" t="str">
        <f>'Liste Linéaire_Togo'!AN250</f>
        <v>Togblekope</v>
      </c>
    </row>
    <row r="251" spans="1:19" ht="30">
      <c r="A251" t="str">
        <f t="shared" si="4"/>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VLOOKUP(E251,CARTE!$C$1:$F$248,3,FALSE)</f>
        <v>6.250142</v>
      </c>
      <c r="G251" s="22" t="str">
        <f>VLOOKUP(E251,CARTE!$C$1:$F$248,4,FALSE)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NEGATIF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30">
      <c r="A252" t="str">
        <f t="shared" si="4"/>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VLOOKUP(E252,CARTE!$C$1:$F$248,3,FALSE)</f>
        <v>6.250142</v>
      </c>
      <c r="G252" s="22" t="str">
        <f>VLOOKUP(E252,CARTE!$C$1:$F$248,4,FALSE)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NEGATIF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60">
      <c r="A253" t="str">
        <f t="shared" si="4"/>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VLOOKUP(E253,CARTE!$C$1:$F$248,3,FALSE)</f>
        <v>6.276448</v>
      </c>
      <c r="G253" s="22" t="str">
        <f>VLOOKUP(E253,CARTE!$C$1:$F$248,4,FALSE)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NEGATIF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30">
      <c r="A254" t="str">
        <f t="shared" si="4"/>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VLOOKUP(E254,CARTE!$C$1:$F$248,3,FALSE)</f>
        <v>6.250142</v>
      </c>
      <c r="G254" s="22" t="str">
        <f>VLOOKUP(E254,CARTE!$C$1:$F$248,4,FALSE)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NEGATIF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4"/>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VLOOKUP(E255,CARTE!$C$1:$F$248,3,FALSE)</f>
        <v>6.276450</v>
      </c>
      <c r="G255" s="22" t="str">
        <f>VLOOKUP(E255,CARTE!$C$1:$F$248,4,FALSE)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NEGATIF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4"/>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VLOOKUP(E256,CARTE!$C$1:$F$248,3,FALSE)</f>
        <v>6.276450</v>
      </c>
      <c r="G256" s="22" t="str">
        <f>VLOOKUP(E256,CARTE!$C$1:$F$248,4,FALSE)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NEGATIF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60">
      <c r="A257" t="str">
        <f t="shared" si="4"/>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VLOOKUP(E257,CARTE!$C$1:$F$248,3,FALSE)</f>
        <v>6.21494796391453</v>
      </c>
      <c r="G257" s="22" t="str">
        <f>VLOOKUP(E257,CARTE!$C$1:$F$248,4,FALSE)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NEGATIF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4"/>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VLOOKUP(E258,CARTE!$C$1:$F$248,3,FALSE)</f>
        <v>6.276453</v>
      </c>
      <c r="G258" s="22" t="str">
        <f>VLOOKUP(E258,CARTE!$C$1:$F$248,4,FALSE)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NEGATIF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si="4"/>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VLOOKUP(E259,CARTE!$C$1:$F$248,3,FALSE)</f>
        <v>6.250142</v>
      </c>
      <c r="G259" s="22" t="str">
        <f>VLOOKUP(E259,CARTE!$C$1:$F$248,4,FALSE)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NEGATIF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VLOOKUP(E260,CARTE!$C$1:$F$248,3,FALSE)</f>
        <v>6.250142</v>
      </c>
      <c r="G260" s="22" t="str">
        <f>VLOOKUP(E260,CARTE!$C$1:$F$248,4,FALSE)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NEGATIF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VLOOKUP(E261,CARTE!$C$1:$F$248,3,FALSE)</f>
        <v>6.276450</v>
      </c>
      <c r="G261" s="22" t="str">
        <f>VLOOKUP(E261,CARTE!$C$1:$F$248,4,FALSE)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NEGATIF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30">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VLOOKUP(E262,CARTE!$C$1:$F$248,3,FALSE)</f>
        <v>6.276450</v>
      </c>
      <c r="G262" s="22" t="str">
        <f>VLOOKUP(E262,CARTE!$C$1:$F$248,4,FALSE)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NEGATIF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VLOOKUP(E263,CARTE!$C$1:$F$248,3,FALSE)</f>
        <v>6.276458</v>
      </c>
      <c r="G263" s="22" t="str">
        <f>VLOOKUP(E263,CARTE!$C$1:$F$248,4,FALSE)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NEGATIF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30">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VLOOKUP(E264,CARTE!$C$1:$F$248,3,FALSE)</f>
        <v>6.276459</v>
      </c>
      <c r="G264" s="22" t="str">
        <f>VLOOKUP(E264,CARTE!$C$1:$F$248,4,FALSE)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NEGATIF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VLOOKUP(E265,CARTE!$C$1:$F$248,3,FALSE)</f>
        <v>6.276389</v>
      </c>
      <c r="G265" s="22" t="str">
        <f>VLOOKUP(E265,CARTE!$C$1:$F$248,4,FALSE)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NEGATIF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VLOOKUP(E266,CARTE!$C$1:$F$248,3,FALSE)</f>
        <v>6.276461</v>
      </c>
      <c r="G266" s="22" t="str">
        <f>VLOOKUP(E266,CARTE!$C$1:$F$248,4,FALSE)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NEGATIF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VLOOKUP(E267,CARTE!$C$1:$F$248,3,FALSE)</f>
        <v>6.250501</v>
      </c>
      <c r="G267" s="22" t="str">
        <f>VLOOKUP(E267,CARTE!$C$1:$F$248,4,FALSE)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f>'Liste Linéaire_Togo'!AJ267</f>
        <v>0</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VLOOKUP(E268,CARTE!$C$1:$F$248,3,FALSE)</f>
        <v>6.250502</v>
      </c>
      <c r="G268" s="22" t="str">
        <f>VLOOKUP(E268,CARTE!$C$1:$F$248,4,FALSE)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f>'Liste Linéaire_Togo'!AJ268</f>
        <v>0</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VLOOKUP(E269,CARTE!$C$1:$F$248,3,FALSE)</f>
        <v>6.255874</v>
      </c>
      <c r="G269" s="22" t="str">
        <f>VLOOKUP(E269,CARTE!$C$1:$F$248,4,FALSE)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NEGATIF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30">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VLOOKUP(E270,CARTE!$C$1:$F$248,3,FALSE)</f>
        <v>6.276450</v>
      </c>
      <c r="G270" s="22" t="str">
        <f>VLOOKUP(E270,CARTE!$C$1:$F$248,4,FALSE)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NEGATIF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45">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VLOOKUP(E271,CARTE!$C$1:$F$248,3,FALSE)</f>
        <v>6.1703146</v>
      </c>
      <c r="G271" s="22" t="str">
        <f>VLOOKUP(E271,CARTE!$C$1:$F$248,4,FALSE)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VLOOKUP(E272,CARTE!$C$1:$F$248,3,FALSE)</f>
        <v>6.250142</v>
      </c>
      <c r="G272" s="22" t="str">
        <f>VLOOKUP(E272,CARTE!$C$1:$F$248,4,FALSE)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NEGATIF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VLOOKUP(E273,CARTE!$C$1:$F$248,3,FALSE)</f>
        <v>6.250896</v>
      </c>
      <c r="G273" s="22" t="str">
        <f>VLOOKUP(E273,CARTE!$C$1:$F$248,4,FALSE)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f>'Liste Linéaire_Togo'!AJ273</f>
        <v>0</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VLOOKUP(E274,CARTE!$C$1:$F$248,3,FALSE)</f>
        <v>6.251458</v>
      </c>
      <c r="G274" s="22" t="str">
        <f>VLOOKUP(E274,CARTE!$C$1:$F$248,4,FALSE)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NEGATIF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VLOOKUP(E275,CARTE!$C$1:$F$248,3,FALSE)</f>
        <v>6.250501</v>
      </c>
      <c r="G275" s="22" t="str">
        <f>VLOOKUP(E275,CARTE!$C$1:$F$248,4,FALSE)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NEGATIF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VLOOKUP(E276,CARTE!$C$1:$F$248,3,FALSE)</f>
        <v>6.250896</v>
      </c>
      <c r="G276" s="22" t="str">
        <f>VLOOKUP(E276,CARTE!$C$1:$F$248,4,FALSE)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f>'Liste Linéaire_Togo'!AJ276</f>
        <v>0</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VLOOKUP(E277,CARTE!$C$1:$F$248,3,FALSE)</f>
        <v>6.250142</v>
      </c>
      <c r="G277" s="22" t="str">
        <f>VLOOKUP(E277,CARTE!$C$1:$F$248,4,FALSE)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NEGATIF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c r="B278" s="22"/>
      <c r="C278" s="22"/>
      <c r="D278" s="22"/>
      <c r="E278" s="22"/>
      <c r="F278" s="22"/>
      <c r="G278" s="22"/>
      <c r="H278" s="22"/>
      <c r="I278" s="22"/>
      <c r="J278" s="22"/>
      <c r="K278" s="23"/>
      <c r="L278" s="22"/>
      <c r="M278" s="25"/>
      <c r="N278" s="22"/>
      <c r="O278" s="22"/>
      <c r="P278" s="23"/>
      <c r="Q278" s="22"/>
      <c r="R278" s="22"/>
      <c r="S278" s="22"/>
    </row>
    <row r="279" spans="1:19">
      <c r="B279" s="22"/>
      <c r="C279" s="22"/>
      <c r="D279" s="22"/>
      <c r="E279" s="22"/>
      <c r="F279" s="22"/>
      <c r="G279" s="22"/>
      <c r="H279" s="22"/>
      <c r="I279" s="22"/>
      <c r="J279" s="22"/>
      <c r="K279" s="23"/>
      <c r="L279" s="22"/>
      <c r="M279" s="25"/>
      <c r="N279" s="22"/>
      <c r="O279" s="22"/>
      <c r="P279" s="23"/>
      <c r="Q279" s="22"/>
      <c r="R279" s="22"/>
      <c r="S279" s="22"/>
    </row>
    <row r="280" spans="1:19">
      <c r="B280" s="22"/>
      <c r="C280" s="22"/>
      <c r="D280" s="22"/>
      <c r="E280" s="22"/>
      <c r="F280" s="22"/>
      <c r="G280" s="22"/>
      <c r="H280" s="22"/>
      <c r="I280" s="22"/>
      <c r="J280" s="22"/>
      <c r="K280" s="23"/>
      <c r="L280" s="22"/>
      <c r="M280" s="25"/>
      <c r="N280" s="22"/>
      <c r="O280" s="22"/>
      <c r="P280" s="23"/>
      <c r="Q280" s="22"/>
      <c r="R280" s="22"/>
      <c r="S280" s="22"/>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277"/>
  <sheetViews>
    <sheetView workbookViewId="0">
      <selection activeCell="O1" sqref="K1:R277"/>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1487</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1528</v>
      </c>
      <c r="L228">
        <v>228</v>
      </c>
      <c r="M228" t="s">
        <v>1501</v>
      </c>
      <c r="N228" t="s">
        <v>10</v>
      </c>
      <c r="O228" t="s">
        <v>1516</v>
      </c>
      <c r="P228" t="s">
        <v>1517</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1529</v>
      </c>
      <c r="L230">
        <v>230</v>
      </c>
      <c r="M230" t="s">
        <v>1510</v>
      </c>
      <c r="N230" t="s">
        <v>18</v>
      </c>
      <c r="O230" t="s">
        <v>1520</v>
      </c>
      <c r="P230" t="s">
        <v>1523</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1528</v>
      </c>
      <c r="L231">
        <v>231</v>
      </c>
      <c r="M231" t="s">
        <v>1501</v>
      </c>
      <c r="N231" t="s">
        <v>10</v>
      </c>
      <c r="O231" t="s">
        <v>1516</v>
      </c>
      <c r="P231" t="s">
        <v>1517</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1565</v>
      </c>
      <c r="L232">
        <v>232</v>
      </c>
      <c r="M232" t="s">
        <v>1546</v>
      </c>
      <c r="N232" t="s">
        <v>10</v>
      </c>
      <c r="O232" t="s">
        <v>1563</v>
      </c>
      <c r="P232" t="s">
        <v>1564</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1528</v>
      </c>
      <c r="L235">
        <v>235</v>
      </c>
      <c r="M235" t="s">
        <v>1501</v>
      </c>
      <c r="N235" t="s">
        <v>10</v>
      </c>
      <c r="O235" t="s">
        <v>1516</v>
      </c>
      <c r="P235" t="s">
        <v>1517</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1733</v>
      </c>
      <c r="L243">
        <v>243</v>
      </c>
      <c r="M243" t="s">
        <v>1593</v>
      </c>
      <c r="N243" t="s">
        <v>10</v>
      </c>
      <c r="O243" t="s">
        <v>1684</v>
      </c>
      <c r="P243" t="s">
        <v>1685</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1733</v>
      </c>
      <c r="L244">
        <v>244</v>
      </c>
      <c r="M244" t="s">
        <v>1593</v>
      </c>
      <c r="N244" t="s">
        <v>18</v>
      </c>
      <c r="O244" t="s">
        <v>1684</v>
      </c>
      <c r="P244" t="s">
        <v>1685</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1565</v>
      </c>
      <c r="L245">
        <v>245</v>
      </c>
      <c r="M245" t="s">
        <v>1631</v>
      </c>
      <c r="N245" t="s">
        <v>10</v>
      </c>
      <c r="O245" t="s">
        <v>1563</v>
      </c>
      <c r="P245" t="s">
        <v>1564</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1565</v>
      </c>
      <c r="L246">
        <v>246</v>
      </c>
      <c r="M246" t="s">
        <v>1635</v>
      </c>
      <c r="N246" t="s">
        <v>10</v>
      </c>
      <c r="O246" t="s">
        <v>1563</v>
      </c>
      <c r="P246" t="s">
        <v>1564</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1734</v>
      </c>
      <c r="L247">
        <v>247</v>
      </c>
      <c r="M247" t="s">
        <v>1638</v>
      </c>
      <c r="N247" t="s">
        <v>10</v>
      </c>
      <c r="O247" t="s">
        <v>1688</v>
      </c>
      <c r="P247" t="s">
        <v>1689</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1735</v>
      </c>
      <c r="L248">
        <v>248</v>
      </c>
      <c r="M248" t="s">
        <v>1641</v>
      </c>
      <c r="N248" t="s">
        <v>10</v>
      </c>
      <c r="O248" t="s">
        <v>1690</v>
      </c>
      <c r="P248" t="s">
        <v>1691</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1565</v>
      </c>
      <c r="L249">
        <v>249</v>
      </c>
      <c r="M249" t="s">
        <v>1692</v>
      </c>
      <c r="N249" t="s">
        <v>10</v>
      </c>
      <c r="O249" t="s">
        <v>1563</v>
      </c>
      <c r="P249" t="s">
        <v>1564</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1736</v>
      </c>
      <c r="L253">
        <v>253</v>
      </c>
      <c r="M253" t="s">
        <v>1654</v>
      </c>
      <c r="N253" t="s">
        <v>18</v>
      </c>
      <c r="O253" t="s">
        <v>1705</v>
      </c>
      <c r="P253" t="s">
        <v>1706</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1737</v>
      </c>
      <c r="L255">
        <v>255</v>
      </c>
      <c r="M255" t="s">
        <v>1573</v>
      </c>
      <c r="N255" t="s">
        <v>18</v>
      </c>
      <c r="O255" t="s">
        <v>1709</v>
      </c>
      <c r="P255" t="s">
        <v>1710</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1737</v>
      </c>
      <c r="L256">
        <v>256</v>
      </c>
      <c r="M256" t="s">
        <v>1573</v>
      </c>
      <c r="N256" t="s">
        <v>18</v>
      </c>
      <c r="O256" t="s">
        <v>1709</v>
      </c>
      <c r="P256" t="s">
        <v>1710</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1738</v>
      </c>
      <c r="L258">
        <v>258</v>
      </c>
      <c r="M258" t="s">
        <v>1665</v>
      </c>
      <c r="N258" t="s">
        <v>18</v>
      </c>
      <c r="O258" t="s">
        <v>1715</v>
      </c>
      <c r="P258" t="s">
        <v>1716</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1737</v>
      </c>
      <c r="L261">
        <v>261</v>
      </c>
      <c r="M261" t="s">
        <v>1573</v>
      </c>
      <c r="N261" t="s">
        <v>18</v>
      </c>
      <c r="O261" t="s">
        <v>1709</v>
      </c>
      <c r="P261" t="s">
        <v>1710</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1737</v>
      </c>
      <c r="L262">
        <v>262</v>
      </c>
      <c r="M262" t="s">
        <v>1573</v>
      </c>
      <c r="N262" t="s">
        <v>18</v>
      </c>
      <c r="O262" t="s">
        <v>1709</v>
      </c>
      <c r="P262" t="s">
        <v>1710</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1739</v>
      </c>
      <c r="L263">
        <v>263</v>
      </c>
      <c r="M263" t="s">
        <v>1580</v>
      </c>
      <c r="N263" t="s">
        <v>18</v>
      </c>
      <c r="O263" t="s">
        <v>1725</v>
      </c>
      <c r="P263" t="s">
        <v>1726</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1740</v>
      </c>
      <c r="L264">
        <v>264</v>
      </c>
      <c r="M264" t="s">
        <v>1583</v>
      </c>
      <c r="N264" t="s">
        <v>18</v>
      </c>
      <c r="O264" t="s">
        <v>1727</v>
      </c>
      <c r="P264" t="s">
        <v>1728</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1741</v>
      </c>
      <c r="L266">
        <v>266</v>
      </c>
      <c r="M266" t="s">
        <v>1589</v>
      </c>
      <c r="N266" t="s">
        <v>18</v>
      </c>
      <c r="O266" t="s">
        <v>1731</v>
      </c>
      <c r="P266" t="s">
        <v>1732</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1733</v>
      </c>
      <c r="L267">
        <v>267</v>
      </c>
      <c r="M267" t="s">
        <v>1593</v>
      </c>
      <c r="N267" t="s">
        <v>10</v>
      </c>
      <c r="O267" t="s">
        <v>1684</v>
      </c>
      <c r="P267" t="s">
        <v>1685</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1742</v>
      </c>
      <c r="L268">
        <v>268</v>
      </c>
      <c r="M268" t="s">
        <v>1696</v>
      </c>
      <c r="N268" t="s">
        <v>10</v>
      </c>
      <c r="O268" t="s">
        <v>1686</v>
      </c>
      <c r="P268" t="s">
        <v>1695</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1734</v>
      </c>
      <c r="L269">
        <v>269</v>
      </c>
      <c r="M269" t="s">
        <v>1600</v>
      </c>
      <c r="N269" t="s">
        <v>18</v>
      </c>
      <c r="O269" t="s">
        <v>1688</v>
      </c>
      <c r="P269" t="s">
        <v>1689</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1737</v>
      </c>
      <c r="L270">
        <v>270</v>
      </c>
      <c r="M270" t="s">
        <v>1573</v>
      </c>
      <c r="N270" t="s">
        <v>18</v>
      </c>
      <c r="O270" t="s">
        <v>1709</v>
      </c>
      <c r="P270" t="s">
        <v>1710</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1743</v>
      </c>
      <c r="L271">
        <v>271</v>
      </c>
      <c r="M271" t="s">
        <v>1607</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1744</v>
      </c>
      <c r="L273">
        <v>273</v>
      </c>
      <c r="M273" t="s">
        <v>1613</v>
      </c>
      <c r="N273" t="s">
        <v>10</v>
      </c>
      <c r="O273" t="s">
        <v>1699</v>
      </c>
      <c r="P273" t="s">
        <v>1700</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1745</v>
      </c>
      <c r="L274">
        <v>274</v>
      </c>
      <c r="M274" t="s">
        <v>1617</v>
      </c>
      <c r="N274" t="s">
        <v>18</v>
      </c>
      <c r="O274" t="s">
        <v>1697</v>
      </c>
      <c r="P274" t="s">
        <v>1698</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1733</v>
      </c>
      <c r="L275">
        <v>275</v>
      </c>
      <c r="M275" t="s">
        <v>1593</v>
      </c>
      <c r="N275" t="s">
        <v>18</v>
      </c>
      <c r="O275" t="s">
        <v>1684</v>
      </c>
      <c r="P275" t="s">
        <v>1685</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1744</v>
      </c>
      <c r="L276">
        <v>276</v>
      </c>
      <c r="M276" t="s">
        <v>1613</v>
      </c>
      <c r="N276" t="s">
        <v>10</v>
      </c>
      <c r="O276" t="s">
        <v>1699</v>
      </c>
      <c r="P276" t="s">
        <v>1700</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40" sqref="B40"/>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25</v>
      </c>
      <c r="C22" s="60">
        <v>29</v>
      </c>
      <c r="D22" s="60">
        <v>54</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c r="D26" s="60">
        <v>1</v>
      </c>
      <c r="M26" s="2" t="s">
        <v>84</v>
      </c>
    </row>
    <row r="27" spans="1:13">
      <c r="A27" s="12" t="s">
        <v>816</v>
      </c>
      <c r="B27" s="60">
        <v>102</v>
      </c>
      <c r="C27" s="60">
        <v>174</v>
      </c>
      <c r="D27" s="60">
        <v>276</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26</v>
      </c>
      <c r="C39" s="60">
        <v>31</v>
      </c>
      <c r="D39" s="60">
        <v>57</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c r="D55" s="60">
        <v>1</v>
      </c>
    </row>
    <row r="56" spans="1:4">
      <c r="A56" s="12" t="s">
        <v>816</v>
      </c>
      <c r="B56" s="60">
        <v>102</v>
      </c>
      <c r="C56" s="60">
        <v>174</v>
      </c>
      <c r="D56" s="60">
        <v>276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9"/>
  <sheetViews>
    <sheetView tabSelected="1" zoomScale="80" zoomScaleNormal="80" workbookViewId="0">
      <pane ySplit="1" topLeftCell="A2" activePane="bottomLeft" state="frozen"/>
      <selection pane="bottomLeft" activeCell="AL40" sqref="AL40"/>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 customWidth="1"/>
    <col min="10" max="10" width="19.7109375" style="1" customWidth="1"/>
    <col min="11" max="11" width="18" style="1" customWidth="1"/>
    <col min="12" max="12" width="29.7109375" style="1" customWidth="1"/>
    <col min="13" max="13" width="16" style="1" customWidth="1"/>
    <col min="14"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3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2"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2"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2"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2"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2"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2"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2"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1489</v>
      </c>
      <c r="C9" s="2">
        <v>2</v>
      </c>
      <c r="D9" s="3" t="str">
        <f t="shared" si="0"/>
        <v>[0-2]</v>
      </c>
      <c r="E9" s="2"/>
      <c r="F9" s="2" t="s">
        <v>865</v>
      </c>
      <c r="G9" s="2" t="s">
        <v>1014</v>
      </c>
      <c r="H9" s="41">
        <v>99049976</v>
      </c>
      <c r="I9" s="2"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2"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2"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2"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2"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2"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2"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2" t="s">
        <v>27</v>
      </c>
      <c r="J16" s="50" t="s">
        <v>1357</v>
      </c>
      <c r="K16" s="50" t="s">
        <v>1356</v>
      </c>
      <c r="L16" s="2" t="s">
        <v>918</v>
      </c>
      <c r="M16" s="2" t="s">
        <v>1746</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2"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2"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2"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2"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2"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2"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2"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2"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2"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2"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2"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2"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2"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2"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2"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2"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2"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2" t="s">
        <v>29</v>
      </c>
      <c r="J34" s="2" t="s">
        <v>1526</v>
      </c>
      <c r="K34" s="2" t="s">
        <v>1527</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2"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2"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7" t="s">
        <v>42</v>
      </c>
      <c r="J37" s="7"/>
      <c r="K37" s="7"/>
      <c r="L37" s="7" t="s">
        <v>954</v>
      </c>
      <c r="M37" s="7" t="s">
        <v>955</v>
      </c>
      <c r="N37" s="7"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7" t="s">
        <v>42</v>
      </c>
      <c r="J38" s="7"/>
      <c r="K38" s="7"/>
      <c r="L38" s="9" t="s">
        <v>957</v>
      </c>
      <c r="M38" s="7" t="s">
        <v>955</v>
      </c>
      <c r="N38" s="7"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7" t="s">
        <v>42</v>
      </c>
      <c r="J39" s="7"/>
      <c r="K39" s="7"/>
      <c r="L39" s="9" t="s">
        <v>957</v>
      </c>
      <c r="M39" s="7" t="s">
        <v>955</v>
      </c>
      <c r="N39" s="7"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7" t="s">
        <v>42</v>
      </c>
      <c r="J40" s="7"/>
      <c r="K40" s="7"/>
      <c r="L40" s="9" t="s">
        <v>957</v>
      </c>
      <c r="M40" s="7" t="s">
        <v>955</v>
      </c>
      <c r="N40" s="7"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7" t="s">
        <v>42</v>
      </c>
      <c r="J41" s="7"/>
      <c r="K41" s="7"/>
      <c r="L41" s="7" t="s">
        <v>954</v>
      </c>
      <c r="M41" s="7" t="s">
        <v>955</v>
      </c>
      <c r="N41" s="7"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7" t="s">
        <v>42</v>
      </c>
      <c r="J42" s="7"/>
      <c r="K42" s="7"/>
      <c r="L42" s="7" t="s">
        <v>954</v>
      </c>
      <c r="M42" s="7" t="s">
        <v>955</v>
      </c>
      <c r="N42" s="7"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7" t="s">
        <v>43</v>
      </c>
      <c r="J43" s="7"/>
      <c r="K43" s="7"/>
      <c r="L43" s="7" t="s">
        <v>968</v>
      </c>
      <c r="M43" s="7" t="s">
        <v>969</v>
      </c>
      <c r="N43" s="7"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7" t="s">
        <v>43</v>
      </c>
      <c r="J44" s="7"/>
      <c r="K44" s="7"/>
      <c r="L44" s="7" t="s">
        <v>968</v>
      </c>
      <c r="M44" s="7" t="s">
        <v>969</v>
      </c>
      <c r="N44" s="7"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7" t="s">
        <v>43</v>
      </c>
      <c r="J45" s="7"/>
      <c r="K45" s="7"/>
      <c r="L45" s="7" t="s">
        <v>968</v>
      </c>
      <c r="M45" s="7" t="s">
        <v>969</v>
      </c>
      <c r="N45" s="7"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7" t="s">
        <v>43</v>
      </c>
      <c r="J46" s="7"/>
      <c r="K46" s="7"/>
      <c r="L46" s="7" t="s">
        <v>968</v>
      </c>
      <c r="M46" s="7" t="s">
        <v>969</v>
      </c>
      <c r="N46" s="7"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7" t="s">
        <v>43</v>
      </c>
      <c r="J47" s="7"/>
      <c r="K47" s="7"/>
      <c r="L47" s="7" t="s">
        <v>968</v>
      </c>
      <c r="M47" s="7" t="s">
        <v>969</v>
      </c>
      <c r="N47" s="7"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7" t="s">
        <v>43</v>
      </c>
      <c r="J48" s="7"/>
      <c r="K48" s="7"/>
      <c r="L48" s="7" t="s">
        <v>968</v>
      </c>
      <c r="M48" s="7" t="s">
        <v>969</v>
      </c>
      <c r="N48" s="7"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7" t="s">
        <v>43</v>
      </c>
      <c r="J49" s="7"/>
      <c r="K49" s="7"/>
      <c r="L49" s="7" t="s">
        <v>968</v>
      </c>
      <c r="M49" s="7" t="s">
        <v>969</v>
      </c>
      <c r="N49" s="7"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7" t="s">
        <v>43</v>
      </c>
      <c r="J50" s="7"/>
      <c r="K50" s="7"/>
      <c r="L50" s="7" t="s">
        <v>968</v>
      </c>
      <c r="M50" s="7" t="s">
        <v>969</v>
      </c>
      <c r="N50" s="7"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7" t="s">
        <v>48</v>
      </c>
      <c r="J51" s="7"/>
      <c r="K51" s="7"/>
      <c r="L51" s="9" t="s">
        <v>957</v>
      </c>
      <c r="M51" s="7" t="s">
        <v>955</v>
      </c>
      <c r="N51" s="7"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7" t="s">
        <v>49</v>
      </c>
      <c r="J52" s="7" t="s">
        <v>46</v>
      </c>
      <c r="K52" s="7" t="s">
        <v>47</v>
      </c>
      <c r="L52" s="9" t="s">
        <v>957</v>
      </c>
      <c r="M52" s="7" t="s">
        <v>955</v>
      </c>
      <c r="N52" s="7"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2" t="s">
        <v>50</v>
      </c>
      <c r="J53" s="2"/>
      <c r="K53" s="2"/>
      <c r="L53" s="9" t="s">
        <v>957</v>
      </c>
      <c r="M53" s="7" t="s">
        <v>955</v>
      </c>
      <c r="N53" s="7"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2" t="s">
        <v>74</v>
      </c>
      <c r="J54" t="s">
        <v>72</v>
      </c>
      <c r="K54" t="s">
        <v>73</v>
      </c>
      <c r="L54" s="9" t="s">
        <v>957</v>
      </c>
      <c r="M54" s="7" t="s">
        <v>955</v>
      </c>
      <c r="N54" s="7" t="s">
        <v>774</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2"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2" t="s">
        <v>29</v>
      </c>
      <c r="J56" s="2" t="s">
        <v>1526</v>
      </c>
      <c r="K56" s="2" t="s">
        <v>1527</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2" t="s">
        <v>42</v>
      </c>
      <c r="J57" s="7" t="s">
        <v>68</v>
      </c>
      <c r="K57" s="7" t="s">
        <v>69</v>
      </c>
      <c r="L57" s="9" t="s">
        <v>957</v>
      </c>
      <c r="M57" s="7" t="s">
        <v>955</v>
      </c>
      <c r="N57" s="2" t="s">
        <v>774</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1491</v>
      </c>
      <c r="C58" s="2">
        <v>34</v>
      </c>
      <c r="D58" s="3" t="str">
        <f t="shared" si="0"/>
        <v>[15-44]</v>
      </c>
      <c r="E58" s="2"/>
      <c r="F58" s="2" t="s">
        <v>865</v>
      </c>
      <c r="G58" s="2" t="s">
        <v>985</v>
      </c>
      <c r="H58" s="41">
        <v>99802229</v>
      </c>
      <c r="I58" s="2" t="s">
        <v>80</v>
      </c>
      <c r="J58" s="2"/>
      <c r="K58" s="2"/>
      <c r="L58" s="9" t="s">
        <v>957</v>
      </c>
      <c r="M58" s="7" t="s">
        <v>955</v>
      </c>
      <c r="N58" s="2" t="s">
        <v>774</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2" t="s">
        <v>83</v>
      </c>
      <c r="J59" s="2"/>
      <c r="K59" s="2"/>
      <c r="L59" s="6" t="s">
        <v>176</v>
      </c>
      <c r="M59" s="7" t="s">
        <v>955</v>
      </c>
      <c r="N59" s="2" t="s">
        <v>774</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2" t="s">
        <v>84</v>
      </c>
      <c r="J60" s="2"/>
      <c r="K60" s="2"/>
      <c r="L60" s="6" t="s">
        <v>996</v>
      </c>
      <c r="M60" s="2" t="s">
        <v>997</v>
      </c>
      <c r="N60" s="2" t="s">
        <v>774</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2" t="s">
        <v>80</v>
      </c>
      <c r="J61" s="2"/>
      <c r="K61" s="2"/>
      <c r="L61" s="9" t="s">
        <v>957</v>
      </c>
      <c r="M61" s="7" t="s">
        <v>955</v>
      </c>
      <c r="N61" s="2" t="s">
        <v>774</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2" t="s">
        <v>80</v>
      </c>
      <c r="J62" s="2"/>
      <c r="K62" s="2"/>
      <c r="L62" s="9" t="s">
        <v>957</v>
      </c>
      <c r="M62" s="7" t="s">
        <v>955</v>
      </c>
      <c r="N62" s="2" t="s">
        <v>774</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2" t="s">
        <v>129</v>
      </c>
      <c r="J63" t="s">
        <v>72</v>
      </c>
      <c r="K63" t="s">
        <v>73</v>
      </c>
      <c r="L63" s="9" t="s">
        <v>957</v>
      </c>
      <c r="M63" s="7" t="s">
        <v>955</v>
      </c>
      <c r="N63" s="2" t="s">
        <v>774</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2" t="s">
        <v>87</v>
      </c>
      <c r="J64" s="2"/>
      <c r="K64" s="2"/>
      <c r="L64" s="9" t="s">
        <v>957</v>
      </c>
      <c r="M64" s="2" t="s">
        <v>969</v>
      </c>
      <c r="N64" s="7"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2"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1490</v>
      </c>
      <c r="C66" s="2">
        <v>16</v>
      </c>
      <c r="D66" s="3" t="str">
        <f t="shared" ref="D66:D129" si="4">IF(C66="","",IF(C66&lt;=2,"[0-2]",IF(C66&lt;=4,"[2-4]",IF(C66&lt;=14,"[5-14]",IF(C66&lt;=44,"[15-44]",IF(C66&lt;=59,"[45-59]",IF(C66&gt;=60,"[60 et plus]")))))))</f>
        <v>[15-44]</v>
      </c>
      <c r="E66" s="2" t="str">
        <f t="shared" si="3"/>
        <v>[15+]</v>
      </c>
      <c r="F66" s="7" t="s">
        <v>865</v>
      </c>
      <c r="G66" s="2" t="s">
        <v>1010</v>
      </c>
      <c r="H66" s="41">
        <v>91360297</v>
      </c>
      <c r="I66" s="2"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2"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2"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2"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2" t="s">
        <v>25</v>
      </c>
      <c r="J70" s="2" t="s">
        <v>1524</v>
      </c>
      <c r="K70" s="2" t="s">
        <v>1525</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2" t="s">
        <v>92</v>
      </c>
      <c r="J71" s="2"/>
      <c r="K71" s="2"/>
      <c r="L71" s="9" t="s">
        <v>189</v>
      </c>
      <c r="M71" s="7" t="s">
        <v>1027</v>
      </c>
      <c r="N71" s="7"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2" t="s">
        <v>95</v>
      </c>
      <c r="J72" s="2"/>
      <c r="K72" s="2"/>
      <c r="L72" s="9" t="s">
        <v>957</v>
      </c>
      <c r="M72" s="7" t="s">
        <v>955</v>
      </c>
      <c r="N72" s="2" t="s">
        <v>774</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2" t="s">
        <v>96</v>
      </c>
      <c r="J73" s="2"/>
      <c r="K73" s="2"/>
      <c r="L73" s="9" t="s">
        <v>1030</v>
      </c>
      <c r="M73" s="7" t="s">
        <v>969</v>
      </c>
      <c r="N73" s="7"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2" t="s">
        <v>97</v>
      </c>
      <c r="J74" s="2"/>
      <c r="K74" s="2"/>
      <c r="L74" s="9" t="s">
        <v>97</v>
      </c>
      <c r="M74" s="2" t="s">
        <v>1027</v>
      </c>
      <c r="N74" s="7"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2" t="s">
        <v>98</v>
      </c>
      <c r="J75" s="2"/>
      <c r="K75" s="2"/>
      <c r="L75" s="9" t="s">
        <v>192</v>
      </c>
      <c r="M75" s="7" t="s">
        <v>997</v>
      </c>
      <c r="N75" s="2" t="s">
        <v>774</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2" t="s">
        <v>101</v>
      </c>
      <c r="J76" s="2" t="s">
        <v>1351</v>
      </c>
      <c r="K76" s="1" t="s">
        <v>1352</v>
      </c>
      <c r="L76" s="9" t="s">
        <v>112</v>
      </c>
      <c r="M76" s="7" t="s">
        <v>955</v>
      </c>
      <c r="N76" s="2" t="s">
        <v>774</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2" t="s">
        <v>104</v>
      </c>
      <c r="J77" s="7" t="s">
        <v>46</v>
      </c>
      <c r="K77" s="7" t="s">
        <v>47</v>
      </c>
      <c r="L77" s="9" t="s">
        <v>957</v>
      </c>
      <c r="M77" s="7" t="s">
        <v>955</v>
      </c>
      <c r="N77" s="2" t="s">
        <v>774</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2" t="s">
        <v>108</v>
      </c>
      <c r="J78" s="2"/>
      <c r="K78" s="2"/>
      <c r="L78" s="9" t="s">
        <v>957</v>
      </c>
      <c r="M78" s="7" t="s">
        <v>955</v>
      </c>
      <c r="N78" s="2" t="s">
        <v>774</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2" t="s">
        <v>104</v>
      </c>
      <c r="J79" s="7" t="s">
        <v>46</v>
      </c>
      <c r="K79" s="7" t="s">
        <v>47</v>
      </c>
      <c r="L79" s="9" t="s">
        <v>957</v>
      </c>
      <c r="M79" s="7" t="s">
        <v>955</v>
      </c>
      <c r="N79" s="2" t="s">
        <v>774</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2" t="s">
        <v>109</v>
      </c>
      <c r="J80" s="2"/>
      <c r="K80" s="2"/>
      <c r="L80" s="9" t="s">
        <v>112</v>
      </c>
      <c r="M80" s="7" t="s">
        <v>955</v>
      </c>
      <c r="N80" s="2" t="s">
        <v>774</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2" t="s">
        <v>112</v>
      </c>
      <c r="J81" s="2" t="s">
        <v>1351</v>
      </c>
      <c r="K81" s="1" t="s">
        <v>1352</v>
      </c>
      <c r="L81" s="9" t="s">
        <v>112</v>
      </c>
      <c r="M81" s="7" t="s">
        <v>955</v>
      </c>
      <c r="N81" s="2" t="s">
        <v>774</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2" t="s">
        <v>113</v>
      </c>
      <c r="J82" s="2" t="s">
        <v>1351</v>
      </c>
      <c r="K82" s="1" t="s">
        <v>1352</v>
      </c>
      <c r="L82" s="9" t="s">
        <v>112</v>
      </c>
      <c r="M82" s="7" t="s">
        <v>955</v>
      </c>
      <c r="N82" s="2" t="s">
        <v>774</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2" t="s">
        <v>112</v>
      </c>
      <c r="J83" s="2" t="s">
        <v>1351</v>
      </c>
      <c r="K83" s="1" t="s">
        <v>1352</v>
      </c>
      <c r="L83" s="9" t="s">
        <v>112</v>
      </c>
      <c r="M83" s="7" t="s">
        <v>955</v>
      </c>
      <c r="N83" s="2" t="s">
        <v>774</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2" t="s">
        <v>104</v>
      </c>
      <c r="J84" s="7" t="s">
        <v>46</v>
      </c>
      <c r="K84" s="7" t="s">
        <v>47</v>
      </c>
      <c r="L84" s="9" t="s">
        <v>957</v>
      </c>
      <c r="M84" s="7" t="s">
        <v>955</v>
      </c>
      <c r="N84" s="2" t="s">
        <v>774</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2" t="s">
        <v>114</v>
      </c>
      <c r="J85" s="2" t="s">
        <v>182</v>
      </c>
      <c r="K85" s="2" t="s">
        <v>183</v>
      </c>
      <c r="L85" s="9" t="s">
        <v>957</v>
      </c>
      <c r="M85" s="7" t="s">
        <v>955</v>
      </c>
      <c r="N85" s="2" t="s">
        <v>774</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2"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2" t="s">
        <v>104</v>
      </c>
      <c r="J87" s="7" t="s">
        <v>46</v>
      </c>
      <c r="K87" s="7" t="s">
        <v>47</v>
      </c>
      <c r="L87" s="9" t="s">
        <v>957</v>
      </c>
      <c r="M87" s="7" t="s">
        <v>955</v>
      </c>
      <c r="N87" s="2" t="s">
        <v>774</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2" t="s">
        <v>48</v>
      </c>
      <c r="J88" s="2"/>
      <c r="K88" s="2"/>
      <c r="L88" s="9" t="s">
        <v>957</v>
      </c>
      <c r="M88" s="7" t="s">
        <v>955</v>
      </c>
      <c r="N88" s="2" t="s">
        <v>774</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2" t="s">
        <v>118</v>
      </c>
      <c r="J89" s="2"/>
      <c r="K89" s="2"/>
      <c r="L89" s="9" t="s">
        <v>176</v>
      </c>
      <c r="M89" s="7" t="s">
        <v>955</v>
      </c>
      <c r="N89" s="2" t="s">
        <v>774</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2" t="s">
        <v>104</v>
      </c>
      <c r="J90" s="7" t="s">
        <v>46</v>
      </c>
      <c r="K90" s="7" t="s">
        <v>47</v>
      </c>
      <c r="L90" s="9" t="s">
        <v>957</v>
      </c>
      <c r="M90" s="7" t="s">
        <v>955</v>
      </c>
      <c r="N90" s="2" t="s">
        <v>774</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2" t="s">
        <v>119</v>
      </c>
      <c r="J91" s="2"/>
      <c r="K91" s="2"/>
      <c r="L91" s="9" t="s">
        <v>957</v>
      </c>
      <c r="M91" s="7" t="s">
        <v>955</v>
      </c>
      <c r="N91" s="2" t="s">
        <v>774</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2"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2"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2" t="s">
        <v>29</v>
      </c>
      <c r="J94" s="2" t="s">
        <v>1526</v>
      </c>
      <c r="K94" s="2" t="s">
        <v>1527</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2" t="s">
        <v>25</v>
      </c>
      <c r="J95" s="2" t="s">
        <v>1524</v>
      </c>
      <c r="K95" s="2" t="s">
        <v>1525</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2" t="s">
        <v>122</v>
      </c>
      <c r="J96" s="2"/>
      <c r="K96" s="2"/>
      <c r="L96" s="9" t="s">
        <v>957</v>
      </c>
      <c r="M96" s="7" t="s">
        <v>955</v>
      </c>
      <c r="N96" s="2" t="s">
        <v>774</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2" t="s">
        <v>123</v>
      </c>
      <c r="J97" s="2"/>
      <c r="K97" s="2"/>
      <c r="L97" s="9" t="s">
        <v>189</v>
      </c>
      <c r="M97" s="7" t="s">
        <v>1027</v>
      </c>
      <c r="N97" s="7"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2" t="s">
        <v>124</v>
      </c>
      <c r="J98" s="2"/>
      <c r="K98" s="2"/>
      <c r="L98" s="9" t="s">
        <v>176</v>
      </c>
      <c r="M98" s="7" t="s">
        <v>955</v>
      </c>
      <c r="N98" s="2" t="s">
        <v>774</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2" t="s">
        <v>125</v>
      </c>
      <c r="J99" s="2"/>
      <c r="K99" s="2"/>
      <c r="L99" s="9" t="s">
        <v>957</v>
      </c>
      <c r="M99" s="7" t="s">
        <v>955</v>
      </c>
      <c r="N99" s="2" t="s">
        <v>774</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2" t="s">
        <v>126</v>
      </c>
      <c r="J100" s="2"/>
      <c r="K100" s="2"/>
      <c r="L100" s="9" t="s">
        <v>126</v>
      </c>
      <c r="M100" s="7" t="s">
        <v>997</v>
      </c>
      <c r="N100" s="2" t="s">
        <v>774</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2" t="s">
        <v>128</v>
      </c>
      <c r="J101" s="2"/>
      <c r="K101" s="2"/>
      <c r="L101" s="9" t="s">
        <v>176</v>
      </c>
      <c r="M101" s="7" t="s">
        <v>955</v>
      </c>
      <c r="N101" s="2" t="s">
        <v>774</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2" t="s">
        <v>129</v>
      </c>
      <c r="J102" t="s">
        <v>72</v>
      </c>
      <c r="K102" t="s">
        <v>73</v>
      </c>
      <c r="L102" s="9" t="s">
        <v>957</v>
      </c>
      <c r="M102" s="7" t="s">
        <v>955</v>
      </c>
      <c r="N102" s="2" t="s">
        <v>774</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2" t="s">
        <v>130</v>
      </c>
      <c r="J103" s="2" t="s">
        <v>184</v>
      </c>
      <c r="K103" s="2" t="s">
        <v>185</v>
      </c>
      <c r="L103" s="9" t="s">
        <v>957</v>
      </c>
      <c r="M103" s="7" t="s">
        <v>955</v>
      </c>
      <c r="N103" s="2" t="s">
        <v>774</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2" t="s">
        <v>1358</v>
      </c>
      <c r="J104" s="50" t="s">
        <v>1357</v>
      </c>
      <c r="K104" s="50" t="s">
        <v>1356</v>
      </c>
      <c r="L104" s="9" t="s">
        <v>1082</v>
      </c>
      <c r="M104" s="7" t="s">
        <v>997</v>
      </c>
      <c r="N104" s="2" t="s">
        <v>774</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2"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2"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2"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2"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2"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2"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2"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2"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2"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2"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2"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2"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2"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2"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2"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2"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2" t="s">
        <v>25</v>
      </c>
      <c r="J121" s="2" t="s">
        <v>1524</v>
      </c>
      <c r="K121" s="2" t="s">
        <v>1525</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2" t="s">
        <v>25</v>
      </c>
      <c r="J122" s="2" t="s">
        <v>1524</v>
      </c>
      <c r="K122" s="2" t="s">
        <v>1525</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2"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1492</v>
      </c>
      <c r="C124" s="2">
        <v>12</v>
      </c>
      <c r="D124" s="3" t="str">
        <f t="shared" si="4"/>
        <v>[5-14]</v>
      </c>
      <c r="E124" s="2"/>
      <c r="F124" s="2" t="s">
        <v>865</v>
      </c>
      <c r="G124" s="2" t="s">
        <v>1131</v>
      </c>
      <c r="H124" s="41">
        <v>92511942</v>
      </c>
      <c r="I124" s="2" t="s">
        <v>122</v>
      </c>
      <c r="J124" s="2"/>
      <c r="K124" s="2"/>
      <c r="L124" s="9" t="s">
        <v>957</v>
      </c>
      <c r="M124" s="7" t="s">
        <v>955</v>
      </c>
      <c r="N124" s="2" t="s">
        <v>774</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2"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2"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2"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2" t="s">
        <v>129</v>
      </c>
      <c r="J128" t="s">
        <v>72</v>
      </c>
      <c r="K128" t="s">
        <v>73</v>
      </c>
      <c r="L128" s="9" t="s">
        <v>957</v>
      </c>
      <c r="M128" s="7" t="s">
        <v>955</v>
      </c>
      <c r="N128" s="2" t="s">
        <v>774</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2" t="s">
        <v>167</v>
      </c>
      <c r="J129" s="7" t="s">
        <v>46</v>
      </c>
      <c r="K129" s="7" t="s">
        <v>47</v>
      </c>
      <c r="L129" s="9" t="s">
        <v>176</v>
      </c>
      <c r="M129" s="7" t="s">
        <v>955</v>
      </c>
      <c r="N129" s="2" t="s">
        <v>774</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2" t="s">
        <v>173</v>
      </c>
      <c r="J130" s="2" t="s">
        <v>174</v>
      </c>
      <c r="K130" s="2" t="s">
        <v>175</v>
      </c>
      <c r="L130" s="9" t="s">
        <v>112</v>
      </c>
      <c r="M130" s="7" t="s">
        <v>955</v>
      </c>
      <c r="N130" s="2" t="s">
        <v>774</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2" t="s">
        <v>129</v>
      </c>
      <c r="J131" t="s">
        <v>72</v>
      </c>
      <c r="K131" t="s">
        <v>73</v>
      </c>
      <c r="L131" s="9" t="s">
        <v>957</v>
      </c>
      <c r="M131" s="7" t="s">
        <v>955</v>
      </c>
      <c r="N131" s="2" t="s">
        <v>774</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2" t="s">
        <v>176</v>
      </c>
      <c r="J132" t="s">
        <v>81</v>
      </c>
      <c r="K132" t="s">
        <v>82</v>
      </c>
      <c r="L132" s="9" t="s">
        <v>176</v>
      </c>
      <c r="M132" s="7" t="s">
        <v>955</v>
      </c>
      <c r="N132" s="2" t="s">
        <v>774</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2" t="s">
        <v>177</v>
      </c>
      <c r="J133" t="s">
        <v>72</v>
      </c>
      <c r="K133" t="s">
        <v>73</v>
      </c>
      <c r="L133" s="9" t="s">
        <v>177</v>
      </c>
      <c r="M133" s="7" t="s">
        <v>955</v>
      </c>
      <c r="N133" s="2" t="s">
        <v>774</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2" t="s">
        <v>167</v>
      </c>
      <c r="J134" s="7" t="s">
        <v>46</v>
      </c>
      <c r="K134" s="7" t="s">
        <v>47</v>
      </c>
      <c r="L134" s="9" t="s">
        <v>176</v>
      </c>
      <c r="M134" s="7" t="s">
        <v>955</v>
      </c>
      <c r="N134" s="2" t="s">
        <v>774</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2" t="s">
        <v>167</v>
      </c>
      <c r="J135" s="7" t="s">
        <v>46</v>
      </c>
      <c r="K135" s="7" t="s">
        <v>47</v>
      </c>
      <c r="L135" s="9" t="s">
        <v>176</v>
      </c>
      <c r="M135" s="7" t="s">
        <v>955</v>
      </c>
      <c r="N135" s="2" t="s">
        <v>774</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2" t="s">
        <v>167</v>
      </c>
      <c r="J136" s="7" t="s">
        <v>46</v>
      </c>
      <c r="K136" s="7" t="s">
        <v>47</v>
      </c>
      <c r="L136" s="9" t="s">
        <v>176</v>
      </c>
      <c r="M136" s="7" t="s">
        <v>955</v>
      </c>
      <c r="N136" s="2" t="s">
        <v>774</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2" t="s">
        <v>167</v>
      </c>
      <c r="J137" s="7" t="s">
        <v>46</v>
      </c>
      <c r="K137" s="7" t="s">
        <v>47</v>
      </c>
      <c r="L137" s="9" t="s">
        <v>176</v>
      </c>
      <c r="M137" s="7" t="s">
        <v>955</v>
      </c>
      <c r="N137" s="2" t="s">
        <v>774</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2" t="s">
        <v>178</v>
      </c>
      <c r="J138" s="2" t="s">
        <v>169</v>
      </c>
      <c r="K138" s="2" t="s">
        <v>170</v>
      </c>
      <c r="L138" s="9" t="s">
        <v>168</v>
      </c>
      <c r="M138" s="7" t="s">
        <v>1027</v>
      </c>
      <c r="N138" s="7"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2"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1493</v>
      </c>
      <c r="C140" s="2">
        <v>47</v>
      </c>
      <c r="D140" s="3" t="str">
        <f t="shared" si="7"/>
        <v>[45-59]</v>
      </c>
      <c r="E140" s="2"/>
      <c r="F140" s="2" t="s">
        <v>865</v>
      </c>
      <c r="G140" s="2" t="s">
        <v>1146</v>
      </c>
      <c r="H140" s="41"/>
      <c r="I140" s="2" t="s">
        <v>114</v>
      </c>
      <c r="J140" s="2" t="s">
        <v>182</v>
      </c>
      <c r="K140" s="2" t="s">
        <v>183</v>
      </c>
      <c r="L140" s="9" t="s">
        <v>957</v>
      </c>
      <c r="M140" s="7" t="s">
        <v>955</v>
      </c>
      <c r="N140" s="2" t="s">
        <v>774</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2" t="s">
        <v>130</v>
      </c>
      <c r="J141" s="2" t="s">
        <v>184</v>
      </c>
      <c r="K141" s="2" t="s">
        <v>185</v>
      </c>
      <c r="L141" s="9" t="s">
        <v>957</v>
      </c>
      <c r="M141" s="7" t="s">
        <v>955</v>
      </c>
      <c r="N141" s="2" t="s">
        <v>774</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2" t="s">
        <v>186</v>
      </c>
      <c r="J142" s="2" t="s">
        <v>187</v>
      </c>
      <c r="K142" s="2" t="s">
        <v>188</v>
      </c>
      <c r="L142" s="9" t="s">
        <v>186</v>
      </c>
      <c r="M142" s="7" t="s">
        <v>1027</v>
      </c>
      <c r="N142" s="7"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2" t="s">
        <v>167</v>
      </c>
      <c r="J143" s="7" t="s">
        <v>46</v>
      </c>
      <c r="K143" s="7" t="s">
        <v>47</v>
      </c>
      <c r="L143" s="9" t="s">
        <v>176</v>
      </c>
      <c r="M143" s="7" t="s">
        <v>955</v>
      </c>
      <c r="N143" s="2" t="s">
        <v>774</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2" t="s">
        <v>167</v>
      </c>
      <c r="J144" s="7" t="s">
        <v>46</v>
      </c>
      <c r="K144" s="7" t="s">
        <v>47</v>
      </c>
      <c r="L144" s="9" t="s">
        <v>176</v>
      </c>
      <c r="M144" s="7" t="s">
        <v>955</v>
      </c>
      <c r="N144" s="2" t="s">
        <v>774</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2" t="s">
        <v>167</v>
      </c>
      <c r="J145" s="7" t="s">
        <v>46</v>
      </c>
      <c r="K145" s="7" t="s">
        <v>47</v>
      </c>
      <c r="L145" s="9" t="s">
        <v>176</v>
      </c>
      <c r="M145" s="7" t="s">
        <v>955</v>
      </c>
      <c r="N145" s="2" t="s">
        <v>774</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2" t="s">
        <v>167</v>
      </c>
      <c r="J146" s="7" t="s">
        <v>46</v>
      </c>
      <c r="K146" s="7" t="s">
        <v>47</v>
      </c>
      <c r="L146" s="9" t="s">
        <v>176</v>
      </c>
      <c r="M146" s="7" t="s">
        <v>955</v>
      </c>
      <c r="N146" s="2" t="s">
        <v>774</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2" t="s">
        <v>189</v>
      </c>
      <c r="J147" s="2" t="s">
        <v>190</v>
      </c>
      <c r="K147" s="2" t="s">
        <v>191</v>
      </c>
      <c r="L147" s="9" t="s">
        <v>189</v>
      </c>
      <c r="M147" s="7" t="s">
        <v>1027</v>
      </c>
      <c r="N147" s="7"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2" t="s">
        <v>192</v>
      </c>
      <c r="J148" s="2" t="s">
        <v>193</v>
      </c>
      <c r="K148" s="2" t="s">
        <v>194</v>
      </c>
      <c r="L148" s="9" t="s">
        <v>192</v>
      </c>
      <c r="M148" s="7" t="s">
        <v>997</v>
      </c>
      <c r="N148" s="2" t="s">
        <v>774</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2" t="s">
        <v>168</v>
      </c>
      <c r="J149" s="2" t="s">
        <v>169</v>
      </c>
      <c r="K149" s="2" t="s">
        <v>170</v>
      </c>
      <c r="L149" s="9" t="s">
        <v>168</v>
      </c>
      <c r="M149" s="7" t="s">
        <v>1027</v>
      </c>
      <c r="N149" s="7"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2" t="s">
        <v>195</v>
      </c>
      <c r="J150" s="2" t="s">
        <v>196</v>
      </c>
      <c r="K150" s="2" t="s">
        <v>197</v>
      </c>
      <c r="L150" s="9" t="s">
        <v>957</v>
      </c>
      <c r="M150" s="7" t="s">
        <v>955</v>
      </c>
      <c r="N150" s="2" t="s">
        <v>774</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2" t="s">
        <v>167</v>
      </c>
      <c r="J151" s="7" t="s">
        <v>46</v>
      </c>
      <c r="K151" s="7" t="s">
        <v>47</v>
      </c>
      <c r="L151" s="9" t="s">
        <v>176</v>
      </c>
      <c r="M151" s="7" t="s">
        <v>955</v>
      </c>
      <c r="N151" s="2" t="s">
        <v>774</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2" t="s">
        <v>167</v>
      </c>
      <c r="J152" s="7" t="s">
        <v>46</v>
      </c>
      <c r="K152" s="7" t="s">
        <v>47</v>
      </c>
      <c r="L152" s="9" t="s">
        <v>176</v>
      </c>
      <c r="M152" s="7" t="s">
        <v>955</v>
      </c>
      <c r="N152" s="2" t="s">
        <v>774</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2" t="s">
        <v>167</v>
      </c>
      <c r="J153" s="7" t="s">
        <v>46</v>
      </c>
      <c r="K153" s="7" t="s">
        <v>47</v>
      </c>
      <c r="L153" s="9" t="s">
        <v>176</v>
      </c>
      <c r="M153" s="7" t="s">
        <v>955</v>
      </c>
      <c r="N153" s="2" t="s">
        <v>774</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2" t="s">
        <v>168</v>
      </c>
      <c r="J154" s="2" t="s">
        <v>169</v>
      </c>
      <c r="K154" s="2" t="s">
        <v>170</v>
      </c>
      <c r="L154" s="9" t="s">
        <v>168</v>
      </c>
      <c r="M154" s="7" t="s">
        <v>1027</v>
      </c>
      <c r="N154" s="7"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2" t="s">
        <v>80</v>
      </c>
      <c r="J155" t="s">
        <v>81</v>
      </c>
      <c r="K155" t="s">
        <v>82</v>
      </c>
      <c r="L155" s="9" t="s">
        <v>176</v>
      </c>
      <c r="M155" s="7" t="s">
        <v>955</v>
      </c>
      <c r="N155" s="2" t="s">
        <v>774</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2" t="s">
        <v>80</v>
      </c>
      <c r="J156" t="s">
        <v>81</v>
      </c>
      <c r="K156" t="s">
        <v>82</v>
      </c>
      <c r="L156" s="9" t="s">
        <v>176</v>
      </c>
      <c r="M156" s="7" t="s">
        <v>955</v>
      </c>
      <c r="N156" s="2" t="s">
        <v>774</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2"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2"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2"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2"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2"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2"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2"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2"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2"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2"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50" t="s">
        <v>80</v>
      </c>
      <c r="J167" t="s">
        <v>81</v>
      </c>
      <c r="K167" t="s">
        <v>82</v>
      </c>
      <c r="L167" s="50" t="s">
        <v>176</v>
      </c>
      <c r="M167" s="7" t="s">
        <v>955</v>
      </c>
      <c r="N167" s="50" t="s">
        <v>774</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50" t="s">
        <v>167</v>
      </c>
      <c r="J168" s="7" t="s">
        <v>46</v>
      </c>
      <c r="K168" s="7" t="s">
        <v>47</v>
      </c>
      <c r="L168" s="50" t="s">
        <v>176</v>
      </c>
      <c r="M168" s="7" t="s">
        <v>955</v>
      </c>
      <c r="N168" s="50" t="s">
        <v>774</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50" t="s">
        <v>167</v>
      </c>
      <c r="J169" s="7" t="s">
        <v>46</v>
      </c>
      <c r="K169" s="7" t="s">
        <v>47</v>
      </c>
      <c r="L169" s="50" t="s">
        <v>176</v>
      </c>
      <c r="M169" s="7" t="s">
        <v>955</v>
      </c>
      <c r="N169" s="50" t="s">
        <v>774</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50" t="s">
        <v>167</v>
      </c>
      <c r="J170" s="7" t="s">
        <v>46</v>
      </c>
      <c r="K170" s="7" t="s">
        <v>47</v>
      </c>
      <c r="L170" s="50" t="s">
        <v>176</v>
      </c>
      <c r="M170" s="7" t="s">
        <v>955</v>
      </c>
      <c r="N170" s="50" t="s">
        <v>774</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50" t="s">
        <v>80</v>
      </c>
      <c r="J171" t="s">
        <v>81</v>
      </c>
      <c r="K171" t="s">
        <v>82</v>
      </c>
      <c r="L171" s="50" t="s">
        <v>176</v>
      </c>
      <c r="M171" s="7" t="s">
        <v>955</v>
      </c>
      <c r="N171" s="50" t="s">
        <v>774</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50" t="s">
        <v>1294</v>
      </c>
      <c r="J172" s="2" t="s">
        <v>169</v>
      </c>
      <c r="K172" s="2" t="s">
        <v>170</v>
      </c>
      <c r="L172" s="50" t="s">
        <v>168</v>
      </c>
      <c r="M172" s="7" t="s">
        <v>1027</v>
      </c>
      <c r="N172" s="50" t="s">
        <v>774</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50" t="s">
        <v>1296</v>
      </c>
      <c r="J173" s="2" t="s">
        <v>169</v>
      </c>
      <c r="K173" s="2" t="s">
        <v>170</v>
      </c>
      <c r="L173" s="50" t="s">
        <v>168</v>
      </c>
      <c r="M173" s="7" t="s">
        <v>1027</v>
      </c>
      <c r="N173" s="50" t="s">
        <v>774</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50" t="s">
        <v>1298</v>
      </c>
      <c r="J174" s="2" t="s">
        <v>169</v>
      </c>
      <c r="K174" s="2" t="s">
        <v>170</v>
      </c>
      <c r="L174" s="50" t="s">
        <v>186</v>
      </c>
      <c r="M174" s="7" t="s">
        <v>1027</v>
      </c>
      <c r="N174" s="50" t="s">
        <v>774</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50" t="s">
        <v>1300</v>
      </c>
      <c r="J175" s="2" t="s">
        <v>190</v>
      </c>
      <c r="K175" s="2" t="s">
        <v>191</v>
      </c>
      <c r="L175" s="50" t="s">
        <v>189</v>
      </c>
      <c r="M175" s="50" t="s">
        <v>969</v>
      </c>
      <c r="N175" s="7"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50" t="s">
        <v>80</v>
      </c>
      <c r="J176" s="88" t="s">
        <v>81</v>
      </c>
      <c r="K176" s="88" t="s">
        <v>82</v>
      </c>
      <c r="L176" s="50" t="s">
        <v>176</v>
      </c>
      <c r="M176" s="7" t="s">
        <v>955</v>
      </c>
      <c r="N176" s="50" t="s">
        <v>774</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50" t="s">
        <v>1304</v>
      </c>
      <c r="J177" s="2" t="s">
        <v>169</v>
      </c>
      <c r="K177" s="2" t="s">
        <v>170</v>
      </c>
      <c r="L177" s="50" t="s">
        <v>1305</v>
      </c>
      <c r="M177" s="7" t="s">
        <v>1027</v>
      </c>
      <c r="N177" s="50" t="s">
        <v>774</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50" t="s">
        <v>192</v>
      </c>
      <c r="J178" s="2" t="s">
        <v>193</v>
      </c>
      <c r="K178" s="2" t="s">
        <v>194</v>
      </c>
      <c r="L178" s="50" t="s">
        <v>192</v>
      </c>
      <c r="M178" s="50" t="s">
        <v>997</v>
      </c>
      <c r="N178" s="50" t="s">
        <v>774</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50" t="s">
        <v>1308</v>
      </c>
      <c r="J179" s="50" t="s">
        <v>1357</v>
      </c>
      <c r="K179" s="50" t="s">
        <v>1356</v>
      </c>
      <c r="L179" s="50" t="s">
        <v>1082</v>
      </c>
      <c r="M179" s="50" t="s">
        <v>997</v>
      </c>
      <c r="N179" s="50" t="s">
        <v>774</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50" t="s">
        <v>126</v>
      </c>
      <c r="J180" s="50" t="s">
        <v>1355</v>
      </c>
      <c r="K180" s="50" t="s">
        <v>1356</v>
      </c>
      <c r="L180" s="50" t="s">
        <v>126</v>
      </c>
      <c r="M180" s="50" t="s">
        <v>997</v>
      </c>
      <c r="N180" s="50" t="s">
        <v>774</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55" t="s">
        <v>1313</v>
      </c>
      <c r="J181" s="50" t="s">
        <v>1357</v>
      </c>
      <c r="K181" s="50" t="s">
        <v>1356</v>
      </c>
      <c r="L181" s="55" t="s">
        <v>192</v>
      </c>
      <c r="M181" s="55" t="s">
        <v>997</v>
      </c>
      <c r="N181" s="55" t="s">
        <v>774</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61"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61"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50"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50"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50" t="s">
        <v>1332</v>
      </c>
      <c r="J186" s="2" t="s">
        <v>1349</v>
      </c>
      <c r="K186" s="1" t="s">
        <v>1350</v>
      </c>
      <c r="L186" s="50" t="s">
        <v>112</v>
      </c>
      <c r="M186" s="7" t="s">
        <v>955</v>
      </c>
      <c r="N186" s="50" t="s">
        <v>774</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50" t="s">
        <v>112</v>
      </c>
      <c r="J187" s="2" t="s">
        <v>1351</v>
      </c>
      <c r="K187" s="1" t="s">
        <v>1352</v>
      </c>
      <c r="L187" s="50" t="s">
        <v>112</v>
      </c>
      <c r="M187" s="7" t="s">
        <v>955</v>
      </c>
      <c r="N187" s="50" t="s">
        <v>774</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50"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2"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50" t="s">
        <v>130</v>
      </c>
      <c r="J190" s="50" t="s">
        <v>184</v>
      </c>
      <c r="K190" s="50" t="s">
        <v>185</v>
      </c>
      <c r="L190" s="50" t="s">
        <v>957</v>
      </c>
      <c r="M190" s="7" t="s">
        <v>955</v>
      </c>
      <c r="N190" s="50" t="s">
        <v>774</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55" t="s">
        <v>1342</v>
      </c>
      <c r="J191" s="50" t="s">
        <v>1355</v>
      </c>
      <c r="K191" s="50" t="s">
        <v>1356</v>
      </c>
      <c r="L191" s="55" t="s">
        <v>1342</v>
      </c>
      <c r="M191" s="55" t="s">
        <v>997</v>
      </c>
      <c r="N191" s="55" t="s">
        <v>774</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50" t="s">
        <v>112</v>
      </c>
      <c r="J192" s="2" t="s">
        <v>1351</v>
      </c>
      <c r="K192" s="1" t="s">
        <v>1352</v>
      </c>
      <c r="L192" s="51" t="s">
        <v>112</v>
      </c>
      <c r="M192" s="7" t="s">
        <v>955</v>
      </c>
      <c r="N192" s="50" t="s">
        <v>774</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50" t="s">
        <v>96</v>
      </c>
      <c r="J193" s="50"/>
      <c r="K193" s="50"/>
      <c r="L193" s="51" t="s">
        <v>1030</v>
      </c>
      <c r="M193" s="50" t="s">
        <v>969</v>
      </c>
      <c r="N193" s="50" t="s">
        <v>774</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50" t="s">
        <v>1385</v>
      </c>
      <c r="J194" s="50" t="s">
        <v>184</v>
      </c>
      <c r="K194" s="50" t="s">
        <v>185</v>
      </c>
      <c r="L194" s="51" t="s">
        <v>1385</v>
      </c>
      <c r="M194" s="7" t="s">
        <v>955</v>
      </c>
      <c r="N194" s="50" t="s">
        <v>774</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50" t="s">
        <v>126</v>
      </c>
      <c r="J195" s="50"/>
      <c r="K195" s="50"/>
      <c r="L195" s="51" t="s">
        <v>126</v>
      </c>
      <c r="M195" s="50" t="s">
        <v>997</v>
      </c>
      <c r="N195" s="50" t="s">
        <v>774</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50" t="s">
        <v>126</v>
      </c>
      <c r="J196" s="50"/>
      <c r="K196" s="50"/>
      <c r="L196" s="51" t="s">
        <v>126</v>
      </c>
      <c r="M196" s="50" t="s">
        <v>997</v>
      </c>
      <c r="N196" s="50" t="s">
        <v>774</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50" t="s">
        <v>126</v>
      </c>
      <c r="J197" s="50"/>
      <c r="K197" s="50"/>
      <c r="L197" s="51" t="s">
        <v>126</v>
      </c>
      <c r="M197" s="50" t="s">
        <v>997</v>
      </c>
      <c r="N197" s="50" t="s">
        <v>774</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50" t="s">
        <v>126</v>
      </c>
      <c r="J198" s="50"/>
      <c r="K198" s="50"/>
      <c r="L198" s="51" t="s">
        <v>126</v>
      </c>
      <c r="M198" s="50" t="s">
        <v>997</v>
      </c>
      <c r="N198" s="50" t="s">
        <v>774</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50" t="s">
        <v>1393</v>
      </c>
      <c r="J199" s="2" t="s">
        <v>169</v>
      </c>
      <c r="K199" s="2" t="s">
        <v>170</v>
      </c>
      <c r="L199" s="51" t="s">
        <v>168</v>
      </c>
      <c r="M199" s="7" t="s">
        <v>1027</v>
      </c>
      <c r="N199" s="50" t="s">
        <v>774</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50" t="s">
        <v>114</v>
      </c>
      <c r="J200" s="50"/>
      <c r="K200" s="50"/>
      <c r="L200" s="51" t="s">
        <v>957</v>
      </c>
      <c r="M200" s="7" t="s">
        <v>955</v>
      </c>
      <c r="N200" s="50" t="s">
        <v>774</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50" t="s">
        <v>167</v>
      </c>
      <c r="J201" s="7" t="s">
        <v>46</v>
      </c>
      <c r="K201" s="7" t="s">
        <v>47</v>
      </c>
      <c r="L201" s="51" t="s">
        <v>176</v>
      </c>
      <c r="M201" s="7" t="s">
        <v>955</v>
      </c>
      <c r="N201" s="50" t="s">
        <v>774</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50" t="s">
        <v>1397</v>
      </c>
      <c r="J202" s="88" t="s">
        <v>81</v>
      </c>
      <c r="K202" s="88" t="s">
        <v>82</v>
      </c>
      <c r="L202" s="51" t="s">
        <v>176</v>
      </c>
      <c r="M202" s="7" t="s">
        <v>955</v>
      </c>
      <c r="N202" s="50" t="s">
        <v>774</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50" t="s">
        <v>126</v>
      </c>
      <c r="J203" s="50"/>
      <c r="K203" s="50"/>
      <c r="L203" s="51" t="s">
        <v>126</v>
      </c>
      <c r="M203" s="50" t="s">
        <v>997</v>
      </c>
      <c r="N203" s="50" t="s">
        <v>774</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50" t="s">
        <v>126</v>
      </c>
      <c r="J204" s="50"/>
      <c r="K204" s="50"/>
      <c r="L204" s="51" t="s">
        <v>126</v>
      </c>
      <c r="M204" s="50" t="s">
        <v>997</v>
      </c>
      <c r="N204" s="50" t="s">
        <v>774</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50" t="s">
        <v>1402</v>
      </c>
      <c r="J205" s="2" t="s">
        <v>169</v>
      </c>
      <c r="K205" s="2" t="s">
        <v>170</v>
      </c>
      <c r="L205" s="51" t="s">
        <v>168</v>
      </c>
      <c r="M205" s="7" t="s">
        <v>1027</v>
      </c>
      <c r="N205" s="50" t="s">
        <v>774</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55" t="s">
        <v>126</v>
      </c>
      <c r="J206" s="55"/>
      <c r="K206" s="55"/>
      <c r="L206" s="57" t="s">
        <v>126</v>
      </c>
      <c r="M206" s="55" t="s">
        <v>997</v>
      </c>
      <c r="N206" s="55" t="s">
        <v>774</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92"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96"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61" t="s">
        <v>1322</v>
      </c>
      <c r="J209" s="62" t="s">
        <v>1518</v>
      </c>
      <c r="K209" s="62" t="s">
        <v>1521</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61"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69"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50" t="s">
        <v>168</v>
      </c>
      <c r="J212" s="2" t="s">
        <v>169</v>
      </c>
      <c r="K212" s="2" t="s">
        <v>170</v>
      </c>
      <c r="L212" s="51" t="s">
        <v>168</v>
      </c>
      <c r="M212" s="7" t="s">
        <v>1027</v>
      </c>
      <c r="N212" s="50" t="s">
        <v>774</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50" t="s">
        <v>50</v>
      </c>
      <c r="J213" s="50" t="s">
        <v>184</v>
      </c>
      <c r="K213" s="50" t="s">
        <v>185</v>
      </c>
      <c r="L213" s="51" t="s">
        <v>957</v>
      </c>
      <c r="M213" s="7" t="s">
        <v>955</v>
      </c>
      <c r="N213" s="50" t="s">
        <v>774</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50" t="s">
        <v>104</v>
      </c>
      <c r="J214" s="7" t="s">
        <v>46</v>
      </c>
      <c r="K214" s="7" t="s">
        <v>47</v>
      </c>
      <c r="L214" s="51" t="s">
        <v>957</v>
      </c>
      <c r="M214" s="7" t="s">
        <v>955</v>
      </c>
      <c r="N214" s="50" t="s">
        <v>774</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50" t="s">
        <v>168</v>
      </c>
      <c r="J215" s="2" t="s">
        <v>169</v>
      </c>
      <c r="K215" s="2" t="s">
        <v>170</v>
      </c>
      <c r="L215" s="51" t="s">
        <v>168</v>
      </c>
      <c r="M215" s="7" t="s">
        <v>1027</v>
      </c>
      <c r="N215" s="50" t="s">
        <v>774</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50" t="s">
        <v>1444</v>
      </c>
      <c r="J216" s="50" t="s">
        <v>184</v>
      </c>
      <c r="K216" s="50" t="s">
        <v>185</v>
      </c>
      <c r="L216" s="51" t="s">
        <v>957</v>
      </c>
      <c r="M216" s="7" t="s">
        <v>955</v>
      </c>
      <c r="N216" s="50" t="s">
        <v>774</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50" t="s">
        <v>109</v>
      </c>
      <c r="J217" s="2" t="s">
        <v>174</v>
      </c>
      <c r="K217" s="2" t="s">
        <v>175</v>
      </c>
      <c r="L217" s="51" t="s">
        <v>112</v>
      </c>
      <c r="M217" s="7" t="s">
        <v>955</v>
      </c>
      <c r="N217" s="50" t="s">
        <v>774</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50" t="s">
        <v>109</v>
      </c>
      <c r="J218" s="2" t="s">
        <v>174</v>
      </c>
      <c r="K218" s="2" t="s">
        <v>175</v>
      </c>
      <c r="L218" s="51" t="s">
        <v>112</v>
      </c>
      <c r="M218" s="7" t="s">
        <v>955</v>
      </c>
      <c r="N218" s="50" t="s">
        <v>774</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50" t="s">
        <v>1397</v>
      </c>
      <c r="J219" s="88" t="s">
        <v>81</v>
      </c>
      <c r="K219" s="88" t="s">
        <v>82</v>
      </c>
      <c r="L219" s="51" t="s">
        <v>176</v>
      </c>
      <c r="M219" s="7" t="s">
        <v>955</v>
      </c>
      <c r="N219" s="50" t="s">
        <v>774</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50" t="s">
        <v>1450</v>
      </c>
      <c r="J220" s="50" t="s">
        <v>1466</v>
      </c>
      <c r="K220" s="50" t="s">
        <v>1356</v>
      </c>
      <c r="L220" s="51" t="s">
        <v>1082</v>
      </c>
      <c r="M220" s="50" t="s">
        <v>997</v>
      </c>
      <c r="N220" s="50" t="s">
        <v>774</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55" t="s">
        <v>1450</v>
      </c>
      <c r="J221" s="50" t="s">
        <v>1466</v>
      </c>
      <c r="K221" s="50" t="s">
        <v>1356</v>
      </c>
      <c r="L221" s="57" t="s">
        <v>1082</v>
      </c>
      <c r="M221" s="55" t="s">
        <v>997</v>
      </c>
      <c r="N221" s="55" t="s">
        <v>774</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61"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69"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5"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96"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5"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50" t="s">
        <v>50</v>
      </c>
      <c r="J225" s="50" t="s">
        <v>184</v>
      </c>
      <c r="K225" s="50" t="s">
        <v>185</v>
      </c>
      <c r="L225" s="51" t="s">
        <v>1485</v>
      </c>
      <c r="M225" s="7" t="s">
        <v>955</v>
      </c>
      <c r="N225" s="50" t="s">
        <v>774</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1486</v>
      </c>
      <c r="AH225" s="50" t="s">
        <v>821</v>
      </c>
      <c r="AI225" s="53">
        <v>45637</v>
      </c>
      <c r="AJ225" s="50"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50" t="s">
        <v>1487</v>
      </c>
      <c r="J226" s="2" t="s">
        <v>187</v>
      </c>
      <c r="K226" s="2" t="s">
        <v>188</v>
      </c>
      <c r="L226" s="51" t="s">
        <v>186</v>
      </c>
      <c r="M226" s="7" t="s">
        <v>1027</v>
      </c>
      <c r="N226" s="50" t="s">
        <v>774</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0"/>
      <c r="AK226" s="2" t="s">
        <v>814</v>
      </c>
      <c r="AL226" s="50" t="s">
        <v>41</v>
      </c>
      <c r="AM226" s="50" t="s">
        <v>489</v>
      </c>
      <c r="AN226" s="50" t="s">
        <v>491</v>
      </c>
      <c r="AO226" s="50" t="s">
        <v>10</v>
      </c>
      <c r="AP226" s="96" t="s">
        <v>834</v>
      </c>
    </row>
    <row r="227" spans="1:44">
      <c r="A227" s="50">
        <f t="shared" si="10"/>
        <v>226</v>
      </c>
      <c r="B227" s="55" t="s">
        <v>1483</v>
      </c>
      <c r="C227" s="132">
        <f>33/12</f>
        <v>2.75</v>
      </c>
      <c r="D227" s="3" t="str">
        <f t="shared" si="11"/>
        <v>[2-4]</v>
      </c>
      <c r="E227" s="55" t="s">
        <v>1488</v>
      </c>
      <c r="F227" s="55" t="s">
        <v>896</v>
      </c>
      <c r="G227" s="55" t="s">
        <v>984</v>
      </c>
      <c r="H227" s="56"/>
      <c r="I227" s="55" t="s">
        <v>101</v>
      </c>
      <c r="J227" s="2" t="s">
        <v>1351</v>
      </c>
      <c r="K227" s="1" t="s">
        <v>1352</v>
      </c>
      <c r="L227" s="57" t="s">
        <v>112</v>
      </c>
      <c r="M227" s="7" t="s">
        <v>955</v>
      </c>
      <c r="N227" s="55" t="s">
        <v>774</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1498</v>
      </c>
      <c r="C228" s="62">
        <v>22</v>
      </c>
      <c r="D228" s="3" t="str">
        <f t="shared" si="11"/>
        <v>[15-44]</v>
      </c>
      <c r="E228" s="133"/>
      <c r="F228" s="61" t="s">
        <v>865</v>
      </c>
      <c r="G228" s="61" t="s">
        <v>1499</v>
      </c>
      <c r="H228" s="89" t="s">
        <v>1500</v>
      </c>
      <c r="I228" s="61" t="s">
        <v>1501</v>
      </c>
      <c r="J228" s="62" t="s">
        <v>1516</v>
      </c>
      <c r="K228" s="62" t="s">
        <v>1517</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1502</v>
      </c>
      <c r="Y228" s="61" t="s">
        <v>1190</v>
      </c>
      <c r="Z228" s="61" t="s">
        <v>913</v>
      </c>
      <c r="AA228" s="61" t="s">
        <v>873</v>
      </c>
      <c r="AB228" s="61" t="s">
        <v>913</v>
      </c>
      <c r="AC228" s="61" t="s">
        <v>874</v>
      </c>
      <c r="AD228" s="61" t="s">
        <v>913</v>
      </c>
      <c r="AE228" s="68" t="s">
        <v>873</v>
      </c>
      <c r="AF228" s="61" t="s">
        <v>10</v>
      </c>
      <c r="AG228" s="50"/>
      <c r="AH228" s="61" t="s">
        <v>873</v>
      </c>
      <c r="AI228" s="134" t="s">
        <v>1503</v>
      </c>
      <c r="AJ228" s="50" t="s">
        <v>884</v>
      </c>
      <c r="AK228" s="2" t="s">
        <v>814</v>
      </c>
      <c r="AL228" s="50" t="s">
        <v>228</v>
      </c>
      <c r="AM228" s="50" t="s">
        <v>253</v>
      </c>
      <c r="AN228" s="50" t="s">
        <v>255</v>
      </c>
      <c r="AO228" s="50" t="s">
        <v>10</v>
      </c>
      <c r="AP228" s="135" t="s">
        <v>834</v>
      </c>
      <c r="AR228" s="144"/>
    </row>
    <row r="229" spans="1:44">
      <c r="A229" s="50">
        <f t="shared" si="10"/>
        <v>228</v>
      </c>
      <c r="B229" s="50" t="s">
        <v>1504</v>
      </c>
      <c r="C229" s="62">
        <v>33</v>
      </c>
      <c r="D229" s="3" t="str">
        <f t="shared" si="11"/>
        <v>[15-44]</v>
      </c>
      <c r="E229" s="133"/>
      <c r="F229" s="61" t="s">
        <v>865</v>
      </c>
      <c r="G229" s="61" t="s">
        <v>1505</v>
      </c>
      <c r="H229" s="89" t="s">
        <v>1506</v>
      </c>
      <c r="I229" s="61" t="s">
        <v>1322</v>
      </c>
      <c r="J229" s="62" t="s">
        <v>1518</v>
      </c>
      <c r="K229" s="62" t="s">
        <v>1521</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1507</v>
      </c>
      <c r="Y229" s="61" t="s">
        <v>1190</v>
      </c>
      <c r="Z229" s="61" t="s">
        <v>913</v>
      </c>
      <c r="AA229" s="61" t="s">
        <v>873</v>
      </c>
      <c r="AB229" s="61" t="s">
        <v>913</v>
      </c>
      <c r="AC229" s="61" t="s">
        <v>874</v>
      </c>
      <c r="AD229" s="61" t="s">
        <v>873</v>
      </c>
      <c r="AE229" s="68" t="s">
        <v>873</v>
      </c>
      <c r="AF229" s="61" t="s">
        <v>10</v>
      </c>
      <c r="AG229" s="50"/>
      <c r="AH229" s="61" t="s">
        <v>873</v>
      </c>
      <c r="AI229" s="134" t="s">
        <v>1503</v>
      </c>
      <c r="AJ229" s="50" t="s">
        <v>884</v>
      </c>
      <c r="AK229" s="2" t="s">
        <v>814</v>
      </c>
      <c r="AL229" s="50" t="s">
        <v>228</v>
      </c>
      <c r="AM229" s="50" t="s">
        <v>253</v>
      </c>
      <c r="AN229" s="50" t="s">
        <v>255</v>
      </c>
      <c r="AO229" s="50" t="s">
        <v>10</v>
      </c>
      <c r="AP229" s="135" t="s">
        <v>834</v>
      </c>
    </row>
    <row r="230" spans="1:44">
      <c r="A230" s="50">
        <f t="shared" si="10"/>
        <v>229</v>
      </c>
      <c r="B230" s="50" t="s">
        <v>1508</v>
      </c>
      <c r="C230" s="62">
        <v>13</v>
      </c>
      <c r="D230" s="3" t="str">
        <f t="shared" si="11"/>
        <v>[5-14]</v>
      </c>
      <c r="E230" s="133"/>
      <c r="F230" s="61" t="s">
        <v>865</v>
      </c>
      <c r="G230" s="61" t="s">
        <v>1010</v>
      </c>
      <c r="H230" s="89" t="s">
        <v>1509</v>
      </c>
      <c r="I230" s="61" t="s">
        <v>1510</v>
      </c>
      <c r="J230" s="61" t="s">
        <v>1520</v>
      </c>
      <c r="K230" s="61" t="s">
        <v>1523</v>
      </c>
      <c r="L230" s="140" t="s">
        <v>1515</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1511</v>
      </c>
      <c r="Y230" s="61" t="s">
        <v>1190</v>
      </c>
      <c r="Z230" s="61" t="s">
        <v>913</v>
      </c>
      <c r="AA230" s="61" t="s">
        <v>913</v>
      </c>
      <c r="AB230" s="61" t="s">
        <v>913</v>
      </c>
      <c r="AC230" s="61" t="s">
        <v>874</v>
      </c>
      <c r="AD230" s="61" t="s">
        <v>913</v>
      </c>
      <c r="AE230" s="68" t="s">
        <v>873</v>
      </c>
      <c r="AF230" s="2" t="s">
        <v>892</v>
      </c>
      <c r="AG230" s="50" t="s">
        <v>903</v>
      </c>
      <c r="AH230" s="61" t="s">
        <v>873</v>
      </c>
      <c r="AI230" s="68" t="s">
        <v>1417</v>
      </c>
      <c r="AJ230" s="50"/>
      <c r="AK230" s="2" t="s">
        <v>815</v>
      </c>
      <c r="AL230" s="50" t="s">
        <v>228</v>
      </c>
      <c r="AM230" s="50" t="s">
        <v>237</v>
      </c>
      <c r="AN230" s="50" t="s">
        <v>239</v>
      </c>
      <c r="AO230" s="122" t="s">
        <v>18</v>
      </c>
      <c r="AP230" s="135" t="s">
        <v>834</v>
      </c>
    </row>
    <row r="231" spans="1:44">
      <c r="A231" s="50">
        <f t="shared" si="10"/>
        <v>230</v>
      </c>
      <c r="B231" s="55" t="s">
        <v>1512</v>
      </c>
      <c r="C231" s="136">
        <v>18</v>
      </c>
      <c r="D231" s="3" t="str">
        <f t="shared" si="11"/>
        <v>[15-44]</v>
      </c>
      <c r="E231" s="137"/>
      <c r="F231" s="69" t="s">
        <v>865</v>
      </c>
      <c r="G231" s="69" t="s">
        <v>1513</v>
      </c>
      <c r="H231" s="138" t="s">
        <v>1514</v>
      </c>
      <c r="I231" s="69" t="s">
        <v>1501</v>
      </c>
      <c r="J231" s="69" t="s">
        <v>1519</v>
      </c>
      <c r="K231" s="69" t="s">
        <v>1522</v>
      </c>
      <c r="L231" s="107" t="s">
        <v>1203</v>
      </c>
      <c r="M231" s="136" t="s">
        <v>253</v>
      </c>
      <c r="N231" s="2" t="s">
        <v>778</v>
      </c>
      <c r="O231" s="136" t="s">
        <v>14</v>
      </c>
      <c r="P231" s="139">
        <v>45643</v>
      </c>
      <c r="Q231" s="5" t="str">
        <f t="shared" si="12"/>
        <v>S51</v>
      </c>
      <c r="R231" s="139">
        <v>45644</v>
      </c>
      <c r="S231" s="107" t="s">
        <v>873</v>
      </c>
      <c r="T231" s="107" t="s">
        <v>873</v>
      </c>
      <c r="U231" s="107" t="s">
        <v>873</v>
      </c>
      <c r="V231" s="107" t="s">
        <v>913</v>
      </c>
      <c r="W231" s="107" t="s">
        <v>913</v>
      </c>
      <c r="X231" s="107" t="s">
        <v>1511</v>
      </c>
      <c r="Y231" s="69" t="s">
        <v>1190</v>
      </c>
      <c r="Z231" s="69" t="s">
        <v>913</v>
      </c>
      <c r="AA231" s="69" t="s">
        <v>873</v>
      </c>
      <c r="AB231" s="69" t="s">
        <v>913</v>
      </c>
      <c r="AC231" s="69" t="s">
        <v>874</v>
      </c>
      <c r="AD231" s="69" t="s">
        <v>913</v>
      </c>
      <c r="AE231" s="109" t="s">
        <v>873</v>
      </c>
      <c r="AF231" s="69" t="s">
        <v>10</v>
      </c>
      <c r="AG231" s="55"/>
      <c r="AH231" s="69" t="s">
        <v>873</v>
      </c>
      <c r="AI231" s="109" t="s">
        <v>1417</v>
      </c>
      <c r="AJ231" s="55"/>
      <c r="AK231" s="2" t="s">
        <v>814</v>
      </c>
      <c r="AL231" s="55" t="s">
        <v>228</v>
      </c>
      <c r="AM231" s="55" t="s">
        <v>253</v>
      </c>
      <c r="AN231" s="55" t="s">
        <v>255</v>
      </c>
      <c r="AO231" s="55" t="s">
        <v>10</v>
      </c>
      <c r="AP231" s="128" t="s">
        <v>834</v>
      </c>
    </row>
    <row r="232" spans="1:44">
      <c r="A232" s="50">
        <f t="shared" si="10"/>
        <v>231</v>
      </c>
      <c r="B232" s="50" t="s">
        <v>1539</v>
      </c>
      <c r="C232" s="101">
        <v>10</v>
      </c>
      <c r="D232" s="3" t="str">
        <f t="shared" si="11"/>
        <v>[5-14]</v>
      </c>
      <c r="E232" s="101"/>
      <c r="F232" s="61" t="s">
        <v>896</v>
      </c>
      <c r="G232" s="61" t="s">
        <v>1010</v>
      </c>
      <c r="H232" s="89" t="s">
        <v>1545</v>
      </c>
      <c r="I232" s="61" t="s">
        <v>1546</v>
      </c>
      <c r="J232" t="s">
        <v>1563</v>
      </c>
      <c r="K232" s="62" t="s">
        <v>1564</v>
      </c>
      <c r="L232" s="67" t="s">
        <v>1547</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1548</v>
      </c>
      <c r="Y232" s="61" t="s">
        <v>1190</v>
      </c>
      <c r="Z232" s="61" t="s">
        <v>913</v>
      </c>
      <c r="AA232" s="61" t="s">
        <v>873</v>
      </c>
      <c r="AB232" s="61" t="s">
        <v>913</v>
      </c>
      <c r="AC232" s="61" t="s">
        <v>1549</v>
      </c>
      <c r="AD232" s="61" t="s">
        <v>913</v>
      </c>
      <c r="AE232" s="68" t="s">
        <v>873</v>
      </c>
      <c r="AF232" s="61" t="s">
        <v>10</v>
      </c>
      <c r="AG232" s="50"/>
      <c r="AH232" s="61" t="s">
        <v>873</v>
      </c>
      <c r="AI232" s="103">
        <v>45649</v>
      </c>
      <c r="AJ232" s="50" t="s">
        <v>877</v>
      </c>
      <c r="AK232" s="2" t="s">
        <v>814</v>
      </c>
      <c r="AL232" s="55" t="s">
        <v>228</v>
      </c>
      <c r="AM232" s="55" t="s">
        <v>269</v>
      </c>
      <c r="AN232" s="55" t="s">
        <v>271</v>
      </c>
      <c r="AO232" s="55" t="s">
        <v>10</v>
      </c>
      <c r="AP232" s="61" t="s">
        <v>834</v>
      </c>
    </row>
    <row r="233" spans="1:44">
      <c r="A233" s="50">
        <f t="shared" si="10"/>
        <v>232</v>
      </c>
      <c r="B233" s="50" t="s">
        <v>1540</v>
      </c>
      <c r="C233" s="101">
        <v>27</v>
      </c>
      <c r="D233" s="3" t="str">
        <f t="shared" si="11"/>
        <v>[15-44]</v>
      </c>
      <c r="E233" s="101"/>
      <c r="F233" s="61" t="s">
        <v>865</v>
      </c>
      <c r="G233" s="61" t="s">
        <v>1550</v>
      </c>
      <c r="H233" s="89" t="s">
        <v>1551</v>
      </c>
      <c r="I233" s="61" t="s">
        <v>1322</v>
      </c>
      <c r="J233" s="62" t="s">
        <v>1518</v>
      </c>
      <c r="K233" s="62" t="s">
        <v>1521</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1511</v>
      </c>
      <c r="Y233" s="61" t="s">
        <v>1190</v>
      </c>
      <c r="Z233" s="61" t="s">
        <v>913</v>
      </c>
      <c r="AA233" s="61" t="s">
        <v>873</v>
      </c>
      <c r="AB233" s="61" t="s">
        <v>913</v>
      </c>
      <c r="AC233" s="61" t="s">
        <v>874</v>
      </c>
      <c r="AD233" s="61" t="s">
        <v>873</v>
      </c>
      <c r="AE233" s="68" t="s">
        <v>873</v>
      </c>
      <c r="AF233" s="61" t="s">
        <v>10</v>
      </c>
      <c r="AG233" s="50"/>
      <c r="AH233" s="61" t="s">
        <v>873</v>
      </c>
      <c r="AI233" s="68" t="s">
        <v>1417</v>
      </c>
      <c r="AJ233" s="50"/>
      <c r="AK233" s="2" t="s">
        <v>814</v>
      </c>
      <c r="AL233" s="55" t="s">
        <v>228</v>
      </c>
      <c r="AM233" s="55" t="s">
        <v>253</v>
      </c>
      <c r="AN233" s="55" t="s">
        <v>255</v>
      </c>
      <c r="AO233" s="55" t="s">
        <v>10</v>
      </c>
      <c r="AP233" s="61" t="s">
        <v>834</v>
      </c>
    </row>
    <row r="234" spans="1:44">
      <c r="A234" s="50">
        <f t="shared" si="10"/>
        <v>233</v>
      </c>
      <c r="B234" s="50" t="s">
        <v>1541</v>
      </c>
      <c r="C234" s="101">
        <v>24</v>
      </c>
      <c r="D234" s="3" t="str">
        <f t="shared" si="11"/>
        <v>[15-44]</v>
      </c>
      <c r="E234" s="101"/>
      <c r="F234" s="61" t="s">
        <v>865</v>
      </c>
      <c r="G234" s="61" t="s">
        <v>1552</v>
      </c>
      <c r="H234" s="89" t="s">
        <v>1553</v>
      </c>
      <c r="I234" s="61" t="s">
        <v>1322</v>
      </c>
      <c r="J234" s="62" t="s">
        <v>1518</v>
      </c>
      <c r="K234" s="62" t="s">
        <v>1521</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1511</v>
      </c>
      <c r="Y234" s="61" t="s">
        <v>1190</v>
      </c>
      <c r="Z234" s="61" t="s">
        <v>1554</v>
      </c>
      <c r="AA234" s="61" t="s">
        <v>1555</v>
      </c>
      <c r="AB234" s="61" t="s">
        <v>913</v>
      </c>
      <c r="AC234" s="61" t="s">
        <v>950</v>
      </c>
      <c r="AD234" s="61" t="s">
        <v>873</v>
      </c>
      <c r="AE234" s="68" t="s">
        <v>873</v>
      </c>
      <c r="AF234" s="61" t="s">
        <v>10</v>
      </c>
      <c r="AG234" s="50"/>
      <c r="AH234" s="61" t="s">
        <v>873</v>
      </c>
      <c r="AI234" s="68" t="s">
        <v>1417</v>
      </c>
      <c r="AJ234" s="50"/>
      <c r="AK234" s="2" t="s">
        <v>814</v>
      </c>
      <c r="AL234" s="55" t="s">
        <v>228</v>
      </c>
      <c r="AM234" s="55" t="s">
        <v>253</v>
      </c>
      <c r="AN234" s="55" t="s">
        <v>255</v>
      </c>
      <c r="AO234" s="55" t="s">
        <v>10</v>
      </c>
      <c r="AP234" s="61" t="s">
        <v>834</v>
      </c>
    </row>
    <row r="235" spans="1:44" ht="30">
      <c r="A235" s="50">
        <f t="shared" si="10"/>
        <v>234</v>
      </c>
      <c r="B235" s="50" t="s">
        <v>1542</v>
      </c>
      <c r="C235" s="101">
        <v>9</v>
      </c>
      <c r="D235" s="3" t="str">
        <f t="shared" si="11"/>
        <v>[5-14]</v>
      </c>
      <c r="E235" s="101"/>
      <c r="F235" s="61" t="s">
        <v>896</v>
      </c>
      <c r="G235" s="61" t="s">
        <v>1010</v>
      </c>
      <c r="H235" s="102">
        <v>70042601</v>
      </c>
      <c r="I235" s="61" t="s">
        <v>1501</v>
      </c>
      <c r="J235" s="62" t="s">
        <v>1518</v>
      </c>
      <c r="K235" s="62" t="s">
        <v>1521</v>
      </c>
      <c r="L235" s="67" t="s">
        <v>1556</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1555</v>
      </c>
      <c r="Z235" s="61" t="s">
        <v>913</v>
      </c>
      <c r="AA235" s="61" t="s">
        <v>1555</v>
      </c>
      <c r="AB235" s="61" t="s">
        <v>913</v>
      </c>
      <c r="AC235" s="61" t="s">
        <v>874</v>
      </c>
      <c r="AD235" s="61" t="s">
        <v>873</v>
      </c>
      <c r="AE235" s="68" t="s">
        <v>873</v>
      </c>
      <c r="AF235" s="61" t="s">
        <v>10</v>
      </c>
      <c r="AG235" s="50"/>
      <c r="AH235" s="61" t="s">
        <v>873</v>
      </c>
      <c r="AI235" s="68" t="s">
        <v>1417</v>
      </c>
      <c r="AJ235" s="50"/>
      <c r="AK235" s="2" t="s">
        <v>814</v>
      </c>
      <c r="AL235" s="55" t="s">
        <v>228</v>
      </c>
      <c r="AM235" s="55" t="s">
        <v>253</v>
      </c>
      <c r="AN235" s="55" t="s">
        <v>255</v>
      </c>
      <c r="AO235" s="55" t="s">
        <v>10</v>
      </c>
      <c r="AP235" s="61" t="s">
        <v>834</v>
      </c>
    </row>
    <row r="236" spans="1:44">
      <c r="A236" s="50">
        <f t="shared" si="10"/>
        <v>235</v>
      </c>
      <c r="B236" s="50" t="s">
        <v>1543</v>
      </c>
      <c r="C236" s="101">
        <v>25</v>
      </c>
      <c r="D236" s="3" t="str">
        <f t="shared" si="11"/>
        <v>[15-44]</v>
      </c>
      <c r="E236" s="101"/>
      <c r="F236" s="61" t="s">
        <v>896</v>
      </c>
      <c r="G236" s="61" t="s">
        <v>1084</v>
      </c>
      <c r="H236" s="89" t="s">
        <v>1557</v>
      </c>
      <c r="I236" s="61" t="s">
        <v>1322</v>
      </c>
      <c r="J236" s="62" t="s">
        <v>1518</v>
      </c>
      <c r="K236" s="62" t="s">
        <v>1521</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1558</v>
      </c>
      <c r="Y236" s="61" t="s">
        <v>1555</v>
      </c>
      <c r="Z236" s="61" t="s">
        <v>1555</v>
      </c>
      <c r="AA236" s="61" t="s">
        <v>1555</v>
      </c>
      <c r="AB236" s="61" t="s">
        <v>913</v>
      </c>
      <c r="AC236" s="61" t="s">
        <v>874</v>
      </c>
      <c r="AD236" s="61" t="s">
        <v>1559</v>
      </c>
      <c r="AE236" s="68" t="s">
        <v>873</v>
      </c>
      <c r="AF236" s="61" t="s">
        <v>903</v>
      </c>
      <c r="AG236" s="50"/>
      <c r="AH236" s="61" t="s">
        <v>913</v>
      </c>
      <c r="AI236" s="103">
        <v>45647</v>
      </c>
      <c r="AJ236" s="50"/>
      <c r="AK236" s="2" t="s">
        <v>815</v>
      </c>
      <c r="AL236" s="55" t="s">
        <v>228</v>
      </c>
      <c r="AM236" s="55" t="s">
        <v>253</v>
      </c>
      <c r="AN236" s="55" t="s">
        <v>255</v>
      </c>
      <c r="AO236" s="122" t="s">
        <v>18</v>
      </c>
      <c r="AP236" s="61" t="s">
        <v>834</v>
      </c>
    </row>
    <row r="237" spans="1:44">
      <c r="A237" s="50">
        <f t="shared" si="10"/>
        <v>236</v>
      </c>
      <c r="B237" s="50" t="s">
        <v>1544</v>
      </c>
      <c r="C237" s="101">
        <v>30</v>
      </c>
      <c r="D237" s="3" t="str">
        <f t="shared" si="11"/>
        <v>[15-44]</v>
      </c>
      <c r="E237" s="101"/>
      <c r="F237" s="61" t="s">
        <v>896</v>
      </c>
      <c r="G237" s="61" t="s">
        <v>1084</v>
      </c>
      <c r="H237" s="89" t="s">
        <v>1560</v>
      </c>
      <c r="I237" s="61" t="s">
        <v>1322</v>
      </c>
      <c r="J237" s="62" t="s">
        <v>1518</v>
      </c>
      <c r="K237" s="62" t="s">
        <v>1521</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1559</v>
      </c>
      <c r="AE237" s="68" t="s">
        <v>873</v>
      </c>
      <c r="AF237" s="61" t="s">
        <v>903</v>
      </c>
      <c r="AG237" s="50"/>
      <c r="AH237" s="61" t="s">
        <v>913</v>
      </c>
      <c r="AI237" s="103">
        <v>45648</v>
      </c>
      <c r="AJ237" s="50"/>
      <c r="AK237" s="2" t="s">
        <v>815</v>
      </c>
      <c r="AL237" s="55" t="s">
        <v>228</v>
      </c>
      <c r="AM237" s="55" t="s">
        <v>253</v>
      </c>
      <c r="AN237" s="55" t="s">
        <v>255</v>
      </c>
      <c r="AO237" s="122" t="s">
        <v>18</v>
      </c>
      <c r="AP237" s="61" t="s">
        <v>834</v>
      </c>
    </row>
    <row r="238" spans="1:44">
      <c r="A238" s="50">
        <f t="shared" si="10"/>
        <v>237</v>
      </c>
      <c r="B238" s="50" t="s">
        <v>1534</v>
      </c>
      <c r="C238" s="101">
        <v>35</v>
      </c>
      <c r="D238" s="3" t="str">
        <f t="shared" si="11"/>
        <v>[15-44]</v>
      </c>
      <c r="E238" s="101"/>
      <c r="F238" s="61" t="s">
        <v>896</v>
      </c>
      <c r="G238" s="61" t="s">
        <v>1084</v>
      </c>
      <c r="H238" s="89" t="s">
        <v>1561</v>
      </c>
      <c r="I238" s="61" t="s">
        <v>1322</v>
      </c>
      <c r="J238" s="62" t="s">
        <v>1518</v>
      </c>
      <c r="K238" s="62" t="s">
        <v>1521</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1555</v>
      </c>
      <c r="Z238" s="61" t="s">
        <v>913</v>
      </c>
      <c r="AA238" s="61" t="s">
        <v>913</v>
      </c>
      <c r="AB238" s="61" t="s">
        <v>913</v>
      </c>
      <c r="AC238" s="61" t="s">
        <v>874</v>
      </c>
      <c r="AD238" s="61" t="s">
        <v>1559</v>
      </c>
      <c r="AE238" s="68" t="s">
        <v>873</v>
      </c>
      <c r="AF238" s="61" t="s">
        <v>10</v>
      </c>
      <c r="AG238" s="50"/>
      <c r="AH238" s="61" t="s">
        <v>873</v>
      </c>
      <c r="AI238" s="103">
        <v>45648</v>
      </c>
      <c r="AJ238" s="50"/>
      <c r="AK238" s="2" t="s">
        <v>814</v>
      </c>
      <c r="AL238" s="55" t="s">
        <v>228</v>
      </c>
      <c r="AM238" s="55" t="s">
        <v>253</v>
      </c>
      <c r="AN238" s="55" t="s">
        <v>255</v>
      </c>
      <c r="AO238" s="55" t="s">
        <v>10</v>
      </c>
      <c r="AP238" s="61" t="s">
        <v>834</v>
      </c>
    </row>
    <row r="239" spans="1:44">
      <c r="A239" s="50">
        <f t="shared" si="10"/>
        <v>238</v>
      </c>
      <c r="B239" s="50" t="s">
        <v>1535</v>
      </c>
      <c r="C239" s="101">
        <v>11</v>
      </c>
      <c r="D239" s="3" t="str">
        <f t="shared" si="11"/>
        <v>[5-14]</v>
      </c>
      <c r="E239" s="101"/>
      <c r="F239" s="61" t="s">
        <v>865</v>
      </c>
      <c r="G239" s="61" t="s">
        <v>1562</v>
      </c>
      <c r="H239" s="89" t="s">
        <v>1560</v>
      </c>
      <c r="I239" s="61" t="s">
        <v>1322</v>
      </c>
      <c r="J239" s="62" t="s">
        <v>1518</v>
      </c>
      <c r="K239" s="62" t="s">
        <v>1521</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1555</v>
      </c>
      <c r="Z239" s="61" t="s">
        <v>1555</v>
      </c>
      <c r="AA239" s="61" t="s">
        <v>1555</v>
      </c>
      <c r="AB239" s="61" t="s">
        <v>913</v>
      </c>
      <c r="AC239" s="61" t="s">
        <v>950</v>
      </c>
      <c r="AD239" s="61" t="s">
        <v>1559</v>
      </c>
      <c r="AE239" s="68" t="s">
        <v>873</v>
      </c>
      <c r="AF239" s="61" t="s">
        <v>10</v>
      </c>
      <c r="AG239" s="50"/>
      <c r="AH239" s="61" t="s">
        <v>873</v>
      </c>
      <c r="AI239" s="103">
        <v>45648</v>
      </c>
      <c r="AJ239" s="50"/>
      <c r="AK239" s="2" t="s">
        <v>814</v>
      </c>
      <c r="AL239" s="55" t="s">
        <v>228</v>
      </c>
      <c r="AM239" s="55" t="s">
        <v>253</v>
      </c>
      <c r="AN239" s="55" t="s">
        <v>255</v>
      </c>
      <c r="AO239" s="55" t="s">
        <v>10</v>
      </c>
      <c r="AP239" s="61" t="s">
        <v>834</v>
      </c>
    </row>
    <row r="240" spans="1:44">
      <c r="A240" s="50">
        <f t="shared" si="10"/>
        <v>239</v>
      </c>
      <c r="B240" s="50" t="s">
        <v>1536</v>
      </c>
      <c r="C240" s="101">
        <v>23</v>
      </c>
      <c r="D240" s="3" t="str">
        <f t="shared" si="11"/>
        <v>[15-44]</v>
      </c>
      <c r="E240" s="101"/>
      <c r="F240" s="61" t="s">
        <v>865</v>
      </c>
      <c r="G240" s="61" t="s">
        <v>1562</v>
      </c>
      <c r="H240" s="102">
        <v>91523356</v>
      </c>
      <c r="I240" s="61" t="s">
        <v>1322</v>
      </c>
      <c r="J240" s="62" t="s">
        <v>1518</v>
      </c>
      <c r="K240" s="62" t="s">
        <v>1521</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1555</v>
      </c>
      <c r="Z240" s="61" t="s">
        <v>1555</v>
      </c>
      <c r="AA240" s="61" t="s">
        <v>1555</v>
      </c>
      <c r="AB240" s="61" t="s">
        <v>913</v>
      </c>
      <c r="AC240" s="61" t="s">
        <v>874</v>
      </c>
      <c r="AD240" s="61" t="s">
        <v>1559</v>
      </c>
      <c r="AE240" s="68" t="s">
        <v>873</v>
      </c>
      <c r="AF240" s="61" t="s">
        <v>10</v>
      </c>
      <c r="AG240" s="50"/>
      <c r="AH240" s="61" t="s">
        <v>873</v>
      </c>
      <c r="AI240" s="103">
        <v>45649</v>
      </c>
      <c r="AJ240" s="50"/>
      <c r="AK240" s="2" t="s">
        <v>814</v>
      </c>
      <c r="AL240" s="55" t="s">
        <v>228</v>
      </c>
      <c r="AM240" s="55" t="s">
        <v>253</v>
      </c>
      <c r="AN240" s="55" t="s">
        <v>255</v>
      </c>
      <c r="AO240" s="55" t="s">
        <v>10</v>
      </c>
      <c r="AP240" s="61" t="s">
        <v>834</v>
      </c>
    </row>
    <row r="241" spans="1:42">
      <c r="A241" s="50">
        <f t="shared" si="10"/>
        <v>240</v>
      </c>
      <c r="B241" s="50" t="s">
        <v>1537</v>
      </c>
      <c r="C241" s="101">
        <v>22</v>
      </c>
      <c r="D241" s="3" t="str">
        <f t="shared" si="11"/>
        <v>[15-44]</v>
      </c>
      <c r="E241" s="101"/>
      <c r="F241" s="61" t="s">
        <v>865</v>
      </c>
      <c r="G241" s="61" t="s">
        <v>1562</v>
      </c>
      <c r="H241" s="102"/>
      <c r="I241" s="61" t="s">
        <v>1322</v>
      </c>
      <c r="J241" s="62" t="s">
        <v>1518</v>
      </c>
      <c r="K241" s="62" t="s">
        <v>1521</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1555</v>
      </c>
      <c r="Z241" s="61" t="s">
        <v>1555</v>
      </c>
      <c r="AA241" s="61" t="s">
        <v>1555</v>
      </c>
      <c r="AB241" s="61" t="s">
        <v>913</v>
      </c>
      <c r="AC241" s="61" t="s">
        <v>874</v>
      </c>
      <c r="AD241" s="61" t="s">
        <v>1559</v>
      </c>
      <c r="AE241" s="68" t="s">
        <v>873</v>
      </c>
      <c r="AF241" s="61" t="s">
        <v>903</v>
      </c>
      <c r="AG241" s="50"/>
      <c r="AH241" s="61" t="s">
        <v>913</v>
      </c>
      <c r="AI241" s="103">
        <v>45649</v>
      </c>
      <c r="AJ241" s="50"/>
      <c r="AK241" s="2" t="s">
        <v>815</v>
      </c>
      <c r="AL241" s="55" t="s">
        <v>228</v>
      </c>
      <c r="AM241" s="55" t="s">
        <v>253</v>
      </c>
      <c r="AN241" s="55" t="s">
        <v>255</v>
      </c>
      <c r="AO241" s="122" t="s">
        <v>18</v>
      </c>
      <c r="AP241" s="61" t="s">
        <v>834</v>
      </c>
    </row>
    <row r="242" spans="1:42">
      <c r="A242" s="50">
        <f t="shared" si="10"/>
        <v>241</v>
      </c>
      <c r="B242" s="55" t="s">
        <v>1538</v>
      </c>
      <c r="C242" s="105">
        <v>27</v>
      </c>
      <c r="D242" s="3" t="str">
        <f t="shared" si="11"/>
        <v>[15-44]</v>
      </c>
      <c r="E242" s="105"/>
      <c r="F242" s="69" t="s">
        <v>865</v>
      </c>
      <c r="G242" s="69" t="s">
        <v>1562</v>
      </c>
      <c r="H242" s="106"/>
      <c r="I242" s="69" t="s">
        <v>1322</v>
      </c>
      <c r="J242" s="62" t="s">
        <v>1518</v>
      </c>
      <c r="K242" s="62" t="s">
        <v>1521</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1555</v>
      </c>
      <c r="Z242" s="69" t="s">
        <v>1555</v>
      </c>
      <c r="AA242" s="69" t="s">
        <v>1555</v>
      </c>
      <c r="AB242" s="69" t="s">
        <v>913</v>
      </c>
      <c r="AC242" s="69" t="s">
        <v>874</v>
      </c>
      <c r="AD242" s="69" t="s">
        <v>1559</v>
      </c>
      <c r="AE242" s="109" t="s">
        <v>873</v>
      </c>
      <c r="AF242" s="69" t="s">
        <v>903</v>
      </c>
      <c r="AG242" s="55"/>
      <c r="AH242" s="69" t="s">
        <v>913</v>
      </c>
      <c r="AI242" s="108">
        <v>45649</v>
      </c>
      <c r="AJ242" s="55"/>
      <c r="AK242" s="2" t="s">
        <v>815</v>
      </c>
      <c r="AL242" s="55" t="s">
        <v>228</v>
      </c>
      <c r="AM242" s="55" t="s">
        <v>253</v>
      </c>
      <c r="AN242" s="55" t="s">
        <v>255</v>
      </c>
      <c r="AO242" s="122" t="s">
        <v>18</v>
      </c>
      <c r="AP242" s="69" t="s">
        <v>834</v>
      </c>
    </row>
    <row r="243" spans="1:42">
      <c r="A243" s="50">
        <f t="shared" ref="A243:A277" si="13">A242+1</f>
        <v>242</v>
      </c>
      <c r="B243" s="50" t="s">
        <v>1675</v>
      </c>
      <c r="C243" s="62">
        <v>16</v>
      </c>
      <c r="D243" s="145" t="str">
        <f t="shared" ref="D243:D277" si="14">IF(C243="","",IF(C243&lt;=2,"[0-2]",IF(C243&lt;=4,"[2-4]",IF(C243&lt;=14,"[5-14]",IF(C243&lt;=44,"[15-44]",IF(C243&lt;=59,"[45-59]",IF(C243&gt;=60,"[60 et plus]")))))))</f>
        <v>[15-44]</v>
      </c>
      <c r="E243" s="62"/>
      <c r="F243" s="61" t="s">
        <v>865</v>
      </c>
      <c r="G243" s="61" t="s">
        <v>1578</v>
      </c>
      <c r="H243" s="89" t="s">
        <v>1676</v>
      </c>
      <c r="I243" s="61" t="s">
        <v>1593</v>
      </c>
      <c r="J243" s="61" t="s">
        <v>1684</v>
      </c>
      <c r="K243" s="61" t="s">
        <v>1685</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1677</v>
      </c>
      <c r="Y243" s="61" t="s">
        <v>873</v>
      </c>
      <c r="Z243" s="61" t="s">
        <v>1555</v>
      </c>
      <c r="AA243" s="61" t="s">
        <v>1555</v>
      </c>
      <c r="AB243" s="61" t="s">
        <v>913</v>
      </c>
      <c r="AC243" s="61" t="s">
        <v>874</v>
      </c>
      <c r="AD243" s="61" t="s">
        <v>1559</v>
      </c>
      <c r="AE243" s="68" t="s">
        <v>873</v>
      </c>
      <c r="AF243" s="147" t="s">
        <v>1437</v>
      </c>
      <c r="AG243" s="50"/>
      <c r="AH243" s="61" t="s">
        <v>873</v>
      </c>
      <c r="AI243" s="68" t="s">
        <v>1417</v>
      </c>
      <c r="AJ243" s="50"/>
      <c r="AK243" s="2" t="s">
        <v>814</v>
      </c>
      <c r="AL243" s="55" t="s">
        <v>228</v>
      </c>
      <c r="AM243" s="55" t="s">
        <v>253</v>
      </c>
      <c r="AN243" s="55" t="s">
        <v>255</v>
      </c>
      <c r="AO243" s="55" t="s">
        <v>10</v>
      </c>
      <c r="AP243" s="69" t="s">
        <v>834</v>
      </c>
    </row>
    <row r="244" spans="1:42">
      <c r="A244" s="50">
        <f t="shared" si="13"/>
        <v>243</v>
      </c>
      <c r="B244" s="50" t="s">
        <v>1627</v>
      </c>
      <c r="C244" s="62">
        <v>9</v>
      </c>
      <c r="D244" s="145" t="str">
        <f t="shared" si="14"/>
        <v>[5-14]</v>
      </c>
      <c r="E244" s="62"/>
      <c r="F244" s="61" t="s">
        <v>865</v>
      </c>
      <c r="G244" s="61" t="s">
        <v>1010</v>
      </c>
      <c r="H244" s="89" t="s">
        <v>1628</v>
      </c>
      <c r="I244" s="61" t="s">
        <v>1593</v>
      </c>
      <c r="J244" s="61" t="s">
        <v>1686</v>
      </c>
      <c r="K244" s="61" t="s">
        <v>1687</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1555</v>
      </c>
      <c r="AA244" s="61" t="s">
        <v>1555</v>
      </c>
      <c r="AB244" s="61" t="s">
        <v>913</v>
      </c>
      <c r="AC244" s="61" t="s">
        <v>874</v>
      </c>
      <c r="AD244" s="61" t="s">
        <v>1559</v>
      </c>
      <c r="AE244" s="68" t="s">
        <v>873</v>
      </c>
      <c r="AF244" s="50" t="s">
        <v>1576</v>
      </c>
      <c r="AG244" s="50"/>
      <c r="AH244" s="61" t="s">
        <v>913</v>
      </c>
      <c r="AI244" s="65">
        <v>45650</v>
      </c>
      <c r="AJ244" s="50" t="s">
        <v>877</v>
      </c>
      <c r="AK244" s="2" t="s">
        <v>815</v>
      </c>
      <c r="AL244" s="55" t="s">
        <v>228</v>
      </c>
      <c r="AM244" s="55" t="s">
        <v>253</v>
      </c>
      <c r="AN244" s="55" t="s">
        <v>255</v>
      </c>
      <c r="AO244" s="122" t="s">
        <v>18</v>
      </c>
      <c r="AP244" s="69" t="s">
        <v>834</v>
      </c>
    </row>
    <row r="245" spans="1:42">
      <c r="A245" s="50">
        <f t="shared" si="13"/>
        <v>244</v>
      </c>
      <c r="B245" s="50" t="s">
        <v>1629</v>
      </c>
      <c r="C245" s="62">
        <v>17</v>
      </c>
      <c r="D245" s="145" t="str">
        <f t="shared" si="14"/>
        <v>[15-44]</v>
      </c>
      <c r="E245" s="62"/>
      <c r="F245" s="61" t="s">
        <v>896</v>
      </c>
      <c r="G245" s="61" t="s">
        <v>1010</v>
      </c>
      <c r="H245" s="89" t="s">
        <v>1630</v>
      </c>
      <c r="I245" s="61" t="s">
        <v>1631</v>
      </c>
      <c r="J245" s="62" t="s">
        <v>1563</v>
      </c>
      <c r="K245" s="62" t="s">
        <v>1564</v>
      </c>
      <c r="L245" s="67" t="s">
        <v>1574</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1623</v>
      </c>
      <c r="Y245" s="61" t="s">
        <v>913</v>
      </c>
      <c r="Z245" s="62" t="s">
        <v>913</v>
      </c>
      <c r="AA245" s="61" t="s">
        <v>913</v>
      </c>
      <c r="AB245" s="61" t="s">
        <v>913</v>
      </c>
      <c r="AC245" s="61" t="s">
        <v>1632</v>
      </c>
      <c r="AD245" s="61" t="s">
        <v>1559</v>
      </c>
      <c r="AE245" s="65" t="s">
        <v>873</v>
      </c>
      <c r="AF245" s="147" t="s">
        <v>1437</v>
      </c>
      <c r="AG245" s="50"/>
      <c r="AH245" s="61" t="s">
        <v>870</v>
      </c>
      <c r="AI245" s="68" t="s">
        <v>1417</v>
      </c>
      <c r="AJ245" s="50"/>
      <c r="AK245" s="2" t="s">
        <v>814</v>
      </c>
      <c r="AL245" s="55" t="s">
        <v>228</v>
      </c>
      <c r="AM245" s="55" t="s">
        <v>253</v>
      </c>
      <c r="AN245" s="55" t="s">
        <v>255</v>
      </c>
      <c r="AO245" s="55" t="s">
        <v>10</v>
      </c>
      <c r="AP245" s="69" t="s">
        <v>834</v>
      </c>
    </row>
    <row r="246" spans="1:42">
      <c r="A246" s="50">
        <f t="shared" si="13"/>
        <v>245</v>
      </c>
      <c r="B246" s="50" t="s">
        <v>1633</v>
      </c>
      <c r="C246" s="62">
        <v>25</v>
      </c>
      <c r="D246" s="145" t="str">
        <f t="shared" si="14"/>
        <v>[15-44]</v>
      </c>
      <c r="E246" s="62"/>
      <c r="F246" s="61" t="s">
        <v>896</v>
      </c>
      <c r="G246" s="61" t="s">
        <v>1084</v>
      </c>
      <c r="H246" s="89" t="s">
        <v>1634</v>
      </c>
      <c r="I246" s="61" t="s">
        <v>1635</v>
      </c>
      <c r="J246" s="62" t="s">
        <v>1563</v>
      </c>
      <c r="K246" s="62" t="s">
        <v>1564</v>
      </c>
      <c r="L246" s="67" t="s">
        <v>1574</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1559</v>
      </c>
      <c r="AE246" s="68" t="s">
        <v>873</v>
      </c>
      <c r="AF246" s="147" t="s">
        <v>1437</v>
      </c>
      <c r="AG246" s="50"/>
      <c r="AH246" s="61" t="s">
        <v>873</v>
      </c>
      <c r="AI246" s="68" t="s">
        <v>1417</v>
      </c>
      <c r="AJ246" s="50"/>
      <c r="AK246" s="2" t="s">
        <v>814</v>
      </c>
      <c r="AL246" s="55" t="s">
        <v>228</v>
      </c>
      <c r="AM246" s="55" t="s">
        <v>253</v>
      </c>
      <c r="AN246" s="55" t="s">
        <v>255</v>
      </c>
      <c r="AO246" s="55" t="s">
        <v>10</v>
      </c>
      <c r="AP246" s="69" t="s">
        <v>834</v>
      </c>
    </row>
    <row r="247" spans="1:42">
      <c r="A247" s="50">
        <f t="shared" si="13"/>
        <v>246</v>
      </c>
      <c r="B247" s="50" t="s">
        <v>1636</v>
      </c>
      <c r="C247" s="62">
        <v>35</v>
      </c>
      <c r="D247" s="145" t="str">
        <f t="shared" si="14"/>
        <v>[15-44]</v>
      </c>
      <c r="E247" s="62"/>
      <c r="F247" s="61" t="s">
        <v>896</v>
      </c>
      <c r="G247" s="61" t="s">
        <v>1084</v>
      </c>
      <c r="H247" s="89" t="s">
        <v>1637</v>
      </c>
      <c r="I247" s="61" t="s">
        <v>1638</v>
      </c>
      <c r="J247" s="61" t="s">
        <v>1688</v>
      </c>
      <c r="K247" s="61" t="s">
        <v>1689</v>
      </c>
      <c r="L247" s="67" t="s">
        <v>1574</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1584</v>
      </c>
      <c r="AD247" s="61" t="s">
        <v>1559</v>
      </c>
      <c r="AE247" s="68" t="s">
        <v>873</v>
      </c>
      <c r="AF247" s="147" t="s">
        <v>1437</v>
      </c>
      <c r="AG247" s="50"/>
      <c r="AH247" s="61" t="s">
        <v>873</v>
      </c>
      <c r="AI247" s="68">
        <v>45652</v>
      </c>
      <c r="AJ247" s="50" t="s">
        <v>877</v>
      </c>
      <c r="AK247" s="2" t="s">
        <v>814</v>
      </c>
      <c r="AL247" s="55" t="s">
        <v>228</v>
      </c>
      <c r="AM247" s="55" t="s">
        <v>253</v>
      </c>
      <c r="AN247" s="55" t="s">
        <v>255</v>
      </c>
      <c r="AO247" s="55" t="s">
        <v>10</v>
      </c>
      <c r="AP247" s="69" t="s">
        <v>834</v>
      </c>
    </row>
    <row r="248" spans="1:42">
      <c r="A248" s="50">
        <f t="shared" si="13"/>
        <v>247</v>
      </c>
      <c r="B248" s="50" t="s">
        <v>1639</v>
      </c>
      <c r="C248" s="62">
        <v>9</v>
      </c>
      <c r="D248" s="145" t="str">
        <f t="shared" si="14"/>
        <v>[5-14]</v>
      </c>
      <c r="E248" s="62"/>
      <c r="F248" s="61" t="s">
        <v>865</v>
      </c>
      <c r="G248" s="61" t="s">
        <v>1010</v>
      </c>
      <c r="H248" s="89" t="s">
        <v>1640</v>
      </c>
      <c r="I248" s="61" t="s">
        <v>1641</v>
      </c>
      <c r="J248" s="61" t="s">
        <v>1690</v>
      </c>
      <c r="K248" s="61" t="s">
        <v>1691</v>
      </c>
      <c r="L248" s="67" t="s">
        <v>1574</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1559</v>
      </c>
      <c r="AE248" s="68" t="s">
        <v>870</v>
      </c>
      <c r="AF248" s="147" t="s">
        <v>1437</v>
      </c>
      <c r="AG248" s="50"/>
      <c r="AH248" s="61" t="s">
        <v>873</v>
      </c>
      <c r="AI248" s="68" t="s">
        <v>1417</v>
      </c>
      <c r="AJ248" s="50"/>
      <c r="AK248" s="2" t="s">
        <v>814</v>
      </c>
      <c r="AL248" s="55" t="s">
        <v>228</v>
      </c>
      <c r="AM248" s="55" t="s">
        <v>253</v>
      </c>
      <c r="AN248" s="55" t="s">
        <v>255</v>
      </c>
      <c r="AO248" s="55" t="s">
        <v>10</v>
      </c>
      <c r="AP248" s="69" t="s">
        <v>834</v>
      </c>
    </row>
    <row r="249" spans="1:42">
      <c r="A249" s="50">
        <f t="shared" si="13"/>
        <v>248</v>
      </c>
      <c r="B249" s="50" t="s">
        <v>1642</v>
      </c>
      <c r="C249" s="62">
        <v>24</v>
      </c>
      <c r="D249" s="145" t="str">
        <f t="shared" si="14"/>
        <v>[15-44]</v>
      </c>
      <c r="E249" s="62"/>
      <c r="F249" s="61" t="s">
        <v>865</v>
      </c>
      <c r="G249" s="61" t="s">
        <v>889</v>
      </c>
      <c r="H249" s="89" t="s">
        <v>1643</v>
      </c>
      <c r="I249" s="61" t="s">
        <v>1692</v>
      </c>
      <c r="J249" s="62" t="s">
        <v>1563</v>
      </c>
      <c r="K249" s="62" t="s">
        <v>1564</v>
      </c>
      <c r="L249" s="64" t="s">
        <v>1574</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1644</v>
      </c>
      <c r="Y249" s="61" t="s">
        <v>1559</v>
      </c>
      <c r="Z249" s="61" t="s">
        <v>913</v>
      </c>
      <c r="AA249" s="61" t="s">
        <v>913</v>
      </c>
      <c r="AB249" s="61" t="s">
        <v>873</v>
      </c>
      <c r="AC249" s="61" t="s">
        <v>1645</v>
      </c>
      <c r="AD249" s="61" t="s">
        <v>1559</v>
      </c>
      <c r="AE249" s="68" t="s">
        <v>870</v>
      </c>
      <c r="AF249" s="147" t="s">
        <v>1437</v>
      </c>
      <c r="AG249" s="50"/>
      <c r="AH249" s="61" t="s">
        <v>873</v>
      </c>
      <c r="AI249" s="68" t="s">
        <v>1417</v>
      </c>
      <c r="AJ249" s="50"/>
      <c r="AK249" s="2" t="s">
        <v>814</v>
      </c>
      <c r="AL249" s="55" t="s">
        <v>228</v>
      </c>
      <c r="AM249" s="55" t="s">
        <v>253</v>
      </c>
      <c r="AN249" s="55" t="s">
        <v>255</v>
      </c>
      <c r="AO249" s="55" t="s">
        <v>10</v>
      </c>
      <c r="AP249" s="69" t="s">
        <v>834</v>
      </c>
    </row>
    <row r="250" spans="1:42">
      <c r="A250" s="50">
        <f t="shared" si="13"/>
        <v>249</v>
      </c>
      <c r="B250" s="50" t="s">
        <v>1646</v>
      </c>
      <c r="C250" s="62">
        <v>12</v>
      </c>
      <c r="D250" s="145" t="str">
        <f t="shared" si="14"/>
        <v>[5-14]</v>
      </c>
      <c r="E250" s="62"/>
      <c r="F250" s="61" t="s">
        <v>865</v>
      </c>
      <c r="G250" s="61" t="s">
        <v>1010</v>
      </c>
      <c r="H250" s="89" t="s">
        <v>1647</v>
      </c>
      <c r="I250" s="61" t="s">
        <v>1322</v>
      </c>
      <c r="J250" s="62" t="s">
        <v>1693</v>
      </c>
      <c r="K250" s="62" t="s">
        <v>1694</v>
      </c>
      <c r="L250" s="64" t="s">
        <v>1574</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1559</v>
      </c>
      <c r="Z250" s="61" t="s">
        <v>913</v>
      </c>
      <c r="AA250" s="61" t="s">
        <v>913</v>
      </c>
      <c r="AB250" s="61" t="s">
        <v>913</v>
      </c>
      <c r="AC250" s="61" t="s">
        <v>874</v>
      </c>
      <c r="AD250" s="61" t="s">
        <v>1559</v>
      </c>
      <c r="AE250" s="68" t="s">
        <v>873</v>
      </c>
      <c r="AF250" s="147" t="s">
        <v>1437</v>
      </c>
      <c r="AG250" s="50"/>
      <c r="AH250" s="61" t="s">
        <v>873</v>
      </c>
      <c r="AI250" s="68" t="s">
        <v>1417</v>
      </c>
      <c r="AJ250" s="50"/>
      <c r="AK250" s="2" t="s">
        <v>814</v>
      </c>
      <c r="AL250" s="55" t="s">
        <v>228</v>
      </c>
      <c r="AM250" s="55" t="s">
        <v>253</v>
      </c>
      <c r="AN250" s="55" t="s">
        <v>255</v>
      </c>
      <c r="AO250" s="55" t="s">
        <v>10</v>
      </c>
      <c r="AP250" s="69" t="s">
        <v>834</v>
      </c>
    </row>
    <row r="251" spans="1:42">
      <c r="A251" s="50">
        <f t="shared" si="13"/>
        <v>250</v>
      </c>
      <c r="B251" s="50" t="s">
        <v>1648</v>
      </c>
      <c r="C251" s="62">
        <v>4</v>
      </c>
      <c r="D251" s="145" t="str">
        <f t="shared" si="14"/>
        <v>[2-4]</v>
      </c>
      <c r="E251" s="62"/>
      <c r="F251" s="61" t="s">
        <v>865</v>
      </c>
      <c r="G251" s="61" t="s">
        <v>1014</v>
      </c>
      <c r="H251" s="89" t="s">
        <v>1647</v>
      </c>
      <c r="I251" s="61" t="s">
        <v>1322</v>
      </c>
      <c r="J251" s="62" t="s">
        <v>1701</v>
      </c>
      <c r="K251" s="62" t="s">
        <v>1702</v>
      </c>
      <c r="L251" s="64" t="s">
        <v>1574</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1559</v>
      </c>
      <c r="Z251" s="61" t="s">
        <v>913</v>
      </c>
      <c r="AA251" s="61" t="s">
        <v>913</v>
      </c>
      <c r="AB251" s="61" t="s">
        <v>913</v>
      </c>
      <c r="AC251" s="61" t="s">
        <v>874</v>
      </c>
      <c r="AD251" s="61" t="s">
        <v>1559</v>
      </c>
      <c r="AE251" s="68" t="s">
        <v>873</v>
      </c>
      <c r="AF251" s="50" t="s">
        <v>1576</v>
      </c>
      <c r="AG251" s="50"/>
      <c r="AH251" s="61" t="s">
        <v>913</v>
      </c>
      <c r="AI251" s="68">
        <v>45652</v>
      </c>
      <c r="AJ251" s="50" t="s">
        <v>877</v>
      </c>
      <c r="AK251" s="2" t="s">
        <v>815</v>
      </c>
      <c r="AL251" s="55" t="s">
        <v>228</v>
      </c>
      <c r="AM251" s="55" t="s">
        <v>253</v>
      </c>
      <c r="AN251" s="55" t="s">
        <v>255</v>
      </c>
      <c r="AO251" s="122" t="s">
        <v>18</v>
      </c>
      <c r="AP251" s="69" t="s">
        <v>834</v>
      </c>
    </row>
    <row r="252" spans="1:42">
      <c r="A252" s="50">
        <f t="shared" si="13"/>
        <v>251</v>
      </c>
      <c r="B252" s="50" t="s">
        <v>1649</v>
      </c>
      <c r="C252" s="62">
        <v>70</v>
      </c>
      <c r="D252" s="145" t="str">
        <f t="shared" si="14"/>
        <v>[60 et plus]</v>
      </c>
      <c r="E252" s="62"/>
      <c r="F252" s="61" t="s">
        <v>896</v>
      </c>
      <c r="G252" s="61" t="s">
        <v>1084</v>
      </c>
      <c r="H252" s="89" t="s">
        <v>1650</v>
      </c>
      <c r="I252" s="61" t="s">
        <v>1322</v>
      </c>
      <c r="J252" s="62" t="s">
        <v>1703</v>
      </c>
      <c r="K252" s="62" t="s">
        <v>1704</v>
      </c>
      <c r="L252" s="64" t="s">
        <v>1574</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1559</v>
      </c>
      <c r="Z252" s="61" t="s">
        <v>913</v>
      </c>
      <c r="AA252" s="61" t="s">
        <v>913</v>
      </c>
      <c r="AB252" s="61" t="s">
        <v>913</v>
      </c>
      <c r="AC252" s="61" t="s">
        <v>1651</v>
      </c>
      <c r="AD252" s="61" t="s">
        <v>873</v>
      </c>
      <c r="AE252" s="68" t="s">
        <v>873</v>
      </c>
      <c r="AF252" s="50" t="s">
        <v>1576</v>
      </c>
      <c r="AG252" s="50"/>
      <c r="AH252" s="61" t="s">
        <v>913</v>
      </c>
      <c r="AI252" s="68">
        <v>45653</v>
      </c>
      <c r="AJ252" s="50" t="s">
        <v>877</v>
      </c>
      <c r="AK252" s="2" t="s">
        <v>815</v>
      </c>
      <c r="AL252" s="55" t="s">
        <v>228</v>
      </c>
      <c r="AM252" s="55" t="s">
        <v>253</v>
      </c>
      <c r="AN252" s="55" t="s">
        <v>255</v>
      </c>
      <c r="AO252" s="122" t="s">
        <v>18</v>
      </c>
      <c r="AP252" s="69" t="s">
        <v>834</v>
      </c>
    </row>
    <row r="253" spans="1:42">
      <c r="A253" s="50">
        <f t="shared" si="13"/>
        <v>252</v>
      </c>
      <c r="B253" s="50" t="s">
        <v>1652</v>
      </c>
      <c r="C253" s="61">
        <f>2/12</f>
        <v>0.16666666666666666</v>
      </c>
      <c r="D253" s="145" t="str">
        <f t="shared" si="14"/>
        <v>[0-2]</v>
      </c>
      <c r="E253" s="146">
        <v>2</v>
      </c>
      <c r="F253" s="61" t="s">
        <v>865</v>
      </c>
      <c r="G253" s="61" t="s">
        <v>1014</v>
      </c>
      <c r="H253" s="89" t="s">
        <v>1653</v>
      </c>
      <c r="I253" s="61" t="s">
        <v>1654</v>
      </c>
      <c r="J253" s="62" t="s">
        <v>1705</v>
      </c>
      <c r="K253" s="62" t="s">
        <v>1706</v>
      </c>
      <c r="L253" s="64" t="s">
        <v>1574</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1559</v>
      </c>
      <c r="Z253" s="61" t="s">
        <v>913</v>
      </c>
      <c r="AA253" s="61" t="s">
        <v>913</v>
      </c>
      <c r="AB253" s="61" t="s">
        <v>913</v>
      </c>
      <c r="AC253" s="61" t="s">
        <v>1645</v>
      </c>
      <c r="AD253" s="61" t="s">
        <v>1559</v>
      </c>
      <c r="AE253" s="68" t="s">
        <v>873</v>
      </c>
      <c r="AF253" s="50" t="s">
        <v>1576</v>
      </c>
      <c r="AG253" s="50"/>
      <c r="AH253" s="61" t="s">
        <v>913</v>
      </c>
      <c r="AI253" s="68">
        <v>45653</v>
      </c>
      <c r="AJ253" s="50" t="s">
        <v>877</v>
      </c>
      <c r="AK253" s="2" t="s">
        <v>815</v>
      </c>
      <c r="AL253" s="55" t="s">
        <v>228</v>
      </c>
      <c r="AM253" s="55" t="s">
        <v>253</v>
      </c>
      <c r="AN253" s="55" t="s">
        <v>255</v>
      </c>
      <c r="AO253" s="122" t="s">
        <v>18</v>
      </c>
      <c r="AP253" s="69" t="s">
        <v>834</v>
      </c>
    </row>
    <row r="254" spans="1:42">
      <c r="A254" s="50">
        <f t="shared" si="13"/>
        <v>253</v>
      </c>
      <c r="B254" s="50" t="s">
        <v>1655</v>
      </c>
      <c r="C254" s="62">
        <f>1/12</f>
        <v>8.3333333333333329E-2</v>
      </c>
      <c r="D254" s="145" t="str">
        <f t="shared" si="14"/>
        <v>[0-2]</v>
      </c>
      <c r="E254" s="62">
        <v>1</v>
      </c>
      <c r="F254" s="61" t="s">
        <v>865</v>
      </c>
      <c r="G254" s="61" t="s">
        <v>1014</v>
      </c>
      <c r="H254" s="89" t="s">
        <v>1656</v>
      </c>
      <c r="I254" s="61" t="s">
        <v>1322</v>
      </c>
      <c r="J254" s="62" t="s">
        <v>1707</v>
      </c>
      <c r="K254" s="62" t="s">
        <v>1708</v>
      </c>
      <c r="L254" s="64" t="s">
        <v>1574</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1559</v>
      </c>
      <c r="Z254" s="61" t="s">
        <v>913</v>
      </c>
      <c r="AA254" s="61" t="s">
        <v>913</v>
      </c>
      <c r="AB254" s="61" t="s">
        <v>913</v>
      </c>
      <c r="AC254" s="61" t="s">
        <v>1645</v>
      </c>
      <c r="AD254" s="61" t="s">
        <v>1559</v>
      </c>
      <c r="AE254" s="68" t="s">
        <v>873</v>
      </c>
      <c r="AF254" s="50" t="s">
        <v>1576</v>
      </c>
      <c r="AG254" s="50"/>
      <c r="AH254" s="61" t="s">
        <v>913</v>
      </c>
      <c r="AI254" s="68">
        <v>45653</v>
      </c>
      <c r="AJ254" s="50" t="s">
        <v>877</v>
      </c>
      <c r="AK254" s="2" t="s">
        <v>815</v>
      </c>
      <c r="AL254" s="55" t="s">
        <v>228</v>
      </c>
      <c r="AM254" s="55" t="s">
        <v>253</v>
      </c>
      <c r="AN254" s="55" t="s">
        <v>255</v>
      </c>
      <c r="AO254" s="122" t="s">
        <v>18</v>
      </c>
      <c r="AP254" s="69" t="s">
        <v>834</v>
      </c>
    </row>
    <row r="255" spans="1:42">
      <c r="A255" s="50">
        <f t="shared" si="13"/>
        <v>254</v>
      </c>
      <c r="B255" s="50" t="s">
        <v>1657</v>
      </c>
      <c r="C255" s="62">
        <f>14/12</f>
        <v>1.1666666666666667</v>
      </c>
      <c r="D255" s="145" t="str">
        <f t="shared" si="14"/>
        <v>[0-2]</v>
      </c>
      <c r="E255" s="62">
        <v>2</v>
      </c>
      <c r="F255" s="61" t="s">
        <v>865</v>
      </c>
      <c r="G255" s="61" t="s">
        <v>1014</v>
      </c>
      <c r="H255" s="89" t="s">
        <v>1658</v>
      </c>
      <c r="I255" s="61" t="s">
        <v>1573</v>
      </c>
      <c r="J255" s="62" t="s">
        <v>1709</v>
      </c>
      <c r="K255" s="62" t="s">
        <v>1710</v>
      </c>
      <c r="L255" s="64" t="s">
        <v>1574</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1584</v>
      </c>
      <c r="AD255" s="61" t="s">
        <v>1559</v>
      </c>
      <c r="AE255" s="68" t="s">
        <v>873</v>
      </c>
      <c r="AF255" s="50" t="s">
        <v>1576</v>
      </c>
      <c r="AG255" s="50"/>
      <c r="AH255" s="61" t="s">
        <v>913</v>
      </c>
      <c r="AI255" s="68">
        <v>45653</v>
      </c>
      <c r="AJ255" s="50" t="s">
        <v>877</v>
      </c>
      <c r="AK255" s="2" t="s">
        <v>815</v>
      </c>
      <c r="AL255" s="55" t="s">
        <v>228</v>
      </c>
      <c r="AM255" s="55" t="s">
        <v>253</v>
      </c>
      <c r="AN255" s="55" t="s">
        <v>255</v>
      </c>
      <c r="AO255" s="122" t="s">
        <v>18</v>
      </c>
      <c r="AP255" s="69" t="s">
        <v>834</v>
      </c>
    </row>
    <row r="256" spans="1:42">
      <c r="A256" s="50">
        <f t="shared" si="13"/>
        <v>255</v>
      </c>
      <c r="B256" s="50" t="s">
        <v>1659</v>
      </c>
      <c r="C256" s="62">
        <f>10/12</f>
        <v>0.83333333333333337</v>
      </c>
      <c r="D256" s="145" t="str">
        <f t="shared" si="14"/>
        <v>[0-2]</v>
      </c>
      <c r="E256" s="62">
        <v>10</v>
      </c>
      <c r="F256" s="61" t="s">
        <v>865</v>
      </c>
      <c r="G256" s="61" t="s">
        <v>1014</v>
      </c>
      <c r="H256" s="89" t="s">
        <v>1660</v>
      </c>
      <c r="I256" s="61" t="s">
        <v>1573</v>
      </c>
      <c r="J256" s="62" t="s">
        <v>1711</v>
      </c>
      <c r="K256" s="62" t="s">
        <v>1712</v>
      </c>
      <c r="L256" s="64" t="s">
        <v>1574</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1559</v>
      </c>
      <c r="AE256" s="68" t="s">
        <v>873</v>
      </c>
      <c r="AF256" s="50" t="s">
        <v>1576</v>
      </c>
      <c r="AG256" s="50"/>
      <c r="AH256" s="61" t="s">
        <v>913</v>
      </c>
      <c r="AI256" s="68">
        <v>45653</v>
      </c>
      <c r="AJ256" s="50" t="s">
        <v>877</v>
      </c>
      <c r="AK256" s="2" t="s">
        <v>815</v>
      </c>
      <c r="AL256" s="55" t="s">
        <v>228</v>
      </c>
      <c r="AM256" s="55" t="s">
        <v>253</v>
      </c>
      <c r="AN256" s="55" t="s">
        <v>255</v>
      </c>
      <c r="AO256" s="122" t="s">
        <v>18</v>
      </c>
      <c r="AP256" s="69" t="s">
        <v>834</v>
      </c>
    </row>
    <row r="257" spans="1:42">
      <c r="A257" s="50">
        <f t="shared" si="13"/>
        <v>256</v>
      </c>
      <c r="B257" s="50" t="s">
        <v>1661</v>
      </c>
      <c r="C257" s="62">
        <v>13</v>
      </c>
      <c r="D257" s="145" t="str">
        <f t="shared" si="14"/>
        <v>[5-14]</v>
      </c>
      <c r="E257" s="62"/>
      <c r="F257" s="61" t="s">
        <v>865</v>
      </c>
      <c r="G257" s="61" t="s">
        <v>889</v>
      </c>
      <c r="H257" s="89" t="s">
        <v>1662</v>
      </c>
      <c r="I257" s="61" t="s">
        <v>88</v>
      </c>
      <c r="J257" s="62" t="s">
        <v>1713</v>
      </c>
      <c r="K257" s="62" t="s">
        <v>1714</v>
      </c>
      <c r="L257" s="64" t="s">
        <v>1574</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1651</v>
      </c>
      <c r="AD257" s="61" t="s">
        <v>1559</v>
      </c>
      <c r="AE257" s="68" t="s">
        <v>873</v>
      </c>
      <c r="AF257" s="50" t="s">
        <v>1576</v>
      </c>
      <c r="AG257" s="50"/>
      <c r="AH257" s="61" t="s">
        <v>913</v>
      </c>
      <c r="AI257" s="68">
        <v>45653</v>
      </c>
      <c r="AJ257" s="50" t="s">
        <v>877</v>
      </c>
      <c r="AK257" s="2" t="s">
        <v>815</v>
      </c>
      <c r="AL257" s="55" t="s">
        <v>228</v>
      </c>
      <c r="AM257" s="55" t="s">
        <v>253</v>
      </c>
      <c r="AN257" s="55" t="s">
        <v>255</v>
      </c>
      <c r="AO257" s="122" t="s">
        <v>18</v>
      </c>
      <c r="AP257" s="69" t="s">
        <v>834</v>
      </c>
    </row>
    <row r="258" spans="1:42">
      <c r="A258" s="50">
        <f t="shared" si="13"/>
        <v>257</v>
      </c>
      <c r="B258" s="50" t="s">
        <v>1663</v>
      </c>
      <c r="C258" s="62">
        <v>14</v>
      </c>
      <c r="D258" s="145" t="str">
        <f t="shared" si="14"/>
        <v>[5-14]</v>
      </c>
      <c r="E258" s="62"/>
      <c r="F258" s="61" t="s">
        <v>896</v>
      </c>
      <c r="G258" s="61" t="s">
        <v>1010</v>
      </c>
      <c r="H258" s="89" t="s">
        <v>1664</v>
      </c>
      <c r="I258" s="61" t="s">
        <v>1665</v>
      </c>
      <c r="J258" s="62" t="s">
        <v>1715</v>
      </c>
      <c r="K258" s="62" t="s">
        <v>1716</v>
      </c>
      <c r="L258" s="64" t="s">
        <v>1574</v>
      </c>
      <c r="M258" s="61" t="s">
        <v>253</v>
      </c>
      <c r="N258" s="2" t="s">
        <v>778</v>
      </c>
      <c r="O258" s="62" t="s">
        <v>14</v>
      </c>
      <c r="P258" s="65">
        <v>45652</v>
      </c>
      <c r="Q258" s="5" t="str">
        <f t="shared" ref="Q258:Q277" si="15">CONCATENATE("S",_xlfn.ISOWEEKNUM(P258))</f>
        <v>S52</v>
      </c>
      <c r="R258" s="65">
        <v>46018</v>
      </c>
      <c r="S258" s="67" t="s">
        <v>873</v>
      </c>
      <c r="T258" s="67" t="s">
        <v>913</v>
      </c>
      <c r="U258" s="67" t="s">
        <v>873</v>
      </c>
      <c r="V258" s="67" t="s">
        <v>873</v>
      </c>
      <c r="W258" s="67" t="s">
        <v>913</v>
      </c>
      <c r="X258" s="67" t="s">
        <v>1419</v>
      </c>
      <c r="Y258" s="61" t="s">
        <v>1559</v>
      </c>
      <c r="Z258" s="61" t="s">
        <v>913</v>
      </c>
      <c r="AA258" s="61" t="s">
        <v>913</v>
      </c>
      <c r="AB258" s="61" t="s">
        <v>913</v>
      </c>
      <c r="AC258" s="61" t="s">
        <v>1584</v>
      </c>
      <c r="AD258" s="61" t="s">
        <v>1559</v>
      </c>
      <c r="AE258" s="68" t="s">
        <v>873</v>
      </c>
      <c r="AF258" s="50" t="s">
        <v>1576</v>
      </c>
      <c r="AG258" s="50"/>
      <c r="AH258" s="61" t="s">
        <v>913</v>
      </c>
      <c r="AI258" s="68">
        <v>45653</v>
      </c>
      <c r="AJ258" s="50" t="s">
        <v>877</v>
      </c>
      <c r="AK258" s="2" t="s">
        <v>815</v>
      </c>
      <c r="AL258" s="55" t="s">
        <v>228</v>
      </c>
      <c r="AM258" s="55" t="s">
        <v>253</v>
      </c>
      <c r="AN258" s="55" t="s">
        <v>255</v>
      </c>
      <c r="AO258" s="122" t="s">
        <v>18</v>
      </c>
      <c r="AP258" s="69" t="s">
        <v>834</v>
      </c>
    </row>
    <row r="259" spans="1:42">
      <c r="A259" s="50">
        <f t="shared" si="13"/>
        <v>258</v>
      </c>
      <c r="B259" s="50" t="s">
        <v>1666</v>
      </c>
      <c r="C259" s="62">
        <v>29</v>
      </c>
      <c r="D259" s="145" t="str">
        <f t="shared" si="14"/>
        <v>[15-44]</v>
      </c>
      <c r="E259" s="62"/>
      <c r="F259" s="61" t="s">
        <v>896</v>
      </c>
      <c r="G259" s="61" t="s">
        <v>1084</v>
      </c>
      <c r="H259" s="89" t="s">
        <v>1667</v>
      </c>
      <c r="I259" s="61" t="s">
        <v>1322</v>
      </c>
      <c r="J259" s="62" t="s">
        <v>1717</v>
      </c>
      <c r="K259" s="62" t="s">
        <v>1718</v>
      </c>
      <c r="L259" s="64" t="s">
        <v>1574</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1559</v>
      </c>
      <c r="Z259" s="61" t="s">
        <v>913</v>
      </c>
      <c r="AA259" s="61" t="s">
        <v>913</v>
      </c>
      <c r="AB259" s="61" t="s">
        <v>913</v>
      </c>
      <c r="AC259" s="62" t="s">
        <v>1645</v>
      </c>
      <c r="AD259" s="61" t="s">
        <v>1559</v>
      </c>
      <c r="AE259" s="68" t="s">
        <v>873</v>
      </c>
      <c r="AF259" s="50" t="s">
        <v>1576</v>
      </c>
      <c r="AG259" s="50"/>
      <c r="AH259" s="61" t="s">
        <v>913</v>
      </c>
      <c r="AI259" s="68">
        <v>45653</v>
      </c>
      <c r="AJ259" s="50" t="s">
        <v>877</v>
      </c>
      <c r="AK259" s="2" t="s">
        <v>815</v>
      </c>
      <c r="AL259" s="55" t="s">
        <v>228</v>
      </c>
      <c r="AM259" s="55" t="s">
        <v>253</v>
      </c>
      <c r="AN259" s="55" t="s">
        <v>255</v>
      </c>
      <c r="AO259" s="122" t="s">
        <v>18</v>
      </c>
      <c r="AP259" s="69" t="s">
        <v>834</v>
      </c>
    </row>
    <row r="260" spans="1:42">
      <c r="A260" s="50">
        <f t="shared" si="13"/>
        <v>259</v>
      </c>
      <c r="B260" s="50" t="s">
        <v>1668</v>
      </c>
      <c r="C260" s="62">
        <f>9/12</f>
        <v>0.75</v>
      </c>
      <c r="D260" s="145" t="str">
        <f t="shared" si="14"/>
        <v>[0-2]</v>
      </c>
      <c r="E260" s="62">
        <v>9</v>
      </c>
      <c r="F260" s="61" t="s">
        <v>865</v>
      </c>
      <c r="G260" s="61" t="s">
        <v>1014</v>
      </c>
      <c r="H260" s="89" t="s">
        <v>1669</v>
      </c>
      <c r="I260" s="61" t="s">
        <v>1322</v>
      </c>
      <c r="J260" s="62" t="s">
        <v>1719</v>
      </c>
      <c r="K260" s="62" t="s">
        <v>1720</v>
      </c>
      <c r="L260" s="64" t="s">
        <v>1574</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1559</v>
      </c>
      <c r="Z260" s="61" t="s">
        <v>913</v>
      </c>
      <c r="AA260" s="61" t="s">
        <v>913</v>
      </c>
      <c r="AB260" s="61" t="s">
        <v>913</v>
      </c>
      <c r="AC260" s="61" t="s">
        <v>1670</v>
      </c>
      <c r="AD260" s="61" t="s">
        <v>873</v>
      </c>
      <c r="AE260" s="68" t="s">
        <v>873</v>
      </c>
      <c r="AF260" s="50" t="s">
        <v>1576</v>
      </c>
      <c r="AG260" s="50"/>
      <c r="AH260" s="61" t="s">
        <v>913</v>
      </c>
      <c r="AI260" s="68">
        <v>45653</v>
      </c>
      <c r="AJ260" s="50" t="s">
        <v>877</v>
      </c>
      <c r="AK260" s="2" t="s">
        <v>815</v>
      </c>
      <c r="AL260" s="55" t="s">
        <v>228</v>
      </c>
      <c r="AM260" s="55" t="s">
        <v>253</v>
      </c>
      <c r="AN260" s="55" t="s">
        <v>255</v>
      </c>
      <c r="AO260" s="122" t="s">
        <v>18</v>
      </c>
      <c r="AP260" s="69" t="s">
        <v>834</v>
      </c>
    </row>
    <row r="261" spans="1:42">
      <c r="A261" s="50">
        <f t="shared" si="13"/>
        <v>260</v>
      </c>
      <c r="B261" s="50" t="s">
        <v>1671</v>
      </c>
      <c r="C261" s="62">
        <v>22</v>
      </c>
      <c r="D261" s="145" t="str">
        <f t="shared" si="14"/>
        <v>[15-44]</v>
      </c>
      <c r="E261" s="62"/>
      <c r="F261" s="61" t="s">
        <v>865</v>
      </c>
      <c r="G261" s="61" t="s">
        <v>1672</v>
      </c>
      <c r="H261" s="89" t="s">
        <v>1673</v>
      </c>
      <c r="I261" s="61" t="s">
        <v>1573</v>
      </c>
      <c r="J261" s="62" t="s">
        <v>1721</v>
      </c>
      <c r="K261" s="62" t="s">
        <v>1722</v>
      </c>
      <c r="L261" s="64" t="s">
        <v>1574</v>
      </c>
      <c r="M261" s="62" t="s">
        <v>253</v>
      </c>
      <c r="N261" s="2" t="s">
        <v>778</v>
      </c>
      <c r="O261" s="62" t="s">
        <v>14</v>
      </c>
      <c r="P261" s="65">
        <v>45654</v>
      </c>
      <c r="Q261" s="5" t="str">
        <f t="shared" si="15"/>
        <v>S52</v>
      </c>
      <c r="R261" s="65">
        <v>45654</v>
      </c>
      <c r="S261" s="67" t="s">
        <v>873</v>
      </c>
      <c r="T261" s="67" t="s">
        <v>873</v>
      </c>
      <c r="U261" s="67" t="s">
        <v>913</v>
      </c>
      <c r="V261" s="64" t="s">
        <v>1555</v>
      </c>
      <c r="W261" s="67" t="s">
        <v>913</v>
      </c>
      <c r="X261" s="64" t="s">
        <v>1674</v>
      </c>
      <c r="Y261" s="61" t="s">
        <v>1559</v>
      </c>
      <c r="Z261" s="61" t="s">
        <v>913</v>
      </c>
      <c r="AA261" s="61" t="s">
        <v>913</v>
      </c>
      <c r="AB261" s="61" t="s">
        <v>913</v>
      </c>
      <c r="AC261" s="61" t="s">
        <v>874</v>
      </c>
      <c r="AD261" s="61" t="s">
        <v>1559</v>
      </c>
      <c r="AE261" s="68" t="s">
        <v>873</v>
      </c>
      <c r="AF261" s="50" t="s">
        <v>1576</v>
      </c>
      <c r="AG261" s="50"/>
      <c r="AH261" s="62" t="s">
        <v>913</v>
      </c>
      <c r="AI261" s="68">
        <v>45654</v>
      </c>
      <c r="AJ261" s="50" t="s">
        <v>877</v>
      </c>
      <c r="AK261" s="2" t="s">
        <v>815</v>
      </c>
      <c r="AL261" s="55" t="s">
        <v>228</v>
      </c>
      <c r="AM261" s="55" t="s">
        <v>253</v>
      </c>
      <c r="AN261" s="55" t="s">
        <v>255</v>
      </c>
      <c r="AO261" s="122" t="s">
        <v>18</v>
      </c>
      <c r="AP261" s="69" t="s">
        <v>834</v>
      </c>
    </row>
    <row r="262" spans="1:42">
      <c r="A262" s="50">
        <f t="shared" si="13"/>
        <v>261</v>
      </c>
      <c r="B262" s="50" t="s">
        <v>1571</v>
      </c>
      <c r="C262" s="62">
        <v>24</v>
      </c>
      <c r="D262" s="145" t="str">
        <f t="shared" si="14"/>
        <v>[15-44]</v>
      </c>
      <c r="E262" s="62"/>
      <c r="F262" s="62" t="s">
        <v>896</v>
      </c>
      <c r="G262" s="62" t="s">
        <v>1099</v>
      </c>
      <c r="H262" s="63" t="s">
        <v>1572</v>
      </c>
      <c r="I262" s="62" t="s">
        <v>1573</v>
      </c>
      <c r="J262" s="62" t="s">
        <v>1723</v>
      </c>
      <c r="K262" s="62" t="s">
        <v>1724</v>
      </c>
      <c r="L262" s="64" t="s">
        <v>1574</v>
      </c>
      <c r="M262" s="62" t="s">
        <v>253</v>
      </c>
      <c r="N262" s="2" t="s">
        <v>778</v>
      </c>
      <c r="O262" s="62" t="s">
        <v>14</v>
      </c>
      <c r="P262" s="65">
        <v>45654</v>
      </c>
      <c r="Q262" s="5" t="str">
        <f t="shared" si="15"/>
        <v>S52</v>
      </c>
      <c r="R262" s="65">
        <v>45654</v>
      </c>
      <c r="S262" s="67" t="s">
        <v>873</v>
      </c>
      <c r="T262" s="67" t="s">
        <v>873</v>
      </c>
      <c r="U262" s="67" t="s">
        <v>913</v>
      </c>
      <c r="V262" s="64" t="s">
        <v>1555</v>
      </c>
      <c r="W262" s="67" t="s">
        <v>913</v>
      </c>
      <c r="X262" s="67" t="s">
        <v>1419</v>
      </c>
      <c r="Y262" s="61" t="s">
        <v>1559</v>
      </c>
      <c r="Z262" s="61" t="s">
        <v>913</v>
      </c>
      <c r="AA262" s="61" t="s">
        <v>913</v>
      </c>
      <c r="AB262" s="61" t="s">
        <v>913</v>
      </c>
      <c r="AC262" s="62" t="s">
        <v>1575</v>
      </c>
      <c r="AD262" s="62" t="s">
        <v>873</v>
      </c>
      <c r="AE262" s="68" t="s">
        <v>873</v>
      </c>
      <c r="AF262" s="50" t="s">
        <v>1576</v>
      </c>
      <c r="AG262" s="50"/>
      <c r="AH262" s="62" t="s">
        <v>913</v>
      </c>
      <c r="AI262" s="68">
        <v>45654</v>
      </c>
      <c r="AJ262" s="50" t="s">
        <v>877</v>
      </c>
      <c r="AK262" s="2" t="s">
        <v>815</v>
      </c>
      <c r="AL262" s="55" t="s">
        <v>228</v>
      </c>
      <c r="AM262" s="55" t="s">
        <v>253</v>
      </c>
      <c r="AN262" s="55" t="s">
        <v>255</v>
      </c>
      <c r="AO262" s="122" t="s">
        <v>18</v>
      </c>
      <c r="AP262" s="69" t="s">
        <v>834</v>
      </c>
    </row>
    <row r="263" spans="1:42">
      <c r="A263" s="50">
        <f t="shared" si="13"/>
        <v>262</v>
      </c>
      <c r="B263" s="50" t="s">
        <v>1577</v>
      </c>
      <c r="C263" s="62">
        <v>17</v>
      </c>
      <c r="D263" s="145" t="str">
        <f t="shared" si="14"/>
        <v>[15-44]</v>
      </c>
      <c r="E263" s="62"/>
      <c r="F263" s="62" t="s">
        <v>865</v>
      </c>
      <c r="G263" s="62" t="s">
        <v>1578</v>
      </c>
      <c r="H263" s="63" t="s">
        <v>1579</v>
      </c>
      <c r="I263" s="62" t="s">
        <v>1580</v>
      </c>
      <c r="J263" s="62" t="s">
        <v>1725</v>
      </c>
      <c r="K263" s="62" t="s">
        <v>1726</v>
      </c>
      <c r="L263" s="64" t="s">
        <v>1574</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1559</v>
      </c>
      <c r="Z263" s="61" t="s">
        <v>913</v>
      </c>
      <c r="AA263" s="61" t="s">
        <v>913</v>
      </c>
      <c r="AB263" s="61" t="s">
        <v>913</v>
      </c>
      <c r="AC263" s="62" t="s">
        <v>1575</v>
      </c>
      <c r="AD263" s="62" t="s">
        <v>873</v>
      </c>
      <c r="AE263" s="68" t="s">
        <v>873</v>
      </c>
      <c r="AF263" s="50" t="s">
        <v>1576</v>
      </c>
      <c r="AG263" s="50"/>
      <c r="AH263" s="62" t="s">
        <v>913</v>
      </c>
      <c r="AI263" s="68">
        <v>45654</v>
      </c>
      <c r="AJ263" s="50" t="s">
        <v>877</v>
      </c>
      <c r="AK263" s="2" t="s">
        <v>815</v>
      </c>
      <c r="AL263" s="55" t="s">
        <v>228</v>
      </c>
      <c r="AM263" s="55" t="s">
        <v>253</v>
      </c>
      <c r="AN263" s="55" t="s">
        <v>255</v>
      </c>
      <c r="AO263" s="122" t="s">
        <v>18</v>
      </c>
      <c r="AP263" s="69" t="s">
        <v>834</v>
      </c>
    </row>
    <row r="264" spans="1:42">
      <c r="A264" s="50">
        <f t="shared" si="13"/>
        <v>263</v>
      </c>
      <c r="B264" s="50" t="s">
        <v>1581</v>
      </c>
      <c r="C264" s="62">
        <v>22</v>
      </c>
      <c r="D264" s="145" t="str">
        <f t="shared" si="14"/>
        <v>[15-44]</v>
      </c>
      <c r="E264" s="62"/>
      <c r="F264" s="62" t="s">
        <v>865</v>
      </c>
      <c r="G264" s="62" t="s">
        <v>889</v>
      </c>
      <c r="H264" s="63" t="s">
        <v>1582</v>
      </c>
      <c r="I264" s="62" t="s">
        <v>1583</v>
      </c>
      <c r="J264" s="62" t="s">
        <v>1727</v>
      </c>
      <c r="K264" s="62" t="s">
        <v>1728</v>
      </c>
      <c r="L264" s="64" t="s">
        <v>1574</v>
      </c>
      <c r="M264" s="62" t="s">
        <v>253</v>
      </c>
      <c r="N264" s="2" t="s">
        <v>778</v>
      </c>
      <c r="O264" s="62" t="s">
        <v>14</v>
      </c>
      <c r="P264" s="65">
        <v>45651</v>
      </c>
      <c r="Q264" s="5" t="str">
        <f t="shared" si="15"/>
        <v>S52</v>
      </c>
      <c r="R264" s="65">
        <v>45654</v>
      </c>
      <c r="S264" s="67" t="s">
        <v>873</v>
      </c>
      <c r="T264" s="67" t="s">
        <v>873</v>
      </c>
      <c r="U264" s="67" t="s">
        <v>913</v>
      </c>
      <c r="V264" s="64" t="s">
        <v>1555</v>
      </c>
      <c r="W264" s="67" t="s">
        <v>913</v>
      </c>
      <c r="X264" s="67" t="s">
        <v>1419</v>
      </c>
      <c r="Y264" s="61" t="s">
        <v>1559</v>
      </c>
      <c r="Z264" s="61" t="s">
        <v>913</v>
      </c>
      <c r="AA264" s="61" t="s">
        <v>913</v>
      </c>
      <c r="AB264" s="61" t="s">
        <v>913</v>
      </c>
      <c r="AC264" s="62" t="s">
        <v>1584</v>
      </c>
      <c r="AD264" s="62" t="s">
        <v>873</v>
      </c>
      <c r="AE264" s="68" t="s">
        <v>873</v>
      </c>
      <c r="AF264" s="50" t="s">
        <v>1576</v>
      </c>
      <c r="AG264" s="50"/>
      <c r="AH264" s="62" t="s">
        <v>913</v>
      </c>
      <c r="AI264" s="68">
        <v>45654</v>
      </c>
      <c r="AJ264" s="50" t="s">
        <v>877</v>
      </c>
      <c r="AK264" s="2" t="s">
        <v>815</v>
      </c>
      <c r="AL264" s="55" t="s">
        <v>228</v>
      </c>
      <c r="AM264" s="55" t="s">
        <v>253</v>
      </c>
      <c r="AN264" s="55" t="s">
        <v>255</v>
      </c>
      <c r="AO264" s="122" t="s">
        <v>18</v>
      </c>
      <c r="AP264" s="69" t="s">
        <v>834</v>
      </c>
    </row>
    <row r="265" spans="1:42">
      <c r="A265" s="50">
        <f t="shared" si="13"/>
        <v>264</v>
      </c>
      <c r="B265" s="50" t="s">
        <v>1585</v>
      </c>
      <c r="C265" s="62">
        <v>3</v>
      </c>
      <c r="D265" s="145" t="str">
        <f t="shared" si="14"/>
        <v>[2-4]</v>
      </c>
      <c r="E265" s="62"/>
      <c r="F265" s="62" t="s">
        <v>896</v>
      </c>
      <c r="G265" s="62" t="s">
        <v>1014</v>
      </c>
      <c r="H265" s="63" t="s">
        <v>1586</v>
      </c>
      <c r="I265" s="62" t="s">
        <v>164</v>
      </c>
      <c r="J265" s="62" t="s">
        <v>1729</v>
      </c>
      <c r="K265" s="62" t="s">
        <v>1730</v>
      </c>
      <c r="L265" s="64" t="s">
        <v>1574</v>
      </c>
      <c r="M265" s="62" t="s">
        <v>253</v>
      </c>
      <c r="N265" s="2" t="s">
        <v>778</v>
      </c>
      <c r="O265" s="62" t="s">
        <v>14</v>
      </c>
      <c r="P265" s="65">
        <v>45654</v>
      </c>
      <c r="Q265" s="5" t="str">
        <f t="shared" si="15"/>
        <v>S52</v>
      </c>
      <c r="R265" s="65">
        <v>45654</v>
      </c>
      <c r="S265" s="67" t="s">
        <v>873</v>
      </c>
      <c r="T265" s="67" t="s">
        <v>873</v>
      </c>
      <c r="U265" s="64" t="s">
        <v>873</v>
      </c>
      <c r="V265" s="64" t="s">
        <v>1555</v>
      </c>
      <c r="W265" s="67" t="s">
        <v>913</v>
      </c>
      <c r="X265" s="67" t="s">
        <v>1419</v>
      </c>
      <c r="Y265" s="62" t="s">
        <v>913</v>
      </c>
      <c r="Z265" s="61" t="s">
        <v>913</v>
      </c>
      <c r="AA265" s="61" t="s">
        <v>913</v>
      </c>
      <c r="AB265" s="61" t="s">
        <v>913</v>
      </c>
      <c r="AC265" s="61" t="s">
        <v>874</v>
      </c>
      <c r="AD265" s="62" t="s">
        <v>873</v>
      </c>
      <c r="AE265" s="68" t="s">
        <v>873</v>
      </c>
      <c r="AF265" s="50" t="s">
        <v>1576</v>
      </c>
      <c r="AG265" s="50"/>
      <c r="AH265" s="62" t="s">
        <v>913</v>
      </c>
      <c r="AI265" s="68">
        <v>45654</v>
      </c>
      <c r="AJ265" s="50" t="s">
        <v>877</v>
      </c>
      <c r="AK265" s="2" t="s">
        <v>815</v>
      </c>
      <c r="AL265" s="55" t="s">
        <v>228</v>
      </c>
      <c r="AM265" s="55" t="s">
        <v>253</v>
      </c>
      <c r="AN265" s="55" t="s">
        <v>255</v>
      </c>
      <c r="AO265" s="122" t="s">
        <v>18</v>
      </c>
      <c r="AP265" s="69" t="s">
        <v>834</v>
      </c>
    </row>
    <row r="266" spans="1:42">
      <c r="A266" s="50">
        <f t="shared" si="13"/>
        <v>265</v>
      </c>
      <c r="B266" s="50" t="s">
        <v>1587</v>
      </c>
      <c r="C266" s="62">
        <f>9/12</f>
        <v>0.75</v>
      </c>
      <c r="D266" s="145" t="str">
        <f t="shared" si="14"/>
        <v>[0-2]</v>
      </c>
      <c r="E266" s="62">
        <v>9</v>
      </c>
      <c r="F266" s="62" t="s">
        <v>865</v>
      </c>
      <c r="G266" s="62" t="s">
        <v>1014</v>
      </c>
      <c r="H266" s="63" t="s">
        <v>1588</v>
      </c>
      <c r="I266" s="62" t="s">
        <v>1589</v>
      </c>
      <c r="J266" s="62" t="s">
        <v>1731</v>
      </c>
      <c r="K266" s="62" t="s">
        <v>1732</v>
      </c>
      <c r="L266" s="64" t="s">
        <v>1574</v>
      </c>
      <c r="M266" s="62" t="s">
        <v>253</v>
      </c>
      <c r="N266" s="2" t="s">
        <v>778</v>
      </c>
      <c r="O266" s="62" t="s">
        <v>14</v>
      </c>
      <c r="P266" s="65">
        <v>45651</v>
      </c>
      <c r="Q266" s="5" t="str">
        <f t="shared" si="15"/>
        <v>S52</v>
      </c>
      <c r="R266" s="65">
        <v>45654</v>
      </c>
      <c r="S266" s="67" t="s">
        <v>873</v>
      </c>
      <c r="T266" s="67" t="s">
        <v>873</v>
      </c>
      <c r="U266" s="67" t="s">
        <v>913</v>
      </c>
      <c r="V266" s="64" t="s">
        <v>1555</v>
      </c>
      <c r="W266" s="67" t="s">
        <v>913</v>
      </c>
      <c r="X266" s="64" t="s">
        <v>1590</v>
      </c>
      <c r="Y266" s="62" t="s">
        <v>1559</v>
      </c>
      <c r="Z266" s="61" t="s">
        <v>913</v>
      </c>
      <c r="AA266" s="61" t="s">
        <v>913</v>
      </c>
      <c r="AB266" s="61" t="s">
        <v>913</v>
      </c>
      <c r="AC266" s="62" t="s">
        <v>1575</v>
      </c>
      <c r="AD266" s="61" t="s">
        <v>1559</v>
      </c>
      <c r="AE266" s="68" t="s">
        <v>873</v>
      </c>
      <c r="AF266" s="50" t="s">
        <v>1576</v>
      </c>
      <c r="AG266" s="50"/>
      <c r="AH266" s="62" t="s">
        <v>913</v>
      </c>
      <c r="AI266" s="68">
        <v>45654</v>
      </c>
      <c r="AJ266" s="50" t="s">
        <v>877</v>
      </c>
      <c r="AK266" s="2" t="s">
        <v>815</v>
      </c>
      <c r="AL266" s="55" t="s">
        <v>228</v>
      </c>
      <c r="AM266" s="55" t="s">
        <v>253</v>
      </c>
      <c r="AN266" s="55" t="s">
        <v>255</v>
      </c>
      <c r="AO266" s="122" t="s">
        <v>18</v>
      </c>
      <c r="AP266" s="69" t="s">
        <v>834</v>
      </c>
    </row>
    <row r="267" spans="1:42">
      <c r="A267" s="50">
        <f t="shared" si="13"/>
        <v>266</v>
      </c>
      <c r="B267" s="50" t="s">
        <v>1591</v>
      </c>
      <c r="C267" s="62">
        <v>54</v>
      </c>
      <c r="D267" s="145" t="str">
        <f t="shared" si="14"/>
        <v>[45-59]</v>
      </c>
      <c r="E267" s="62"/>
      <c r="F267" s="62" t="s">
        <v>896</v>
      </c>
      <c r="G267" s="62" t="s">
        <v>1099</v>
      </c>
      <c r="H267" s="63" t="s">
        <v>1592</v>
      </c>
      <c r="I267" s="62" t="s">
        <v>1593</v>
      </c>
      <c r="J267" s="62" t="s">
        <v>1686</v>
      </c>
      <c r="K267" s="62" t="s">
        <v>1695</v>
      </c>
      <c r="L267" s="64" t="s">
        <v>1574</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1559</v>
      </c>
      <c r="Z267" s="61" t="s">
        <v>913</v>
      </c>
      <c r="AA267" s="61" t="s">
        <v>913</v>
      </c>
      <c r="AB267" s="61" t="s">
        <v>913</v>
      </c>
      <c r="AC267" s="62" t="s">
        <v>1584</v>
      </c>
      <c r="AD267" s="62" t="s">
        <v>873</v>
      </c>
      <c r="AE267" s="68" t="s">
        <v>873</v>
      </c>
      <c r="AF267" s="147" t="s">
        <v>1437</v>
      </c>
      <c r="AG267" s="50"/>
      <c r="AH267" s="62" t="s">
        <v>873</v>
      </c>
      <c r="AI267" s="65" t="s">
        <v>1417</v>
      </c>
      <c r="AJ267" s="50"/>
      <c r="AK267" s="2" t="s">
        <v>814</v>
      </c>
      <c r="AL267" s="55" t="s">
        <v>228</v>
      </c>
      <c r="AM267" s="55" t="s">
        <v>253</v>
      </c>
      <c r="AN267" s="55" t="s">
        <v>255</v>
      </c>
      <c r="AO267" s="55" t="s">
        <v>10</v>
      </c>
      <c r="AP267" s="69" t="s">
        <v>834</v>
      </c>
    </row>
    <row r="268" spans="1:42">
      <c r="A268" s="50">
        <f t="shared" si="13"/>
        <v>267</v>
      </c>
      <c r="B268" s="50" t="s">
        <v>1594</v>
      </c>
      <c r="C268" s="62">
        <v>14</v>
      </c>
      <c r="D268" s="145" t="str">
        <f t="shared" si="14"/>
        <v>[5-14]</v>
      </c>
      <c r="E268" s="62"/>
      <c r="F268" s="62" t="s">
        <v>896</v>
      </c>
      <c r="G268" s="62" t="s">
        <v>1595</v>
      </c>
      <c r="H268" s="63" t="s">
        <v>1596</v>
      </c>
      <c r="I268" s="62" t="s">
        <v>1696</v>
      </c>
      <c r="J268" s="62" t="s">
        <v>1686</v>
      </c>
      <c r="K268" s="62" t="s">
        <v>1695</v>
      </c>
      <c r="L268" s="64" t="s">
        <v>1574</v>
      </c>
      <c r="M268" s="62" t="s">
        <v>253</v>
      </c>
      <c r="N268" s="2" t="s">
        <v>778</v>
      </c>
      <c r="O268" s="62" t="s">
        <v>14</v>
      </c>
      <c r="P268" s="65">
        <v>45653</v>
      </c>
      <c r="Q268" s="5" t="str">
        <f t="shared" si="15"/>
        <v>S52</v>
      </c>
      <c r="R268" s="65">
        <v>45654</v>
      </c>
      <c r="S268" s="67" t="s">
        <v>873</v>
      </c>
      <c r="T268" s="67" t="s">
        <v>873</v>
      </c>
      <c r="U268" s="64" t="s">
        <v>873</v>
      </c>
      <c r="V268" s="64" t="s">
        <v>1555</v>
      </c>
      <c r="W268" s="67" t="s">
        <v>913</v>
      </c>
      <c r="X268" s="67" t="s">
        <v>1419</v>
      </c>
      <c r="Y268" s="61" t="s">
        <v>1559</v>
      </c>
      <c r="Z268" s="61" t="s">
        <v>913</v>
      </c>
      <c r="AA268" s="61" t="s">
        <v>913</v>
      </c>
      <c r="AB268" s="61" t="s">
        <v>913</v>
      </c>
      <c r="AC268" s="61" t="s">
        <v>874</v>
      </c>
      <c r="AD268" s="61" t="s">
        <v>1559</v>
      </c>
      <c r="AE268" s="68" t="s">
        <v>873</v>
      </c>
      <c r="AF268" s="147" t="s">
        <v>1437</v>
      </c>
      <c r="AG268" s="50"/>
      <c r="AH268" s="62" t="s">
        <v>873</v>
      </c>
      <c r="AI268" s="65" t="s">
        <v>1417</v>
      </c>
      <c r="AJ268" s="50"/>
      <c r="AK268" s="2" t="s">
        <v>814</v>
      </c>
      <c r="AL268" s="55" t="s">
        <v>228</v>
      </c>
      <c r="AM268" s="55" t="s">
        <v>253</v>
      </c>
      <c r="AN268" s="55" t="s">
        <v>255</v>
      </c>
      <c r="AO268" s="55" t="s">
        <v>10</v>
      </c>
      <c r="AP268" s="69" t="s">
        <v>834</v>
      </c>
    </row>
    <row r="269" spans="1:42">
      <c r="A269" s="50">
        <f t="shared" si="13"/>
        <v>268</v>
      </c>
      <c r="B269" s="50" t="s">
        <v>1597</v>
      </c>
      <c r="C269" s="62">
        <v>37</v>
      </c>
      <c r="D269" s="145" t="str">
        <f t="shared" si="14"/>
        <v>[15-44]</v>
      </c>
      <c r="E269" s="62"/>
      <c r="F269" s="62" t="s">
        <v>865</v>
      </c>
      <c r="G269" s="62" t="s">
        <v>1598</v>
      </c>
      <c r="H269" s="63" t="s">
        <v>1599</v>
      </c>
      <c r="I269" s="62" t="s">
        <v>1600</v>
      </c>
      <c r="J269" s="61" t="s">
        <v>1688</v>
      </c>
      <c r="K269" s="61" t="s">
        <v>1689</v>
      </c>
      <c r="L269" s="64" t="s">
        <v>1574</v>
      </c>
      <c r="M269" s="62" t="s">
        <v>253</v>
      </c>
      <c r="N269" s="2" t="s">
        <v>778</v>
      </c>
      <c r="O269" s="62" t="s">
        <v>14</v>
      </c>
      <c r="P269" s="65">
        <v>45654</v>
      </c>
      <c r="Q269" s="5" t="str">
        <f t="shared" si="15"/>
        <v>S52</v>
      </c>
      <c r="R269" s="65">
        <v>45654</v>
      </c>
      <c r="S269" s="67" t="s">
        <v>873</v>
      </c>
      <c r="T269" s="67" t="s">
        <v>873</v>
      </c>
      <c r="U269" s="67" t="s">
        <v>913</v>
      </c>
      <c r="V269" s="64" t="s">
        <v>1555</v>
      </c>
      <c r="W269" s="67" t="s">
        <v>913</v>
      </c>
      <c r="X269" s="64" t="s">
        <v>1601</v>
      </c>
      <c r="Y269" s="61" t="s">
        <v>1559</v>
      </c>
      <c r="Z269" s="61" t="s">
        <v>913</v>
      </c>
      <c r="AA269" s="61" t="s">
        <v>913</v>
      </c>
      <c r="AB269" s="61" t="s">
        <v>913</v>
      </c>
      <c r="AC269" s="62" t="s">
        <v>1575</v>
      </c>
      <c r="AD269" s="62" t="s">
        <v>873</v>
      </c>
      <c r="AE269" s="68" t="s">
        <v>873</v>
      </c>
      <c r="AF269" s="50" t="s">
        <v>1576</v>
      </c>
      <c r="AG269" s="50"/>
      <c r="AH269" s="62" t="s">
        <v>913</v>
      </c>
      <c r="AI269" s="68">
        <v>45654</v>
      </c>
      <c r="AJ269" s="50" t="s">
        <v>877</v>
      </c>
      <c r="AK269" s="2" t="s">
        <v>815</v>
      </c>
      <c r="AL269" s="55" t="s">
        <v>228</v>
      </c>
      <c r="AM269" s="55" t="s">
        <v>253</v>
      </c>
      <c r="AN269" s="55" t="s">
        <v>255</v>
      </c>
      <c r="AO269" s="122" t="s">
        <v>18</v>
      </c>
      <c r="AP269" s="69" t="s">
        <v>834</v>
      </c>
    </row>
    <row r="270" spans="1:42">
      <c r="A270" s="50">
        <f t="shared" si="13"/>
        <v>269</v>
      </c>
      <c r="B270" s="50" t="s">
        <v>1602</v>
      </c>
      <c r="C270" s="62">
        <v>30</v>
      </c>
      <c r="D270" s="145" t="str">
        <f t="shared" si="14"/>
        <v>[15-44]</v>
      </c>
      <c r="E270" s="62"/>
      <c r="F270" s="62" t="s">
        <v>896</v>
      </c>
      <c r="G270" s="62" t="s">
        <v>1084</v>
      </c>
      <c r="H270" s="63" t="s">
        <v>1603</v>
      </c>
      <c r="I270" s="62" t="s">
        <v>1573</v>
      </c>
      <c r="J270" s="61" t="s">
        <v>1688</v>
      </c>
      <c r="K270" s="61" t="s">
        <v>1689</v>
      </c>
      <c r="L270" s="64" t="s">
        <v>1574</v>
      </c>
      <c r="M270" s="62" t="s">
        <v>253</v>
      </c>
      <c r="N270" s="2" t="s">
        <v>778</v>
      </c>
      <c r="O270" s="62" t="s">
        <v>14</v>
      </c>
      <c r="P270" s="65">
        <v>45652</v>
      </c>
      <c r="Q270" s="5" t="str">
        <f t="shared" si="15"/>
        <v>S52</v>
      </c>
      <c r="R270" s="65">
        <v>45655</v>
      </c>
      <c r="S270" s="67" t="s">
        <v>873</v>
      </c>
      <c r="T270" s="67" t="s">
        <v>873</v>
      </c>
      <c r="U270" s="67" t="s">
        <v>913</v>
      </c>
      <c r="V270" s="64" t="s">
        <v>1555</v>
      </c>
      <c r="W270" s="67" t="s">
        <v>913</v>
      </c>
      <c r="X270" s="64" t="s">
        <v>1604</v>
      </c>
      <c r="Y270" s="61" t="s">
        <v>1559</v>
      </c>
      <c r="Z270" s="61" t="s">
        <v>913</v>
      </c>
      <c r="AA270" s="61" t="s">
        <v>913</v>
      </c>
      <c r="AB270" s="61" t="s">
        <v>913</v>
      </c>
      <c r="AC270" s="62" t="s">
        <v>1605</v>
      </c>
      <c r="AD270" s="62" t="s">
        <v>873</v>
      </c>
      <c r="AE270" s="68" t="s">
        <v>873</v>
      </c>
      <c r="AF270" s="50" t="s">
        <v>1576</v>
      </c>
      <c r="AG270" s="50"/>
      <c r="AH270" s="62" t="s">
        <v>913</v>
      </c>
      <c r="AI270" s="68">
        <v>45654</v>
      </c>
      <c r="AJ270" s="50" t="s">
        <v>877</v>
      </c>
      <c r="AK270" s="2" t="s">
        <v>815</v>
      </c>
      <c r="AL270" s="55" t="s">
        <v>228</v>
      </c>
      <c r="AM270" s="55" t="s">
        <v>253</v>
      </c>
      <c r="AN270" s="55" t="s">
        <v>255</v>
      </c>
      <c r="AO270" s="122" t="s">
        <v>18</v>
      </c>
      <c r="AP270" s="69" t="s">
        <v>834</v>
      </c>
    </row>
    <row r="271" spans="1:42">
      <c r="A271" s="50">
        <f t="shared" si="13"/>
        <v>270</v>
      </c>
      <c r="B271" s="50" t="s">
        <v>1606</v>
      </c>
      <c r="C271" s="50">
        <v>20</v>
      </c>
      <c r="D271" s="145" t="str">
        <f t="shared" si="14"/>
        <v>[15-44]</v>
      </c>
      <c r="E271" s="50"/>
      <c r="F271" s="50" t="s">
        <v>865</v>
      </c>
      <c r="G271" s="50" t="s">
        <v>911</v>
      </c>
      <c r="H271" s="52"/>
      <c r="I271" s="51" t="s">
        <v>1607</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1608</v>
      </c>
      <c r="Y271" s="50" t="s">
        <v>913</v>
      </c>
      <c r="Z271" s="50" t="s">
        <v>913</v>
      </c>
      <c r="AA271" s="50" t="s">
        <v>913</v>
      </c>
      <c r="AB271" s="50" t="s">
        <v>873</v>
      </c>
      <c r="AC271" s="50" t="s">
        <v>901</v>
      </c>
      <c r="AD271" s="50" t="s">
        <v>871</v>
      </c>
      <c r="AE271" s="53" t="s">
        <v>873</v>
      </c>
      <c r="AF271" s="147" t="s">
        <v>1437</v>
      </c>
      <c r="AG271" s="50" t="s">
        <v>876</v>
      </c>
      <c r="AH271" s="50" t="s">
        <v>873</v>
      </c>
      <c r="AI271" s="53">
        <v>45655</v>
      </c>
      <c r="AJ271" s="50" t="s">
        <v>877</v>
      </c>
      <c r="AK271" s="2" t="s">
        <v>814</v>
      </c>
      <c r="AL271" s="50" t="s">
        <v>13</v>
      </c>
      <c r="AM271" s="50" t="s">
        <v>425</v>
      </c>
      <c r="AN271" s="2" t="s">
        <v>140</v>
      </c>
      <c r="AO271" s="55" t="s">
        <v>10</v>
      </c>
      <c r="AP271" s="69" t="s">
        <v>834</v>
      </c>
    </row>
    <row r="272" spans="1:42">
      <c r="A272" s="50">
        <f t="shared" si="13"/>
        <v>271</v>
      </c>
      <c r="B272" s="50" t="s">
        <v>1609</v>
      </c>
      <c r="C272" s="62">
        <v>7</v>
      </c>
      <c r="D272" s="145" t="str">
        <f t="shared" si="14"/>
        <v>[5-14]</v>
      </c>
      <c r="E272" s="133"/>
      <c r="F272" s="61" t="s">
        <v>865</v>
      </c>
      <c r="G272" s="61" t="s">
        <v>1010</v>
      </c>
      <c r="H272" s="89" t="s">
        <v>1610</v>
      </c>
      <c r="I272" s="61" t="s">
        <v>1322</v>
      </c>
      <c r="J272" s="61" t="s">
        <v>1697</v>
      </c>
      <c r="K272" s="61" t="s">
        <v>1698</v>
      </c>
      <c r="L272" s="64" t="s">
        <v>1574</v>
      </c>
      <c r="M272" s="62" t="s">
        <v>253</v>
      </c>
      <c r="N272" s="2" t="s">
        <v>778</v>
      </c>
      <c r="O272" s="62" t="s">
        <v>14</v>
      </c>
      <c r="P272" s="65">
        <v>45654</v>
      </c>
      <c r="Q272" s="5" t="str">
        <f t="shared" si="15"/>
        <v>S52</v>
      </c>
      <c r="R272" s="65">
        <v>45655</v>
      </c>
      <c r="S272" s="67" t="s">
        <v>873</v>
      </c>
      <c r="T272" s="67" t="s">
        <v>913</v>
      </c>
      <c r="U272" s="67" t="s">
        <v>913</v>
      </c>
      <c r="V272" s="64" t="s">
        <v>1555</v>
      </c>
      <c r="W272" s="67" t="s">
        <v>913</v>
      </c>
      <c r="X272" s="67" t="s">
        <v>1419</v>
      </c>
      <c r="Y272" s="61" t="s">
        <v>1559</v>
      </c>
      <c r="Z272" s="61" t="s">
        <v>913</v>
      </c>
      <c r="AA272" s="61" t="s">
        <v>913</v>
      </c>
      <c r="AB272" s="61" t="s">
        <v>913</v>
      </c>
      <c r="AC272" s="62" t="s">
        <v>1605</v>
      </c>
      <c r="AD272" s="62" t="s">
        <v>873</v>
      </c>
      <c r="AE272" s="68" t="s">
        <v>873</v>
      </c>
      <c r="AF272" s="50" t="s">
        <v>1576</v>
      </c>
      <c r="AG272" s="50"/>
      <c r="AH272" s="62" t="s">
        <v>913</v>
      </c>
      <c r="AI272" s="68">
        <v>45655</v>
      </c>
      <c r="AJ272" s="50" t="s">
        <v>877</v>
      </c>
      <c r="AK272" s="2" t="s">
        <v>815</v>
      </c>
      <c r="AL272" s="55" t="s">
        <v>228</v>
      </c>
      <c r="AM272" s="55" t="s">
        <v>253</v>
      </c>
      <c r="AN272" s="55" t="s">
        <v>255</v>
      </c>
      <c r="AO272" s="122" t="s">
        <v>18</v>
      </c>
      <c r="AP272" s="69" t="s">
        <v>834</v>
      </c>
    </row>
    <row r="273" spans="1:42">
      <c r="A273" s="50">
        <f t="shared" si="13"/>
        <v>272</v>
      </c>
      <c r="B273" s="50" t="s">
        <v>1611</v>
      </c>
      <c r="C273" s="62">
        <v>54</v>
      </c>
      <c r="D273" s="145" t="str">
        <f t="shared" si="14"/>
        <v>[45-59]</v>
      </c>
      <c r="E273" s="133"/>
      <c r="F273" s="61" t="s">
        <v>865</v>
      </c>
      <c r="G273" s="61" t="s">
        <v>889</v>
      </c>
      <c r="H273" s="89" t="s">
        <v>1612</v>
      </c>
      <c r="I273" s="61" t="s">
        <v>1613</v>
      </c>
      <c r="J273" s="61" t="s">
        <v>1699</v>
      </c>
      <c r="K273" s="62" t="s">
        <v>1700</v>
      </c>
      <c r="L273" s="64" t="s">
        <v>1574</v>
      </c>
      <c r="M273" s="62" t="s">
        <v>253</v>
      </c>
      <c r="N273" s="2" t="s">
        <v>778</v>
      </c>
      <c r="O273" s="62" t="s">
        <v>14</v>
      </c>
      <c r="P273" s="65">
        <v>45654</v>
      </c>
      <c r="Q273" s="5" t="str">
        <f t="shared" si="15"/>
        <v>S52</v>
      </c>
      <c r="R273" s="65">
        <v>45655</v>
      </c>
      <c r="S273" s="67" t="s">
        <v>873</v>
      </c>
      <c r="T273" s="67" t="s">
        <v>913</v>
      </c>
      <c r="U273" s="67" t="s">
        <v>913</v>
      </c>
      <c r="V273" s="64" t="s">
        <v>1555</v>
      </c>
      <c r="W273" s="67" t="s">
        <v>913</v>
      </c>
      <c r="X273" s="67" t="s">
        <v>1614</v>
      </c>
      <c r="Y273" s="61" t="s">
        <v>1559</v>
      </c>
      <c r="Z273" s="61" t="s">
        <v>913</v>
      </c>
      <c r="AA273" s="61" t="s">
        <v>913</v>
      </c>
      <c r="AB273" s="61" t="s">
        <v>913</v>
      </c>
      <c r="AC273" s="62" t="s">
        <v>1605</v>
      </c>
      <c r="AD273" s="62" t="s">
        <v>873</v>
      </c>
      <c r="AE273" s="68" t="s">
        <v>873</v>
      </c>
      <c r="AF273" s="147" t="s">
        <v>1437</v>
      </c>
      <c r="AG273" s="50"/>
      <c r="AH273" s="62" t="s">
        <v>873</v>
      </c>
      <c r="AI273" s="65" t="s">
        <v>1417</v>
      </c>
      <c r="AJ273" s="50"/>
      <c r="AK273" s="2" t="s">
        <v>814</v>
      </c>
      <c r="AL273" s="55" t="s">
        <v>228</v>
      </c>
      <c r="AM273" s="55" t="s">
        <v>253</v>
      </c>
      <c r="AN273" s="55" t="s">
        <v>255</v>
      </c>
      <c r="AO273" s="55" t="s">
        <v>10</v>
      </c>
      <c r="AP273" s="69" t="s">
        <v>834</v>
      </c>
    </row>
    <row r="274" spans="1:42">
      <c r="A274" s="50">
        <f t="shared" si="13"/>
        <v>273</v>
      </c>
      <c r="B274" s="50" t="s">
        <v>1615</v>
      </c>
      <c r="C274" s="62">
        <v>4</v>
      </c>
      <c r="D274" s="145" t="str">
        <f t="shared" si="14"/>
        <v>[2-4]</v>
      </c>
      <c r="E274" s="133"/>
      <c r="F274" s="61" t="s">
        <v>865</v>
      </c>
      <c r="G274" s="61" t="s">
        <v>1014</v>
      </c>
      <c r="H274" s="89" t="s">
        <v>1616</v>
      </c>
      <c r="I274" s="61" t="s">
        <v>1617</v>
      </c>
      <c r="J274" s="61" t="s">
        <v>1697</v>
      </c>
      <c r="K274" s="61" t="s">
        <v>1698</v>
      </c>
      <c r="L274" s="64" t="s">
        <v>1574</v>
      </c>
      <c r="M274" s="62" t="s">
        <v>1618</v>
      </c>
      <c r="N274" s="2" t="s">
        <v>778</v>
      </c>
      <c r="O274" s="62" t="s">
        <v>14</v>
      </c>
      <c r="P274" s="65">
        <v>45653</v>
      </c>
      <c r="Q274" s="5" t="str">
        <f t="shared" si="15"/>
        <v>S52</v>
      </c>
      <c r="R274" s="65">
        <v>45656</v>
      </c>
      <c r="S274" s="67" t="s">
        <v>873</v>
      </c>
      <c r="T274" s="67" t="s">
        <v>873</v>
      </c>
      <c r="U274" s="67" t="s">
        <v>913</v>
      </c>
      <c r="V274" s="64" t="s">
        <v>1555</v>
      </c>
      <c r="W274" s="67" t="s">
        <v>913</v>
      </c>
      <c r="X274" s="67" t="s">
        <v>1419</v>
      </c>
      <c r="Y274" s="61" t="s">
        <v>1559</v>
      </c>
      <c r="Z274" s="61" t="s">
        <v>913</v>
      </c>
      <c r="AA274" s="61" t="s">
        <v>913</v>
      </c>
      <c r="AB274" s="61" t="s">
        <v>913</v>
      </c>
      <c r="AC274" s="62" t="s">
        <v>874</v>
      </c>
      <c r="AD274" s="61" t="s">
        <v>1559</v>
      </c>
      <c r="AE274" s="68" t="s">
        <v>873</v>
      </c>
      <c r="AF274" s="50" t="s">
        <v>1576</v>
      </c>
      <c r="AG274" s="50"/>
      <c r="AH274" s="62" t="s">
        <v>913</v>
      </c>
      <c r="AI274" s="68">
        <v>45656</v>
      </c>
      <c r="AJ274" s="50" t="s">
        <v>877</v>
      </c>
      <c r="AK274" s="2" t="s">
        <v>815</v>
      </c>
      <c r="AL274" s="55" t="s">
        <v>228</v>
      </c>
      <c r="AM274" s="55" t="s">
        <v>253</v>
      </c>
      <c r="AN274" s="55" t="s">
        <v>255</v>
      </c>
      <c r="AO274" s="122" t="s">
        <v>18</v>
      </c>
      <c r="AP274" s="69" t="s">
        <v>834</v>
      </c>
    </row>
    <row r="275" spans="1:42">
      <c r="A275" s="50">
        <f t="shared" si="13"/>
        <v>274</v>
      </c>
      <c r="B275" s="50" t="s">
        <v>1619</v>
      </c>
      <c r="C275" s="62">
        <v>3</v>
      </c>
      <c r="D275" s="145" t="str">
        <f t="shared" si="14"/>
        <v>[2-4]</v>
      </c>
      <c r="E275" s="133"/>
      <c r="F275" s="61" t="s">
        <v>865</v>
      </c>
      <c r="G275" s="61" t="s">
        <v>1014</v>
      </c>
      <c r="H275" s="89" t="s">
        <v>1620</v>
      </c>
      <c r="I275" s="61" t="s">
        <v>1593</v>
      </c>
      <c r="J275" s="61" t="s">
        <v>1697</v>
      </c>
      <c r="K275" s="61" t="s">
        <v>1698</v>
      </c>
      <c r="L275" s="64" t="s">
        <v>1574</v>
      </c>
      <c r="M275" s="62" t="s">
        <v>1618</v>
      </c>
      <c r="N275" s="2" t="s">
        <v>778</v>
      </c>
      <c r="O275" s="62" t="s">
        <v>14</v>
      </c>
      <c r="P275" s="65">
        <v>45654</v>
      </c>
      <c r="Q275" s="5" t="str">
        <f t="shared" si="15"/>
        <v>S52</v>
      </c>
      <c r="R275" s="65">
        <v>45656</v>
      </c>
      <c r="S275" s="67" t="s">
        <v>873</v>
      </c>
      <c r="T275" s="67" t="s">
        <v>913</v>
      </c>
      <c r="U275" s="67" t="s">
        <v>913</v>
      </c>
      <c r="V275" s="64" t="s">
        <v>1555</v>
      </c>
      <c r="W275" s="67" t="s">
        <v>913</v>
      </c>
      <c r="X275" s="67" t="s">
        <v>1419</v>
      </c>
      <c r="Y275" s="61" t="s">
        <v>1559</v>
      </c>
      <c r="Z275" s="61" t="s">
        <v>913</v>
      </c>
      <c r="AA275" s="61" t="s">
        <v>913</v>
      </c>
      <c r="AB275" s="61" t="s">
        <v>913</v>
      </c>
      <c r="AC275" s="62" t="s">
        <v>1575</v>
      </c>
      <c r="AD275" s="62" t="s">
        <v>873</v>
      </c>
      <c r="AE275" s="68" t="s">
        <v>873</v>
      </c>
      <c r="AF275" s="50" t="s">
        <v>1576</v>
      </c>
      <c r="AG275" s="50"/>
      <c r="AH275" s="62" t="s">
        <v>913</v>
      </c>
      <c r="AI275" s="68">
        <v>45656</v>
      </c>
      <c r="AJ275" s="50" t="s">
        <v>877</v>
      </c>
      <c r="AK275" s="2" t="s">
        <v>815</v>
      </c>
      <c r="AL275" s="55" t="s">
        <v>228</v>
      </c>
      <c r="AM275" s="55" t="s">
        <v>253</v>
      </c>
      <c r="AN275" s="55" t="s">
        <v>255</v>
      </c>
      <c r="AO275" s="122" t="s">
        <v>18</v>
      </c>
      <c r="AP275" s="69" t="s">
        <v>834</v>
      </c>
    </row>
    <row r="276" spans="1:42">
      <c r="A276" s="50">
        <f t="shared" si="13"/>
        <v>275</v>
      </c>
      <c r="B276" s="50" t="s">
        <v>1621</v>
      </c>
      <c r="C276" s="62">
        <v>2</v>
      </c>
      <c r="D276" s="145" t="str">
        <f t="shared" si="14"/>
        <v>[0-2]</v>
      </c>
      <c r="E276" s="133"/>
      <c r="F276" s="61" t="s">
        <v>865</v>
      </c>
      <c r="G276" s="61" t="s">
        <v>1014</v>
      </c>
      <c r="H276" s="89" t="s">
        <v>1622</v>
      </c>
      <c r="I276" s="62" t="s">
        <v>1613</v>
      </c>
      <c r="J276" s="61" t="s">
        <v>1699</v>
      </c>
      <c r="K276" s="62" t="s">
        <v>1700</v>
      </c>
      <c r="L276" s="64" t="s">
        <v>1574</v>
      </c>
      <c r="M276" s="62" t="s">
        <v>1618</v>
      </c>
      <c r="N276" s="2" t="s">
        <v>778</v>
      </c>
      <c r="O276" s="62" t="s">
        <v>14</v>
      </c>
      <c r="P276" s="65">
        <v>45655</v>
      </c>
      <c r="Q276" s="5" t="str">
        <f t="shared" si="15"/>
        <v>S52</v>
      </c>
      <c r="R276" s="65">
        <v>45656</v>
      </c>
      <c r="S276" s="67" t="s">
        <v>873</v>
      </c>
      <c r="T276" s="67" t="s">
        <v>873</v>
      </c>
      <c r="U276" s="67" t="s">
        <v>913</v>
      </c>
      <c r="V276" s="64" t="s">
        <v>1555</v>
      </c>
      <c r="W276" s="67" t="s">
        <v>913</v>
      </c>
      <c r="X276" s="67" t="s">
        <v>1623</v>
      </c>
      <c r="Y276" s="61" t="s">
        <v>1559</v>
      </c>
      <c r="Z276" s="61" t="s">
        <v>913</v>
      </c>
      <c r="AA276" s="61" t="s">
        <v>913</v>
      </c>
      <c r="AB276" s="61" t="s">
        <v>913</v>
      </c>
      <c r="AC276" s="62" t="s">
        <v>1605</v>
      </c>
      <c r="AD276" s="62" t="s">
        <v>873</v>
      </c>
      <c r="AE276" s="68" t="s">
        <v>873</v>
      </c>
      <c r="AF276" s="147" t="s">
        <v>1437</v>
      </c>
      <c r="AG276" s="50"/>
      <c r="AH276" s="62" t="s">
        <v>873</v>
      </c>
      <c r="AI276" s="65" t="s">
        <v>1417</v>
      </c>
      <c r="AJ276" s="50"/>
      <c r="AK276" s="2" t="s">
        <v>814</v>
      </c>
      <c r="AL276" s="55" t="s">
        <v>228</v>
      </c>
      <c r="AM276" s="55" t="s">
        <v>253</v>
      </c>
      <c r="AN276" s="55" t="s">
        <v>255</v>
      </c>
      <c r="AO276" s="55" t="s">
        <v>10</v>
      </c>
      <c r="AP276" s="69" t="s">
        <v>834</v>
      </c>
    </row>
    <row r="277" spans="1:42">
      <c r="A277" s="55">
        <f t="shared" si="13"/>
        <v>276</v>
      </c>
      <c r="B277" s="55" t="s">
        <v>1624</v>
      </c>
      <c r="C277" s="136">
        <v>20</v>
      </c>
      <c r="D277" s="148" t="str">
        <f t="shared" si="14"/>
        <v>[15-44]</v>
      </c>
      <c r="E277" s="137"/>
      <c r="F277" s="69" t="s">
        <v>865</v>
      </c>
      <c r="G277" s="69" t="s">
        <v>1625</v>
      </c>
      <c r="H277" s="138" t="s">
        <v>1626</v>
      </c>
      <c r="I277" s="69" t="s">
        <v>1322</v>
      </c>
      <c r="J277" s="136" t="s">
        <v>1693</v>
      </c>
      <c r="K277" s="136" t="s">
        <v>1694</v>
      </c>
      <c r="L277" s="149" t="s">
        <v>1574</v>
      </c>
      <c r="M277" s="136" t="s">
        <v>1618</v>
      </c>
      <c r="N277" s="2" t="s">
        <v>778</v>
      </c>
      <c r="O277" s="136" t="s">
        <v>14</v>
      </c>
      <c r="P277" s="139">
        <v>45655</v>
      </c>
      <c r="Q277" s="5" t="str">
        <f t="shared" si="15"/>
        <v>S52</v>
      </c>
      <c r="R277" s="139">
        <v>45656</v>
      </c>
      <c r="S277" s="107" t="s">
        <v>873</v>
      </c>
      <c r="T277" s="107" t="s">
        <v>913</v>
      </c>
      <c r="U277" s="107" t="s">
        <v>913</v>
      </c>
      <c r="V277" s="149" t="s">
        <v>1555</v>
      </c>
      <c r="W277" s="107" t="s">
        <v>913</v>
      </c>
      <c r="X277" s="107" t="s">
        <v>1419</v>
      </c>
      <c r="Y277" s="69" t="s">
        <v>1559</v>
      </c>
      <c r="Z277" s="69" t="s">
        <v>913</v>
      </c>
      <c r="AA277" s="69" t="s">
        <v>913</v>
      </c>
      <c r="AB277" s="69" t="s">
        <v>913</v>
      </c>
      <c r="AC277" s="136" t="s">
        <v>1575</v>
      </c>
      <c r="AD277" s="136" t="s">
        <v>873</v>
      </c>
      <c r="AE277" s="109" t="s">
        <v>873</v>
      </c>
      <c r="AF277" s="55" t="s">
        <v>1576</v>
      </c>
      <c r="AG277" s="55"/>
      <c r="AH277" s="136" t="s">
        <v>873</v>
      </c>
      <c r="AI277" s="109">
        <v>45656</v>
      </c>
      <c r="AJ277" s="55" t="s">
        <v>877</v>
      </c>
      <c r="AK277" s="2" t="s">
        <v>815</v>
      </c>
      <c r="AL277" s="55" t="s">
        <v>228</v>
      </c>
      <c r="AM277" s="55" t="s">
        <v>253</v>
      </c>
      <c r="AN277" s="55" t="s">
        <v>255</v>
      </c>
      <c r="AO277" s="122" t="s">
        <v>18</v>
      </c>
      <c r="AP277" s="69" t="s">
        <v>834</v>
      </c>
    </row>
    <row r="278" spans="1:42">
      <c r="AO278" s="1"/>
    </row>
    <row r="284" spans="1:42">
      <c r="H284" s="1"/>
      <c r="AG284"/>
      <c r="AJ284"/>
      <c r="AL284" s="1"/>
      <c r="AO284" s="1"/>
    </row>
    <row r="285" spans="1:42">
      <c r="H285" s="1"/>
      <c r="AE285"/>
      <c r="AH285"/>
      <c r="AL285" s="1"/>
      <c r="AO285" s="1"/>
    </row>
    <row r="286" spans="1:42">
      <c r="H286" s="1"/>
      <c r="AE286"/>
      <c r="AH286"/>
      <c r="AL286" s="1"/>
      <c r="AO286" s="1"/>
    </row>
    <row r="287" spans="1:42">
      <c r="H287" s="1"/>
      <c r="AE287"/>
      <c r="AH287"/>
      <c r="AL287" s="1"/>
      <c r="AO287" s="1"/>
    </row>
    <row r="288" spans="1:42">
      <c r="H288" s="1"/>
      <c r="AE288"/>
      <c r="AH288"/>
      <c r="AL288" s="1"/>
      <c r="AO288" s="1"/>
    </row>
    <row r="289" spans="8:41">
      <c r="H289" s="1"/>
      <c r="AE289"/>
      <c r="AH289"/>
      <c r="AL289" s="1"/>
      <c r="AO289" s="1"/>
    </row>
    <row r="290" spans="8:41">
      <c r="H290" s="1"/>
      <c r="AE290"/>
      <c r="AH290"/>
      <c r="AL290" s="1"/>
      <c r="AO290" s="1"/>
    </row>
    <row r="291" spans="8:41">
      <c r="H291" s="1"/>
      <c r="AE291"/>
      <c r="AH291"/>
      <c r="AL291" s="1"/>
      <c r="AO291" s="1"/>
    </row>
    <row r="292" spans="8:41">
      <c r="H292" s="1"/>
      <c r="AE292"/>
      <c r="AH292"/>
      <c r="AL292" s="1"/>
      <c r="AO292" s="1"/>
    </row>
    <row r="293" spans="8:41">
      <c r="H293" s="1"/>
      <c r="AE293"/>
      <c r="AH293"/>
      <c r="AL293" s="1"/>
      <c r="AO293" s="1"/>
    </row>
    <row r="294" spans="8:41">
      <c r="H294" s="1"/>
      <c r="AE294"/>
      <c r="AH294"/>
      <c r="AL294" s="1"/>
      <c r="AO294" s="1"/>
    </row>
    <row r="295" spans="8:41">
      <c r="H295" s="1"/>
      <c r="AE295"/>
      <c r="AH295"/>
      <c r="AL295" s="1"/>
      <c r="AO295" s="1"/>
    </row>
    <row r="296" spans="8:41">
      <c r="H296" s="1"/>
      <c r="AE296"/>
      <c r="AH296"/>
      <c r="AL296" s="1"/>
      <c r="AO296" s="1"/>
    </row>
    <row r="297" spans="8:41">
      <c r="H297" s="1"/>
      <c r="AE297"/>
      <c r="AH297"/>
      <c r="AL297" s="1"/>
      <c r="AO297" s="1"/>
    </row>
    <row r="298" spans="8:41">
      <c r="H298" s="1"/>
      <c r="AE298"/>
      <c r="AH298"/>
      <c r="AL298" s="1"/>
      <c r="AO298" s="1"/>
    </row>
    <row r="299" spans="8:41">
      <c r="H299" s="1"/>
      <c r="AE299"/>
      <c r="AH299"/>
      <c r="AL299" s="1"/>
      <c r="AO299" s="1"/>
    </row>
    <row r="300" spans="8:41">
      <c r="H300" s="1"/>
      <c r="AE300"/>
      <c r="AH300"/>
      <c r="AL300" s="1"/>
      <c r="AO300" s="1"/>
    </row>
    <row r="301" spans="8:41">
      <c r="H301" s="1"/>
      <c r="AE301"/>
      <c r="AH301"/>
      <c r="AL301" s="1"/>
      <c r="AO301" s="1"/>
    </row>
    <row r="302" spans="8:41">
      <c r="H302" s="1"/>
      <c r="AE302"/>
      <c r="AH302"/>
      <c r="AL302" s="1"/>
      <c r="AO302" s="1"/>
    </row>
    <row r="303" spans="8:41">
      <c r="H303" s="1"/>
      <c r="AE303"/>
      <c r="AH303"/>
      <c r="AL303" s="1"/>
      <c r="AO303" s="1"/>
    </row>
    <row r="304" spans="8:41">
      <c r="H304" s="1"/>
      <c r="AE304"/>
      <c r="AH304"/>
      <c r="AL304" s="1"/>
      <c r="AO304" s="1"/>
    </row>
    <row r="305" spans="8:41">
      <c r="H305" s="1"/>
      <c r="AE305"/>
      <c r="AH305"/>
      <c r="AL305" s="1"/>
      <c r="AO305" s="1"/>
    </row>
    <row r="306" spans="8:41">
      <c r="H306" s="1"/>
      <c r="AE306"/>
      <c r="AH306"/>
      <c r="AL306" s="1"/>
      <c r="AO306" s="1"/>
    </row>
    <row r="307" spans="8:41">
      <c r="H307" s="1"/>
      <c r="AE307"/>
      <c r="AH307"/>
      <c r="AL307" s="1"/>
      <c r="AO307" s="1"/>
    </row>
    <row r="308" spans="8:41">
      <c r="H308" s="1"/>
      <c r="AE308"/>
      <c r="AH308"/>
      <c r="AL308" s="1"/>
      <c r="AO308" s="1"/>
    </row>
    <row r="309" spans="8:41">
      <c r="H309" s="1"/>
      <c r="AE309"/>
      <c r="AH309"/>
      <c r="AL309" s="1"/>
      <c r="AO309" s="1"/>
    </row>
    <row r="310" spans="8:41">
      <c r="H310" s="1"/>
      <c r="AE310"/>
      <c r="AH310"/>
      <c r="AL310" s="1"/>
      <c r="AO310" s="1"/>
    </row>
    <row r="311" spans="8:41">
      <c r="H311" s="1"/>
      <c r="AE311"/>
      <c r="AH311"/>
      <c r="AL311" s="1"/>
      <c r="AO311" s="1"/>
    </row>
    <row r="312" spans="8:41">
      <c r="H312" s="1"/>
      <c r="AE312"/>
      <c r="AH312"/>
      <c r="AL312" s="1"/>
      <c r="AO312" s="1"/>
    </row>
    <row r="313" spans="8:41">
      <c r="H313" s="1"/>
      <c r="AG313"/>
      <c r="AJ313"/>
      <c r="AL313" s="1"/>
      <c r="AO313" s="1"/>
    </row>
    <row r="314" spans="8:41">
      <c r="H314" s="1"/>
      <c r="AG314"/>
      <c r="AJ314"/>
      <c r="AL314" s="1"/>
      <c r="AO314" s="1"/>
    </row>
    <row r="315" spans="8:41">
      <c r="H315" s="1"/>
      <c r="AG315"/>
      <c r="AJ315"/>
      <c r="AL315" s="1"/>
      <c r="AO315" s="1"/>
    </row>
    <row r="316" spans="8:41">
      <c r="H316" s="1"/>
      <c r="AG316"/>
      <c r="AJ316"/>
      <c r="AL316" s="1"/>
      <c r="AO316" s="1"/>
    </row>
    <row r="317" spans="8:41">
      <c r="H317" s="1"/>
      <c r="AG317"/>
      <c r="AJ317"/>
      <c r="AL317" s="1"/>
      <c r="AO317" s="1"/>
    </row>
    <row r="318" spans="8:41">
      <c r="H318" s="1"/>
      <c r="AG318"/>
      <c r="AJ318"/>
      <c r="AL318" s="1"/>
      <c r="AO318" s="1"/>
    </row>
    <row r="319" spans="8:41">
      <c r="H319" s="1"/>
      <c r="AG319"/>
      <c r="AJ319"/>
      <c r="AL319" s="1"/>
      <c r="AO319" s="1"/>
    </row>
  </sheetData>
  <phoneticPr fontId="6" type="noConversion"/>
  <conditionalFormatting sqref="B279:B1048576 B1:B277">
    <cfRule type="duplicateValues" dxfId="64" priority="239"/>
    <cfRule type="duplicateValues" dxfId="63" priority="240"/>
    <cfRule type="duplicateValues" dxfId="62" priority="241"/>
  </conditionalFormatting>
  <conditionalFormatting sqref="B279:B1048576 B1:B277">
    <cfRule type="duplicateValues" dxfId="61" priority="251"/>
  </conditionalFormatting>
  <conditionalFormatting sqref="B279:B1048576 B1:B277">
    <cfRule type="duplicateValues" dxfId="60" priority="255"/>
    <cfRule type="duplicateValues" dxfId="59" priority="256"/>
    <cfRule type="duplicateValues" dxfId="58" priority="257"/>
    <cfRule type="duplicateValues" dxfId="57" priority="258"/>
    <cfRule type="duplicateValues" dxfId="56" priority="259"/>
    <cfRule type="duplicateValues" dxfId="55" priority="260"/>
    <cfRule type="duplicateValues" dxfId="54" priority="261"/>
    <cfRule type="duplicateValues" dxfId="53" priority="262"/>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AL120:AL124 AL87:AL94 AL96:AL104 AL2:AL69 AL126:AL132 AL71:AL85 AL134:AL158 AL161:AL183 AL186:AL206 AL209:AL270 AL272:AL277</xm:sqref>
        </x14:dataValidation>
        <x14:dataValidation type="list" allowBlank="1" showInputMessage="1" showErrorMessage="1" xr:uid="{C3D89FAC-DF34-4FA9-B7E8-4631BE234636}">
          <x14:formula1>
            <xm:f>Liste!$K$2:$K$76</xm:f>
          </x14:formula1>
          <xm:sqref>AN2:AN277</xm:sqref>
        </x14:dataValidation>
        <x14:dataValidation type="list" allowBlank="1" showInputMessage="1" showErrorMessage="1" xr:uid="{359682FD-11E4-49E7-9987-381ABAABA54E}">
          <x14:formula1>
            <xm:f>Liste!$I$2:$I$76</xm:f>
          </x14:formula1>
          <xm:sqref>AM2:AM277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topLeftCell="A31" workbookViewId="0">
      <selection activeCell="F7" sqref="F7"/>
    </sheetView>
  </sheetViews>
  <sheetFormatPr defaultRowHeight="15"/>
  <cols>
    <col min="1" max="1" width="32.7109375" bestFit="1" customWidth="1"/>
    <col min="2" max="2" width="16.28515625" bestFit="1" customWidth="1"/>
    <col min="3" max="3" width="18.5703125" bestFit="1" customWidth="1"/>
    <col min="4" max="4" width="11.28515625" bestFit="1" customWidth="1"/>
    <col min="5" max="5" width="9.28515625" bestFit="1" customWidth="1"/>
    <col min="6" max="6" width="16.140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51</v>
      </c>
      <c r="C3" s="60">
        <v>78</v>
      </c>
      <c r="D3" s="60">
        <v>129</v>
      </c>
      <c r="F3" s="13">
        <f>+D3/D5</f>
        <v>0.46739130434782611</v>
      </c>
      <c r="J3" t="str">
        <f>B16</f>
        <v>confirmé</v>
      </c>
      <c r="K3" t="str">
        <f>C16</f>
        <v>suspect</v>
      </c>
    </row>
    <row r="4" spans="1:11">
      <c r="A4" s="12" t="s">
        <v>769</v>
      </c>
      <c r="B4" s="60">
        <v>51</v>
      </c>
      <c r="C4" s="60">
        <v>96</v>
      </c>
      <c r="D4" s="60">
        <v>147</v>
      </c>
      <c r="F4" s="13">
        <f>+GETPIVOTDATA("N°",$A$1,"Région","MARITIME")/GETPIVOTDATA("N°",$A$1)</f>
        <v>0.53260869565217395</v>
      </c>
      <c r="J4">
        <f>B21</f>
        <v>102</v>
      </c>
      <c r="K4">
        <f>C21</f>
        <v>174</v>
      </c>
    </row>
    <row r="5" spans="1:11">
      <c r="A5" s="12" t="s">
        <v>816</v>
      </c>
      <c r="B5" s="60">
        <v>102</v>
      </c>
      <c r="C5" s="60">
        <v>174</v>
      </c>
      <c r="D5" s="60">
        <v>276</v>
      </c>
    </row>
    <row r="15" spans="1:11">
      <c r="A15" s="11" t="s">
        <v>817</v>
      </c>
      <c r="B15" s="11" t="s">
        <v>812</v>
      </c>
    </row>
    <row r="16" spans="1:11">
      <c r="A16" s="11" t="s">
        <v>813</v>
      </c>
      <c r="B16" t="s">
        <v>814</v>
      </c>
      <c r="C16" t="s">
        <v>815</v>
      </c>
      <c r="D16" t="s">
        <v>816</v>
      </c>
      <c r="G16" t="s">
        <v>818</v>
      </c>
      <c r="H16" t="s">
        <v>819</v>
      </c>
    </row>
    <row r="17" spans="1:8">
      <c r="A17" s="12" t="s">
        <v>13</v>
      </c>
      <c r="B17" s="60">
        <v>22</v>
      </c>
      <c r="C17" s="60">
        <v>39</v>
      </c>
      <c r="D17" s="60">
        <v>61</v>
      </c>
      <c r="G17" t="str">
        <f>A18</f>
        <v>Lacs</v>
      </c>
      <c r="H17">
        <f>D18</f>
        <v>133</v>
      </c>
    </row>
    <row r="18" spans="1:8">
      <c r="A18" s="12" t="s">
        <v>41</v>
      </c>
      <c r="B18" s="60">
        <v>47</v>
      </c>
      <c r="C18" s="60">
        <v>86</v>
      </c>
      <c r="D18" s="60">
        <v>133</v>
      </c>
      <c r="G18" t="str">
        <f>A17</f>
        <v>Golfe</v>
      </c>
      <c r="H18">
        <f>D17</f>
        <v>61</v>
      </c>
    </row>
    <row r="19" spans="1:8">
      <c r="A19" s="12" t="s">
        <v>778</v>
      </c>
      <c r="B19" s="60">
        <v>29</v>
      </c>
      <c r="C19" s="60">
        <v>39</v>
      </c>
      <c r="D19" s="60">
        <v>68</v>
      </c>
      <c r="G19" t="str">
        <f>A19</f>
        <v xml:space="preserve">Agoè-Nyivé </v>
      </c>
      <c r="H19">
        <f>D19</f>
        <v>68</v>
      </c>
    </row>
    <row r="20" spans="1:8">
      <c r="A20" s="12" t="s">
        <v>789</v>
      </c>
      <c r="B20" s="60">
        <v>4</v>
      </c>
      <c r="C20" s="60">
        <v>10</v>
      </c>
      <c r="D20" s="60">
        <v>14</v>
      </c>
      <c r="G20" t="str">
        <f>A20</f>
        <v>BAS-MONO</v>
      </c>
      <c r="H20">
        <f>D20</f>
        <v>14</v>
      </c>
    </row>
    <row r="21" spans="1:8">
      <c r="A21" s="12" t="s">
        <v>816</v>
      </c>
      <c r="B21" s="60">
        <v>102</v>
      </c>
      <c r="C21" s="60">
        <v>174</v>
      </c>
      <c r="D21" s="60">
        <v>276</v>
      </c>
    </row>
    <row r="32" spans="1:8">
      <c r="A32" s="11" t="s">
        <v>817</v>
      </c>
      <c r="B32" s="11" t="s">
        <v>812</v>
      </c>
    </row>
    <row r="33" spans="1:8">
      <c r="A33" s="11" t="s">
        <v>813</v>
      </c>
      <c r="B33" t="s">
        <v>820</v>
      </c>
      <c r="C33" t="s">
        <v>821</v>
      </c>
      <c r="D33" t="s">
        <v>822</v>
      </c>
      <c r="E33" t="s">
        <v>816</v>
      </c>
    </row>
    <row r="34" spans="1:8">
      <c r="A34" s="12" t="s">
        <v>14</v>
      </c>
      <c r="B34" s="60">
        <v>35</v>
      </c>
      <c r="C34" s="60">
        <v>57</v>
      </c>
      <c r="D34" s="60">
        <v>37</v>
      </c>
      <c r="E34" s="60">
        <v>129</v>
      </c>
      <c r="H34" s="13">
        <f>GETPIVOTDATA("N°",$A$1,"Région","Grand Lomé")/GETPIVOTDATA("N°",$A$1)</f>
        <v>0.46739130434782611</v>
      </c>
    </row>
    <row r="35" spans="1:8">
      <c r="A35" s="12" t="s">
        <v>769</v>
      </c>
      <c r="B35" s="60">
        <v>56</v>
      </c>
      <c r="C35" s="60">
        <v>91</v>
      </c>
      <c r="D35" s="60"/>
      <c r="E35" s="60">
        <v>147</v>
      </c>
      <c r="H35" s="13">
        <f>GETPIVOTDATA("N°",$A$1,"Région","MARITIME")/GETPIVOTDATA("N°",$A$1)</f>
        <v>0.53260869565217395</v>
      </c>
    </row>
    <row r="36" spans="1:8">
      <c r="A36" s="12" t="s">
        <v>816</v>
      </c>
      <c r="B36" s="60">
        <v>91</v>
      </c>
      <c r="C36" s="60">
        <v>148</v>
      </c>
      <c r="D36" s="60">
        <v>37</v>
      </c>
      <c r="E36" s="60">
        <v>276</v>
      </c>
      <c r="F36" s="18"/>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1</v>
      </c>
      <c r="C59" s="60">
        <v>56</v>
      </c>
      <c r="D59" s="60">
        <v>57</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1</v>
      </c>
      <c r="D66" s="60">
        <v>1</v>
      </c>
    </row>
    <row r="67" spans="1:4">
      <c r="A67" s="12" t="s">
        <v>816</v>
      </c>
      <c r="B67" s="60">
        <v>63</v>
      </c>
      <c r="C67" s="60">
        <v>213</v>
      </c>
      <c r="D67" s="60">
        <v>276</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8">
      <c r="A81" s="12" t="s">
        <v>441</v>
      </c>
      <c r="B81" s="60">
        <v>2</v>
      </c>
      <c r="C81" s="60"/>
      <c r="D81" s="60">
        <v>2</v>
      </c>
    </row>
    <row r="82" spans="1:8">
      <c r="A82" s="12" t="s">
        <v>480</v>
      </c>
      <c r="B82" s="60">
        <v>1</v>
      </c>
      <c r="C82" s="60"/>
      <c r="D82" s="60">
        <v>1</v>
      </c>
    </row>
    <row r="83" spans="1:8">
      <c r="A83" s="12" t="s">
        <v>253</v>
      </c>
      <c r="B83" s="60">
        <v>1</v>
      </c>
      <c r="C83" s="60">
        <v>2</v>
      </c>
      <c r="D83" s="60">
        <v>3</v>
      </c>
    </row>
    <row r="84" spans="1:8">
      <c r="A84" s="12" t="s">
        <v>261</v>
      </c>
      <c r="B84" s="60"/>
      <c r="C84" s="60">
        <v>1</v>
      </c>
      <c r="D84" s="60">
        <v>1</v>
      </c>
    </row>
    <row r="85" spans="1:8">
      <c r="A85" s="12" t="s">
        <v>816</v>
      </c>
      <c r="B85" s="60">
        <v>11</v>
      </c>
      <c r="C85" s="60">
        <v>6</v>
      </c>
      <c r="D85" s="60">
        <v>17</v>
      </c>
    </row>
    <row r="95" spans="1:8">
      <c r="A95" s="11" t="s">
        <v>817</v>
      </c>
      <c r="B95" s="11" t="s">
        <v>812</v>
      </c>
    </row>
    <row r="96" spans="1:8">
      <c r="A96" s="11" t="s">
        <v>813</v>
      </c>
      <c r="B96" t="s">
        <v>1114</v>
      </c>
      <c r="C96" t="s">
        <v>903</v>
      </c>
      <c r="D96" t="s">
        <v>1486</v>
      </c>
      <c r="E96" t="s">
        <v>1066</v>
      </c>
      <c r="F96" t="s">
        <v>876</v>
      </c>
      <c r="G96" t="s">
        <v>822</v>
      </c>
      <c r="H96" t="s">
        <v>816</v>
      </c>
    </row>
    <row r="97" spans="1:8">
      <c r="A97" s="12" t="s">
        <v>13</v>
      </c>
      <c r="B97" s="60">
        <v>11</v>
      </c>
      <c r="C97" s="60">
        <v>22</v>
      </c>
      <c r="D97" s="60"/>
      <c r="E97" s="60">
        <v>13</v>
      </c>
      <c r="F97" s="60">
        <v>15</v>
      </c>
      <c r="G97" s="60"/>
      <c r="H97" s="60">
        <v>61</v>
      </c>
    </row>
    <row r="98" spans="1:8">
      <c r="A98" s="12" t="s">
        <v>41</v>
      </c>
      <c r="B98" s="60">
        <v>57</v>
      </c>
      <c r="C98" s="60">
        <v>21</v>
      </c>
      <c r="D98" s="60">
        <v>1</v>
      </c>
      <c r="E98" s="60">
        <v>30</v>
      </c>
      <c r="F98" s="60">
        <v>24</v>
      </c>
      <c r="G98" s="60"/>
      <c r="H98" s="60">
        <v>133</v>
      </c>
    </row>
    <row r="99" spans="1:8">
      <c r="A99" s="12" t="s">
        <v>778</v>
      </c>
      <c r="B99" s="60">
        <v>3</v>
      </c>
      <c r="C99" s="60">
        <v>5</v>
      </c>
      <c r="D99" s="60"/>
      <c r="E99" s="60">
        <v>6</v>
      </c>
      <c r="F99" s="60">
        <v>6</v>
      </c>
      <c r="G99" s="60">
        <v>48</v>
      </c>
      <c r="H99" s="60">
        <v>68</v>
      </c>
    </row>
    <row r="100" spans="1:8">
      <c r="A100" s="12" t="s">
        <v>789</v>
      </c>
      <c r="B100" s="60">
        <v>6</v>
      </c>
      <c r="C100" s="60">
        <v>2</v>
      </c>
      <c r="D100" s="60"/>
      <c r="E100" s="60">
        <v>5</v>
      </c>
      <c r="F100" s="60">
        <v>1</v>
      </c>
      <c r="G100" s="60"/>
      <c r="H100" s="60">
        <v>14</v>
      </c>
    </row>
    <row r="101" spans="1:8">
      <c r="A101" s="12" t="s">
        <v>816</v>
      </c>
      <c r="B101" s="60">
        <v>77</v>
      </c>
      <c r="C101" s="60">
        <v>50</v>
      </c>
      <c r="D101" s="60">
        <v>1</v>
      </c>
      <c r="E101" s="60">
        <v>54</v>
      </c>
      <c r="F101" s="60">
        <v>46</v>
      </c>
      <c r="G101" s="60">
        <v>48</v>
      </c>
      <c r="H101" s="60">
        <v>276</v>
      </c>
    </row>
    <row r="109" spans="1:8">
      <c r="A109" s="11" t="s">
        <v>817</v>
      </c>
      <c r="B109" s="11" t="s">
        <v>812</v>
      </c>
    </row>
    <row r="110" spans="1:8">
      <c r="A110" s="11" t="s">
        <v>813</v>
      </c>
      <c r="B110" t="s">
        <v>1137</v>
      </c>
      <c r="C110" t="s">
        <v>1576</v>
      </c>
      <c r="D110" t="s">
        <v>892</v>
      </c>
      <c r="E110" t="s">
        <v>909</v>
      </c>
      <c r="F110" t="s">
        <v>875</v>
      </c>
      <c r="G110" t="s">
        <v>816</v>
      </c>
    </row>
    <row r="111" spans="1:8">
      <c r="A111" s="12" t="s">
        <v>13</v>
      </c>
      <c r="B111" s="60"/>
      <c r="C111" s="60"/>
      <c r="D111" s="60">
        <v>29</v>
      </c>
      <c r="E111" s="60">
        <v>12</v>
      </c>
      <c r="F111" s="60">
        <v>20</v>
      </c>
      <c r="G111" s="60">
        <v>61</v>
      </c>
    </row>
    <row r="112" spans="1:8">
      <c r="A112" s="12" t="s">
        <v>41</v>
      </c>
      <c r="B112" s="60"/>
      <c r="C112" s="60"/>
      <c r="D112" s="60">
        <v>78</v>
      </c>
      <c r="E112" s="60">
        <v>19</v>
      </c>
      <c r="F112" s="60">
        <v>36</v>
      </c>
      <c r="G112" s="60">
        <v>133</v>
      </c>
    </row>
    <row r="113" spans="1:7">
      <c r="A113" s="12" t="s">
        <v>778</v>
      </c>
      <c r="B113" s="60">
        <v>1</v>
      </c>
      <c r="C113" s="60">
        <v>23</v>
      </c>
      <c r="D113" s="60">
        <v>13</v>
      </c>
      <c r="E113" s="60">
        <v>2</v>
      </c>
      <c r="F113" s="60">
        <v>29</v>
      </c>
      <c r="G113" s="60">
        <v>68</v>
      </c>
    </row>
    <row r="114" spans="1:7">
      <c r="A114" s="12" t="s">
        <v>789</v>
      </c>
      <c r="B114" s="60"/>
      <c r="C114" s="60"/>
      <c r="D114" s="60">
        <v>6</v>
      </c>
      <c r="E114" s="60">
        <v>4</v>
      </c>
      <c r="F114" s="60">
        <v>4</v>
      </c>
      <c r="G114" s="60">
        <v>14</v>
      </c>
    </row>
    <row r="115" spans="1:7">
      <c r="A115" s="12" t="s">
        <v>816</v>
      </c>
      <c r="B115" s="60">
        <v>1</v>
      </c>
      <c r="C115" s="60">
        <v>23</v>
      </c>
      <c r="D115" s="60">
        <v>126</v>
      </c>
      <c r="E115" s="60">
        <v>37</v>
      </c>
      <c r="F115" s="60">
        <v>89</v>
      </c>
      <c r="G115" s="60">
        <v>276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26</v>
      </c>
      <c r="C4">
        <f>Sheet1!C39</f>
        <v>31</v>
      </c>
      <c r="D4">
        <f>Sheet1!D39</f>
        <v>57</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0</v>
      </c>
      <c r="D20">
        <f>Sheet1!D55</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25</v>
      </c>
      <c r="C19">
        <f>Sheet1!C22</f>
        <v>29</v>
      </c>
      <c r="D19">
        <f>Sheet1!D22</f>
        <v>54</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0</v>
      </c>
      <c r="D23">
        <f>Sheet1!D26</f>
        <v>1</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2025-01-03T18:02:50Z</dcterms:modified>
  <cp:category/>
  <cp:contentStatus/>
</cp:coreProperties>
</file>